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ml.chartshapes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gle0703/Desktop/"/>
    </mc:Choice>
  </mc:AlternateContent>
  <xr:revisionPtr revIDLastSave="0" documentId="13_ncr:1_{B4083285-1361-DC41-8C7D-D2F7D173A9B9}" xr6:coauthVersionLast="36" xr6:coauthVersionMax="45" xr10:uidLastSave="{00000000-0000-0000-0000-000000000000}"/>
  <bookViews>
    <workbookView xWindow="-2880" yWindow="760" windowWidth="28800" windowHeight="16260" tabRatio="466" activeTab="3" xr2:uid="{00000000-000D-0000-FFFF-FFFF00000000}"/>
  </bookViews>
  <sheets>
    <sheet name="Decision Tree" sheetId="9" r:id="rId1"/>
    <sheet name="Results &amp; Determ. Sen. Analysis" sheetId="10" r:id="rId2"/>
    <sheet name="Decision Tree (Monte Carlo)" sheetId="12" r:id="rId3"/>
    <sheet name="Monte Carlo Simulation" sheetId="15" r:id="rId4"/>
  </sheets>
  <definedNames>
    <definedName name="br">#REF!</definedName>
    <definedName name="ppp">#REF!</definedName>
    <definedName name="rr">#REF!</definedName>
    <definedName name="ttt">#REF!</definedName>
  </definedNames>
  <calcPr calcId="191029" concurrentCalc="0"/>
</workbook>
</file>

<file path=xl/calcChain.xml><?xml version="1.0" encoding="utf-8"?>
<calcChain xmlns="http://schemas.openxmlformats.org/spreadsheetml/2006/main">
  <c r="B28" i="10" l="1"/>
  <c r="B26" i="10"/>
  <c r="B23" i="10"/>
  <c r="B25" i="10"/>
  <c r="B24" i="10"/>
  <c r="B27" i="10"/>
  <c r="G5" i="15"/>
  <c r="H27" i="12"/>
  <c r="H28" i="12"/>
  <c r="H72" i="12"/>
  <c r="H73" i="12"/>
  <c r="F51" i="12"/>
  <c r="C12" i="15"/>
  <c r="E12" i="15"/>
  <c r="G4" i="15"/>
  <c r="D3" i="12"/>
  <c r="AG7" i="12"/>
  <c r="AI7" i="12"/>
  <c r="AG9" i="12"/>
  <c r="AI9" i="12"/>
  <c r="AG11" i="12"/>
  <c r="AI11" i="12"/>
  <c r="Y10" i="12"/>
  <c r="AG14" i="12"/>
  <c r="AI14" i="12"/>
  <c r="Y15" i="12"/>
  <c r="U13" i="12"/>
  <c r="AG16" i="12"/>
  <c r="AI16" i="12"/>
  <c r="AG18" i="12"/>
  <c r="AI18" i="12"/>
  <c r="AG20" i="12"/>
  <c r="AI20" i="12"/>
  <c r="Y19" i="12"/>
  <c r="AG24" i="12"/>
  <c r="AI24" i="12"/>
  <c r="Y25" i="12"/>
  <c r="U23" i="12"/>
  <c r="Q18" i="12"/>
  <c r="K14" i="12"/>
  <c r="I28" i="12"/>
  <c r="AG90" i="12"/>
  <c r="AI90" i="12"/>
  <c r="AG92" i="12"/>
  <c r="AI92" i="12"/>
  <c r="AG94" i="12"/>
  <c r="AI94" i="12"/>
  <c r="Z94" i="12"/>
  <c r="U97" i="12"/>
  <c r="AG104" i="12"/>
  <c r="AI104" i="12"/>
  <c r="AG106" i="12"/>
  <c r="AI106" i="12"/>
  <c r="AG108" i="12"/>
  <c r="AI108" i="12"/>
  <c r="Z108" i="12"/>
  <c r="U111" i="12"/>
  <c r="O105" i="12"/>
  <c r="K88" i="12"/>
  <c r="I73" i="12"/>
  <c r="G51" i="12"/>
  <c r="B12" i="15"/>
  <c r="AG119" i="12"/>
  <c r="AI119" i="12"/>
  <c r="AG121" i="12"/>
  <c r="AI121" i="12"/>
  <c r="AG123" i="12"/>
  <c r="AI123" i="12"/>
  <c r="Z123" i="12"/>
  <c r="U126" i="12"/>
  <c r="AG131" i="12"/>
  <c r="AI131" i="12"/>
  <c r="AG133" i="12"/>
  <c r="AI133" i="12"/>
  <c r="AG135" i="12"/>
  <c r="AI135" i="12"/>
  <c r="Z135" i="12"/>
  <c r="U138" i="12"/>
  <c r="N132" i="12"/>
  <c r="K125" i="12"/>
  <c r="AG146" i="12"/>
  <c r="AI146" i="12"/>
  <c r="AG148" i="12"/>
  <c r="AI148" i="12"/>
  <c r="AG150" i="12"/>
  <c r="AI150" i="12"/>
  <c r="Z150" i="12"/>
  <c r="U153" i="12"/>
  <c r="AG162" i="12"/>
  <c r="AI162" i="12"/>
  <c r="AG164" i="12"/>
  <c r="AI164" i="12"/>
  <c r="AG166" i="12"/>
  <c r="AI166" i="12"/>
  <c r="Z166" i="12"/>
  <c r="U169" i="12"/>
  <c r="N161" i="12"/>
  <c r="K152" i="12"/>
  <c r="G138" i="12"/>
  <c r="B11" i="15"/>
  <c r="D12" i="15"/>
  <c r="C11" i="15"/>
  <c r="C5" i="10"/>
  <c r="C4" i="10"/>
  <c r="E5" i="10"/>
  <c r="B5" i="10"/>
  <c r="B4" i="10"/>
  <c r="D5" i="10"/>
  <c r="F5" i="10"/>
  <c r="B28" i="15"/>
  <c r="C28" i="15"/>
  <c r="B26" i="15"/>
  <c r="B27" i="15"/>
  <c r="B25" i="15"/>
  <c r="B24" i="15"/>
  <c r="C25" i="15"/>
  <c r="C26" i="15"/>
  <c r="C27" i="15"/>
  <c r="B23" i="15"/>
  <c r="B22" i="15"/>
  <c r="B21" i="15"/>
  <c r="B20" i="15"/>
  <c r="B19" i="15"/>
  <c r="B17" i="15"/>
  <c r="B18" i="15"/>
  <c r="C17" i="15"/>
  <c r="C18" i="15"/>
  <c r="C19" i="15"/>
  <c r="C20" i="15"/>
  <c r="C21" i="15"/>
  <c r="C22" i="15"/>
  <c r="C23" i="15"/>
  <c r="C24" i="15"/>
  <c r="B16" i="15"/>
  <c r="C16" i="15"/>
  <c r="E5" i="15"/>
  <c r="F5" i="15"/>
  <c r="F12" i="15"/>
  <c r="Q5" i="15"/>
  <c r="Q1006" i="15"/>
  <c r="P5" i="15"/>
  <c r="P1006" i="15"/>
  <c r="O5" i="15"/>
  <c r="O1006" i="15"/>
  <c r="N5" i="15"/>
  <c r="N1006" i="15"/>
  <c r="M5" i="15"/>
  <c r="M1006" i="15"/>
  <c r="L5" i="15"/>
  <c r="L1006" i="15"/>
  <c r="D4" i="12"/>
  <c r="AG29" i="12"/>
  <c r="AI29" i="12"/>
  <c r="AG31" i="12"/>
  <c r="AI31" i="12"/>
  <c r="AG33" i="12"/>
  <c r="AI33" i="12"/>
  <c r="Y32" i="12"/>
  <c r="AG37" i="12"/>
  <c r="AI37" i="12"/>
  <c r="Y38" i="12"/>
  <c r="S36" i="12"/>
  <c r="AG39" i="12"/>
  <c r="AI39" i="12"/>
  <c r="AG41" i="12"/>
  <c r="AI41" i="12"/>
  <c r="AG43" i="12"/>
  <c r="AI43" i="12"/>
  <c r="Y42" i="12"/>
  <c r="AG47" i="12"/>
  <c r="AI47" i="12"/>
  <c r="Y48" i="12"/>
  <c r="S46" i="12"/>
  <c r="K42" i="12"/>
  <c r="AG53" i="12"/>
  <c r="AI53" i="12"/>
  <c r="P55" i="12"/>
  <c r="K58" i="12"/>
  <c r="AG66" i="12"/>
  <c r="AI66" i="12"/>
  <c r="AG68" i="12"/>
  <c r="AI68" i="12"/>
  <c r="Z70" i="12"/>
  <c r="AG74" i="12"/>
  <c r="AI74" i="12"/>
  <c r="Z76" i="12"/>
  <c r="V73" i="12"/>
  <c r="AG77" i="12"/>
  <c r="AI77" i="12"/>
  <c r="AG79" i="12"/>
  <c r="AI79" i="12"/>
  <c r="AG81" i="12"/>
  <c r="AI81" i="12"/>
  <c r="Z81" i="12"/>
  <c r="V84" i="12"/>
  <c r="R79" i="12"/>
  <c r="O74" i="12"/>
  <c r="AG7" i="9"/>
  <c r="AI7" i="9"/>
  <c r="AG9" i="9"/>
  <c r="AI9" i="9"/>
  <c r="AG11" i="9"/>
  <c r="AI11" i="9"/>
  <c r="Y10" i="9"/>
  <c r="AG14" i="9"/>
  <c r="AI14" i="9"/>
  <c r="Y15" i="9"/>
  <c r="U13" i="9"/>
  <c r="AG16" i="9"/>
  <c r="AI16" i="9"/>
  <c r="AG18" i="9"/>
  <c r="AI18" i="9"/>
  <c r="AG20" i="9"/>
  <c r="AI20" i="9"/>
  <c r="Y19" i="9"/>
  <c r="AG24" i="9"/>
  <c r="AI24" i="9"/>
  <c r="Y25" i="9"/>
  <c r="U23" i="9"/>
  <c r="Q18" i="9"/>
  <c r="K14" i="9"/>
  <c r="I28" i="9"/>
  <c r="AG90" i="9"/>
  <c r="AI90" i="9"/>
  <c r="AG92" i="9"/>
  <c r="AI92" i="9"/>
  <c r="AG94" i="9"/>
  <c r="AI94" i="9"/>
  <c r="Z94" i="9"/>
  <c r="U97" i="9"/>
  <c r="AG104" i="9"/>
  <c r="AI104" i="9"/>
  <c r="AG106" i="9"/>
  <c r="AI106" i="9"/>
  <c r="AG108" i="9"/>
  <c r="AI108" i="9"/>
  <c r="Z108" i="9"/>
  <c r="U111" i="9"/>
  <c r="O105" i="9"/>
  <c r="K88" i="9"/>
  <c r="I73" i="9"/>
  <c r="G51" i="9"/>
  <c r="AG119" i="9"/>
  <c r="AI119" i="9"/>
  <c r="AG121" i="9"/>
  <c r="AI121" i="9"/>
  <c r="AG123" i="9"/>
  <c r="AI123" i="9"/>
  <c r="Z123" i="9"/>
  <c r="U126" i="9"/>
  <c r="AG131" i="9"/>
  <c r="AI131" i="9"/>
  <c r="AG133" i="9"/>
  <c r="AI133" i="9"/>
  <c r="AG135" i="9"/>
  <c r="AI135" i="9"/>
  <c r="Z135" i="9"/>
  <c r="U138" i="9"/>
  <c r="N132" i="9"/>
  <c r="K125" i="9"/>
  <c r="AG146" i="9"/>
  <c r="AI146" i="9"/>
  <c r="AG148" i="9"/>
  <c r="AI148" i="9"/>
  <c r="AG150" i="9"/>
  <c r="AI150" i="9"/>
  <c r="Z150" i="9"/>
  <c r="U153" i="9"/>
  <c r="AG162" i="9"/>
  <c r="AI162" i="9"/>
  <c r="AG164" i="9"/>
  <c r="AI164" i="9"/>
  <c r="AG166" i="9"/>
  <c r="AI166" i="9"/>
  <c r="Z166" i="9"/>
  <c r="U169" i="9"/>
  <c r="N161" i="9"/>
  <c r="K152" i="9"/>
  <c r="G138" i="9"/>
  <c r="AG5" i="12"/>
  <c r="AG29" i="9"/>
  <c r="AI29" i="9"/>
  <c r="AG31" i="9"/>
  <c r="AI31" i="9"/>
  <c r="AG33" i="9"/>
  <c r="AI33" i="9"/>
  <c r="Y32" i="9"/>
  <c r="AG37" i="9"/>
  <c r="AI37" i="9"/>
  <c r="Y38" i="9"/>
  <c r="S36" i="9"/>
  <c r="AG39" i="9"/>
  <c r="AI39" i="9"/>
  <c r="AG41" i="9"/>
  <c r="AI41" i="9"/>
  <c r="AG43" i="9"/>
  <c r="AI43" i="9"/>
  <c r="Y42" i="9"/>
  <c r="AG47" i="9"/>
  <c r="AI47" i="9"/>
  <c r="Y48" i="9"/>
  <c r="S46" i="9"/>
  <c r="K42" i="9"/>
  <c r="AG66" i="9"/>
  <c r="AI66" i="9"/>
  <c r="AG68" i="9"/>
  <c r="AI68" i="9"/>
  <c r="Z70" i="9"/>
  <c r="AG74" i="9"/>
  <c r="AI74" i="9"/>
  <c r="Z76" i="9"/>
  <c r="V73" i="9"/>
  <c r="AG77" i="9"/>
  <c r="AI77" i="9"/>
  <c r="AG79" i="9"/>
  <c r="AI79" i="9"/>
  <c r="AG81" i="9"/>
  <c r="AI81" i="9"/>
  <c r="Z81" i="9"/>
  <c r="V84" i="9"/>
  <c r="R79" i="9"/>
  <c r="O74" i="9"/>
  <c r="AG53" i="9"/>
  <c r="AI53" i="9"/>
  <c r="P55" i="9"/>
  <c r="K58" i="9"/>
  <c r="Z172" i="12"/>
  <c r="Y172" i="12"/>
  <c r="AG170" i="12"/>
  <c r="AH162" i="12"/>
  <c r="AH164" i="12"/>
  <c r="Y166" i="12"/>
  <c r="T169" i="12"/>
  <c r="Z156" i="12"/>
  <c r="AH146" i="12"/>
  <c r="AH148" i="12"/>
  <c r="Y150" i="12"/>
  <c r="Y156" i="12"/>
  <c r="T153" i="12"/>
  <c r="M161" i="12"/>
  <c r="AG154" i="12"/>
  <c r="N145" i="12"/>
  <c r="M145" i="12"/>
  <c r="J152" i="12"/>
  <c r="AG143" i="12"/>
  <c r="Z141" i="12"/>
  <c r="AG139" i="12"/>
  <c r="AH131" i="12"/>
  <c r="AH133" i="12"/>
  <c r="Y135" i="12"/>
  <c r="T138" i="12"/>
  <c r="N118" i="12"/>
  <c r="N119" i="12"/>
  <c r="N131" i="12"/>
  <c r="Z129" i="12"/>
  <c r="M119" i="12"/>
  <c r="AH119" i="12"/>
  <c r="AH121" i="12"/>
  <c r="Y123" i="12"/>
  <c r="Y129" i="12"/>
  <c r="T126" i="12"/>
  <c r="M132" i="12"/>
  <c r="J125" i="12"/>
  <c r="F138" i="12"/>
  <c r="AG127" i="12"/>
  <c r="AG117" i="12"/>
  <c r="Z114" i="12"/>
  <c r="Y114" i="12"/>
  <c r="AG112" i="12"/>
  <c r="AH104" i="12"/>
  <c r="AH106" i="12"/>
  <c r="Y108" i="12"/>
  <c r="T111" i="12"/>
  <c r="Z100" i="12"/>
  <c r="AH90" i="12"/>
  <c r="AH92" i="12"/>
  <c r="Y94" i="12"/>
  <c r="Y100" i="12"/>
  <c r="T97" i="12"/>
  <c r="N105" i="12"/>
  <c r="AG98" i="12"/>
  <c r="R65" i="12"/>
  <c r="R66" i="12"/>
  <c r="R78" i="12"/>
  <c r="Z87" i="12"/>
  <c r="Q66" i="12"/>
  <c r="AH66" i="12"/>
  <c r="AH68" i="12"/>
  <c r="Y70" i="12"/>
  <c r="Y76" i="12"/>
  <c r="U73" i="12"/>
  <c r="AH77" i="12"/>
  <c r="AH79" i="12"/>
  <c r="Y81" i="12"/>
  <c r="U84" i="12"/>
  <c r="Q79" i="12"/>
  <c r="N74" i="12"/>
  <c r="J88" i="12"/>
  <c r="AG85" i="12"/>
  <c r="O62" i="12"/>
  <c r="O55" i="12"/>
  <c r="N62" i="12"/>
  <c r="J58" i="12"/>
  <c r="AG70" i="12"/>
  <c r="AG64" i="12"/>
  <c r="AG59" i="12"/>
  <c r="P6" i="12"/>
  <c r="Q7" i="12"/>
  <c r="P17" i="12"/>
  <c r="P7" i="12"/>
  <c r="AH7" i="12"/>
  <c r="AH9" i="12"/>
  <c r="X10" i="12"/>
  <c r="AH14" i="12"/>
  <c r="X15" i="12"/>
  <c r="T13" i="12"/>
  <c r="AH16" i="12"/>
  <c r="AH18" i="12"/>
  <c r="X19" i="12"/>
  <c r="T23" i="12"/>
  <c r="P18" i="12"/>
  <c r="J14" i="12"/>
  <c r="AH29" i="12"/>
  <c r="AH31" i="12"/>
  <c r="X32" i="12"/>
  <c r="AH37" i="12"/>
  <c r="X38" i="12"/>
  <c r="R36" i="12"/>
  <c r="AH39" i="12"/>
  <c r="AH41" i="12"/>
  <c r="X42" i="12"/>
  <c r="R46" i="12"/>
  <c r="J42" i="12"/>
  <c r="R78" i="9"/>
  <c r="R65" i="9"/>
  <c r="N131" i="9"/>
  <c r="N118" i="9"/>
  <c r="P17" i="9"/>
  <c r="P6" i="9"/>
  <c r="Q7" i="9"/>
  <c r="R66" i="9"/>
  <c r="N119" i="9"/>
  <c r="P7" i="9"/>
  <c r="P18" i="9"/>
  <c r="J14" i="9"/>
  <c r="H28" i="9"/>
  <c r="Q66" i="9"/>
  <c r="Q79" i="9"/>
  <c r="N74" i="9"/>
  <c r="J88" i="9"/>
  <c r="H73" i="9"/>
  <c r="F51" i="9"/>
  <c r="M119" i="9"/>
  <c r="M132" i="9"/>
  <c r="J125" i="9"/>
  <c r="F138" i="9"/>
  <c r="J58" i="9"/>
  <c r="J42" i="9"/>
  <c r="J152" i="9"/>
  <c r="M161" i="9"/>
  <c r="N145" i="9"/>
  <c r="M145" i="9"/>
  <c r="N105" i="9"/>
  <c r="O62" i="9"/>
  <c r="N62" i="9"/>
  <c r="O55" i="9"/>
  <c r="X10" i="9"/>
  <c r="T169" i="9"/>
  <c r="T153" i="9"/>
  <c r="T138" i="9"/>
  <c r="T126" i="9"/>
  <c r="T111" i="9"/>
  <c r="T97" i="9"/>
  <c r="U84" i="9"/>
  <c r="U73" i="9"/>
  <c r="R46" i="9"/>
  <c r="R36" i="9"/>
  <c r="T23" i="9"/>
  <c r="T13" i="9"/>
  <c r="Z172" i="9"/>
  <c r="Y172" i="9"/>
  <c r="AH162" i="9"/>
  <c r="AH164" i="9"/>
  <c r="Y166" i="9"/>
  <c r="Z156" i="9"/>
  <c r="Y156" i="9"/>
  <c r="AH146" i="9"/>
  <c r="AH148" i="9"/>
  <c r="Y150" i="9"/>
  <c r="Z100" i="9"/>
  <c r="Z114" i="9"/>
  <c r="Z141" i="9"/>
  <c r="AH131" i="9"/>
  <c r="AH133" i="9"/>
  <c r="Y135" i="9"/>
  <c r="Z129" i="9"/>
  <c r="Y129" i="9"/>
  <c r="AH119" i="9"/>
  <c r="AH121" i="9"/>
  <c r="Y123" i="9"/>
  <c r="Y114" i="9"/>
  <c r="AH104" i="9"/>
  <c r="AH106" i="9"/>
  <c r="Y108" i="9"/>
  <c r="Y100" i="9"/>
  <c r="AH90" i="9"/>
  <c r="AH92" i="9"/>
  <c r="Y94" i="9"/>
  <c r="Z87" i="9"/>
  <c r="AH77" i="9"/>
  <c r="AH79" i="9"/>
  <c r="Y81" i="9"/>
  <c r="Y76" i="9"/>
  <c r="AH66" i="9"/>
  <c r="AH68" i="9"/>
  <c r="Y70" i="9"/>
  <c r="AH39" i="9"/>
  <c r="AH41" i="9"/>
  <c r="X42" i="9"/>
  <c r="AH37" i="9"/>
  <c r="X38" i="9"/>
  <c r="AH29" i="9"/>
  <c r="AH31" i="9"/>
  <c r="X32" i="9"/>
  <c r="AH16" i="9"/>
  <c r="AH18" i="9"/>
  <c r="X19" i="9"/>
  <c r="AH14" i="9"/>
  <c r="X15" i="9"/>
  <c r="AH7" i="9"/>
  <c r="AH9" i="9"/>
  <c r="AG5" i="9"/>
  <c r="AG170" i="9"/>
  <c r="AG154" i="9"/>
  <c r="AG143" i="9"/>
  <c r="AG139" i="9"/>
  <c r="AG127" i="9"/>
  <c r="AG117" i="9"/>
  <c r="AG112" i="9"/>
  <c r="AG98" i="9"/>
  <c r="AG85" i="9"/>
  <c r="AG70" i="9"/>
  <c r="AG64" i="9"/>
  <c r="AG59" i="9"/>
</calcChain>
</file>

<file path=xl/sharedStrings.xml><?xml version="1.0" encoding="utf-8"?>
<sst xmlns="http://schemas.openxmlformats.org/spreadsheetml/2006/main" count="391" uniqueCount="105">
  <si>
    <t>C.I.</t>
  </si>
  <si>
    <t>Probabilities</t>
  </si>
  <si>
    <t>Outcome</t>
  </si>
  <si>
    <t>Expected cost</t>
  </si>
  <si>
    <t>Incremental cost</t>
  </si>
  <si>
    <t>Incremental effect</t>
  </si>
  <si>
    <t>ICER</t>
  </si>
  <si>
    <t>Expected outcome (DALYs)</t>
  </si>
  <si>
    <t>RDT</t>
  </si>
  <si>
    <t>PT</t>
  </si>
  <si>
    <t>RDTs</t>
  </si>
  <si>
    <t>NFMI</t>
  </si>
  <si>
    <t>Malaria</t>
  </si>
  <si>
    <t xml:space="preserve">Viral Infection (VI) </t>
  </si>
  <si>
    <t xml:space="preserve">Bacterial Infection (BI) </t>
  </si>
  <si>
    <t xml:space="preserve">correct -diagnosis/treatment </t>
  </si>
  <si>
    <t xml:space="preserve">incorrect -diagnosis/treatment </t>
  </si>
  <si>
    <t xml:space="preserve">Succesful treament </t>
  </si>
  <si>
    <t xml:space="preserve">Antibiotics </t>
  </si>
  <si>
    <t>ACT drug</t>
  </si>
  <si>
    <t>Uncomplicated</t>
  </si>
  <si>
    <t>Severe</t>
  </si>
  <si>
    <t>Self - Limiting</t>
  </si>
  <si>
    <t>no care</t>
  </si>
  <si>
    <t>inpatient care</t>
  </si>
  <si>
    <t>outpatient care</t>
  </si>
  <si>
    <t>fully recovered</t>
  </si>
  <si>
    <t>death</t>
  </si>
  <si>
    <t>uncertain outcome</t>
  </si>
  <si>
    <t>fully recovers</t>
  </si>
  <si>
    <t>recovers with neurological sequel</t>
  </si>
  <si>
    <t>correct - malaria treatment</t>
  </si>
  <si>
    <t>incorrect-NMFI treatment</t>
  </si>
  <si>
    <t>RDT test</t>
  </si>
  <si>
    <t>Antibiotics</t>
  </si>
  <si>
    <t>Inpatient Stay</t>
  </si>
  <si>
    <t>Days</t>
  </si>
  <si>
    <t>Costs /person GBP</t>
  </si>
  <si>
    <t>Malaria (severe)</t>
  </si>
  <si>
    <t xml:space="preserve">fully recovered </t>
  </si>
  <si>
    <t>with sequels</t>
  </si>
  <si>
    <t>BI (severe)</t>
  </si>
  <si>
    <t>Outpatients</t>
  </si>
  <si>
    <t xml:space="preserve">All Malaria </t>
  </si>
  <si>
    <t xml:space="preserve">all outcomes </t>
  </si>
  <si>
    <t>All BI</t>
  </si>
  <si>
    <t>Visits</t>
  </si>
  <si>
    <t>Unsuccesful treatment</t>
  </si>
  <si>
    <t>cured</t>
  </si>
  <si>
    <t>Patient Cost/day</t>
  </si>
  <si>
    <t>Provider Cost/day</t>
  </si>
  <si>
    <t>DALYS averted</t>
  </si>
  <si>
    <t>Costs</t>
  </si>
  <si>
    <t>Expected</t>
  </si>
  <si>
    <t xml:space="preserve">Unsuccesful treatment </t>
  </si>
  <si>
    <t>true positive</t>
  </si>
  <si>
    <t xml:space="preserve">false negtive </t>
  </si>
  <si>
    <t xml:space="preserve">assumed NFMI </t>
  </si>
  <si>
    <t xml:space="preserve">assumed Malaria </t>
  </si>
  <si>
    <t>Provider perspective</t>
  </si>
  <si>
    <t>Probability of ACT efficacy in Malaria (+ - 10%)</t>
  </si>
  <si>
    <t>Probability of antibiotics efficacy in cases of bacterial infection (+ - 15%)</t>
  </si>
  <si>
    <t>Cost of ACT (C.I. £1 - £3.00)</t>
  </si>
  <si>
    <t>Cost of RDT (+ - 20%)</t>
  </si>
  <si>
    <t xml:space="preserve">Prob ACT succsesful </t>
  </si>
  <si>
    <t>Prob ACT unsuccesful</t>
  </si>
  <si>
    <t xml:space="preserve">Prob AB succesful </t>
  </si>
  <si>
    <t xml:space="preserve">Prob AB unsuccesful </t>
  </si>
  <si>
    <t>Decision about duagnostic/treatment strategy</t>
  </si>
  <si>
    <t>Applied Methods of Cost-Effectiveness Analysis in Health Care</t>
  </si>
  <si>
    <t>Parameters</t>
  </si>
  <si>
    <t>Probability of having malaria</t>
  </si>
  <si>
    <t xml:space="preserve">Cost of ACT </t>
  </si>
  <si>
    <t>£1 - £3.00</t>
  </si>
  <si>
    <t>Mean</t>
  </si>
  <si>
    <t>Min</t>
  </si>
  <si>
    <t>Max</t>
  </si>
  <si>
    <t>0.40 – 0.56</t>
  </si>
  <si>
    <t>STDEV</t>
  </si>
  <si>
    <t xml:space="preserve">Normal distribution assumed </t>
  </si>
  <si>
    <t>.</t>
  </si>
  <si>
    <t>Monte Carlo</t>
  </si>
  <si>
    <t>Rand</t>
  </si>
  <si>
    <t>Probabilistic uncertainty analysis using Monte Carlo Simulation</t>
  </si>
  <si>
    <t>Exp. cost</t>
  </si>
  <si>
    <t>Incr. cost</t>
  </si>
  <si>
    <t>Incr. effect</t>
  </si>
  <si>
    <t>Incr. DALY</t>
  </si>
  <si>
    <t>WTP</t>
  </si>
  <si>
    <t>Exp. DALYs Ave.</t>
  </si>
  <si>
    <t>Averages</t>
  </si>
  <si>
    <t>&lt;0</t>
  </si>
  <si>
    <t>Counts</t>
  </si>
  <si>
    <t xml:space="preserve">Probability </t>
  </si>
  <si>
    <t xml:space="preserve">Deterministic sensitivity analysis (DSA) </t>
  </si>
  <si>
    <t>Results</t>
  </si>
  <si>
    <t>The results show that RDT costs more but have higher benefits than PT.</t>
  </si>
  <si>
    <t>Cost of RDT -20%</t>
  </si>
  <si>
    <t>Cost of ACT £3</t>
  </si>
  <si>
    <t>Cost of ACT £1</t>
  </si>
  <si>
    <t>Prob of ACT eff in Malaria + 10%</t>
  </si>
  <si>
    <t>Prob of ACT eff in Malaria - 10%</t>
  </si>
  <si>
    <t>Prob of AB eff in BI + 15%</t>
  </si>
  <si>
    <t>Scenario</t>
  </si>
  <si>
    <t>% Change in 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</si>
</sst>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£&quot;* #,##0.00_);_(&quot;£&quot;* \(#,##0.00\);_(&quot;£&quot;* &quot;-&quot;??_);_(@_)"/>
    <numFmt numFmtId="43" formatCode="_(* #,##0.00_);_(* \(#,##0.00\);_(* &quot;-&quot;??_);_(@_)"/>
    <numFmt numFmtId="164" formatCode="_-&quot;£&quot;* #,##0.00_-;\-&quot;£&quot;* #,##0.00_-;_-&quot;£&quot;* &quot;-&quot;??_-;_-@_-"/>
    <numFmt numFmtId="165" formatCode="_-&quot;£&quot;* #,##0.0_-;\-&quot;£&quot;* #,##0.0_-;_-&quot;£&quot;* &quot;-&quot;??_-;_-@_-"/>
    <numFmt numFmtId="166" formatCode="0.000"/>
    <numFmt numFmtId="167" formatCode="0.0000"/>
    <numFmt numFmtId="168" formatCode="_-&quot;£&quot;* #,##0.000_-;\-&quot;£&quot;* #,##0.000_-;_-&quot;£&quot;* &quot;-&quot;??_-;_-@_-"/>
    <numFmt numFmtId="169" formatCode="_-&quot;£&quot;* #,##0_-;\-&quot;£&quot;* #,##0_-;_-&quot;£&quot;* &quot;-&quot;??_-;_-@_-"/>
  </numFmts>
  <fonts count="1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963634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C00000"/>
      <name val="Calibri (Body)_x0000_"/>
    </font>
    <font>
      <b/>
      <sz val="12"/>
      <color rgb="FFC00000"/>
      <name val="Calibri"/>
      <family val="2"/>
      <scheme val="minor"/>
    </font>
    <font>
      <sz val="10"/>
      <name val="Arial"/>
      <family val="2"/>
    </font>
    <font>
      <i/>
      <sz val="11"/>
      <color rgb="FFC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000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53">
    <xf numFmtId="0" fontId="0" fillId="0" borderId="0" xfId="0"/>
    <xf numFmtId="0" fontId="3" fillId="0" borderId="0" xfId="0" applyFont="1"/>
    <xf numFmtId="0" fontId="0" fillId="0" borderId="0" xfId="0" applyFill="1"/>
    <xf numFmtId="0" fontId="0" fillId="0" borderId="3" xfId="0" applyBorder="1"/>
    <xf numFmtId="0" fontId="0" fillId="0" borderId="0" xfId="0" applyBorder="1"/>
    <xf numFmtId="0" fontId="3" fillId="0" borderId="0" xfId="0" applyFont="1" applyBorder="1"/>
    <xf numFmtId="0" fontId="1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Fill="1"/>
    <xf numFmtId="0" fontId="0" fillId="0" borderId="0" xfId="0" applyFill="1" applyAlignment="1">
      <alignment horizontal="left"/>
    </xf>
    <xf numFmtId="0" fontId="3" fillId="6" borderId="0" xfId="0" applyFont="1" applyFill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9" xfId="0" applyFill="1" applyBorder="1"/>
    <xf numFmtId="0" fontId="0" fillId="0" borderId="10" xfId="0" applyFill="1" applyBorder="1"/>
    <xf numFmtId="0" fontId="0" fillId="0" borderId="4" xfId="0" applyFill="1" applyBorder="1"/>
    <xf numFmtId="0" fontId="5" fillId="0" borderId="10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4" xfId="0" applyFont="1" applyBorder="1"/>
    <xf numFmtId="0" fontId="0" fillId="7" borderId="0" xfId="0" applyFill="1"/>
    <xf numFmtId="0" fontId="0" fillId="4" borderId="0" xfId="0" applyFill="1"/>
    <xf numFmtId="0" fontId="0" fillId="3" borderId="0" xfId="0" applyFill="1"/>
    <xf numFmtId="0" fontId="0" fillId="8" borderId="0" xfId="0" applyFill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6" fillId="0" borderId="0" xfId="0" applyFont="1"/>
    <xf numFmtId="0" fontId="0" fillId="0" borderId="3" xfId="0" applyFill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0" fillId="9" borderId="0" xfId="0" applyFill="1"/>
    <xf numFmtId="0" fontId="0" fillId="0" borderId="6" xfId="0" applyFill="1" applyBorder="1"/>
    <xf numFmtId="0" fontId="0" fillId="0" borderId="7" xfId="0" applyFill="1" applyBorder="1"/>
    <xf numFmtId="0" fontId="0" fillId="0" borderId="8" xfId="0" applyBorder="1"/>
    <xf numFmtId="0" fontId="0" fillId="0" borderId="0" xfId="0" applyFill="1" applyBorder="1"/>
    <xf numFmtId="0" fontId="1" fillId="0" borderId="0" xfId="0" applyFont="1" applyBorder="1"/>
    <xf numFmtId="0" fontId="0" fillId="10" borderId="0" xfId="0" applyFill="1"/>
    <xf numFmtId="0" fontId="0" fillId="0" borderId="11" xfId="0" applyBorder="1"/>
    <xf numFmtId="0" fontId="0" fillId="0" borderId="3" xfId="0" applyFill="1" applyBorder="1"/>
    <xf numFmtId="0" fontId="0" fillId="2" borderId="0" xfId="0" applyFill="1"/>
    <xf numFmtId="0" fontId="0" fillId="7" borderId="11" xfId="0" applyFill="1" applyBorder="1"/>
    <xf numFmtId="0" fontId="1" fillId="0" borderId="11" xfId="0" applyFont="1" applyBorder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9" borderId="11" xfId="0" applyFill="1" applyBorder="1"/>
    <xf numFmtId="0" fontId="0" fillId="0" borderId="11" xfId="0" applyFill="1" applyBorder="1"/>
    <xf numFmtId="0" fontId="8" fillId="0" borderId="0" xfId="0" applyFont="1" applyAlignment="1">
      <alignment horizontal="left"/>
    </xf>
    <xf numFmtId="0" fontId="8" fillId="0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6" fillId="0" borderId="11" xfId="0" applyFont="1" applyBorder="1"/>
    <xf numFmtId="0" fontId="5" fillId="0" borderId="0" xfId="0" applyFont="1" applyBorder="1" applyAlignment="1">
      <alignment horizontal="left"/>
    </xf>
    <xf numFmtId="0" fontId="0" fillId="9" borderId="0" xfId="0" applyFill="1" applyBorder="1"/>
    <xf numFmtId="0" fontId="0" fillId="0" borderId="8" xfId="0" applyFill="1" applyBorder="1"/>
    <xf numFmtId="0" fontId="0" fillId="0" borderId="0" xfId="0" applyAlignment="1">
      <alignment horizontal="center"/>
    </xf>
    <xf numFmtId="0" fontId="10" fillId="0" borderId="0" xfId="0" applyFont="1" applyAlignment="1"/>
    <xf numFmtId="0" fontId="12" fillId="0" borderId="0" xfId="0" applyFont="1" applyBorder="1"/>
    <xf numFmtId="0" fontId="12" fillId="0" borderId="0" xfId="0" applyFont="1" applyBorder="1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left"/>
    </xf>
    <xf numFmtId="0" fontId="0" fillId="0" borderId="5" xfId="0" applyFill="1" applyBorder="1"/>
    <xf numFmtId="0" fontId="12" fillId="0" borderId="0" xfId="0" applyFont="1" applyFill="1" applyBorder="1" applyAlignment="1">
      <alignment horizontal="left"/>
    </xf>
    <xf numFmtId="0" fontId="12" fillId="0" borderId="0" xfId="0" applyFont="1" applyFill="1" applyAlignment="1">
      <alignment horizontal="left"/>
    </xf>
    <xf numFmtId="0" fontId="0" fillId="14" borderId="0" xfId="0" applyFill="1"/>
    <xf numFmtId="0" fontId="7" fillId="15" borderId="0" xfId="0" applyFont="1" applyFill="1"/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3" fillId="0" borderId="4" xfId="0" applyFont="1" applyBorder="1"/>
    <xf numFmtId="0" fontId="3" fillId="16" borderId="0" xfId="0" applyFont="1" applyFill="1" applyAlignment="1">
      <alignment horizontal="center"/>
    </xf>
    <xf numFmtId="0" fontId="3" fillId="13" borderId="4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4" xfId="0" applyFont="1" applyBorder="1" applyAlignment="1">
      <alignment horizontal="right"/>
    </xf>
    <xf numFmtId="0" fontId="14" fillId="0" borderId="0" xfId="0" applyFont="1"/>
    <xf numFmtId="0" fontId="12" fillId="0" borderId="11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3" fillId="0" borderId="0" xfId="0" applyFont="1" applyBorder="1" applyAlignment="1">
      <alignment horizontal="right"/>
    </xf>
    <xf numFmtId="166" fontId="3" fillId="0" borderId="0" xfId="0" applyNumberFormat="1" applyFont="1"/>
    <xf numFmtId="2" fontId="3" fillId="0" borderId="0" xfId="0" applyNumberFormat="1" applyFont="1"/>
    <xf numFmtId="0" fontId="3" fillId="17" borderId="0" xfId="0" applyFont="1" applyFill="1" applyAlignment="1">
      <alignment horizontal="center"/>
    </xf>
    <xf numFmtId="0" fontId="13" fillId="18" borderId="0" xfId="0" applyFont="1" applyFill="1" applyAlignment="1">
      <alignment horizontal="center"/>
    </xf>
    <xf numFmtId="0" fontId="0" fillId="8" borderId="0" xfId="0" applyFill="1" applyBorder="1"/>
    <xf numFmtId="0" fontId="0" fillId="8" borderId="0" xfId="0" applyFill="1"/>
    <xf numFmtId="0" fontId="0" fillId="17" borderId="0" xfId="0" applyFill="1"/>
    <xf numFmtId="0" fontId="0" fillId="17" borderId="0" xfId="0" applyFill="1" applyBorder="1"/>
    <xf numFmtId="2" fontId="0" fillId="8" borderId="0" xfId="0" applyNumberFormat="1" applyFill="1" applyBorder="1"/>
    <xf numFmtId="2" fontId="0" fillId="17" borderId="11" xfId="0" applyNumberFormat="1" applyFill="1" applyBorder="1"/>
    <xf numFmtId="2" fontId="0" fillId="17" borderId="0" xfId="0" applyNumberFormat="1" applyFill="1"/>
    <xf numFmtId="2" fontId="0" fillId="8" borderId="0" xfId="0" applyNumberFormat="1" applyFill="1"/>
    <xf numFmtId="2" fontId="0" fillId="17" borderId="0" xfId="0" applyNumberFormat="1" applyFill="1" applyBorder="1"/>
    <xf numFmtId="2" fontId="0" fillId="8" borderId="4" xfId="0" applyNumberFormat="1" applyFill="1" applyBorder="1"/>
    <xf numFmtId="44" fontId="0" fillId="0" borderId="0" xfId="0" applyNumberFormat="1"/>
    <xf numFmtId="0" fontId="16" fillId="0" borderId="0" xfId="0" applyFont="1" applyBorder="1"/>
    <xf numFmtId="0" fontId="11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165" fontId="0" fillId="8" borderId="2" xfId="1" applyNumberFormat="1" applyFont="1" applyFill="1" applyBorder="1" applyAlignment="1">
      <alignment horizontal="center" vertical="center" wrapText="1"/>
    </xf>
    <xf numFmtId="2" fontId="0" fillId="17" borderId="2" xfId="0" applyNumberFormat="1" applyFill="1" applyBorder="1" applyAlignment="1">
      <alignment horizontal="center" vertical="center" wrapText="1"/>
    </xf>
    <xf numFmtId="44" fontId="0" fillId="0" borderId="2" xfId="0" applyNumberFormat="1" applyBorder="1"/>
    <xf numFmtId="2" fontId="0" fillId="0" borderId="2" xfId="0" applyNumberFormat="1" applyBorder="1"/>
    <xf numFmtId="44" fontId="0" fillId="7" borderId="2" xfId="0" applyNumberFormat="1" applyFill="1" applyBorder="1"/>
    <xf numFmtId="0" fontId="0" fillId="8" borderId="0" xfId="0" applyFill="1" applyAlignment="1">
      <alignment wrapText="1"/>
    </xf>
    <xf numFmtId="0" fontId="3" fillId="12" borderId="0" xfId="0" applyFont="1" applyFill="1"/>
    <xf numFmtId="0" fontId="0" fillId="0" borderId="0" xfId="0" applyAlignment="1"/>
    <xf numFmtId="166" fontId="0" fillId="0" borderId="0" xfId="0" applyNumberFormat="1"/>
    <xf numFmtId="2" fontId="0" fillId="0" borderId="0" xfId="0" applyNumberFormat="1"/>
    <xf numFmtId="2" fontId="12" fillId="0" borderId="0" xfId="0" applyNumberFormat="1" applyFont="1" applyAlignment="1">
      <alignment horizontal="left"/>
    </xf>
    <xf numFmtId="0" fontId="0" fillId="0" borderId="13" xfId="0" applyBorder="1"/>
    <xf numFmtId="2" fontId="0" fillId="0" borderId="0" xfId="0" applyNumberFormat="1" applyBorder="1"/>
    <xf numFmtId="0" fontId="0" fillId="0" borderId="1" xfId="0" applyBorder="1"/>
    <xf numFmtId="2" fontId="0" fillId="0" borderId="1" xfId="0" applyNumberFormat="1" applyBorder="1"/>
    <xf numFmtId="0" fontId="17" fillId="0" borderId="0" xfId="0" applyFont="1"/>
    <xf numFmtId="166" fontId="3" fillId="0" borderId="0" xfId="0" applyNumberFormat="1" applyFont="1" applyBorder="1"/>
    <xf numFmtId="0" fontId="3" fillId="0" borderId="0" xfId="0" applyFont="1" applyFill="1" applyBorder="1"/>
    <xf numFmtId="166" fontId="3" fillId="0" borderId="16" xfId="0" applyNumberFormat="1" applyFont="1" applyBorder="1"/>
    <xf numFmtId="164" fontId="0" fillId="0" borderId="0" xfId="1" applyFont="1"/>
    <xf numFmtId="168" fontId="0" fillId="0" borderId="0" xfId="1" applyNumberFormat="1" applyFont="1"/>
    <xf numFmtId="0" fontId="4" fillId="0" borderId="17" xfId="0" applyFont="1" applyBorder="1" applyAlignment="1">
      <alignment vertical="center" wrapText="1"/>
    </xf>
    <xf numFmtId="44" fontId="0" fillId="0" borderId="12" xfId="0" applyNumberFormat="1" applyBorder="1"/>
    <xf numFmtId="2" fontId="0" fillId="0" borderId="12" xfId="0" applyNumberFormat="1" applyBorder="1"/>
    <xf numFmtId="167" fontId="3" fillId="0" borderId="14" xfId="0" applyNumberFormat="1" applyFont="1" applyBorder="1"/>
    <xf numFmtId="168" fontId="0" fillId="0" borderId="0" xfId="0" applyNumberFormat="1"/>
    <xf numFmtId="164" fontId="0" fillId="8" borderId="2" xfId="1" applyNumberFormat="1" applyFont="1" applyFill="1" applyBorder="1" applyAlignment="1">
      <alignment horizontal="center" vertical="center" wrapText="1"/>
    </xf>
    <xf numFmtId="166" fontId="0" fillId="0" borderId="0" xfId="0" applyNumberFormat="1" applyFont="1" applyBorder="1"/>
    <xf numFmtId="168" fontId="0" fillId="0" borderId="0" xfId="1" applyNumberFormat="1" applyFont="1" applyBorder="1"/>
    <xf numFmtId="164" fontId="3" fillId="0" borderId="12" xfId="1" applyFont="1" applyBorder="1"/>
    <xf numFmtId="0" fontId="3" fillId="0" borderId="12" xfId="0" applyFont="1" applyBorder="1"/>
    <xf numFmtId="0" fontId="4" fillId="0" borderId="12" xfId="0" applyFont="1" applyBorder="1" applyAlignment="1">
      <alignment horizontal="center" vertical="center"/>
    </xf>
    <xf numFmtId="169" fontId="0" fillId="0" borderId="0" xfId="1" applyNumberFormat="1" applyFont="1"/>
    <xf numFmtId="168" fontId="0" fillId="10" borderId="0" xfId="0" applyNumberFormat="1" applyFill="1"/>
    <xf numFmtId="166" fontId="0" fillId="10" borderId="0" xfId="0" applyNumberFormat="1" applyFill="1"/>
    <xf numFmtId="0" fontId="0" fillId="0" borderId="0" xfId="0" applyNumberFormat="1"/>
    <xf numFmtId="164" fontId="0" fillId="0" borderId="0" xfId="1" applyFont="1" applyAlignment="1">
      <alignment horizontal="left"/>
    </xf>
    <xf numFmtId="0" fontId="0" fillId="19" borderId="0" xfId="0" applyFill="1"/>
    <xf numFmtId="43" fontId="0" fillId="19" borderId="0" xfId="2" applyFont="1" applyFill="1"/>
    <xf numFmtId="43" fontId="0" fillId="0" borderId="0" xfId="2" applyFont="1"/>
    <xf numFmtId="0" fontId="3" fillId="19" borderId="20" xfId="0" applyFont="1" applyFill="1" applyBorder="1"/>
    <xf numFmtId="0" fontId="3" fillId="19" borderId="21" xfId="0" applyFont="1" applyFill="1" applyBorder="1"/>
    <xf numFmtId="0" fontId="3" fillId="19" borderId="15" xfId="0" applyFont="1" applyFill="1" applyBorder="1"/>
    <xf numFmtId="0" fontId="0" fillId="0" borderId="20" xfId="0" applyBorder="1"/>
    <xf numFmtId="0" fontId="0" fillId="0" borderId="21" xfId="0" applyBorder="1"/>
    <xf numFmtId="0" fontId="0" fillId="0" borderId="15" xfId="0" applyBorder="1"/>
    <xf numFmtId="167" fontId="3" fillId="0" borderId="0" xfId="0" applyNumberFormat="1" applyFont="1" applyBorder="1"/>
    <xf numFmtId="0" fontId="3" fillId="3" borderId="0" xfId="0" applyFont="1" applyFill="1"/>
    <xf numFmtId="164" fontId="3" fillId="0" borderId="0" xfId="1" applyFont="1" applyBorder="1"/>
    <xf numFmtId="0" fontId="11" fillId="0" borderId="18" xfId="0" applyFont="1" applyBorder="1" applyAlignment="1">
      <alignment horizontal="left"/>
    </xf>
    <xf numFmtId="0" fontId="11" fillId="0" borderId="19" xfId="0" applyFont="1" applyBorder="1" applyAlignment="1">
      <alignment horizontal="left"/>
    </xf>
  </cellXfs>
  <cellStyles count="3">
    <cellStyle name="Comma" xfId="2" builtinId="3"/>
    <cellStyle name="Currency" xfId="1" builtinId="4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Cost of ACT</c:v>
          </c:tx>
          <c:xVal>
            <c:numRef>
              <c:f>'Results &amp; Determ. Sen. Analysis'!$C$12:$J$12</c:f>
              <c:numCache>
                <c:formatCode>General</c:formatCode>
                <c:ptCount val="8"/>
                <c:pt idx="0">
                  <c:v>1</c:v>
                </c:pt>
                <c:pt idx="1">
                  <c:v>1.2849999999999999</c:v>
                </c:pt>
                <c:pt idx="2">
                  <c:v>1.57</c:v>
                </c:pt>
                <c:pt idx="3">
                  <c:v>1.855</c:v>
                </c:pt>
                <c:pt idx="4">
                  <c:v>2.14</c:v>
                </c:pt>
                <c:pt idx="5">
                  <c:v>2.4249999999999998</c:v>
                </c:pt>
                <c:pt idx="6">
                  <c:v>2.71</c:v>
                </c:pt>
                <c:pt idx="7">
                  <c:v>3</c:v>
                </c:pt>
              </c:numCache>
            </c:numRef>
          </c:xVal>
          <c:yVal>
            <c:numRef>
              <c:f>'Results &amp; Determ. Sen. Analysis'!$C$13:$J$13</c:f>
              <c:numCache>
                <c:formatCode>General</c:formatCode>
                <c:ptCount val="8"/>
                <c:pt idx="0">
                  <c:v>2.31</c:v>
                </c:pt>
                <c:pt idx="1">
                  <c:v>2.3199999999999998</c:v>
                </c:pt>
                <c:pt idx="2">
                  <c:v>2.3199999999999998</c:v>
                </c:pt>
                <c:pt idx="3">
                  <c:v>2.33</c:v>
                </c:pt>
                <c:pt idx="4">
                  <c:v>2.34</c:v>
                </c:pt>
                <c:pt idx="5">
                  <c:v>2.34</c:v>
                </c:pt>
                <c:pt idx="6">
                  <c:v>2.35</c:v>
                </c:pt>
                <c:pt idx="7">
                  <c:v>2.36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F48-AB49-84FD-068A2DE06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676032"/>
        <c:axId val="134165248"/>
      </c:scatterChart>
      <c:valAx>
        <c:axId val="133676032"/>
        <c:scaling>
          <c:orientation val="minMax"/>
          <c:max val="3.5"/>
          <c:min val="1"/>
        </c:scaling>
        <c:delete val="0"/>
        <c:axPos val="b"/>
        <c:numFmt formatCode="General" sourceLinked="1"/>
        <c:majorTickMark val="out"/>
        <c:minorTickMark val="none"/>
        <c:tickLblPos val="nextTo"/>
        <c:crossAx val="134165248"/>
        <c:crosses val="autoZero"/>
        <c:crossBetween val="midCat"/>
        <c:majorUnit val="0.5"/>
        <c:minorUnit val="0.2"/>
      </c:valAx>
      <c:valAx>
        <c:axId val="1341652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GB" sz="1400"/>
                  <a:t>ICER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3676032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Cost of RDT</c:v>
          </c:tx>
          <c:xVal>
            <c:numRef>
              <c:f>'Results &amp; Determ. Sen. Analysis'!$C$9:$J$9</c:f>
              <c:numCache>
                <c:formatCode>General</c:formatCode>
                <c:ptCount val="8"/>
                <c:pt idx="0">
                  <c:v>2.8</c:v>
                </c:pt>
                <c:pt idx="1">
                  <c:v>3</c:v>
                </c:pt>
                <c:pt idx="2">
                  <c:v>3.2</c:v>
                </c:pt>
                <c:pt idx="3">
                  <c:v>3.4</c:v>
                </c:pt>
                <c:pt idx="4">
                  <c:v>3.6</c:v>
                </c:pt>
                <c:pt idx="5">
                  <c:v>3.8</c:v>
                </c:pt>
                <c:pt idx="6">
                  <c:v>4</c:v>
                </c:pt>
                <c:pt idx="7">
                  <c:v>4.2</c:v>
                </c:pt>
              </c:numCache>
            </c:numRef>
          </c:xVal>
          <c:yVal>
            <c:numRef>
              <c:f>'Results &amp; Determ. Sen. Analysis'!$C$10:$J$10</c:f>
              <c:numCache>
                <c:formatCode>General</c:formatCode>
                <c:ptCount val="8"/>
                <c:pt idx="0">
                  <c:v>1.93</c:v>
                </c:pt>
                <c:pt idx="1">
                  <c:v>2.0499999999999998</c:v>
                </c:pt>
                <c:pt idx="2">
                  <c:v>2.17</c:v>
                </c:pt>
                <c:pt idx="3">
                  <c:v>2.29</c:v>
                </c:pt>
                <c:pt idx="4">
                  <c:v>2.4</c:v>
                </c:pt>
                <c:pt idx="5">
                  <c:v>2.52</c:v>
                </c:pt>
                <c:pt idx="6">
                  <c:v>2.6</c:v>
                </c:pt>
                <c:pt idx="7">
                  <c:v>2.75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FF-ED41-81CE-0184C4A0AB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676032"/>
        <c:axId val="134165248"/>
      </c:scatterChart>
      <c:valAx>
        <c:axId val="133676032"/>
        <c:scaling>
          <c:orientation val="minMax"/>
          <c:max val="4.5"/>
          <c:min val="2.8"/>
        </c:scaling>
        <c:delete val="0"/>
        <c:axPos val="b"/>
        <c:numFmt formatCode="General" sourceLinked="1"/>
        <c:majorTickMark val="out"/>
        <c:minorTickMark val="none"/>
        <c:tickLblPos val="nextTo"/>
        <c:crossAx val="134165248"/>
        <c:crosses val="autoZero"/>
        <c:crossBetween val="midCat"/>
        <c:majorUnit val="0.5"/>
        <c:minorUnit val="0.2"/>
      </c:valAx>
      <c:valAx>
        <c:axId val="134165248"/>
        <c:scaling>
          <c:orientation val="minMax"/>
          <c:min val="1.5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GB" sz="1400"/>
                  <a:t>ICER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3676032"/>
        <c:crossesAt val="2.8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Prob of ACT Efficacy in Malaria</c:v>
          </c:tx>
          <c:xVal>
            <c:numRef>
              <c:f>'Results &amp; Determ. Sen. Analysis'!$C$15:$J$15</c:f>
              <c:numCache>
                <c:formatCode>General</c:formatCode>
                <c:ptCount val="8"/>
                <c:pt idx="0">
                  <c:v>0.76500000000000001</c:v>
                </c:pt>
                <c:pt idx="1">
                  <c:v>0.78920000000000001</c:v>
                </c:pt>
                <c:pt idx="2">
                  <c:v>0.8135</c:v>
                </c:pt>
                <c:pt idx="3">
                  <c:v>0.83760000000000001</c:v>
                </c:pt>
                <c:pt idx="4">
                  <c:v>0.86180000000000001</c:v>
                </c:pt>
                <c:pt idx="5">
                  <c:v>0.88600000000000001</c:v>
                </c:pt>
                <c:pt idx="6">
                  <c:v>0.91020000000000001</c:v>
                </c:pt>
                <c:pt idx="7">
                  <c:v>0.93500000000000005</c:v>
                </c:pt>
              </c:numCache>
            </c:numRef>
          </c:xVal>
          <c:yVal>
            <c:numRef>
              <c:f>'Results &amp; Determ. Sen. Analysis'!$C$16:$J$16</c:f>
              <c:numCache>
                <c:formatCode>General</c:formatCode>
                <c:ptCount val="8"/>
                <c:pt idx="0">
                  <c:v>2.25</c:v>
                </c:pt>
                <c:pt idx="1">
                  <c:v>2.27</c:v>
                </c:pt>
                <c:pt idx="2">
                  <c:v>2.2999999999999998</c:v>
                </c:pt>
                <c:pt idx="3">
                  <c:v>2.33</c:v>
                </c:pt>
                <c:pt idx="4">
                  <c:v>2.36</c:v>
                </c:pt>
                <c:pt idx="5">
                  <c:v>2.39</c:v>
                </c:pt>
                <c:pt idx="6">
                  <c:v>2.42</c:v>
                </c:pt>
                <c:pt idx="7">
                  <c:v>2.4500000000000002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D5C-5C41-A4B7-1B1694374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676032"/>
        <c:axId val="134165248"/>
      </c:scatterChart>
      <c:valAx>
        <c:axId val="133676032"/>
        <c:scaling>
          <c:orientation val="minMax"/>
          <c:max val="0.94000000000000006"/>
          <c:min val="0.76000000000000012"/>
        </c:scaling>
        <c:delete val="0"/>
        <c:axPos val="b"/>
        <c:numFmt formatCode="General" sourceLinked="1"/>
        <c:majorTickMark val="out"/>
        <c:minorTickMark val="in"/>
        <c:tickLblPos val="nextTo"/>
        <c:spPr>
          <a:ln/>
        </c:spPr>
        <c:crossAx val="134165248"/>
        <c:crosses val="autoZero"/>
        <c:crossBetween val="midCat"/>
        <c:majorUnit val="5.000000000000001E-2"/>
      </c:valAx>
      <c:valAx>
        <c:axId val="134165248"/>
        <c:scaling>
          <c:orientation val="minMax"/>
          <c:min val="2.2000000000000002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GB" sz="1400"/>
                  <a:t>ICER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3676032"/>
        <c:crosses val="autoZero"/>
        <c:crossBetween val="midCat"/>
        <c:majorUnit val="5.000000000000001E-2"/>
        <c:minorUnit val="2.0000000000000004E-2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Prob of AB Efficacy in BI</c:v>
          </c:tx>
          <c:xVal>
            <c:numRef>
              <c:f>'Results &amp; Determ. Sen. Analysis'!$C$18:$J$18</c:f>
              <c:numCache>
                <c:formatCode>General</c:formatCode>
                <c:ptCount val="8"/>
                <c:pt idx="0">
                  <c:v>0.63749999999999996</c:v>
                </c:pt>
                <c:pt idx="1">
                  <c:v>0.66959999999999997</c:v>
                </c:pt>
                <c:pt idx="2">
                  <c:v>0.70169999999999999</c:v>
                </c:pt>
                <c:pt idx="3">
                  <c:v>0.73380000000000001</c:v>
                </c:pt>
                <c:pt idx="4">
                  <c:v>0.76590000000000003</c:v>
                </c:pt>
                <c:pt idx="5">
                  <c:v>0.79800000000000004</c:v>
                </c:pt>
                <c:pt idx="6">
                  <c:v>0.83009999999999995</c:v>
                </c:pt>
                <c:pt idx="7">
                  <c:v>0.86250000000000004</c:v>
                </c:pt>
              </c:numCache>
            </c:numRef>
          </c:xVal>
          <c:yVal>
            <c:numRef>
              <c:f>'Results &amp; Determ. Sen. Analysis'!$C$19:$J$19</c:f>
              <c:numCache>
                <c:formatCode>General</c:formatCode>
                <c:ptCount val="8"/>
                <c:pt idx="0">
                  <c:v>3.62</c:v>
                </c:pt>
                <c:pt idx="1">
                  <c:v>3.14</c:v>
                </c:pt>
                <c:pt idx="2">
                  <c:v>2.77</c:v>
                </c:pt>
                <c:pt idx="3">
                  <c:v>2.4700000000000002</c:v>
                </c:pt>
                <c:pt idx="4">
                  <c:v>2.23</c:v>
                </c:pt>
                <c:pt idx="5">
                  <c:v>2.02</c:v>
                </c:pt>
                <c:pt idx="6">
                  <c:v>1.85</c:v>
                </c:pt>
                <c:pt idx="7">
                  <c:v>1.69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4B6-284F-9DAB-F5049097A1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676032"/>
        <c:axId val="134165248"/>
      </c:scatterChart>
      <c:valAx>
        <c:axId val="133676032"/>
        <c:scaling>
          <c:orientation val="minMax"/>
          <c:max val="0.87000000000000011"/>
          <c:min val="0.63000000000000012"/>
        </c:scaling>
        <c:delete val="0"/>
        <c:axPos val="b"/>
        <c:numFmt formatCode="General" sourceLinked="0"/>
        <c:majorTickMark val="cross"/>
        <c:minorTickMark val="none"/>
        <c:tickLblPos val="nextTo"/>
        <c:spPr>
          <a:ln/>
        </c:spPr>
        <c:crossAx val="134165248"/>
        <c:crosses val="autoZero"/>
        <c:crossBetween val="midCat"/>
      </c:valAx>
      <c:valAx>
        <c:axId val="134165248"/>
        <c:scaling>
          <c:orientation val="minMax"/>
          <c:min val="1.5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GB" sz="1400"/>
                  <a:t>ICER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3676032"/>
        <c:crosses val="autoZero"/>
        <c:crossBetween val="midCat"/>
        <c:majorUnit val="0.4"/>
        <c:minorUnit val="5.000000000000001E-2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'Results &amp; Determ. Sen. Analysis'!$B$22</c:f>
              <c:strCache>
                <c:ptCount val="1"/>
                <c:pt idx="0">
                  <c:v> % Change in ICER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6.9690555406417873E-2"/>
                  <c:y val="8.0941883090603281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5B3-3841-B26F-C627AB8D8195}"/>
                </c:ext>
              </c:extLst>
            </c:dLbl>
            <c:dLbl>
              <c:idx val="1"/>
              <c:layout>
                <c:manualLayout>
                  <c:x val="4.2428040545912531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5B3-3841-B26F-C627AB8D8195}"/>
                </c:ext>
              </c:extLst>
            </c:dLbl>
            <c:dLbl>
              <c:idx val="2"/>
              <c:layout>
                <c:manualLayout>
                  <c:x val="-4.23427358669696E-2"/>
                  <c:y val="7.4195869049375703E-1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5B3-3841-B26F-C627AB8D8195}"/>
                </c:ext>
              </c:extLst>
            </c:dLbl>
            <c:dLbl>
              <c:idx val="3"/>
              <c:layout>
                <c:manualLayout>
                  <c:x val="-5.7429130238357363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5B3-3841-B26F-C627AB8D8195}"/>
                </c:ext>
              </c:extLst>
            </c:dLbl>
            <c:dLbl>
              <c:idx val="4"/>
              <c:layout>
                <c:manualLayout>
                  <c:x val="-0.14435160493457644"/>
                  <c:y val="-3.7097934524687852E-1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5B3-3841-B26F-C627AB8D8195}"/>
                </c:ext>
              </c:extLst>
            </c:dLbl>
            <c:dLbl>
              <c:idx val="5"/>
              <c:layout>
                <c:manualLayout>
                  <c:x val="-0.20369616194419843"/>
                  <c:y val="3.1866883106536726E-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5B3-3841-B26F-C627AB8D819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'Results &amp; Determ. Sen. Analysis'!$A$23:$A$28</c:f>
              <c:strCache>
                <c:ptCount val="6"/>
                <c:pt idx="0">
                  <c:v>Prob of ACT eff in Malaria + 10%</c:v>
                </c:pt>
                <c:pt idx="1">
                  <c:v>Cost of ACT £3</c:v>
                </c:pt>
                <c:pt idx="2">
                  <c:v>Cost of ACT £1</c:v>
                </c:pt>
                <c:pt idx="3">
                  <c:v>Prob of ACT eff in Malaria - 10%</c:v>
                </c:pt>
                <c:pt idx="4">
                  <c:v>Cost of RDT -20%</c:v>
                </c:pt>
                <c:pt idx="5">
                  <c:v>Prob of AB eff in BI + 15%</c:v>
                </c:pt>
              </c:strCache>
            </c:strRef>
          </c:cat>
          <c:val>
            <c:numRef>
              <c:f>'Results &amp; Determ. Sen. Analysis'!$B$23:$B$28</c:f>
              <c:numCache>
                <c:formatCode>0.00</c:formatCode>
                <c:ptCount val="6"/>
                <c:pt idx="0">
                  <c:v>4.7008547008547197</c:v>
                </c:pt>
                <c:pt idx="1">
                  <c:v>0.85470085470086588</c:v>
                </c:pt>
                <c:pt idx="2">
                  <c:v>-1.2820512820512704</c:v>
                </c:pt>
                <c:pt idx="3">
                  <c:v>-3.8461538461538396</c:v>
                </c:pt>
                <c:pt idx="4">
                  <c:v>-17.521367521367523</c:v>
                </c:pt>
                <c:pt idx="5">
                  <c:v>-27.777777777777771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B3-3841-B26F-C627AB8D81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39795311"/>
        <c:axId val="2068696703"/>
      </c:barChart>
      <c:catAx>
        <c:axId val="18397953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8696703"/>
        <c:crosses val="autoZero"/>
        <c:auto val="1"/>
        <c:lblAlgn val="ctr"/>
        <c:lblOffset val="100"/>
        <c:noMultiLvlLbl val="0"/>
      </c:catAx>
      <c:valAx>
        <c:axId val="2068696703"/>
        <c:scaling>
          <c:orientation val="minMax"/>
          <c:max val="20"/>
          <c:min val="-3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9795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ICER Scatter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470189796796367E-2"/>
          <c:y val="0.16167485831786951"/>
          <c:w val="0.82930754684889296"/>
          <c:h val="0.69699984954110039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'Monte Carlo Simulation'!$P$5:$P$1005</c:f>
              <c:numCache>
                <c:formatCode>0.000</c:formatCode>
                <c:ptCount val="1001"/>
                <c:pt idx="0">
                  <c:v>1.8802468347443515</c:v>
                </c:pt>
                <c:pt idx="1">
                  <c:v>-2.8216758975201799</c:v>
                </c:pt>
                <c:pt idx="2">
                  <c:v>2.4744283873548767</c:v>
                </c:pt>
                <c:pt idx="3">
                  <c:v>-0.78952466927400877</c:v>
                </c:pt>
                <c:pt idx="4">
                  <c:v>-0.16462990420755474</c:v>
                </c:pt>
                <c:pt idx="5">
                  <c:v>1.1862110489137301</c:v>
                </c:pt>
                <c:pt idx="6">
                  <c:v>-2.2858906480809082</c:v>
                </c:pt>
                <c:pt idx="7">
                  <c:v>-1.6321955322027009</c:v>
                </c:pt>
                <c:pt idx="8">
                  <c:v>1.5869117186147079</c:v>
                </c:pt>
                <c:pt idx="9">
                  <c:v>-1.6925095984104033</c:v>
                </c:pt>
                <c:pt idx="10">
                  <c:v>-1.6804296792528213</c:v>
                </c:pt>
                <c:pt idx="11">
                  <c:v>1.9947647990239723</c:v>
                </c:pt>
                <c:pt idx="12">
                  <c:v>1.4714695847871937</c:v>
                </c:pt>
                <c:pt idx="13">
                  <c:v>3.3088002871636206</c:v>
                </c:pt>
                <c:pt idx="14">
                  <c:v>-0.94829261544403209</c:v>
                </c:pt>
                <c:pt idx="15">
                  <c:v>1.2772329918226326</c:v>
                </c:pt>
                <c:pt idx="16">
                  <c:v>0.35753438310703345</c:v>
                </c:pt>
                <c:pt idx="17">
                  <c:v>2.7623048427582333</c:v>
                </c:pt>
                <c:pt idx="18">
                  <c:v>2.5999076902746836</c:v>
                </c:pt>
                <c:pt idx="19">
                  <c:v>3.3566309583008476</c:v>
                </c:pt>
                <c:pt idx="20">
                  <c:v>0.65848936685435078</c:v>
                </c:pt>
                <c:pt idx="21">
                  <c:v>2.5847494163456375</c:v>
                </c:pt>
                <c:pt idx="22">
                  <c:v>4.4875874532696329</c:v>
                </c:pt>
                <c:pt idx="23">
                  <c:v>1.1818542042397731</c:v>
                </c:pt>
                <c:pt idx="24">
                  <c:v>1.5597281677901265</c:v>
                </c:pt>
                <c:pt idx="25">
                  <c:v>1.6634869497881617</c:v>
                </c:pt>
                <c:pt idx="26">
                  <c:v>0.11312336190192696</c:v>
                </c:pt>
                <c:pt idx="27">
                  <c:v>-2.5090386363672224E-2</c:v>
                </c:pt>
                <c:pt idx="28">
                  <c:v>-0.70092696236512353</c:v>
                </c:pt>
                <c:pt idx="29">
                  <c:v>1.1117421734638739</c:v>
                </c:pt>
                <c:pt idx="30">
                  <c:v>1.2413940607500678</c:v>
                </c:pt>
                <c:pt idx="31">
                  <c:v>4.5007420525232504</c:v>
                </c:pt>
                <c:pt idx="32">
                  <c:v>1.945004938213458</c:v>
                </c:pt>
                <c:pt idx="33">
                  <c:v>-0.81042300487308694</c:v>
                </c:pt>
                <c:pt idx="34">
                  <c:v>1.0768925121503656</c:v>
                </c:pt>
                <c:pt idx="35">
                  <c:v>2.4190562071582988</c:v>
                </c:pt>
                <c:pt idx="36">
                  <c:v>5.2234488557959438</c:v>
                </c:pt>
                <c:pt idx="37">
                  <c:v>1.7100916599693505</c:v>
                </c:pt>
                <c:pt idx="38">
                  <c:v>-2.3097604283238198</c:v>
                </c:pt>
                <c:pt idx="39">
                  <c:v>1.6054409478247322</c:v>
                </c:pt>
                <c:pt idx="40">
                  <c:v>1.9152210662600808</c:v>
                </c:pt>
                <c:pt idx="41">
                  <c:v>1.5239884695341246</c:v>
                </c:pt>
                <c:pt idx="42">
                  <c:v>2.7019729912610337</c:v>
                </c:pt>
                <c:pt idx="43">
                  <c:v>1.2659131372187602</c:v>
                </c:pt>
                <c:pt idx="44">
                  <c:v>-0.22749511361245922</c:v>
                </c:pt>
                <c:pt idx="45">
                  <c:v>-1.593708597124909</c:v>
                </c:pt>
                <c:pt idx="46">
                  <c:v>0.61376061181385211</c:v>
                </c:pt>
                <c:pt idx="47">
                  <c:v>-1.5246842344541669</c:v>
                </c:pt>
                <c:pt idx="48">
                  <c:v>-1.8346562507857165</c:v>
                </c:pt>
                <c:pt idx="49">
                  <c:v>-1.4553548844917827</c:v>
                </c:pt>
                <c:pt idx="50">
                  <c:v>8.262108753986297E-2</c:v>
                </c:pt>
                <c:pt idx="51">
                  <c:v>-0.61899939420510464</c:v>
                </c:pt>
                <c:pt idx="52">
                  <c:v>1.3037960428732731</c:v>
                </c:pt>
                <c:pt idx="53">
                  <c:v>3.7293270046956266</c:v>
                </c:pt>
                <c:pt idx="54">
                  <c:v>1.7888433181408701</c:v>
                </c:pt>
                <c:pt idx="55">
                  <c:v>-1.7470574795208051</c:v>
                </c:pt>
                <c:pt idx="56">
                  <c:v>-0.10583076419138138</c:v>
                </c:pt>
                <c:pt idx="57">
                  <c:v>-0.5887060415531522</c:v>
                </c:pt>
                <c:pt idx="58">
                  <c:v>5.8400073256323815</c:v>
                </c:pt>
                <c:pt idx="59">
                  <c:v>-1.5139695899170107</c:v>
                </c:pt>
                <c:pt idx="60">
                  <c:v>0.92002849926189612</c:v>
                </c:pt>
                <c:pt idx="61">
                  <c:v>0.49857623152687935</c:v>
                </c:pt>
                <c:pt idx="62">
                  <c:v>2.3658591686614763</c:v>
                </c:pt>
                <c:pt idx="63">
                  <c:v>2.3411346245626383</c:v>
                </c:pt>
                <c:pt idx="64">
                  <c:v>-2.7497625725167048</c:v>
                </c:pt>
                <c:pt idx="65">
                  <c:v>-2.2654184164936808</c:v>
                </c:pt>
                <c:pt idx="66">
                  <c:v>2.9445886010744431</c:v>
                </c:pt>
                <c:pt idx="67">
                  <c:v>0.59367964255982031</c:v>
                </c:pt>
                <c:pt idx="68">
                  <c:v>5.1451080358404511E-2</c:v>
                </c:pt>
                <c:pt idx="69">
                  <c:v>2.6179332796101065</c:v>
                </c:pt>
                <c:pt idx="70">
                  <c:v>1.157987993804884</c:v>
                </c:pt>
                <c:pt idx="71">
                  <c:v>3.9628564334773451</c:v>
                </c:pt>
                <c:pt idx="72">
                  <c:v>1.911324543068126</c:v>
                </c:pt>
                <c:pt idx="73">
                  <c:v>-0.95141115103065843</c:v>
                </c:pt>
                <c:pt idx="74">
                  <c:v>1.131004567364478</c:v>
                </c:pt>
                <c:pt idx="75">
                  <c:v>-1.1155972594944217</c:v>
                </c:pt>
                <c:pt idx="76">
                  <c:v>2.8636642286989797</c:v>
                </c:pt>
                <c:pt idx="77">
                  <c:v>-1.0509637118549087</c:v>
                </c:pt>
                <c:pt idx="78">
                  <c:v>0.60443875803356661</c:v>
                </c:pt>
                <c:pt idx="79">
                  <c:v>1.9402627610312386</c:v>
                </c:pt>
                <c:pt idx="80">
                  <c:v>1.3726386915440614</c:v>
                </c:pt>
                <c:pt idx="81">
                  <c:v>-1.3176432812277312</c:v>
                </c:pt>
                <c:pt idx="82">
                  <c:v>-0.99765440485167289</c:v>
                </c:pt>
                <c:pt idx="83">
                  <c:v>-0.60353700860340354</c:v>
                </c:pt>
                <c:pt idx="84">
                  <c:v>0.79378822152979822</c:v>
                </c:pt>
                <c:pt idx="85">
                  <c:v>0.99037692398858113</c:v>
                </c:pt>
                <c:pt idx="86">
                  <c:v>2.5334059137163862</c:v>
                </c:pt>
                <c:pt idx="87">
                  <c:v>1.314317621906433</c:v>
                </c:pt>
                <c:pt idx="88">
                  <c:v>1.3223147161593687</c:v>
                </c:pt>
                <c:pt idx="89">
                  <c:v>1.9751555555361051</c:v>
                </c:pt>
                <c:pt idx="90">
                  <c:v>3.3007410939487549</c:v>
                </c:pt>
                <c:pt idx="91">
                  <c:v>2.0756256741542387</c:v>
                </c:pt>
                <c:pt idx="92">
                  <c:v>2.1650513895330938</c:v>
                </c:pt>
                <c:pt idx="93">
                  <c:v>0.34900120924686462</c:v>
                </c:pt>
                <c:pt idx="94">
                  <c:v>-3.695570583791886</c:v>
                </c:pt>
                <c:pt idx="95">
                  <c:v>3.367436299739154</c:v>
                </c:pt>
                <c:pt idx="96">
                  <c:v>1.3203926608909242</c:v>
                </c:pt>
                <c:pt idx="97">
                  <c:v>0.35504001345833558</c:v>
                </c:pt>
                <c:pt idx="98">
                  <c:v>1.5359677671279179</c:v>
                </c:pt>
                <c:pt idx="99">
                  <c:v>2.3173796165379628</c:v>
                </c:pt>
                <c:pt idx="100">
                  <c:v>1.6860967259811694</c:v>
                </c:pt>
                <c:pt idx="101">
                  <c:v>2.8355210681992205</c:v>
                </c:pt>
                <c:pt idx="102">
                  <c:v>-0.35815542582146165</c:v>
                </c:pt>
                <c:pt idx="103">
                  <c:v>0.26782140252898756</c:v>
                </c:pt>
                <c:pt idx="104">
                  <c:v>0.79818939929987209</c:v>
                </c:pt>
                <c:pt idx="105">
                  <c:v>5.0251495509260522</c:v>
                </c:pt>
                <c:pt idx="106">
                  <c:v>-2.4056210702375225</c:v>
                </c:pt>
                <c:pt idx="107">
                  <c:v>2.6682015897228801</c:v>
                </c:pt>
                <c:pt idx="108">
                  <c:v>1.7302450337000366</c:v>
                </c:pt>
                <c:pt idx="109">
                  <c:v>4.3058750354751432</c:v>
                </c:pt>
                <c:pt idx="110">
                  <c:v>3.2133641235680166</c:v>
                </c:pt>
                <c:pt idx="111">
                  <c:v>-2.9791031229194349</c:v>
                </c:pt>
                <c:pt idx="112">
                  <c:v>-2.0377794925586556E-2</c:v>
                </c:pt>
                <c:pt idx="113">
                  <c:v>1.729091472514277</c:v>
                </c:pt>
                <c:pt idx="114">
                  <c:v>-1.2432450796216408</c:v>
                </c:pt>
                <c:pt idx="115">
                  <c:v>1.4696235712478654</c:v>
                </c:pt>
                <c:pt idx="116">
                  <c:v>-1.4500881712677582</c:v>
                </c:pt>
                <c:pt idx="117">
                  <c:v>-2.9269361409155721</c:v>
                </c:pt>
                <c:pt idx="118">
                  <c:v>1.0315250720717302</c:v>
                </c:pt>
                <c:pt idx="119">
                  <c:v>4.1035276514914116</c:v>
                </c:pt>
                <c:pt idx="120">
                  <c:v>-0.45378015135608507</c:v>
                </c:pt>
                <c:pt idx="121">
                  <c:v>-0.97298054578483217</c:v>
                </c:pt>
                <c:pt idx="122">
                  <c:v>3.0891100287113531</c:v>
                </c:pt>
                <c:pt idx="123">
                  <c:v>1.9079467896549005</c:v>
                </c:pt>
                <c:pt idx="124">
                  <c:v>-1.0233287797639363</c:v>
                </c:pt>
                <c:pt idx="125">
                  <c:v>4.3146952048376122</c:v>
                </c:pt>
                <c:pt idx="126">
                  <c:v>2.9574989511972447</c:v>
                </c:pt>
                <c:pt idx="127">
                  <c:v>4.3633247221967899</c:v>
                </c:pt>
                <c:pt idx="128">
                  <c:v>4.7358131078549235</c:v>
                </c:pt>
                <c:pt idx="129">
                  <c:v>-3.4524925066054664</c:v>
                </c:pt>
                <c:pt idx="130">
                  <c:v>-0.9475025244586206</c:v>
                </c:pt>
                <c:pt idx="131">
                  <c:v>-2.8349344065354636</c:v>
                </c:pt>
                <c:pt idx="132">
                  <c:v>2.5465518478694449</c:v>
                </c:pt>
                <c:pt idx="133">
                  <c:v>0.9814324709149389</c:v>
                </c:pt>
                <c:pt idx="134">
                  <c:v>1.833061500232855</c:v>
                </c:pt>
                <c:pt idx="135">
                  <c:v>-0.8488541513540504</c:v>
                </c:pt>
                <c:pt idx="136">
                  <c:v>1.2336307743530384</c:v>
                </c:pt>
                <c:pt idx="137">
                  <c:v>2.4221149108986637</c:v>
                </c:pt>
                <c:pt idx="138">
                  <c:v>-4.2383574664827144</c:v>
                </c:pt>
                <c:pt idx="139">
                  <c:v>-2.1141424827609683</c:v>
                </c:pt>
                <c:pt idx="140">
                  <c:v>2.812190378907502</c:v>
                </c:pt>
                <c:pt idx="141">
                  <c:v>1.1417247240810866</c:v>
                </c:pt>
                <c:pt idx="142">
                  <c:v>2.5393167824811265</c:v>
                </c:pt>
                <c:pt idx="143">
                  <c:v>-4.2075934427867381</c:v>
                </c:pt>
                <c:pt idx="144">
                  <c:v>-2.1918293826245403</c:v>
                </c:pt>
                <c:pt idx="145">
                  <c:v>-1.537537386375682</c:v>
                </c:pt>
                <c:pt idx="146">
                  <c:v>1.2676691708272898</c:v>
                </c:pt>
                <c:pt idx="147">
                  <c:v>1.3250717905108402</c:v>
                </c:pt>
                <c:pt idx="148">
                  <c:v>-0.69109131560703219</c:v>
                </c:pt>
                <c:pt idx="149">
                  <c:v>0.7878216407831431</c:v>
                </c:pt>
                <c:pt idx="150">
                  <c:v>-4.9430242261647273</c:v>
                </c:pt>
                <c:pt idx="151">
                  <c:v>0.31971925127154321</c:v>
                </c:pt>
                <c:pt idx="152">
                  <c:v>1.232825640544025</c:v>
                </c:pt>
                <c:pt idx="153">
                  <c:v>1.2889837178236085</c:v>
                </c:pt>
                <c:pt idx="154">
                  <c:v>1.4794929945281616</c:v>
                </c:pt>
                <c:pt idx="155">
                  <c:v>1.030945979946388</c:v>
                </c:pt>
                <c:pt idx="156">
                  <c:v>0.32441936613346556</c:v>
                </c:pt>
                <c:pt idx="157">
                  <c:v>0.2790986764041925</c:v>
                </c:pt>
                <c:pt idx="158">
                  <c:v>-0.53081442156443615</c:v>
                </c:pt>
                <c:pt idx="159">
                  <c:v>-1.0421598650855337</c:v>
                </c:pt>
                <c:pt idx="160">
                  <c:v>1.204466011707062</c:v>
                </c:pt>
                <c:pt idx="161">
                  <c:v>1.193210970036354</c:v>
                </c:pt>
                <c:pt idx="162">
                  <c:v>-0.97120818169632628</c:v>
                </c:pt>
                <c:pt idx="163">
                  <c:v>-0.94041316709181189</c:v>
                </c:pt>
                <c:pt idx="164">
                  <c:v>-1.5384266822975903</c:v>
                </c:pt>
                <c:pt idx="165">
                  <c:v>2.4469519081940305</c:v>
                </c:pt>
                <c:pt idx="166">
                  <c:v>4.1986102481255223</c:v>
                </c:pt>
                <c:pt idx="167">
                  <c:v>-2.2162959880333872</c:v>
                </c:pt>
                <c:pt idx="168">
                  <c:v>2.1490722576170498</c:v>
                </c:pt>
                <c:pt idx="169">
                  <c:v>-1.66751584191897</c:v>
                </c:pt>
                <c:pt idx="170">
                  <c:v>1.387981381118383</c:v>
                </c:pt>
                <c:pt idx="171">
                  <c:v>-1.973695808984651</c:v>
                </c:pt>
                <c:pt idx="172">
                  <c:v>-0.47634993237563705</c:v>
                </c:pt>
                <c:pt idx="173">
                  <c:v>2.9155991472092744</c:v>
                </c:pt>
                <c:pt idx="174">
                  <c:v>-2.1373195567426677</c:v>
                </c:pt>
                <c:pt idx="175">
                  <c:v>4.2904291725964008</c:v>
                </c:pt>
                <c:pt idx="176">
                  <c:v>-1.8585304736050539</c:v>
                </c:pt>
                <c:pt idx="177">
                  <c:v>4.2043236722121797</c:v>
                </c:pt>
                <c:pt idx="178">
                  <c:v>3.3058824926686512</c:v>
                </c:pt>
                <c:pt idx="179">
                  <c:v>1.2198027890479466</c:v>
                </c:pt>
                <c:pt idx="180">
                  <c:v>8.429893226693963E-3</c:v>
                </c:pt>
                <c:pt idx="181">
                  <c:v>-1.8934695340948089</c:v>
                </c:pt>
                <c:pt idx="182">
                  <c:v>-2.224453594500531</c:v>
                </c:pt>
                <c:pt idx="183">
                  <c:v>3.2891577116725585</c:v>
                </c:pt>
                <c:pt idx="184">
                  <c:v>-3.2884784032780736</c:v>
                </c:pt>
                <c:pt idx="185">
                  <c:v>0.78826054920155997</c:v>
                </c:pt>
                <c:pt idx="186">
                  <c:v>-2.0067648641918545</c:v>
                </c:pt>
                <c:pt idx="187">
                  <c:v>4.6708308205609228E-2</c:v>
                </c:pt>
                <c:pt idx="188">
                  <c:v>2.0099109154184518</c:v>
                </c:pt>
                <c:pt idx="189">
                  <c:v>2.2113899254044043</c:v>
                </c:pt>
                <c:pt idx="190">
                  <c:v>0.40371648362133072</c:v>
                </c:pt>
                <c:pt idx="191">
                  <c:v>-0.2672370195710343</c:v>
                </c:pt>
                <c:pt idx="192">
                  <c:v>2.7741976272350257</c:v>
                </c:pt>
                <c:pt idx="193">
                  <c:v>-0.44322730678626598</c:v>
                </c:pt>
                <c:pt idx="194">
                  <c:v>1.9348453815635978</c:v>
                </c:pt>
                <c:pt idx="195">
                  <c:v>1.4168485821874981</c:v>
                </c:pt>
                <c:pt idx="196">
                  <c:v>0.37300551327028586</c:v>
                </c:pt>
                <c:pt idx="197">
                  <c:v>1.8137751814568261</c:v>
                </c:pt>
                <c:pt idx="198">
                  <c:v>-0.48717162503615086</c:v>
                </c:pt>
                <c:pt idx="199">
                  <c:v>4.0857244241271502</c:v>
                </c:pt>
                <c:pt idx="200">
                  <c:v>2.8986778538004145</c:v>
                </c:pt>
                <c:pt idx="201">
                  <c:v>0.71265300142506049</c:v>
                </c:pt>
                <c:pt idx="202">
                  <c:v>3.9776447005417737</c:v>
                </c:pt>
                <c:pt idx="203">
                  <c:v>-2.3696856526282417</c:v>
                </c:pt>
                <c:pt idx="204">
                  <c:v>3.5865104771113323</c:v>
                </c:pt>
                <c:pt idx="205">
                  <c:v>2.8889419738889615</c:v>
                </c:pt>
                <c:pt idx="206">
                  <c:v>-0.54788961316695861</c:v>
                </c:pt>
                <c:pt idx="207">
                  <c:v>0.92758009461486779</c:v>
                </c:pt>
                <c:pt idx="208">
                  <c:v>1.1631766055971937</c:v>
                </c:pt>
                <c:pt idx="209">
                  <c:v>-0.41934947093992747</c:v>
                </c:pt>
                <c:pt idx="210">
                  <c:v>0.34594760572256789</c:v>
                </c:pt>
                <c:pt idx="211">
                  <c:v>-1.5526313950211019</c:v>
                </c:pt>
                <c:pt idx="212">
                  <c:v>-0.70337097325080578</c:v>
                </c:pt>
                <c:pt idx="213">
                  <c:v>0.46753494186426181</c:v>
                </c:pt>
                <c:pt idx="214">
                  <c:v>-1.1909297723201178</c:v>
                </c:pt>
                <c:pt idx="215">
                  <c:v>1.1312646247088445</c:v>
                </c:pt>
                <c:pt idx="216">
                  <c:v>-0.31199044875962301</c:v>
                </c:pt>
                <c:pt idx="217">
                  <c:v>3.4057967903805277</c:v>
                </c:pt>
                <c:pt idx="218">
                  <c:v>3.9522424425623051</c:v>
                </c:pt>
                <c:pt idx="219">
                  <c:v>-1.7039173777854018</c:v>
                </c:pt>
                <c:pt idx="220">
                  <c:v>-9.4574286011578579E-2</c:v>
                </c:pt>
                <c:pt idx="221">
                  <c:v>-2.2219324280321473E-2</c:v>
                </c:pt>
                <c:pt idx="222">
                  <c:v>0.52297328797899212</c:v>
                </c:pt>
                <c:pt idx="223">
                  <c:v>1.3029885818058844</c:v>
                </c:pt>
                <c:pt idx="224">
                  <c:v>0.20242268732733493</c:v>
                </c:pt>
                <c:pt idx="225">
                  <c:v>1.3400160524584592</c:v>
                </c:pt>
                <c:pt idx="226">
                  <c:v>1.4453254772998037</c:v>
                </c:pt>
                <c:pt idx="227">
                  <c:v>1.6096823203707231</c:v>
                </c:pt>
                <c:pt idx="228">
                  <c:v>-0.65080734454710765</c:v>
                </c:pt>
                <c:pt idx="229">
                  <c:v>-1.9265147074154392</c:v>
                </c:pt>
                <c:pt idx="230">
                  <c:v>0.69627117548461825</c:v>
                </c:pt>
                <c:pt idx="231">
                  <c:v>-0.66737970123755019</c:v>
                </c:pt>
                <c:pt idx="232">
                  <c:v>1.1087181381164619</c:v>
                </c:pt>
                <c:pt idx="233">
                  <c:v>0.56877893272976365</c:v>
                </c:pt>
                <c:pt idx="234">
                  <c:v>-1.1050662241969818</c:v>
                </c:pt>
                <c:pt idx="235">
                  <c:v>3.4451087338380759</c:v>
                </c:pt>
                <c:pt idx="236">
                  <c:v>0.80580917353228187</c:v>
                </c:pt>
                <c:pt idx="237">
                  <c:v>4.9584253995707996</c:v>
                </c:pt>
                <c:pt idx="238">
                  <c:v>1.6136814024527695</c:v>
                </c:pt>
                <c:pt idx="239">
                  <c:v>-2.9825267380136822</c:v>
                </c:pt>
                <c:pt idx="240">
                  <c:v>3.4272936282313751</c:v>
                </c:pt>
                <c:pt idx="241">
                  <c:v>0.14817432660169061</c:v>
                </c:pt>
                <c:pt idx="242">
                  <c:v>3.6754289487087632</c:v>
                </c:pt>
                <c:pt idx="243">
                  <c:v>9.7133980941066511E-3</c:v>
                </c:pt>
                <c:pt idx="244">
                  <c:v>1.8804649370209567</c:v>
                </c:pt>
                <c:pt idx="245">
                  <c:v>-0.63970135651823057</c:v>
                </c:pt>
                <c:pt idx="246">
                  <c:v>-0.50839018035651762</c:v>
                </c:pt>
                <c:pt idx="247">
                  <c:v>-1.4275604706499294</c:v>
                </c:pt>
                <c:pt idx="248">
                  <c:v>1.6493958512489471</c:v>
                </c:pt>
                <c:pt idx="249">
                  <c:v>2.2568713289128119</c:v>
                </c:pt>
                <c:pt idx="250">
                  <c:v>1.8326311265015107</c:v>
                </c:pt>
                <c:pt idx="251">
                  <c:v>0.77860603585572719</c:v>
                </c:pt>
                <c:pt idx="252">
                  <c:v>0.32429677303900561</c:v>
                </c:pt>
                <c:pt idx="253">
                  <c:v>0.71712356756633966</c:v>
                </c:pt>
                <c:pt idx="254">
                  <c:v>1.8416403647663913</c:v>
                </c:pt>
                <c:pt idx="255">
                  <c:v>-0.54555710136193625</c:v>
                </c:pt>
                <c:pt idx="256">
                  <c:v>2.2442259199306882</c:v>
                </c:pt>
                <c:pt idx="257">
                  <c:v>2.9615151926902996</c:v>
                </c:pt>
                <c:pt idx="258">
                  <c:v>3.2084039962585251</c:v>
                </c:pt>
                <c:pt idx="259">
                  <c:v>4.6799369783284632</c:v>
                </c:pt>
                <c:pt idx="260">
                  <c:v>3.5861143851594157</c:v>
                </c:pt>
                <c:pt idx="261">
                  <c:v>0.89335135731344906</c:v>
                </c:pt>
                <c:pt idx="262">
                  <c:v>2.2960545254593256</c:v>
                </c:pt>
                <c:pt idx="263">
                  <c:v>4.2206067993842318</c:v>
                </c:pt>
                <c:pt idx="264">
                  <c:v>-1.8021611695696791</c:v>
                </c:pt>
                <c:pt idx="265">
                  <c:v>2.2975545309616408</c:v>
                </c:pt>
                <c:pt idx="266">
                  <c:v>0.75696570175726663</c:v>
                </c:pt>
                <c:pt idx="267">
                  <c:v>3.963151024826189</c:v>
                </c:pt>
                <c:pt idx="268">
                  <c:v>3.8265511102828675</c:v>
                </c:pt>
                <c:pt idx="269">
                  <c:v>4.2997724764179495</c:v>
                </c:pt>
                <c:pt idx="270">
                  <c:v>3.2367370803663142</c:v>
                </c:pt>
                <c:pt idx="271">
                  <c:v>-0.75144462542066748</c:v>
                </c:pt>
                <c:pt idx="272">
                  <c:v>3.0382439262591845</c:v>
                </c:pt>
                <c:pt idx="273">
                  <c:v>1.9150482742804797</c:v>
                </c:pt>
                <c:pt idx="274">
                  <c:v>0.16757319803906512</c:v>
                </c:pt>
                <c:pt idx="275">
                  <c:v>-2.0738323098588864</c:v>
                </c:pt>
                <c:pt idx="276">
                  <c:v>-0.26212232861547591</c:v>
                </c:pt>
                <c:pt idx="277">
                  <c:v>0.18119482515211516</c:v>
                </c:pt>
                <c:pt idx="278">
                  <c:v>-1.1609918697845565</c:v>
                </c:pt>
                <c:pt idx="279">
                  <c:v>-0.65842373769407914</c:v>
                </c:pt>
                <c:pt idx="280">
                  <c:v>2.5958468168065352</c:v>
                </c:pt>
                <c:pt idx="281">
                  <c:v>1.8031097328276502</c:v>
                </c:pt>
                <c:pt idx="282">
                  <c:v>2.9031000436314969</c:v>
                </c:pt>
                <c:pt idx="283">
                  <c:v>0.34394695751679194</c:v>
                </c:pt>
                <c:pt idx="284">
                  <c:v>3.5909157114571926</c:v>
                </c:pt>
                <c:pt idx="285">
                  <c:v>-2.8299075767774298</c:v>
                </c:pt>
                <c:pt idx="286">
                  <c:v>0.35636108807533162</c:v>
                </c:pt>
                <c:pt idx="287">
                  <c:v>-1.4111639672849634</c:v>
                </c:pt>
                <c:pt idx="288">
                  <c:v>-2.6318426440161069</c:v>
                </c:pt>
                <c:pt idx="289">
                  <c:v>4.1841267199353993</c:v>
                </c:pt>
                <c:pt idx="290">
                  <c:v>-0.68433744223433735</c:v>
                </c:pt>
                <c:pt idx="291">
                  <c:v>0.98090092751720803</c:v>
                </c:pt>
                <c:pt idx="292">
                  <c:v>3.576446393737946</c:v>
                </c:pt>
                <c:pt idx="293">
                  <c:v>0.81426808194984446</c:v>
                </c:pt>
                <c:pt idx="294">
                  <c:v>1.1383484153839305</c:v>
                </c:pt>
                <c:pt idx="295">
                  <c:v>0.32702412104535128</c:v>
                </c:pt>
                <c:pt idx="296">
                  <c:v>2.3576303800014919</c:v>
                </c:pt>
                <c:pt idx="297">
                  <c:v>-0.14967945492735879</c:v>
                </c:pt>
                <c:pt idx="298">
                  <c:v>-0.55536386073993071</c:v>
                </c:pt>
                <c:pt idx="299">
                  <c:v>0.69085901711137154</c:v>
                </c:pt>
                <c:pt idx="300">
                  <c:v>2.6100669648629768</c:v>
                </c:pt>
                <c:pt idx="301">
                  <c:v>-3.9902070673825563E-2</c:v>
                </c:pt>
                <c:pt idx="302">
                  <c:v>0.6948906292888779</c:v>
                </c:pt>
                <c:pt idx="303">
                  <c:v>-0.55884503887339321</c:v>
                </c:pt>
                <c:pt idx="304">
                  <c:v>0.52329053308062612</c:v>
                </c:pt>
                <c:pt idx="305">
                  <c:v>-3.1476236885920379</c:v>
                </c:pt>
                <c:pt idx="306">
                  <c:v>-0.52884547312492458</c:v>
                </c:pt>
                <c:pt idx="307">
                  <c:v>3.3387675142868645</c:v>
                </c:pt>
                <c:pt idx="308">
                  <c:v>0.2001070603600752</c:v>
                </c:pt>
                <c:pt idx="309">
                  <c:v>-0.44229958214574339</c:v>
                </c:pt>
                <c:pt idx="310">
                  <c:v>-0.19148686868033238</c:v>
                </c:pt>
                <c:pt idx="311">
                  <c:v>0.66149033101547161</c:v>
                </c:pt>
                <c:pt idx="312">
                  <c:v>-0.97401402934098158</c:v>
                </c:pt>
                <c:pt idx="313">
                  <c:v>1.7653183959191985</c:v>
                </c:pt>
                <c:pt idx="314">
                  <c:v>-0.50600231625785597</c:v>
                </c:pt>
                <c:pt idx="315">
                  <c:v>3.682609027990658</c:v>
                </c:pt>
                <c:pt idx="316">
                  <c:v>1.7569543609943032</c:v>
                </c:pt>
                <c:pt idx="317">
                  <c:v>2.8292364106231211</c:v>
                </c:pt>
                <c:pt idx="318">
                  <c:v>3.8708342391438109</c:v>
                </c:pt>
                <c:pt idx="319">
                  <c:v>1.5617153049241281</c:v>
                </c:pt>
                <c:pt idx="320">
                  <c:v>2.6580075012497737</c:v>
                </c:pt>
                <c:pt idx="321">
                  <c:v>1.6934021822567651</c:v>
                </c:pt>
                <c:pt idx="322">
                  <c:v>-1.9068584373659334</c:v>
                </c:pt>
                <c:pt idx="323">
                  <c:v>2.8814795734227197</c:v>
                </c:pt>
                <c:pt idx="324">
                  <c:v>-1.4196496266363638</c:v>
                </c:pt>
                <c:pt idx="325">
                  <c:v>2.2345409925930113</c:v>
                </c:pt>
                <c:pt idx="326">
                  <c:v>1.1899850702074772</c:v>
                </c:pt>
                <c:pt idx="327">
                  <c:v>-1.034398293122571</c:v>
                </c:pt>
                <c:pt idx="328">
                  <c:v>0.21135536621619266</c:v>
                </c:pt>
                <c:pt idx="329">
                  <c:v>1.5441834589009424</c:v>
                </c:pt>
                <c:pt idx="330">
                  <c:v>0.64835706586853803</c:v>
                </c:pt>
                <c:pt idx="331">
                  <c:v>-3.4694138269863579</c:v>
                </c:pt>
                <c:pt idx="332">
                  <c:v>1.7653940454726964</c:v>
                </c:pt>
                <c:pt idx="333">
                  <c:v>-1.3760569636776303</c:v>
                </c:pt>
                <c:pt idx="334">
                  <c:v>-3.1021484928365197</c:v>
                </c:pt>
                <c:pt idx="335">
                  <c:v>-0.33754278410368954</c:v>
                </c:pt>
                <c:pt idx="336">
                  <c:v>0.24238586840906962</c:v>
                </c:pt>
                <c:pt idx="337">
                  <c:v>0.59354616487664202</c:v>
                </c:pt>
                <c:pt idx="338">
                  <c:v>1.3266823373988004</c:v>
                </c:pt>
                <c:pt idx="339">
                  <c:v>-0.50687102389299099</c:v>
                </c:pt>
                <c:pt idx="340">
                  <c:v>-2.3827800487204556</c:v>
                </c:pt>
                <c:pt idx="341">
                  <c:v>1.9694286030486872</c:v>
                </c:pt>
                <c:pt idx="342">
                  <c:v>-1.47833023307426</c:v>
                </c:pt>
                <c:pt idx="343">
                  <c:v>-1.7282460016123338</c:v>
                </c:pt>
                <c:pt idx="344">
                  <c:v>-0.82743403764683165</c:v>
                </c:pt>
                <c:pt idx="345">
                  <c:v>-0.98256049549063107</c:v>
                </c:pt>
                <c:pt idx="346">
                  <c:v>-1.279446840265976</c:v>
                </c:pt>
                <c:pt idx="347">
                  <c:v>1.4813351128810943</c:v>
                </c:pt>
                <c:pt idx="348">
                  <c:v>-1.868740352484469</c:v>
                </c:pt>
                <c:pt idx="349">
                  <c:v>0.90155375338952837</c:v>
                </c:pt>
                <c:pt idx="350">
                  <c:v>3.3258628617745849</c:v>
                </c:pt>
                <c:pt idx="351">
                  <c:v>1.7947114472233885</c:v>
                </c:pt>
                <c:pt idx="352">
                  <c:v>2.0950545900420572</c:v>
                </c:pt>
                <c:pt idx="353">
                  <c:v>2.6394895283248481</c:v>
                </c:pt>
                <c:pt idx="354">
                  <c:v>-0.21446929744561061</c:v>
                </c:pt>
                <c:pt idx="355">
                  <c:v>0.31906408930642982</c:v>
                </c:pt>
                <c:pt idx="356">
                  <c:v>5.7580302539458899</c:v>
                </c:pt>
                <c:pt idx="357">
                  <c:v>4.0165164893022833</c:v>
                </c:pt>
                <c:pt idx="358">
                  <c:v>0.39036984230659399</c:v>
                </c:pt>
                <c:pt idx="359">
                  <c:v>-0.84347711721942886</c:v>
                </c:pt>
                <c:pt idx="360">
                  <c:v>2.0117880938697681</c:v>
                </c:pt>
                <c:pt idx="361">
                  <c:v>-2.5144652548293358</c:v>
                </c:pt>
                <c:pt idx="362">
                  <c:v>-1.7123828744374165</c:v>
                </c:pt>
                <c:pt idx="363">
                  <c:v>4.3224770239126116</c:v>
                </c:pt>
                <c:pt idx="364">
                  <c:v>0.21156163883056678</c:v>
                </c:pt>
                <c:pt idx="365">
                  <c:v>2.1567752396502726</c:v>
                </c:pt>
                <c:pt idx="366">
                  <c:v>-2.517334492358934</c:v>
                </c:pt>
                <c:pt idx="367">
                  <c:v>1.5355160339668856</c:v>
                </c:pt>
                <c:pt idx="368">
                  <c:v>2.4679882021171871</c:v>
                </c:pt>
                <c:pt idx="369">
                  <c:v>1.796158361899888</c:v>
                </c:pt>
                <c:pt idx="370">
                  <c:v>0.82895158437500527</c:v>
                </c:pt>
                <c:pt idx="371">
                  <c:v>-0.29456284444582437</c:v>
                </c:pt>
                <c:pt idx="372">
                  <c:v>3.0702585381546221</c:v>
                </c:pt>
                <c:pt idx="373">
                  <c:v>-3.101287615809472</c:v>
                </c:pt>
                <c:pt idx="374">
                  <c:v>3.980136337438978</c:v>
                </c:pt>
                <c:pt idx="375">
                  <c:v>1.6890626146062253</c:v>
                </c:pt>
                <c:pt idx="376">
                  <c:v>3.54082579646483</c:v>
                </c:pt>
                <c:pt idx="377">
                  <c:v>0.79767268658693524</c:v>
                </c:pt>
                <c:pt idx="378">
                  <c:v>4.3557905095087435</c:v>
                </c:pt>
                <c:pt idx="379">
                  <c:v>3.8508777846175235E-2</c:v>
                </c:pt>
                <c:pt idx="380">
                  <c:v>-3.4566104390349537</c:v>
                </c:pt>
                <c:pt idx="381">
                  <c:v>0.67765815254258754</c:v>
                </c:pt>
                <c:pt idx="382">
                  <c:v>1.2179580589755759</c:v>
                </c:pt>
                <c:pt idx="383">
                  <c:v>-2.6647782220585725E-2</c:v>
                </c:pt>
                <c:pt idx="384">
                  <c:v>2.4498530475927858</c:v>
                </c:pt>
                <c:pt idx="385">
                  <c:v>-3.6668081866866267</c:v>
                </c:pt>
                <c:pt idx="386">
                  <c:v>-0.72484303849236298</c:v>
                </c:pt>
                <c:pt idx="387">
                  <c:v>1.7379197823793433</c:v>
                </c:pt>
                <c:pt idx="388">
                  <c:v>1.7119152143399781</c:v>
                </c:pt>
                <c:pt idx="389">
                  <c:v>0.37329975081869549</c:v>
                </c:pt>
                <c:pt idx="390">
                  <c:v>0.44758294953993527</c:v>
                </c:pt>
                <c:pt idx="391">
                  <c:v>4.708265355953916</c:v>
                </c:pt>
                <c:pt idx="392">
                  <c:v>-1.5575685027382384</c:v>
                </c:pt>
                <c:pt idx="393">
                  <c:v>-0.72514441348319281</c:v>
                </c:pt>
                <c:pt idx="394">
                  <c:v>1.7255427239498218</c:v>
                </c:pt>
                <c:pt idx="395">
                  <c:v>-1.4695229878347185</c:v>
                </c:pt>
                <c:pt idx="396">
                  <c:v>4.6974298354216053</c:v>
                </c:pt>
                <c:pt idx="397">
                  <c:v>0.76366565073688264</c:v>
                </c:pt>
                <c:pt idx="398">
                  <c:v>1.9784142275817942</c:v>
                </c:pt>
                <c:pt idx="399">
                  <c:v>1.1660572144814942</c:v>
                </c:pt>
                <c:pt idx="400">
                  <c:v>0.69450778499749077</c:v>
                </c:pt>
                <c:pt idx="401">
                  <c:v>-1.6198157970826514</c:v>
                </c:pt>
                <c:pt idx="402">
                  <c:v>1.8412358711148222</c:v>
                </c:pt>
                <c:pt idx="403">
                  <c:v>2.3114834843257199</c:v>
                </c:pt>
                <c:pt idx="404">
                  <c:v>1.7009712817514959</c:v>
                </c:pt>
                <c:pt idx="405">
                  <c:v>2.2952117873920237</c:v>
                </c:pt>
                <c:pt idx="406">
                  <c:v>9.0076881546210075E-2</c:v>
                </c:pt>
                <c:pt idx="407">
                  <c:v>1.8222128048206407</c:v>
                </c:pt>
                <c:pt idx="408">
                  <c:v>2.7326304447605594</c:v>
                </c:pt>
                <c:pt idx="409">
                  <c:v>1.6451172235642062</c:v>
                </c:pt>
                <c:pt idx="410">
                  <c:v>-3.538290526173844</c:v>
                </c:pt>
                <c:pt idx="411">
                  <c:v>-1.8705599735268379</c:v>
                </c:pt>
                <c:pt idx="412">
                  <c:v>2.8068971233856459</c:v>
                </c:pt>
                <c:pt idx="413">
                  <c:v>1.4976088765589388</c:v>
                </c:pt>
                <c:pt idx="414">
                  <c:v>0.45623533482530476</c:v>
                </c:pt>
                <c:pt idx="415">
                  <c:v>0.68883052163652536</c:v>
                </c:pt>
                <c:pt idx="416">
                  <c:v>1.1038894385915938</c:v>
                </c:pt>
                <c:pt idx="417">
                  <c:v>2.6702051989519617</c:v>
                </c:pt>
                <c:pt idx="418">
                  <c:v>-0.14238568828348974</c:v>
                </c:pt>
                <c:pt idx="419">
                  <c:v>1.8030323085073938</c:v>
                </c:pt>
                <c:pt idx="420">
                  <c:v>1.597000673187523</c:v>
                </c:pt>
                <c:pt idx="421">
                  <c:v>1.4747560721892441</c:v>
                </c:pt>
                <c:pt idx="422">
                  <c:v>-1.4526857523277457</c:v>
                </c:pt>
                <c:pt idx="423">
                  <c:v>2.5885997082338577</c:v>
                </c:pt>
                <c:pt idx="424">
                  <c:v>3.7590190252361602</c:v>
                </c:pt>
                <c:pt idx="425">
                  <c:v>0.11794677038771439</c:v>
                </c:pt>
                <c:pt idx="426">
                  <c:v>-2.2168763852103623</c:v>
                </c:pt>
                <c:pt idx="427">
                  <c:v>4.2338703280437286</c:v>
                </c:pt>
                <c:pt idx="428">
                  <c:v>3.3904465670668849</c:v>
                </c:pt>
                <c:pt idx="429">
                  <c:v>-0.23206709873973708</c:v>
                </c:pt>
                <c:pt idx="430">
                  <c:v>-2.3492018580708844</c:v>
                </c:pt>
                <c:pt idx="431">
                  <c:v>2.275853516469077</c:v>
                </c:pt>
                <c:pt idx="432">
                  <c:v>2.4423383863482826</c:v>
                </c:pt>
                <c:pt idx="433">
                  <c:v>2.0935533891481271</c:v>
                </c:pt>
                <c:pt idx="434">
                  <c:v>-0.30057701336558651</c:v>
                </c:pt>
                <c:pt idx="435">
                  <c:v>-1.843330319725311</c:v>
                </c:pt>
                <c:pt idx="436">
                  <c:v>0.93306871630903743</c:v>
                </c:pt>
                <c:pt idx="437">
                  <c:v>1.3535697026781861</c:v>
                </c:pt>
                <c:pt idx="438">
                  <c:v>6.111486366479113E-2</c:v>
                </c:pt>
                <c:pt idx="439">
                  <c:v>3.221284475634647</c:v>
                </c:pt>
                <c:pt idx="440">
                  <c:v>-0.98770291430497181</c:v>
                </c:pt>
                <c:pt idx="441">
                  <c:v>5.8973954149174723</c:v>
                </c:pt>
                <c:pt idx="442">
                  <c:v>-0.55933369870959382</c:v>
                </c:pt>
                <c:pt idx="443">
                  <c:v>0.80142012714772193</c:v>
                </c:pt>
                <c:pt idx="444">
                  <c:v>1.4780830267618299</c:v>
                </c:pt>
                <c:pt idx="445">
                  <c:v>4.4398358053479114</c:v>
                </c:pt>
                <c:pt idx="446">
                  <c:v>2.1504558168268986</c:v>
                </c:pt>
                <c:pt idx="447">
                  <c:v>4.2627232612411987</c:v>
                </c:pt>
                <c:pt idx="448">
                  <c:v>1.0162724361190207</c:v>
                </c:pt>
                <c:pt idx="449">
                  <c:v>-2.0108306969304408</c:v>
                </c:pt>
                <c:pt idx="450">
                  <c:v>-1.5129950368845471</c:v>
                </c:pt>
                <c:pt idx="451">
                  <c:v>0.87806627428214057</c:v>
                </c:pt>
                <c:pt idx="452">
                  <c:v>3.7818441249462218</c:v>
                </c:pt>
                <c:pt idx="453">
                  <c:v>4.5508133539684685</c:v>
                </c:pt>
                <c:pt idx="454">
                  <c:v>5.9476886895383174</c:v>
                </c:pt>
                <c:pt idx="455">
                  <c:v>2.3226532018215345</c:v>
                </c:pt>
                <c:pt idx="456">
                  <c:v>0.62042551462134554</c:v>
                </c:pt>
                <c:pt idx="457">
                  <c:v>0.12118238155422034</c:v>
                </c:pt>
                <c:pt idx="458">
                  <c:v>1.2899705583104435</c:v>
                </c:pt>
                <c:pt idx="459">
                  <c:v>1.6919480980116859</c:v>
                </c:pt>
                <c:pt idx="460">
                  <c:v>1.4886849401428819</c:v>
                </c:pt>
                <c:pt idx="461">
                  <c:v>-1.0038170917295908</c:v>
                </c:pt>
                <c:pt idx="462">
                  <c:v>-0.98321595219235647</c:v>
                </c:pt>
                <c:pt idx="463">
                  <c:v>-1.5383480306311483</c:v>
                </c:pt>
                <c:pt idx="464">
                  <c:v>-1.3012486620470582</c:v>
                </c:pt>
                <c:pt idx="465">
                  <c:v>2.7265307759084756</c:v>
                </c:pt>
                <c:pt idx="466">
                  <c:v>2.0368544052412858</c:v>
                </c:pt>
                <c:pt idx="467">
                  <c:v>3.4916341098525336</c:v>
                </c:pt>
                <c:pt idx="468">
                  <c:v>-0.30748052701483175</c:v>
                </c:pt>
                <c:pt idx="469">
                  <c:v>-3.0586577003889186</c:v>
                </c:pt>
                <c:pt idx="470">
                  <c:v>-1.632678262893883</c:v>
                </c:pt>
                <c:pt idx="471">
                  <c:v>-2.4563516946853632</c:v>
                </c:pt>
                <c:pt idx="472">
                  <c:v>1.4475584378309456</c:v>
                </c:pt>
                <c:pt idx="473">
                  <c:v>0.95012818396039833</c:v>
                </c:pt>
                <c:pt idx="474">
                  <c:v>2.3744563336948943</c:v>
                </c:pt>
                <c:pt idx="475">
                  <c:v>0.7221717955513185</c:v>
                </c:pt>
                <c:pt idx="476">
                  <c:v>-4.3264899265265946</c:v>
                </c:pt>
                <c:pt idx="477">
                  <c:v>4.7076437461551706</c:v>
                </c:pt>
                <c:pt idx="478">
                  <c:v>-1.0098598093194937</c:v>
                </c:pt>
                <c:pt idx="479">
                  <c:v>0.73230912259069569</c:v>
                </c:pt>
                <c:pt idx="480">
                  <c:v>-0.53941138637200226</c:v>
                </c:pt>
                <c:pt idx="481">
                  <c:v>1.1057523179750604</c:v>
                </c:pt>
                <c:pt idx="482">
                  <c:v>-3.7541096866992056</c:v>
                </c:pt>
                <c:pt idx="483">
                  <c:v>-0.16294103581433461</c:v>
                </c:pt>
                <c:pt idx="484">
                  <c:v>3.5076186255743664</c:v>
                </c:pt>
                <c:pt idx="485">
                  <c:v>-2.0786603277574045</c:v>
                </c:pt>
                <c:pt idx="486">
                  <c:v>4.2568770652726045</c:v>
                </c:pt>
                <c:pt idx="487">
                  <c:v>-0.33884371973233129</c:v>
                </c:pt>
                <c:pt idx="488">
                  <c:v>2.5740972720873323</c:v>
                </c:pt>
                <c:pt idx="489">
                  <c:v>-2.3725194363697817</c:v>
                </c:pt>
                <c:pt idx="490">
                  <c:v>6.8909670241961152E-2</c:v>
                </c:pt>
                <c:pt idx="491">
                  <c:v>-0.99197271370193008</c:v>
                </c:pt>
                <c:pt idx="492">
                  <c:v>-1.6648148461755383</c:v>
                </c:pt>
                <c:pt idx="493">
                  <c:v>1.7761948806459174</c:v>
                </c:pt>
                <c:pt idx="494">
                  <c:v>1.7823052125855909</c:v>
                </c:pt>
                <c:pt idx="495">
                  <c:v>3.9247499197651194</c:v>
                </c:pt>
                <c:pt idx="496">
                  <c:v>-1.1196968776661151</c:v>
                </c:pt>
                <c:pt idx="497">
                  <c:v>2.8528521394948569</c:v>
                </c:pt>
                <c:pt idx="498">
                  <c:v>3.7089931094893771</c:v>
                </c:pt>
                <c:pt idx="499">
                  <c:v>-2.0896266753053503</c:v>
                </c:pt>
                <c:pt idx="500">
                  <c:v>4.1791044330492042</c:v>
                </c:pt>
                <c:pt idx="501">
                  <c:v>-1.1220889733427484</c:v>
                </c:pt>
                <c:pt idx="502">
                  <c:v>4.8411226273473247</c:v>
                </c:pt>
                <c:pt idx="503">
                  <c:v>5.0298431339605116</c:v>
                </c:pt>
                <c:pt idx="504">
                  <c:v>-2.6420877652393884</c:v>
                </c:pt>
                <c:pt idx="505">
                  <c:v>0.95430924911498849</c:v>
                </c:pt>
                <c:pt idx="506">
                  <c:v>0.20631493562659386</c:v>
                </c:pt>
                <c:pt idx="507">
                  <c:v>-3.8354102759807773E-2</c:v>
                </c:pt>
                <c:pt idx="508">
                  <c:v>-1.9418743621516796</c:v>
                </c:pt>
                <c:pt idx="509">
                  <c:v>5.021755119792136</c:v>
                </c:pt>
                <c:pt idx="510">
                  <c:v>-0.42571465375780093</c:v>
                </c:pt>
                <c:pt idx="511">
                  <c:v>0.35763417555214971</c:v>
                </c:pt>
                <c:pt idx="512">
                  <c:v>-1.451413904413748</c:v>
                </c:pt>
                <c:pt idx="513">
                  <c:v>1.7561992010355638</c:v>
                </c:pt>
                <c:pt idx="514">
                  <c:v>-0.82621616867530889</c:v>
                </c:pt>
                <c:pt idx="515">
                  <c:v>2.2336919342630708</c:v>
                </c:pt>
                <c:pt idx="516">
                  <c:v>2.0333344337482657</c:v>
                </c:pt>
                <c:pt idx="517">
                  <c:v>-4.0148831168690258</c:v>
                </c:pt>
                <c:pt idx="518">
                  <c:v>-4.4039163857517813</c:v>
                </c:pt>
                <c:pt idx="519">
                  <c:v>0.70606408807235255</c:v>
                </c:pt>
                <c:pt idx="520">
                  <c:v>2.1416745410575047</c:v>
                </c:pt>
                <c:pt idx="521">
                  <c:v>0.8729060569876097</c:v>
                </c:pt>
                <c:pt idx="522">
                  <c:v>4.0870430807038218</c:v>
                </c:pt>
                <c:pt idx="523">
                  <c:v>-2.4537041256599466</c:v>
                </c:pt>
                <c:pt idx="524">
                  <c:v>2.2075732110065935</c:v>
                </c:pt>
                <c:pt idx="525">
                  <c:v>1.984015260836852</c:v>
                </c:pt>
                <c:pt idx="526">
                  <c:v>2.9574354702806005</c:v>
                </c:pt>
                <c:pt idx="527">
                  <c:v>0.48529017626078641</c:v>
                </c:pt>
                <c:pt idx="528">
                  <c:v>-0.83639042290420207</c:v>
                </c:pt>
                <c:pt idx="529">
                  <c:v>1.7642807656864719</c:v>
                </c:pt>
                <c:pt idx="530">
                  <c:v>-2.8605671064215379</c:v>
                </c:pt>
                <c:pt idx="531">
                  <c:v>1.8085294267868477</c:v>
                </c:pt>
                <c:pt idx="532">
                  <c:v>1.8600828147161579</c:v>
                </c:pt>
                <c:pt idx="533">
                  <c:v>0.87659460523827448</c:v>
                </c:pt>
                <c:pt idx="534">
                  <c:v>3.418258738750346</c:v>
                </c:pt>
                <c:pt idx="535">
                  <c:v>-1.8964955508156578</c:v>
                </c:pt>
                <c:pt idx="536">
                  <c:v>-1.0661792835540496</c:v>
                </c:pt>
                <c:pt idx="537">
                  <c:v>-3.5218536286264417</c:v>
                </c:pt>
                <c:pt idx="538">
                  <c:v>1.9939963555244518</c:v>
                </c:pt>
                <c:pt idx="539">
                  <c:v>2.8345800151956411</c:v>
                </c:pt>
                <c:pt idx="540">
                  <c:v>-4.8454852532792358E-2</c:v>
                </c:pt>
                <c:pt idx="541">
                  <c:v>-0.48515258894647673</c:v>
                </c:pt>
                <c:pt idx="542">
                  <c:v>-0.47151520461832774</c:v>
                </c:pt>
                <c:pt idx="543">
                  <c:v>1.8920997187197237</c:v>
                </c:pt>
                <c:pt idx="544">
                  <c:v>-0.1511616848226609</c:v>
                </c:pt>
                <c:pt idx="545">
                  <c:v>1.8547721974077405</c:v>
                </c:pt>
                <c:pt idx="546">
                  <c:v>6.4181638834750032E-2</c:v>
                </c:pt>
                <c:pt idx="547">
                  <c:v>0.30383129994321223</c:v>
                </c:pt>
                <c:pt idx="548">
                  <c:v>4.501130487436459</c:v>
                </c:pt>
                <c:pt idx="549">
                  <c:v>-1.2819509484377214</c:v>
                </c:pt>
                <c:pt idx="550">
                  <c:v>3.7753455335731694</c:v>
                </c:pt>
                <c:pt idx="551">
                  <c:v>1.7855583475367425</c:v>
                </c:pt>
                <c:pt idx="552">
                  <c:v>-0.96056097024587217</c:v>
                </c:pt>
                <c:pt idx="553">
                  <c:v>0.11381196494111379</c:v>
                </c:pt>
                <c:pt idx="554">
                  <c:v>1.5074633809412319E-2</c:v>
                </c:pt>
                <c:pt idx="555">
                  <c:v>-1.0117801421003705</c:v>
                </c:pt>
                <c:pt idx="556">
                  <c:v>0.32697568783990505</c:v>
                </c:pt>
                <c:pt idx="557">
                  <c:v>-2.1727326695294806</c:v>
                </c:pt>
                <c:pt idx="558">
                  <c:v>-1.6908947368174232</c:v>
                </c:pt>
                <c:pt idx="559">
                  <c:v>5.9252904165668241</c:v>
                </c:pt>
                <c:pt idx="560">
                  <c:v>4.4393495240086445</c:v>
                </c:pt>
                <c:pt idx="561">
                  <c:v>0.80116896098347468</c:v>
                </c:pt>
                <c:pt idx="562">
                  <c:v>-0.68192238462092547</c:v>
                </c:pt>
                <c:pt idx="563">
                  <c:v>2.7488231451553418</c:v>
                </c:pt>
                <c:pt idx="564">
                  <c:v>3.0594020256955758</c:v>
                </c:pt>
                <c:pt idx="565">
                  <c:v>-0.91298154799533648</c:v>
                </c:pt>
                <c:pt idx="566">
                  <c:v>-2.1046721522979936</c:v>
                </c:pt>
                <c:pt idx="567">
                  <c:v>-4.5745743832159853</c:v>
                </c:pt>
                <c:pt idx="568">
                  <c:v>1.6189928763244588</c:v>
                </c:pt>
                <c:pt idx="569">
                  <c:v>-1.0200431588449383</c:v>
                </c:pt>
                <c:pt idx="570">
                  <c:v>-1.9242286656586387</c:v>
                </c:pt>
                <c:pt idx="571">
                  <c:v>4.3116062939335933</c:v>
                </c:pt>
                <c:pt idx="572">
                  <c:v>-0.73485639891177357</c:v>
                </c:pt>
                <c:pt idx="573">
                  <c:v>0.35446328767789836</c:v>
                </c:pt>
                <c:pt idx="574">
                  <c:v>-2.1434143425106953</c:v>
                </c:pt>
                <c:pt idx="575">
                  <c:v>0.62698377954584572</c:v>
                </c:pt>
                <c:pt idx="576">
                  <c:v>-0.4152725707291367</c:v>
                </c:pt>
                <c:pt idx="577">
                  <c:v>-1.3750672572594098</c:v>
                </c:pt>
                <c:pt idx="578">
                  <c:v>-2.9831471919697261</c:v>
                </c:pt>
                <c:pt idx="579">
                  <c:v>-3.9437671783052899</c:v>
                </c:pt>
                <c:pt idx="580">
                  <c:v>1.9854296135993792</c:v>
                </c:pt>
                <c:pt idx="581">
                  <c:v>2.8969925860847496</c:v>
                </c:pt>
                <c:pt idx="582">
                  <c:v>0.29428248017341119</c:v>
                </c:pt>
                <c:pt idx="583">
                  <c:v>-0.8683133556643412</c:v>
                </c:pt>
                <c:pt idx="584">
                  <c:v>5.3315662416685967</c:v>
                </c:pt>
                <c:pt idx="585">
                  <c:v>1.0032429777755709</c:v>
                </c:pt>
                <c:pt idx="586">
                  <c:v>2.2358906399255645</c:v>
                </c:pt>
                <c:pt idx="587">
                  <c:v>1.6040291136365497</c:v>
                </c:pt>
                <c:pt idx="588">
                  <c:v>0.6158845744231094</c:v>
                </c:pt>
                <c:pt idx="589">
                  <c:v>3.7045524679949189</c:v>
                </c:pt>
                <c:pt idx="590">
                  <c:v>-4.699664604418377</c:v>
                </c:pt>
                <c:pt idx="591">
                  <c:v>3.0372678164834248</c:v>
                </c:pt>
                <c:pt idx="592">
                  <c:v>0.83818251258344034</c:v>
                </c:pt>
                <c:pt idx="593">
                  <c:v>1.3477625120784538</c:v>
                </c:pt>
                <c:pt idx="594">
                  <c:v>-2.4761303378942472</c:v>
                </c:pt>
                <c:pt idx="595">
                  <c:v>1.7248765976206428</c:v>
                </c:pt>
                <c:pt idx="596">
                  <c:v>-3.4136433840227429</c:v>
                </c:pt>
                <c:pt idx="597">
                  <c:v>-1.5507092055930656</c:v>
                </c:pt>
                <c:pt idx="598">
                  <c:v>-0.93087493522434173</c:v>
                </c:pt>
                <c:pt idx="599">
                  <c:v>-2.116113483984833</c:v>
                </c:pt>
                <c:pt idx="600">
                  <c:v>3.3278542463606797</c:v>
                </c:pt>
                <c:pt idx="601">
                  <c:v>-1.956049614840019</c:v>
                </c:pt>
                <c:pt idx="602">
                  <c:v>-1.4637328918028878</c:v>
                </c:pt>
                <c:pt idx="603">
                  <c:v>-1.4619486270569872</c:v>
                </c:pt>
                <c:pt idx="604">
                  <c:v>3.6756617329983463</c:v>
                </c:pt>
                <c:pt idx="605">
                  <c:v>1.8848387985681256</c:v>
                </c:pt>
                <c:pt idx="606">
                  <c:v>3.0208464983232943</c:v>
                </c:pt>
                <c:pt idx="607">
                  <c:v>-0.60714828386827335</c:v>
                </c:pt>
                <c:pt idx="608">
                  <c:v>1.6746178061264843</c:v>
                </c:pt>
                <c:pt idx="609">
                  <c:v>-0.76181650263204403</c:v>
                </c:pt>
                <c:pt idx="610">
                  <c:v>0.76774309542039987</c:v>
                </c:pt>
                <c:pt idx="611">
                  <c:v>-0.40326001252095267</c:v>
                </c:pt>
                <c:pt idx="612">
                  <c:v>-1.3635533307061252</c:v>
                </c:pt>
                <c:pt idx="613">
                  <c:v>4.9426441246920199</c:v>
                </c:pt>
                <c:pt idx="614">
                  <c:v>4.2411572604102439</c:v>
                </c:pt>
                <c:pt idx="615">
                  <c:v>5.729399244233182</c:v>
                </c:pt>
                <c:pt idx="616">
                  <c:v>3.7532561434563654</c:v>
                </c:pt>
                <c:pt idx="617">
                  <c:v>1.1049742195785157</c:v>
                </c:pt>
                <c:pt idx="618">
                  <c:v>0.9847944848622916</c:v>
                </c:pt>
                <c:pt idx="619">
                  <c:v>1.1746643222458744</c:v>
                </c:pt>
                <c:pt idx="620">
                  <c:v>0.18631158680074122</c:v>
                </c:pt>
                <c:pt idx="621">
                  <c:v>-0.68281200464238978</c:v>
                </c:pt>
                <c:pt idx="622">
                  <c:v>-0.12390023585434307</c:v>
                </c:pt>
                <c:pt idx="623">
                  <c:v>2.7958173876041101</c:v>
                </c:pt>
                <c:pt idx="624">
                  <c:v>2.3880362605978647</c:v>
                </c:pt>
                <c:pt idx="625">
                  <c:v>0.36695473700142145</c:v>
                </c:pt>
                <c:pt idx="626">
                  <c:v>1.1265206458330468</c:v>
                </c:pt>
                <c:pt idx="627">
                  <c:v>3.8567244273760366</c:v>
                </c:pt>
                <c:pt idx="628">
                  <c:v>1.3508422128615685</c:v>
                </c:pt>
                <c:pt idx="629">
                  <c:v>-1.4781418957453596</c:v>
                </c:pt>
                <c:pt idx="630">
                  <c:v>2.5976462480781528</c:v>
                </c:pt>
                <c:pt idx="631">
                  <c:v>0.90548721949777189</c:v>
                </c:pt>
                <c:pt idx="632">
                  <c:v>-0.5058316258709219</c:v>
                </c:pt>
                <c:pt idx="633">
                  <c:v>-1.7753387003842107</c:v>
                </c:pt>
                <c:pt idx="634">
                  <c:v>3.1041201821464917</c:v>
                </c:pt>
                <c:pt idx="635">
                  <c:v>1.7704626443050842</c:v>
                </c:pt>
                <c:pt idx="636">
                  <c:v>4.5170600132275851</c:v>
                </c:pt>
                <c:pt idx="637">
                  <c:v>-1.4285228511316497</c:v>
                </c:pt>
                <c:pt idx="638">
                  <c:v>4.107632778006284</c:v>
                </c:pt>
                <c:pt idx="639">
                  <c:v>-1.2806488842381043</c:v>
                </c:pt>
                <c:pt idx="640">
                  <c:v>2.7872604929357436</c:v>
                </c:pt>
                <c:pt idx="641">
                  <c:v>4.5206746837725191</c:v>
                </c:pt>
                <c:pt idx="642">
                  <c:v>0.66145396735073803</c:v>
                </c:pt>
                <c:pt idx="643">
                  <c:v>-1.577468461581276</c:v>
                </c:pt>
                <c:pt idx="644">
                  <c:v>-1.1973750566649422</c:v>
                </c:pt>
                <c:pt idx="645">
                  <c:v>-2.0123668395298395</c:v>
                </c:pt>
                <c:pt idx="646">
                  <c:v>0.44537079893276399</c:v>
                </c:pt>
                <c:pt idx="647">
                  <c:v>-1.0200969845257681</c:v>
                </c:pt>
                <c:pt idx="648">
                  <c:v>3.7961132956228099</c:v>
                </c:pt>
                <c:pt idx="649">
                  <c:v>1.0174084060194879</c:v>
                </c:pt>
                <c:pt idx="650">
                  <c:v>1.4658582260471071</c:v>
                </c:pt>
                <c:pt idx="651">
                  <c:v>-1.5303428002188895</c:v>
                </c:pt>
                <c:pt idx="652">
                  <c:v>-0.42697168964442866</c:v>
                </c:pt>
                <c:pt idx="653">
                  <c:v>-3.6290997912093896</c:v>
                </c:pt>
                <c:pt idx="654">
                  <c:v>-0.83933390935483132</c:v>
                </c:pt>
                <c:pt idx="655">
                  <c:v>2.4674226352717774</c:v>
                </c:pt>
                <c:pt idx="656">
                  <c:v>-1.7085938315367422</c:v>
                </c:pt>
                <c:pt idx="657">
                  <c:v>4.3784393327876074</c:v>
                </c:pt>
                <c:pt idx="658">
                  <c:v>1.8629784958197249</c:v>
                </c:pt>
                <c:pt idx="659">
                  <c:v>2.37076174774527</c:v>
                </c:pt>
                <c:pt idx="660">
                  <c:v>3.6121348737117067</c:v>
                </c:pt>
                <c:pt idx="661">
                  <c:v>-1.0540944022444414</c:v>
                </c:pt>
                <c:pt idx="662">
                  <c:v>4.2499916652646803</c:v>
                </c:pt>
                <c:pt idx="663">
                  <c:v>-1.2810582488380575</c:v>
                </c:pt>
                <c:pt idx="664">
                  <c:v>2.1491310264853141</c:v>
                </c:pt>
                <c:pt idx="665">
                  <c:v>1.1351043254587196</c:v>
                </c:pt>
                <c:pt idx="666">
                  <c:v>-3.0955840543854993</c:v>
                </c:pt>
                <c:pt idx="667">
                  <c:v>1.0769223000540649</c:v>
                </c:pt>
                <c:pt idx="668">
                  <c:v>-1.5529181120740674</c:v>
                </c:pt>
                <c:pt idx="669">
                  <c:v>-1.2732048428573925</c:v>
                </c:pt>
                <c:pt idx="670">
                  <c:v>-2.6893373733568602</c:v>
                </c:pt>
                <c:pt idx="671">
                  <c:v>2.6884731140988265</c:v>
                </c:pt>
                <c:pt idx="672">
                  <c:v>1.8032050922274436</c:v>
                </c:pt>
                <c:pt idx="673">
                  <c:v>0.66243330504236297</c:v>
                </c:pt>
                <c:pt idx="674">
                  <c:v>1.6954042779257712</c:v>
                </c:pt>
                <c:pt idx="675">
                  <c:v>1.3800247744253582</c:v>
                </c:pt>
                <c:pt idx="676">
                  <c:v>2.4943458991828322</c:v>
                </c:pt>
                <c:pt idx="677">
                  <c:v>0.9614302161281465</c:v>
                </c:pt>
                <c:pt idx="678">
                  <c:v>-1.7687867613435628</c:v>
                </c:pt>
                <c:pt idx="679">
                  <c:v>-1.9658950438216749E-2</c:v>
                </c:pt>
                <c:pt idx="680">
                  <c:v>-2.4255472382149961</c:v>
                </c:pt>
                <c:pt idx="681">
                  <c:v>-0.76425633284687677</c:v>
                </c:pt>
                <c:pt idx="682">
                  <c:v>1.8726329909763315</c:v>
                </c:pt>
                <c:pt idx="683">
                  <c:v>2.0876114887648249</c:v>
                </c:pt>
                <c:pt idx="684">
                  <c:v>-8.6857895443003486E-2</c:v>
                </c:pt>
                <c:pt idx="685">
                  <c:v>0.64973150191145379</c:v>
                </c:pt>
                <c:pt idx="686">
                  <c:v>-0.52317626339907974</c:v>
                </c:pt>
                <c:pt idx="687">
                  <c:v>2.3982520150902218</c:v>
                </c:pt>
                <c:pt idx="688">
                  <c:v>-2.2188860163954445</c:v>
                </c:pt>
                <c:pt idx="689">
                  <c:v>1.594358911048424</c:v>
                </c:pt>
                <c:pt idx="690">
                  <c:v>0.88248517276208105</c:v>
                </c:pt>
                <c:pt idx="691">
                  <c:v>-0.52301451045973124</c:v>
                </c:pt>
                <c:pt idx="692">
                  <c:v>2.2013774298064206</c:v>
                </c:pt>
                <c:pt idx="693">
                  <c:v>0.49064057535403549</c:v>
                </c:pt>
                <c:pt idx="694">
                  <c:v>4.3168710719371717</c:v>
                </c:pt>
                <c:pt idx="695">
                  <c:v>-0.19421629903847659</c:v>
                </c:pt>
                <c:pt idx="696">
                  <c:v>-1.5980335296521631</c:v>
                </c:pt>
                <c:pt idx="697">
                  <c:v>-0.79796585526069208</c:v>
                </c:pt>
                <c:pt idx="698">
                  <c:v>-0.74593327012675559</c:v>
                </c:pt>
                <c:pt idx="699">
                  <c:v>-0.25018776943305454</c:v>
                </c:pt>
                <c:pt idx="700">
                  <c:v>3.605951940509069</c:v>
                </c:pt>
                <c:pt idx="701">
                  <c:v>-1.2615429793087927</c:v>
                </c:pt>
                <c:pt idx="702">
                  <c:v>3.9990093270164699</c:v>
                </c:pt>
                <c:pt idx="703">
                  <c:v>0.7774290640173831</c:v>
                </c:pt>
                <c:pt idx="704">
                  <c:v>1.0206706271335406</c:v>
                </c:pt>
                <c:pt idx="705">
                  <c:v>1.5017821591644491</c:v>
                </c:pt>
                <c:pt idx="706">
                  <c:v>-0.57884929305435406</c:v>
                </c:pt>
                <c:pt idx="707">
                  <c:v>-1.431648089584634</c:v>
                </c:pt>
                <c:pt idx="708">
                  <c:v>-0.94912338335660706</c:v>
                </c:pt>
                <c:pt idx="709">
                  <c:v>4.9903518123771491</c:v>
                </c:pt>
                <c:pt idx="710">
                  <c:v>2.5766436014049532</c:v>
                </c:pt>
                <c:pt idx="711">
                  <c:v>-0.28698686976824206</c:v>
                </c:pt>
                <c:pt idx="712">
                  <c:v>0.72414819988801327</c:v>
                </c:pt>
                <c:pt idx="713">
                  <c:v>0.99668557787119738</c:v>
                </c:pt>
                <c:pt idx="714">
                  <c:v>0.9162705325299676</c:v>
                </c:pt>
                <c:pt idx="715">
                  <c:v>-3.4251616199263371</c:v>
                </c:pt>
                <c:pt idx="716">
                  <c:v>1.9651871031734558</c:v>
                </c:pt>
                <c:pt idx="717">
                  <c:v>1.1796693821271766</c:v>
                </c:pt>
                <c:pt idx="718">
                  <c:v>3.0956235278127906</c:v>
                </c:pt>
                <c:pt idx="719">
                  <c:v>5.3561136970403851</c:v>
                </c:pt>
                <c:pt idx="720">
                  <c:v>-1.9802061279777945</c:v>
                </c:pt>
                <c:pt idx="721">
                  <c:v>5.4433773899743656</c:v>
                </c:pt>
                <c:pt idx="722">
                  <c:v>1.772878081201597</c:v>
                </c:pt>
                <c:pt idx="723">
                  <c:v>0.69656268682365408</c:v>
                </c:pt>
                <c:pt idx="724">
                  <c:v>0.92336360899847847</c:v>
                </c:pt>
                <c:pt idx="725">
                  <c:v>1.429514732560591</c:v>
                </c:pt>
                <c:pt idx="726">
                  <c:v>3.8630708547957013</c:v>
                </c:pt>
                <c:pt idx="727">
                  <c:v>0.69248785271188495</c:v>
                </c:pt>
                <c:pt idx="728">
                  <c:v>1.9667935296814818</c:v>
                </c:pt>
                <c:pt idx="729">
                  <c:v>1.2379670806189829</c:v>
                </c:pt>
                <c:pt idx="730">
                  <c:v>1.2577085665839149</c:v>
                </c:pt>
                <c:pt idx="731">
                  <c:v>-1.3115396789686784</c:v>
                </c:pt>
                <c:pt idx="732">
                  <c:v>0.6988888741230781</c:v>
                </c:pt>
                <c:pt idx="733">
                  <c:v>3.3878603568070602</c:v>
                </c:pt>
                <c:pt idx="734">
                  <c:v>0.88280430614728544</c:v>
                </c:pt>
                <c:pt idx="735">
                  <c:v>6.5985757343790219</c:v>
                </c:pt>
                <c:pt idx="736">
                  <c:v>0.35212075330881021</c:v>
                </c:pt>
                <c:pt idx="737">
                  <c:v>2.0484963525490514</c:v>
                </c:pt>
                <c:pt idx="738">
                  <c:v>-2.240570903215982</c:v>
                </c:pt>
                <c:pt idx="739">
                  <c:v>-1.1422838552394481</c:v>
                </c:pt>
                <c:pt idx="740">
                  <c:v>0.3612772819017529</c:v>
                </c:pt>
                <c:pt idx="741">
                  <c:v>2.6964716497538497</c:v>
                </c:pt>
                <c:pt idx="742">
                  <c:v>-5.3000118682440132</c:v>
                </c:pt>
                <c:pt idx="743">
                  <c:v>-4.8236341357061008E-2</c:v>
                </c:pt>
                <c:pt idx="744">
                  <c:v>0.662998297216145</c:v>
                </c:pt>
                <c:pt idx="745">
                  <c:v>3.8914068869692002</c:v>
                </c:pt>
                <c:pt idx="746">
                  <c:v>0.63991806720142108</c:v>
                </c:pt>
                <c:pt idx="747">
                  <c:v>0.74519945724046366</c:v>
                </c:pt>
                <c:pt idx="748">
                  <c:v>3.5086251201349263</c:v>
                </c:pt>
                <c:pt idx="749">
                  <c:v>2.2160783116110636</c:v>
                </c:pt>
                <c:pt idx="750">
                  <c:v>3.7660745496776187</c:v>
                </c:pt>
                <c:pt idx="751">
                  <c:v>-2.4554305664672995</c:v>
                </c:pt>
                <c:pt idx="752">
                  <c:v>6.0214861110665652E-2</c:v>
                </c:pt>
                <c:pt idx="753">
                  <c:v>-1.2222524785634512</c:v>
                </c:pt>
                <c:pt idx="754">
                  <c:v>2.9339352270823547</c:v>
                </c:pt>
                <c:pt idx="755">
                  <c:v>-0.31627332390293716</c:v>
                </c:pt>
                <c:pt idx="756">
                  <c:v>-0.2044653576211779</c:v>
                </c:pt>
                <c:pt idx="757">
                  <c:v>-2.5522554442725855</c:v>
                </c:pt>
                <c:pt idx="758">
                  <c:v>0.62567683093584492</c:v>
                </c:pt>
                <c:pt idx="759">
                  <c:v>-9.2746546410079844E-2</c:v>
                </c:pt>
                <c:pt idx="760">
                  <c:v>6.5109232506308246</c:v>
                </c:pt>
                <c:pt idx="761">
                  <c:v>2.6060710320157483</c:v>
                </c:pt>
                <c:pt idx="762">
                  <c:v>-0.36370418038298524</c:v>
                </c:pt>
                <c:pt idx="763">
                  <c:v>0.21152613563690892</c:v>
                </c:pt>
                <c:pt idx="764">
                  <c:v>2.1875124768127279</c:v>
                </c:pt>
                <c:pt idx="765">
                  <c:v>-0.97384405916957917</c:v>
                </c:pt>
                <c:pt idx="766">
                  <c:v>1.368640608184819</c:v>
                </c:pt>
                <c:pt idx="767">
                  <c:v>2.5951986395322599</c:v>
                </c:pt>
                <c:pt idx="768">
                  <c:v>0.74984220465143281</c:v>
                </c:pt>
                <c:pt idx="769">
                  <c:v>-1.9237825181889647</c:v>
                </c:pt>
                <c:pt idx="770">
                  <c:v>2.1203546572299459</c:v>
                </c:pt>
                <c:pt idx="771">
                  <c:v>3.5649964650579449</c:v>
                </c:pt>
                <c:pt idx="772">
                  <c:v>-1.3018103832471013</c:v>
                </c:pt>
                <c:pt idx="773">
                  <c:v>3.9066520195481829</c:v>
                </c:pt>
                <c:pt idx="774">
                  <c:v>-0.87228460915603634</c:v>
                </c:pt>
                <c:pt idx="775">
                  <c:v>3.8036679260622819</c:v>
                </c:pt>
                <c:pt idx="776">
                  <c:v>-0.20546591111347823</c:v>
                </c:pt>
                <c:pt idx="777">
                  <c:v>-0.61440803639995778</c:v>
                </c:pt>
                <c:pt idx="778">
                  <c:v>-0.17786707673864299</c:v>
                </c:pt>
                <c:pt idx="779">
                  <c:v>2.6998149514518026</c:v>
                </c:pt>
                <c:pt idx="780">
                  <c:v>-0.1264172454860315</c:v>
                </c:pt>
                <c:pt idx="781">
                  <c:v>0.95230297755293947</c:v>
                </c:pt>
                <c:pt idx="782">
                  <c:v>-0.73798142390111821</c:v>
                </c:pt>
                <c:pt idx="783">
                  <c:v>1.0750622183229552</c:v>
                </c:pt>
                <c:pt idx="784">
                  <c:v>-0.51110437661303365</c:v>
                </c:pt>
                <c:pt idx="785">
                  <c:v>1.4436082603381628</c:v>
                </c:pt>
                <c:pt idx="786">
                  <c:v>-0.70988662675153336</c:v>
                </c:pt>
                <c:pt idx="787">
                  <c:v>-0.99150033704876961</c:v>
                </c:pt>
                <c:pt idx="788">
                  <c:v>2.9397615788003151E-2</c:v>
                </c:pt>
                <c:pt idx="789">
                  <c:v>-0.70611010356167725</c:v>
                </c:pt>
                <c:pt idx="790">
                  <c:v>-3.0119706364022392E-2</c:v>
                </c:pt>
                <c:pt idx="791">
                  <c:v>-0.86147256301107689</c:v>
                </c:pt>
                <c:pt idx="792">
                  <c:v>-4.1561490399880157</c:v>
                </c:pt>
                <c:pt idx="793">
                  <c:v>2.1218266698103534</c:v>
                </c:pt>
                <c:pt idx="794">
                  <c:v>-0.73157322883172426</c:v>
                </c:pt>
                <c:pt idx="795">
                  <c:v>1.4612536110646701</c:v>
                </c:pt>
                <c:pt idx="796">
                  <c:v>2.9895231768987784</c:v>
                </c:pt>
                <c:pt idx="797">
                  <c:v>1.1518804668411171</c:v>
                </c:pt>
                <c:pt idx="798">
                  <c:v>1.4459396022426638</c:v>
                </c:pt>
                <c:pt idx="799">
                  <c:v>-1.465103521563563</c:v>
                </c:pt>
                <c:pt idx="800">
                  <c:v>0.63177132491416188</c:v>
                </c:pt>
                <c:pt idx="801">
                  <c:v>5.1994998273742929</c:v>
                </c:pt>
                <c:pt idx="802">
                  <c:v>-2.3975755571063324</c:v>
                </c:pt>
                <c:pt idx="803">
                  <c:v>-0.84853622799010964</c:v>
                </c:pt>
                <c:pt idx="804">
                  <c:v>1.1495605586481759</c:v>
                </c:pt>
                <c:pt idx="805">
                  <c:v>-0.28228182199457308</c:v>
                </c:pt>
                <c:pt idx="806">
                  <c:v>3.2492792761536862</c:v>
                </c:pt>
                <c:pt idx="807">
                  <c:v>1.8196940121747929</c:v>
                </c:pt>
                <c:pt idx="808">
                  <c:v>1.8183820403654281</c:v>
                </c:pt>
                <c:pt idx="809">
                  <c:v>-0.86580460776621493</c:v>
                </c:pt>
                <c:pt idx="810">
                  <c:v>2.6530508440064438</c:v>
                </c:pt>
                <c:pt idx="811">
                  <c:v>-0.26168800851840501</c:v>
                </c:pt>
                <c:pt idx="812">
                  <c:v>2.6039667155361244</c:v>
                </c:pt>
                <c:pt idx="813">
                  <c:v>6.8062769597680983E-3</c:v>
                </c:pt>
                <c:pt idx="814">
                  <c:v>-2.106752531298234</c:v>
                </c:pt>
                <c:pt idx="815">
                  <c:v>1.2687888258043039</c:v>
                </c:pt>
                <c:pt idx="816">
                  <c:v>0.10174230743855972</c:v>
                </c:pt>
                <c:pt idx="817">
                  <c:v>1.0533506867302513</c:v>
                </c:pt>
                <c:pt idx="818">
                  <c:v>1.4675698198387792</c:v>
                </c:pt>
                <c:pt idx="819">
                  <c:v>3.5480972920535052</c:v>
                </c:pt>
                <c:pt idx="820">
                  <c:v>-0.29987264040659767</c:v>
                </c:pt>
                <c:pt idx="821">
                  <c:v>4.381177124146646</c:v>
                </c:pt>
                <c:pt idx="822">
                  <c:v>2.8855961917095883</c:v>
                </c:pt>
                <c:pt idx="823">
                  <c:v>2.0759600261755189</c:v>
                </c:pt>
                <c:pt idx="824">
                  <c:v>2.133541755819671</c:v>
                </c:pt>
                <c:pt idx="825">
                  <c:v>0.87815712014231195</c:v>
                </c:pt>
                <c:pt idx="826">
                  <c:v>0.90720614693836055</c:v>
                </c:pt>
                <c:pt idx="827">
                  <c:v>-0.14122325075394926</c:v>
                </c:pt>
                <c:pt idx="828">
                  <c:v>-0.56143054695179373</c:v>
                </c:pt>
                <c:pt idx="829">
                  <c:v>1.672842228827335</c:v>
                </c:pt>
                <c:pt idx="830">
                  <c:v>3.575797037066085</c:v>
                </c:pt>
                <c:pt idx="831">
                  <c:v>-0.50291477166678433</c:v>
                </c:pt>
                <c:pt idx="832">
                  <c:v>-1.2151606945195468</c:v>
                </c:pt>
                <c:pt idx="833">
                  <c:v>0.65764282026304244</c:v>
                </c:pt>
                <c:pt idx="834">
                  <c:v>-1.2453923064957806</c:v>
                </c:pt>
                <c:pt idx="835">
                  <c:v>0.50980872017701984</c:v>
                </c:pt>
                <c:pt idx="836">
                  <c:v>3.6198705257966672</c:v>
                </c:pt>
                <c:pt idx="837">
                  <c:v>-2.5495539894456201</c:v>
                </c:pt>
                <c:pt idx="838">
                  <c:v>2.9312724029576174</c:v>
                </c:pt>
                <c:pt idx="839">
                  <c:v>-9.5513019185915482E-3</c:v>
                </c:pt>
                <c:pt idx="840">
                  <c:v>1.4786803646512681</c:v>
                </c:pt>
                <c:pt idx="841">
                  <c:v>-0.49318769476924018</c:v>
                </c:pt>
                <c:pt idx="842">
                  <c:v>1.1379409273322736</c:v>
                </c:pt>
                <c:pt idx="843">
                  <c:v>-1.8980004413669747</c:v>
                </c:pt>
                <c:pt idx="844">
                  <c:v>2.6674456736919154</c:v>
                </c:pt>
                <c:pt idx="845">
                  <c:v>-3.2917220886735024</c:v>
                </c:pt>
                <c:pt idx="846">
                  <c:v>0.62983491871641206</c:v>
                </c:pt>
                <c:pt idx="847">
                  <c:v>-1.8624531515345382</c:v>
                </c:pt>
                <c:pt idx="848">
                  <c:v>-1.8079648005842444</c:v>
                </c:pt>
                <c:pt idx="849">
                  <c:v>0.2764466125309184</c:v>
                </c:pt>
                <c:pt idx="850">
                  <c:v>2.5689693530915783</c:v>
                </c:pt>
                <c:pt idx="851">
                  <c:v>1.2300993224727144</c:v>
                </c:pt>
                <c:pt idx="852">
                  <c:v>1.3657350250535103</c:v>
                </c:pt>
                <c:pt idx="853">
                  <c:v>0.85768897573993286</c:v>
                </c:pt>
                <c:pt idx="854">
                  <c:v>9.9845596388476565E-2</c:v>
                </c:pt>
                <c:pt idx="855">
                  <c:v>2.112818216289579</c:v>
                </c:pt>
                <c:pt idx="856">
                  <c:v>0.89678271873317073</c:v>
                </c:pt>
                <c:pt idx="857">
                  <c:v>-6.240071112057926</c:v>
                </c:pt>
                <c:pt idx="858">
                  <c:v>3.4912488928230374</c:v>
                </c:pt>
                <c:pt idx="859">
                  <c:v>2.4988106624880864</c:v>
                </c:pt>
                <c:pt idx="860">
                  <c:v>1.2034843461816038</c:v>
                </c:pt>
                <c:pt idx="861">
                  <c:v>4.4202282794198382</c:v>
                </c:pt>
                <c:pt idx="862">
                  <c:v>1.3214240756330717</c:v>
                </c:pt>
                <c:pt idx="863">
                  <c:v>7.3998163507958736E-2</c:v>
                </c:pt>
                <c:pt idx="864">
                  <c:v>0.43822188094171821</c:v>
                </c:pt>
                <c:pt idx="865">
                  <c:v>1.5473782087082597</c:v>
                </c:pt>
                <c:pt idx="866">
                  <c:v>0.90973854922401287</c:v>
                </c:pt>
                <c:pt idx="867">
                  <c:v>-1.7616906482209345</c:v>
                </c:pt>
                <c:pt idx="868">
                  <c:v>-1.0549344076396139</c:v>
                </c:pt>
                <c:pt idx="869">
                  <c:v>4.0351723191352917</c:v>
                </c:pt>
                <c:pt idx="870">
                  <c:v>1.0534589740014937</c:v>
                </c:pt>
                <c:pt idx="871">
                  <c:v>-2.4782777360161177</c:v>
                </c:pt>
                <c:pt idx="872">
                  <c:v>-3.4337764935122266</c:v>
                </c:pt>
                <c:pt idx="873">
                  <c:v>-1.2634439449896888</c:v>
                </c:pt>
                <c:pt idx="874">
                  <c:v>3.5177160542911139</c:v>
                </c:pt>
                <c:pt idx="875">
                  <c:v>-1.4149426658288107</c:v>
                </c:pt>
                <c:pt idx="876">
                  <c:v>2.3013915097098376</c:v>
                </c:pt>
                <c:pt idx="877">
                  <c:v>0.41911963801938157</c:v>
                </c:pt>
                <c:pt idx="878">
                  <c:v>1.9764430759061149</c:v>
                </c:pt>
                <c:pt idx="879">
                  <c:v>3.59182559205777</c:v>
                </c:pt>
                <c:pt idx="880">
                  <c:v>-0.85098040243252271</c:v>
                </c:pt>
                <c:pt idx="881">
                  <c:v>-2.3967004755478243</c:v>
                </c:pt>
                <c:pt idx="882">
                  <c:v>-1.1303877464049634</c:v>
                </c:pt>
                <c:pt idx="883">
                  <c:v>2.7957105547144145</c:v>
                </c:pt>
                <c:pt idx="884">
                  <c:v>1.1703890231375276</c:v>
                </c:pt>
                <c:pt idx="885">
                  <c:v>0.77893977744631471</c:v>
                </c:pt>
                <c:pt idx="886">
                  <c:v>-0.62325229066265564</c:v>
                </c:pt>
                <c:pt idx="887">
                  <c:v>2.8806760655334429</c:v>
                </c:pt>
                <c:pt idx="888">
                  <c:v>-1.1161782366608008</c:v>
                </c:pt>
                <c:pt idx="889">
                  <c:v>0.16458362178269681</c:v>
                </c:pt>
                <c:pt idx="890">
                  <c:v>-1.1722723077030892</c:v>
                </c:pt>
                <c:pt idx="891">
                  <c:v>-0.40950065008736303</c:v>
                </c:pt>
                <c:pt idx="892">
                  <c:v>1.1366361409362611</c:v>
                </c:pt>
                <c:pt idx="893">
                  <c:v>-0.17744672459414801</c:v>
                </c:pt>
                <c:pt idx="894">
                  <c:v>-0.6073007511019668</c:v>
                </c:pt>
                <c:pt idx="895">
                  <c:v>4.7648517247126314</c:v>
                </c:pt>
                <c:pt idx="896">
                  <c:v>2.0846468285540993</c:v>
                </c:pt>
                <c:pt idx="897">
                  <c:v>-0.49544970772243602</c:v>
                </c:pt>
                <c:pt idx="898">
                  <c:v>2.4726803102536756</c:v>
                </c:pt>
                <c:pt idx="899">
                  <c:v>0.80081600488582794</c:v>
                </c:pt>
                <c:pt idx="900">
                  <c:v>-0.63294806812725213</c:v>
                </c:pt>
                <c:pt idx="901">
                  <c:v>4.9955535767201411</c:v>
                </c:pt>
                <c:pt idx="902">
                  <c:v>1.1199258998974564</c:v>
                </c:pt>
                <c:pt idx="903">
                  <c:v>3.9941521680588359</c:v>
                </c:pt>
                <c:pt idx="904">
                  <c:v>-0.32620862197723355</c:v>
                </c:pt>
                <c:pt idx="905">
                  <c:v>-0.1449943470642161</c:v>
                </c:pt>
                <c:pt idx="906">
                  <c:v>1.7702430603501291</c:v>
                </c:pt>
                <c:pt idx="907">
                  <c:v>1.2203494248899602</c:v>
                </c:pt>
                <c:pt idx="908">
                  <c:v>2.0470894793626186</c:v>
                </c:pt>
                <c:pt idx="909">
                  <c:v>-1.8368767048929691</c:v>
                </c:pt>
                <c:pt idx="910">
                  <c:v>3.5784893359752239</c:v>
                </c:pt>
                <c:pt idx="911">
                  <c:v>1.3410482085953213</c:v>
                </c:pt>
                <c:pt idx="912">
                  <c:v>-2.2689869787144907</c:v>
                </c:pt>
                <c:pt idx="913">
                  <c:v>-1.4402477713022925</c:v>
                </c:pt>
                <c:pt idx="914">
                  <c:v>-1.2704235893687752</c:v>
                </c:pt>
                <c:pt idx="915">
                  <c:v>-8.9382004687166727E-2</c:v>
                </c:pt>
                <c:pt idx="916">
                  <c:v>1.9961810751266498</c:v>
                </c:pt>
                <c:pt idx="917">
                  <c:v>1.3525722854517852</c:v>
                </c:pt>
                <c:pt idx="918">
                  <c:v>3.8658986902809822</c:v>
                </c:pt>
                <c:pt idx="919">
                  <c:v>1.5164835908884058</c:v>
                </c:pt>
                <c:pt idx="920">
                  <c:v>2.6635738492104579</c:v>
                </c:pt>
                <c:pt idx="921">
                  <c:v>2.6472387328738272</c:v>
                </c:pt>
                <c:pt idx="922">
                  <c:v>0.46532623778095328</c:v>
                </c:pt>
                <c:pt idx="923">
                  <c:v>3.539386630467682</c:v>
                </c:pt>
                <c:pt idx="924">
                  <c:v>1.24537989883504</c:v>
                </c:pt>
                <c:pt idx="925">
                  <c:v>3.1407563019910754</c:v>
                </c:pt>
                <c:pt idx="926">
                  <c:v>-1.9775871335370141</c:v>
                </c:pt>
                <c:pt idx="927">
                  <c:v>-0.94119025573993653</c:v>
                </c:pt>
                <c:pt idx="928">
                  <c:v>-5.0116991518553533E-2</c:v>
                </c:pt>
                <c:pt idx="929">
                  <c:v>1.8538228429246502</c:v>
                </c:pt>
                <c:pt idx="930">
                  <c:v>2.6210664029374726</c:v>
                </c:pt>
                <c:pt idx="931">
                  <c:v>1.688746953156059</c:v>
                </c:pt>
                <c:pt idx="932">
                  <c:v>2.6036508862422849</c:v>
                </c:pt>
                <c:pt idx="933">
                  <c:v>2.195715946464361</c:v>
                </c:pt>
                <c:pt idx="934">
                  <c:v>0.6775490910919828</c:v>
                </c:pt>
                <c:pt idx="935">
                  <c:v>-2.4350206391637812</c:v>
                </c:pt>
                <c:pt idx="936">
                  <c:v>1.2923049966153499</c:v>
                </c:pt>
                <c:pt idx="937">
                  <c:v>-2.271097330442359</c:v>
                </c:pt>
                <c:pt idx="938">
                  <c:v>1.0264315758768596</c:v>
                </c:pt>
                <c:pt idx="939">
                  <c:v>-3.7503085284374187</c:v>
                </c:pt>
                <c:pt idx="940">
                  <c:v>0.24065532127244893</c:v>
                </c:pt>
                <c:pt idx="941">
                  <c:v>1.3690027257334378</c:v>
                </c:pt>
                <c:pt idx="942">
                  <c:v>2.5160296843151926</c:v>
                </c:pt>
                <c:pt idx="943">
                  <c:v>-0.9177535827662382</c:v>
                </c:pt>
                <c:pt idx="944">
                  <c:v>1.1428699820659283</c:v>
                </c:pt>
                <c:pt idx="945">
                  <c:v>1.5324508593088595</c:v>
                </c:pt>
                <c:pt idx="946">
                  <c:v>2.1921804634954718</c:v>
                </c:pt>
                <c:pt idx="947">
                  <c:v>-1.9286020037188187</c:v>
                </c:pt>
                <c:pt idx="948">
                  <c:v>-0.82470430009546547</c:v>
                </c:pt>
                <c:pt idx="949">
                  <c:v>4.3691120647070392</c:v>
                </c:pt>
                <c:pt idx="950">
                  <c:v>3.3325163881503954</c:v>
                </c:pt>
                <c:pt idx="951">
                  <c:v>0.71839487629839738</c:v>
                </c:pt>
                <c:pt idx="952">
                  <c:v>-1.2753122781911266</c:v>
                </c:pt>
                <c:pt idx="953">
                  <c:v>3.1333592121735805</c:v>
                </c:pt>
                <c:pt idx="954">
                  <c:v>1.6366275118767</c:v>
                </c:pt>
                <c:pt idx="955">
                  <c:v>-1.3104941351229158</c:v>
                </c:pt>
                <c:pt idx="956">
                  <c:v>2.5730879435165406</c:v>
                </c:pt>
                <c:pt idx="957">
                  <c:v>4.0749042285327164</c:v>
                </c:pt>
                <c:pt idx="958">
                  <c:v>-0.41613864005603673</c:v>
                </c:pt>
                <c:pt idx="959">
                  <c:v>3.0790537746543016</c:v>
                </c:pt>
                <c:pt idx="960">
                  <c:v>6.2116652579969092</c:v>
                </c:pt>
                <c:pt idx="961">
                  <c:v>1.5538477368721182</c:v>
                </c:pt>
                <c:pt idx="962">
                  <c:v>2.6336504515201185</c:v>
                </c:pt>
                <c:pt idx="963">
                  <c:v>-2.3864085902946535</c:v>
                </c:pt>
                <c:pt idx="964">
                  <c:v>-3.058938800611628</c:v>
                </c:pt>
                <c:pt idx="965">
                  <c:v>3.6636172240645806</c:v>
                </c:pt>
                <c:pt idx="966">
                  <c:v>2.8026556523055213</c:v>
                </c:pt>
                <c:pt idx="967">
                  <c:v>2.7146893635307627</c:v>
                </c:pt>
                <c:pt idx="968">
                  <c:v>2.8760715287956842</c:v>
                </c:pt>
                <c:pt idx="969">
                  <c:v>3.7981396204621376E-2</c:v>
                </c:pt>
                <c:pt idx="970">
                  <c:v>1.5364031279702743</c:v>
                </c:pt>
                <c:pt idx="971">
                  <c:v>3.002415366793791</c:v>
                </c:pt>
                <c:pt idx="972">
                  <c:v>1.186998413570322</c:v>
                </c:pt>
                <c:pt idx="973">
                  <c:v>1.7793075968287582</c:v>
                </c:pt>
                <c:pt idx="974">
                  <c:v>1.8346502571575236</c:v>
                </c:pt>
                <c:pt idx="975">
                  <c:v>0.4872328537024444</c:v>
                </c:pt>
                <c:pt idx="976">
                  <c:v>0.51233915782049166</c:v>
                </c:pt>
                <c:pt idx="977">
                  <c:v>-0.14580384827009851</c:v>
                </c:pt>
                <c:pt idx="978">
                  <c:v>0.49720515687593192</c:v>
                </c:pt>
                <c:pt idx="979">
                  <c:v>1.4130206627298207</c:v>
                </c:pt>
                <c:pt idx="980">
                  <c:v>-3.2568558449083937</c:v>
                </c:pt>
                <c:pt idx="981">
                  <c:v>5.1894554574510892</c:v>
                </c:pt>
                <c:pt idx="982">
                  <c:v>0.4390253987939019</c:v>
                </c:pt>
                <c:pt idx="983">
                  <c:v>-1.7325047638285476</c:v>
                </c:pt>
                <c:pt idx="984">
                  <c:v>-0.72704097068506002</c:v>
                </c:pt>
                <c:pt idx="985">
                  <c:v>5.1322729571746279</c:v>
                </c:pt>
                <c:pt idx="986">
                  <c:v>-0.38165491324599188</c:v>
                </c:pt>
                <c:pt idx="987">
                  <c:v>0.59801193076514991</c:v>
                </c:pt>
                <c:pt idx="988">
                  <c:v>1.6998376871290226</c:v>
                </c:pt>
                <c:pt idx="989">
                  <c:v>1.9831889485558918E-2</c:v>
                </c:pt>
                <c:pt idx="990">
                  <c:v>1.3592387148038405</c:v>
                </c:pt>
                <c:pt idx="991">
                  <c:v>-2.4502788411212464</c:v>
                </c:pt>
                <c:pt idx="992">
                  <c:v>1.86332618901708</c:v>
                </c:pt>
                <c:pt idx="993">
                  <c:v>2.2528924100386725</c:v>
                </c:pt>
                <c:pt idx="994">
                  <c:v>-0.65450851394458454</c:v>
                </c:pt>
                <c:pt idx="995">
                  <c:v>-2.4159781019808477</c:v>
                </c:pt>
                <c:pt idx="996">
                  <c:v>-1.8547185970492279</c:v>
                </c:pt>
                <c:pt idx="997">
                  <c:v>3.316704897347055</c:v>
                </c:pt>
                <c:pt idx="998">
                  <c:v>4.8365324200196405</c:v>
                </c:pt>
                <c:pt idx="999">
                  <c:v>2.7204565344332714</c:v>
                </c:pt>
                <c:pt idx="1000">
                  <c:v>1.4745603821632898</c:v>
                </c:pt>
              </c:numCache>
            </c:numRef>
          </c:xVal>
          <c:yVal>
            <c:numRef>
              <c:f>'Monte Carlo Simulation'!$O$5:$O$1005</c:f>
              <c:numCache>
                <c:formatCode>_-"£"* #,##0.000_-;\-"£"* #,##0.000_-;_-"£"* "-"??_-;_-@_-</c:formatCode>
                <c:ptCount val="1001"/>
                <c:pt idx="0">
                  <c:v>2.0568822591131735</c:v>
                </c:pt>
                <c:pt idx="1">
                  <c:v>1.4704733210280931</c:v>
                </c:pt>
                <c:pt idx="2">
                  <c:v>2.0501410402043625</c:v>
                </c:pt>
                <c:pt idx="3">
                  <c:v>1.6925404997580955</c:v>
                </c:pt>
                <c:pt idx="4">
                  <c:v>1.7816521655114093</c:v>
                </c:pt>
                <c:pt idx="5">
                  <c:v>1.9308618146236922</c:v>
                </c:pt>
                <c:pt idx="6">
                  <c:v>1.5311099551449701</c:v>
                </c:pt>
                <c:pt idx="7">
                  <c:v>1.6073177635759057</c:v>
                </c:pt>
                <c:pt idx="8">
                  <c:v>1.9046910326295343</c:v>
                </c:pt>
                <c:pt idx="9">
                  <c:v>1.5946629211590002</c:v>
                </c:pt>
                <c:pt idx="10">
                  <c:v>1.600877886001185</c:v>
                </c:pt>
                <c:pt idx="11">
                  <c:v>2.0216385538307984</c:v>
                </c:pt>
                <c:pt idx="12">
                  <c:v>1.9382819105835738</c:v>
                </c:pt>
                <c:pt idx="13">
                  <c:v>2.2444203272161847</c:v>
                </c:pt>
                <c:pt idx="14">
                  <c:v>1.6841858501345683</c:v>
                </c:pt>
                <c:pt idx="15">
                  <c:v>1.9438279397118343</c:v>
                </c:pt>
                <c:pt idx="16">
                  <c:v>1.8093523874394251</c:v>
                </c:pt>
                <c:pt idx="17">
                  <c:v>2.1228177280817517</c:v>
                </c:pt>
                <c:pt idx="18">
                  <c:v>2.0567316228668977</c:v>
                </c:pt>
                <c:pt idx="19">
                  <c:v>2.1227564221917721</c:v>
                </c:pt>
                <c:pt idx="20">
                  <c:v>1.847966181508454</c:v>
                </c:pt>
                <c:pt idx="21">
                  <c:v>2.0643050364037796</c:v>
                </c:pt>
                <c:pt idx="22">
                  <c:v>2.3330183804381202</c:v>
                </c:pt>
                <c:pt idx="23">
                  <c:v>1.9328692239469767</c:v>
                </c:pt>
                <c:pt idx="24">
                  <c:v>1.9157626624700921</c:v>
                </c:pt>
                <c:pt idx="25">
                  <c:v>1.9706753376985313</c:v>
                </c:pt>
                <c:pt idx="26">
                  <c:v>1.8040147435619254</c:v>
                </c:pt>
                <c:pt idx="27">
                  <c:v>1.7893827873949446</c:v>
                </c:pt>
                <c:pt idx="28">
                  <c:v>1.7248610939691318</c:v>
                </c:pt>
                <c:pt idx="29">
                  <c:v>1.8978006481184764</c:v>
                </c:pt>
                <c:pt idx="30">
                  <c:v>1.9352152180298496</c:v>
                </c:pt>
                <c:pt idx="31">
                  <c:v>2.2817778506761526</c:v>
                </c:pt>
                <c:pt idx="32">
                  <c:v>1.9537835716346521</c:v>
                </c:pt>
                <c:pt idx="33">
                  <c:v>1.704286775212017</c:v>
                </c:pt>
                <c:pt idx="34">
                  <c:v>1.8705349298519103</c:v>
                </c:pt>
                <c:pt idx="35">
                  <c:v>2.0457944299819246</c:v>
                </c:pt>
                <c:pt idx="36">
                  <c:v>2.3978269245564068</c:v>
                </c:pt>
                <c:pt idx="37">
                  <c:v>2.0036883704461728</c:v>
                </c:pt>
                <c:pt idx="38">
                  <c:v>1.5293913705197593</c:v>
                </c:pt>
                <c:pt idx="39">
                  <c:v>1.9349854801797282</c:v>
                </c:pt>
                <c:pt idx="40">
                  <c:v>1.9621980419777572</c:v>
                </c:pt>
                <c:pt idx="41">
                  <c:v>1.9668326810662657</c:v>
                </c:pt>
                <c:pt idx="42">
                  <c:v>2.089586045805679</c:v>
                </c:pt>
                <c:pt idx="43">
                  <c:v>1.9336678755940362</c:v>
                </c:pt>
                <c:pt idx="44">
                  <c:v>1.7582815206050944</c:v>
                </c:pt>
                <c:pt idx="45">
                  <c:v>1.6014395174640716</c:v>
                </c:pt>
                <c:pt idx="46">
                  <c:v>1.8347455667148305</c:v>
                </c:pt>
                <c:pt idx="47">
                  <c:v>1.6148294293073295</c:v>
                </c:pt>
                <c:pt idx="48">
                  <c:v>1.5798910482231179</c:v>
                </c:pt>
                <c:pt idx="49">
                  <c:v>1.6220248977823672</c:v>
                </c:pt>
                <c:pt idx="50">
                  <c:v>1.7859475343663718</c:v>
                </c:pt>
                <c:pt idx="51">
                  <c:v>1.7205523773128286</c:v>
                </c:pt>
                <c:pt idx="52">
                  <c:v>1.9333862468641518</c:v>
                </c:pt>
                <c:pt idx="53">
                  <c:v>2.1683600806543657</c:v>
                </c:pt>
                <c:pt idx="54">
                  <c:v>2.0196075294273186</c:v>
                </c:pt>
                <c:pt idx="55">
                  <c:v>1.5956618083474208</c:v>
                </c:pt>
                <c:pt idx="56">
                  <c:v>1.7579399135868465</c:v>
                </c:pt>
                <c:pt idx="57">
                  <c:v>1.7345502580495662</c:v>
                </c:pt>
                <c:pt idx="58">
                  <c:v>2.4877638802538229</c:v>
                </c:pt>
                <c:pt idx="59">
                  <c:v>1.6122095524009836</c:v>
                </c:pt>
                <c:pt idx="60">
                  <c:v>1.897092935562009</c:v>
                </c:pt>
                <c:pt idx="61">
                  <c:v>1.859867420138638</c:v>
                </c:pt>
                <c:pt idx="62">
                  <c:v>2.0960440417195194</c:v>
                </c:pt>
                <c:pt idx="63">
                  <c:v>2.0398450538330781</c:v>
                </c:pt>
                <c:pt idx="64">
                  <c:v>1.4806917235888877</c:v>
                </c:pt>
                <c:pt idx="65">
                  <c:v>1.5341993713671016</c:v>
                </c:pt>
                <c:pt idx="66">
                  <c:v>2.0796708937653845</c:v>
                </c:pt>
                <c:pt idx="67">
                  <c:v>1.871004133322911</c:v>
                </c:pt>
                <c:pt idx="68">
                  <c:v>1.7597923418656904</c:v>
                </c:pt>
                <c:pt idx="69">
                  <c:v>2.0318045774302833</c:v>
                </c:pt>
                <c:pt idx="70">
                  <c:v>1.9169746035881614</c:v>
                </c:pt>
                <c:pt idx="71">
                  <c:v>2.244747269737549</c:v>
                </c:pt>
                <c:pt idx="72">
                  <c:v>1.9981031278913814</c:v>
                </c:pt>
                <c:pt idx="73">
                  <c:v>1.6870115002307191</c:v>
                </c:pt>
                <c:pt idx="74">
                  <c:v>1.8912895799007901</c:v>
                </c:pt>
                <c:pt idx="75">
                  <c:v>1.6674679060937461</c:v>
                </c:pt>
                <c:pt idx="76">
                  <c:v>2.0740735326182458</c:v>
                </c:pt>
                <c:pt idx="77">
                  <c:v>1.6758933970454493</c:v>
                </c:pt>
                <c:pt idx="78">
                  <c:v>1.8266050617272747</c:v>
                </c:pt>
                <c:pt idx="79">
                  <c:v>1.952431412268183</c:v>
                </c:pt>
                <c:pt idx="80">
                  <c:v>1.9296112577658686</c:v>
                </c:pt>
                <c:pt idx="81">
                  <c:v>1.6375492068292186</c:v>
                </c:pt>
                <c:pt idx="82">
                  <c:v>1.67590526400285</c:v>
                </c:pt>
                <c:pt idx="83">
                  <c:v>1.7171518594288129</c:v>
                </c:pt>
                <c:pt idx="84">
                  <c:v>1.9146171638851701</c:v>
                </c:pt>
                <c:pt idx="85">
                  <c:v>1.9071601877034787</c:v>
                </c:pt>
                <c:pt idx="86">
                  <c:v>2.0316443840938749</c:v>
                </c:pt>
                <c:pt idx="87">
                  <c:v>1.9499197465934257</c:v>
                </c:pt>
                <c:pt idx="88">
                  <c:v>1.9870942986681772</c:v>
                </c:pt>
                <c:pt idx="89">
                  <c:v>1.9831753472753135</c:v>
                </c:pt>
                <c:pt idx="90">
                  <c:v>2.1978670436044592</c:v>
                </c:pt>
                <c:pt idx="91">
                  <c:v>2.0477014209706583</c:v>
                </c:pt>
                <c:pt idx="92">
                  <c:v>2.0631378822847006</c:v>
                </c:pt>
                <c:pt idx="93">
                  <c:v>1.8326586317351206</c:v>
                </c:pt>
                <c:pt idx="94">
                  <c:v>1.3687885272024376</c:v>
                </c:pt>
                <c:pt idx="95">
                  <c:v>2.1252634274330662</c:v>
                </c:pt>
                <c:pt idx="96">
                  <c:v>1.9369010439152552</c:v>
                </c:pt>
                <c:pt idx="97">
                  <c:v>1.8506964450875074</c:v>
                </c:pt>
                <c:pt idx="98">
                  <c:v>1.9462828712733735</c:v>
                </c:pt>
                <c:pt idx="99">
                  <c:v>2.0852797308840811</c:v>
                </c:pt>
                <c:pt idx="100">
                  <c:v>2.0015877349250406</c:v>
                </c:pt>
                <c:pt idx="101">
                  <c:v>2.0815893050945089</c:v>
                </c:pt>
                <c:pt idx="102">
                  <c:v>1.737395741772815</c:v>
                </c:pt>
                <c:pt idx="103">
                  <c:v>1.8357044658691262</c:v>
                </c:pt>
                <c:pt idx="104">
                  <c:v>1.8554825493249751</c:v>
                </c:pt>
                <c:pt idx="105">
                  <c:v>2.4157113526429059</c:v>
                </c:pt>
                <c:pt idx="106">
                  <c:v>1.5168244283209544</c:v>
                </c:pt>
                <c:pt idx="107">
                  <c:v>2.0949909158403903</c:v>
                </c:pt>
                <c:pt idx="108">
                  <c:v>1.9721614477993752</c:v>
                </c:pt>
                <c:pt idx="109">
                  <c:v>2.2932782420629891</c:v>
                </c:pt>
                <c:pt idx="110">
                  <c:v>2.1230939995891935</c:v>
                </c:pt>
                <c:pt idx="111">
                  <c:v>1.4535939224557088</c:v>
                </c:pt>
                <c:pt idx="112">
                  <c:v>1.7790103059646363</c:v>
                </c:pt>
                <c:pt idx="113">
                  <c:v>1.9625506903820176</c:v>
                </c:pt>
                <c:pt idx="114">
                  <c:v>1.6443066264906809</c:v>
                </c:pt>
                <c:pt idx="115">
                  <c:v>1.9825370051835174</c:v>
                </c:pt>
                <c:pt idx="116">
                  <c:v>1.6223254453242841</c:v>
                </c:pt>
                <c:pt idx="117">
                  <c:v>1.4571962735106805</c:v>
                </c:pt>
                <c:pt idx="118">
                  <c:v>1.9289179282298052</c:v>
                </c:pt>
                <c:pt idx="119">
                  <c:v>2.2203314836690158</c:v>
                </c:pt>
                <c:pt idx="120">
                  <c:v>1.7206259962128092</c:v>
                </c:pt>
                <c:pt idx="121">
                  <c:v>1.6795086716183061</c:v>
                </c:pt>
                <c:pt idx="122">
                  <c:v>2.1494283366330036</c:v>
                </c:pt>
                <c:pt idx="123">
                  <c:v>2.043949975436286</c:v>
                </c:pt>
                <c:pt idx="124">
                  <c:v>1.6684008511428194</c:v>
                </c:pt>
                <c:pt idx="125">
                  <c:v>2.0981327901216771</c:v>
                </c:pt>
                <c:pt idx="126">
                  <c:v>2.0731404352095062</c:v>
                </c:pt>
                <c:pt idx="127">
                  <c:v>2.3017542570198026</c:v>
                </c:pt>
                <c:pt idx="128">
                  <c:v>2.2428549100622268</c:v>
                </c:pt>
                <c:pt idx="129">
                  <c:v>1.4011895449165319</c:v>
                </c:pt>
                <c:pt idx="130">
                  <c:v>1.6885939928858642</c:v>
                </c:pt>
                <c:pt idx="131">
                  <c:v>1.4779130218577219</c:v>
                </c:pt>
                <c:pt idx="132">
                  <c:v>2.0986700888501977</c:v>
                </c:pt>
                <c:pt idx="133">
                  <c:v>1.8999182242961554</c:v>
                </c:pt>
                <c:pt idx="134">
                  <c:v>1.9805634839128627</c:v>
                </c:pt>
                <c:pt idx="135">
                  <c:v>1.6957524306105274</c:v>
                </c:pt>
                <c:pt idx="136">
                  <c:v>1.9507325064946421</c:v>
                </c:pt>
                <c:pt idx="137">
                  <c:v>2.088575991360246</c:v>
                </c:pt>
                <c:pt idx="138">
                  <c:v>1.2995768483223875</c:v>
                </c:pt>
                <c:pt idx="139">
                  <c:v>1.5508690410750425</c:v>
                </c:pt>
                <c:pt idx="140">
                  <c:v>2.092275621478298</c:v>
                </c:pt>
                <c:pt idx="141">
                  <c:v>1.903046975849608</c:v>
                </c:pt>
                <c:pt idx="142">
                  <c:v>2.0602047939653447</c:v>
                </c:pt>
                <c:pt idx="143">
                  <c:v>1.3255962815709994</c:v>
                </c:pt>
                <c:pt idx="144">
                  <c:v>1.5417286864757758</c:v>
                </c:pt>
                <c:pt idx="145">
                  <c:v>1.6117422593341804</c:v>
                </c:pt>
                <c:pt idx="146">
                  <c:v>1.9125014786189745</c:v>
                </c:pt>
                <c:pt idx="147">
                  <c:v>1.9613712520420927</c:v>
                </c:pt>
                <c:pt idx="148">
                  <c:v>1.7105898840564775</c:v>
                </c:pt>
                <c:pt idx="149">
                  <c:v>1.8328290154385645</c:v>
                </c:pt>
                <c:pt idx="150">
                  <c:v>1.2437373907986373</c:v>
                </c:pt>
                <c:pt idx="151">
                  <c:v>1.8507367756092918</c:v>
                </c:pt>
                <c:pt idx="152">
                  <c:v>1.857442346027371</c:v>
                </c:pt>
                <c:pt idx="153">
                  <c:v>1.9136817552320435</c:v>
                </c:pt>
                <c:pt idx="154">
                  <c:v>1.9672953714256645</c:v>
                </c:pt>
                <c:pt idx="155">
                  <c:v>1.8967186191753864</c:v>
                </c:pt>
                <c:pt idx="156">
                  <c:v>1.7836492876919996</c:v>
                </c:pt>
                <c:pt idx="157">
                  <c:v>1.7795940057705026</c:v>
                </c:pt>
                <c:pt idx="158">
                  <c:v>1.7177877908074546</c:v>
                </c:pt>
                <c:pt idx="159">
                  <c:v>1.6737917240054285</c:v>
                </c:pt>
                <c:pt idx="160">
                  <c:v>1.9333602859875247</c:v>
                </c:pt>
                <c:pt idx="161">
                  <c:v>1.9088354181844753</c:v>
                </c:pt>
                <c:pt idx="162">
                  <c:v>1.6811007799302757</c:v>
                </c:pt>
                <c:pt idx="163">
                  <c:v>1.6785309433104709</c:v>
                </c:pt>
                <c:pt idx="164">
                  <c:v>1.6094851364916138</c:v>
                </c:pt>
                <c:pt idx="165">
                  <c:v>2.0733195840815757</c:v>
                </c:pt>
                <c:pt idx="166">
                  <c:v>2.247318996192595</c:v>
                </c:pt>
                <c:pt idx="167">
                  <c:v>1.5390635055989694</c:v>
                </c:pt>
                <c:pt idx="168">
                  <c:v>2.0042258032416314</c:v>
                </c:pt>
                <c:pt idx="169">
                  <c:v>1.5976422150225238</c:v>
                </c:pt>
                <c:pt idx="170">
                  <c:v>1.9834461736759659</c:v>
                </c:pt>
                <c:pt idx="171">
                  <c:v>1.5656022897988064</c:v>
                </c:pt>
                <c:pt idx="172">
                  <c:v>1.7287025760202201</c:v>
                </c:pt>
                <c:pt idx="173">
                  <c:v>2.1267475137104928</c:v>
                </c:pt>
                <c:pt idx="174">
                  <c:v>1.547580734964181</c:v>
                </c:pt>
                <c:pt idx="175">
                  <c:v>2.2808497659506708</c:v>
                </c:pt>
                <c:pt idx="176">
                  <c:v>1.5746652024985481</c:v>
                </c:pt>
                <c:pt idx="177">
                  <c:v>2.2316217842737966</c:v>
                </c:pt>
                <c:pt idx="178">
                  <c:v>2.2025220788484381</c:v>
                </c:pt>
                <c:pt idx="179">
                  <c:v>1.9489321917096056</c:v>
                </c:pt>
                <c:pt idx="180">
                  <c:v>1.7941511690919523</c:v>
                </c:pt>
                <c:pt idx="181">
                  <c:v>1.5736887355931088</c:v>
                </c:pt>
                <c:pt idx="182">
                  <c:v>1.5380500724942436</c:v>
                </c:pt>
                <c:pt idx="183">
                  <c:v>2.144958440377069</c:v>
                </c:pt>
                <c:pt idx="184">
                  <c:v>1.4164818204764593</c:v>
                </c:pt>
                <c:pt idx="185">
                  <c:v>1.8317248246280551</c:v>
                </c:pt>
                <c:pt idx="186">
                  <c:v>1.5601572696513921</c:v>
                </c:pt>
                <c:pt idx="187">
                  <c:v>1.8052591230868122</c:v>
                </c:pt>
                <c:pt idx="188">
                  <c:v>2.0236149350726942</c:v>
                </c:pt>
                <c:pt idx="189">
                  <c:v>2.0549920231805716</c:v>
                </c:pt>
                <c:pt idx="190">
                  <c:v>1.8377897149583973</c:v>
                </c:pt>
                <c:pt idx="191">
                  <c:v>1.7635388937397263</c:v>
                </c:pt>
                <c:pt idx="192">
                  <c:v>2.1275946633466143</c:v>
                </c:pt>
                <c:pt idx="193">
                  <c:v>1.7440014287590344</c:v>
                </c:pt>
                <c:pt idx="194">
                  <c:v>2.0446381160709333</c:v>
                </c:pt>
                <c:pt idx="195">
                  <c:v>1.9207740913834979</c:v>
                </c:pt>
                <c:pt idx="196">
                  <c:v>1.8432094491609039</c:v>
                </c:pt>
                <c:pt idx="197">
                  <c:v>1.9957064095154067</c:v>
                </c:pt>
                <c:pt idx="198">
                  <c:v>1.7354474136343079</c:v>
                </c:pt>
                <c:pt idx="199">
                  <c:v>2.2808022490675741</c:v>
                </c:pt>
                <c:pt idx="200">
                  <c:v>2.1632953801401271</c:v>
                </c:pt>
                <c:pt idx="201">
                  <c:v>1.8781492982965888</c:v>
                </c:pt>
                <c:pt idx="202">
                  <c:v>2.2428086756420829</c:v>
                </c:pt>
                <c:pt idx="203">
                  <c:v>1.5225029281621447</c:v>
                </c:pt>
                <c:pt idx="204">
                  <c:v>2.1122546368046793</c:v>
                </c:pt>
                <c:pt idx="205">
                  <c:v>2.1005464404737557</c:v>
                </c:pt>
                <c:pt idx="206">
                  <c:v>1.7306972708969752</c:v>
                </c:pt>
                <c:pt idx="207">
                  <c:v>1.907311414178027</c:v>
                </c:pt>
                <c:pt idx="208">
                  <c:v>1.9294491828708535</c:v>
                </c:pt>
                <c:pt idx="209">
                  <c:v>1.7413552788501958</c:v>
                </c:pt>
                <c:pt idx="210">
                  <c:v>1.7894279631960046</c:v>
                </c:pt>
                <c:pt idx="211">
                  <c:v>1.6111809697333337</c:v>
                </c:pt>
                <c:pt idx="212">
                  <c:v>1.7151007136359713</c:v>
                </c:pt>
                <c:pt idx="213">
                  <c:v>1.8564172962276215</c:v>
                </c:pt>
                <c:pt idx="214">
                  <c:v>1.6426333820198558</c:v>
                </c:pt>
                <c:pt idx="215">
                  <c:v>1.9587773465409946</c:v>
                </c:pt>
                <c:pt idx="216">
                  <c:v>1.7386234467622481</c:v>
                </c:pt>
                <c:pt idx="217">
                  <c:v>2.1429443654906306</c:v>
                </c:pt>
                <c:pt idx="218">
                  <c:v>2.1347485662632852</c:v>
                </c:pt>
                <c:pt idx="219">
                  <c:v>1.5980165105964037</c:v>
                </c:pt>
                <c:pt idx="220">
                  <c:v>1.7931639823887409</c:v>
                </c:pt>
                <c:pt idx="221">
                  <c:v>1.7608971389542525</c:v>
                </c:pt>
                <c:pt idx="222">
                  <c:v>1.8509197202407108</c:v>
                </c:pt>
                <c:pt idx="223">
                  <c:v>1.9090001418053406</c:v>
                </c:pt>
                <c:pt idx="224">
                  <c:v>1.820066867784889</c:v>
                </c:pt>
                <c:pt idx="225">
                  <c:v>1.945350054443642</c:v>
                </c:pt>
                <c:pt idx="226">
                  <c:v>1.9504757736525642</c:v>
                </c:pt>
                <c:pt idx="227">
                  <c:v>1.9589766716484656</c:v>
                </c:pt>
                <c:pt idx="228">
                  <c:v>1.7085806228746883</c:v>
                </c:pt>
                <c:pt idx="229">
                  <c:v>1.5713994198216019</c:v>
                </c:pt>
                <c:pt idx="230">
                  <c:v>1.8470553790924757</c:v>
                </c:pt>
                <c:pt idx="231">
                  <c:v>1.7029415045188649</c:v>
                </c:pt>
                <c:pt idx="232">
                  <c:v>1.9312842706451194</c:v>
                </c:pt>
                <c:pt idx="233">
                  <c:v>1.8750189960832166</c:v>
                </c:pt>
                <c:pt idx="234">
                  <c:v>1.6636909462041984</c:v>
                </c:pt>
                <c:pt idx="235">
                  <c:v>2.2387505085926156</c:v>
                </c:pt>
                <c:pt idx="236">
                  <c:v>1.8895908814855629</c:v>
                </c:pt>
                <c:pt idx="237">
                  <c:v>2.2714064389097626</c:v>
                </c:pt>
                <c:pt idx="238">
                  <c:v>1.9949803544815303</c:v>
                </c:pt>
                <c:pt idx="239">
                  <c:v>1.4551512571129042</c:v>
                </c:pt>
                <c:pt idx="240">
                  <c:v>2.2450878259696436</c:v>
                </c:pt>
                <c:pt idx="241">
                  <c:v>1.8169485016475706</c:v>
                </c:pt>
                <c:pt idx="242">
                  <c:v>2.1479166309513875</c:v>
                </c:pt>
                <c:pt idx="243">
                  <c:v>1.7802598135959222</c:v>
                </c:pt>
                <c:pt idx="244">
                  <c:v>2.0032934983164452</c:v>
                </c:pt>
                <c:pt idx="245">
                  <c:v>1.7081277682024316</c:v>
                </c:pt>
                <c:pt idx="246">
                  <c:v>1.7340140386151166</c:v>
                </c:pt>
                <c:pt idx="247">
                  <c:v>1.6197697916890981</c:v>
                </c:pt>
                <c:pt idx="248">
                  <c:v>1.9607867499179266</c:v>
                </c:pt>
                <c:pt idx="249">
                  <c:v>2.0212338224404567</c:v>
                </c:pt>
                <c:pt idx="250">
                  <c:v>1.9993090299441807</c:v>
                </c:pt>
                <c:pt idx="251">
                  <c:v>1.8681481642511875</c:v>
                </c:pt>
                <c:pt idx="252">
                  <c:v>1.7926526615725287</c:v>
                </c:pt>
                <c:pt idx="253">
                  <c:v>1.8733874134122113</c:v>
                </c:pt>
                <c:pt idx="254">
                  <c:v>1.9709559136818822</c:v>
                </c:pt>
                <c:pt idx="255">
                  <c:v>1.7331331318067722</c:v>
                </c:pt>
                <c:pt idx="256">
                  <c:v>2.0024131325951613</c:v>
                </c:pt>
                <c:pt idx="257">
                  <c:v>2.0779748507819154</c:v>
                </c:pt>
                <c:pt idx="258">
                  <c:v>2.1802761711511955</c:v>
                </c:pt>
                <c:pt idx="259">
                  <c:v>2.3803099201791245</c:v>
                </c:pt>
                <c:pt idx="260">
                  <c:v>2.2246181911849661</c:v>
                </c:pt>
                <c:pt idx="261">
                  <c:v>1.8938788047643929</c:v>
                </c:pt>
                <c:pt idx="262">
                  <c:v>2.0702174039846799</c:v>
                </c:pt>
                <c:pt idx="263">
                  <c:v>2.2766118278351826</c:v>
                </c:pt>
                <c:pt idx="264">
                  <c:v>1.5807450152050784</c:v>
                </c:pt>
                <c:pt idx="265">
                  <c:v>1.9513087511955272</c:v>
                </c:pt>
                <c:pt idx="266">
                  <c:v>1.8963446365964503</c:v>
                </c:pt>
                <c:pt idx="267">
                  <c:v>2.2118606828250398</c:v>
                </c:pt>
                <c:pt idx="268">
                  <c:v>2.2118792397385185</c:v>
                </c:pt>
                <c:pt idx="269">
                  <c:v>2.3172304504783714</c:v>
                </c:pt>
                <c:pt idx="270">
                  <c:v>2.1609394207092016</c:v>
                </c:pt>
                <c:pt idx="271">
                  <c:v>1.6976543891668712</c:v>
                </c:pt>
                <c:pt idx="272">
                  <c:v>2.1998982549350723</c:v>
                </c:pt>
                <c:pt idx="273">
                  <c:v>1.9986128268762577</c:v>
                </c:pt>
                <c:pt idx="274">
                  <c:v>1.8156627101194962</c:v>
                </c:pt>
                <c:pt idx="275">
                  <c:v>1.5548043501111639</c:v>
                </c:pt>
                <c:pt idx="276">
                  <c:v>1.7491424582897217</c:v>
                </c:pt>
                <c:pt idx="277">
                  <c:v>1.7786493477451222</c:v>
                </c:pt>
                <c:pt idx="278">
                  <c:v>1.6660606829120921</c:v>
                </c:pt>
                <c:pt idx="279">
                  <c:v>1.7123023824020152</c:v>
                </c:pt>
                <c:pt idx="280">
                  <c:v>2.0313737799700098</c:v>
                </c:pt>
                <c:pt idx="281">
                  <c:v>1.9807730050823098</c:v>
                </c:pt>
                <c:pt idx="282">
                  <c:v>2.1475970577845569</c:v>
                </c:pt>
                <c:pt idx="283">
                  <c:v>1.8288422115681078</c:v>
                </c:pt>
                <c:pt idx="284">
                  <c:v>2.1837892435464639</c:v>
                </c:pt>
                <c:pt idx="285">
                  <c:v>1.471223829882927</c:v>
                </c:pt>
                <c:pt idx="286">
                  <c:v>1.8371547934999395</c:v>
                </c:pt>
                <c:pt idx="287">
                  <c:v>1.634304702978195</c:v>
                </c:pt>
                <c:pt idx="288">
                  <c:v>1.4924274433134546</c:v>
                </c:pt>
                <c:pt idx="289">
                  <c:v>2.163167944361839</c:v>
                </c:pt>
                <c:pt idx="290">
                  <c:v>1.6884311617701426</c:v>
                </c:pt>
                <c:pt idx="291">
                  <c:v>1.9072162277241258</c:v>
                </c:pt>
                <c:pt idx="292">
                  <c:v>2.208638527394748</c:v>
                </c:pt>
                <c:pt idx="293">
                  <c:v>1.8898586344030335</c:v>
                </c:pt>
                <c:pt idx="294">
                  <c:v>1.8872723630878072</c:v>
                </c:pt>
                <c:pt idx="295">
                  <c:v>1.8465838680045703</c:v>
                </c:pt>
                <c:pt idx="296">
                  <c:v>2.0235511264702355</c:v>
                </c:pt>
                <c:pt idx="297">
                  <c:v>1.7796508070874051</c:v>
                </c:pt>
                <c:pt idx="298">
                  <c:v>1.6878984378612163</c:v>
                </c:pt>
                <c:pt idx="299">
                  <c:v>1.8461752351086869</c:v>
                </c:pt>
                <c:pt idx="300">
                  <c:v>2.1242824036875394</c:v>
                </c:pt>
                <c:pt idx="301">
                  <c:v>1.7653014741266002</c:v>
                </c:pt>
                <c:pt idx="302">
                  <c:v>1.8815508322496965</c:v>
                </c:pt>
                <c:pt idx="303">
                  <c:v>1.6897547544759792</c:v>
                </c:pt>
                <c:pt idx="304">
                  <c:v>1.8740508001007967</c:v>
                </c:pt>
                <c:pt idx="305">
                  <c:v>1.4320349026766435</c:v>
                </c:pt>
                <c:pt idx="306">
                  <c:v>1.7170738949697597</c:v>
                </c:pt>
                <c:pt idx="307">
                  <c:v>2.1674901206909398</c:v>
                </c:pt>
                <c:pt idx="308">
                  <c:v>1.7788780000437772</c:v>
                </c:pt>
                <c:pt idx="309">
                  <c:v>1.7436292932350064</c:v>
                </c:pt>
                <c:pt idx="310">
                  <c:v>1.7682144859972313</c:v>
                </c:pt>
                <c:pt idx="311">
                  <c:v>1.846652115205818</c:v>
                </c:pt>
                <c:pt idx="312">
                  <c:v>1.6621407757934499</c:v>
                </c:pt>
                <c:pt idx="313">
                  <c:v>1.9558212028219017</c:v>
                </c:pt>
                <c:pt idx="314">
                  <c:v>1.7244406046665421</c:v>
                </c:pt>
                <c:pt idx="315">
                  <c:v>2.1617727669050177</c:v>
                </c:pt>
                <c:pt idx="316">
                  <c:v>1.9597807294820333</c:v>
                </c:pt>
                <c:pt idx="317">
                  <c:v>2.1575306032498771</c:v>
                </c:pt>
                <c:pt idx="318">
                  <c:v>2.1594367515206114</c:v>
                </c:pt>
                <c:pt idx="319">
                  <c:v>1.9714564133582835</c:v>
                </c:pt>
                <c:pt idx="320">
                  <c:v>2.0693872513155753</c:v>
                </c:pt>
                <c:pt idx="321">
                  <c:v>1.9884744774053331</c:v>
                </c:pt>
                <c:pt idx="322">
                  <c:v>1.5740732058041225</c:v>
                </c:pt>
                <c:pt idx="323">
                  <c:v>2.1522269612935556</c:v>
                </c:pt>
                <c:pt idx="324">
                  <c:v>1.6268043471458569</c:v>
                </c:pt>
                <c:pt idx="325">
                  <c:v>2.0850330431048221</c:v>
                </c:pt>
                <c:pt idx="326">
                  <c:v>1.8793386145007078</c:v>
                </c:pt>
                <c:pt idx="327">
                  <c:v>1.6859239311991239</c:v>
                </c:pt>
                <c:pt idx="328">
                  <c:v>1.8084242328182016</c:v>
                </c:pt>
                <c:pt idx="329">
                  <c:v>1.9457987276168938</c:v>
                </c:pt>
                <c:pt idx="330">
                  <c:v>1.8324957865771045</c:v>
                </c:pt>
                <c:pt idx="331">
                  <c:v>1.3976299194456709</c:v>
                </c:pt>
                <c:pt idx="332">
                  <c:v>1.9857209422559805</c:v>
                </c:pt>
                <c:pt idx="333">
                  <c:v>1.6341665003780763</c:v>
                </c:pt>
                <c:pt idx="334">
                  <c:v>1.4409166537223737</c:v>
                </c:pt>
                <c:pt idx="335">
                  <c:v>1.7543147735891935</c:v>
                </c:pt>
                <c:pt idx="336">
                  <c:v>1.8559388729287605</c:v>
                </c:pt>
                <c:pt idx="337">
                  <c:v>1.8691904989717871</c:v>
                </c:pt>
                <c:pt idx="338">
                  <c:v>1.9216583928681699</c:v>
                </c:pt>
                <c:pt idx="339">
                  <c:v>1.7441887566945429</c:v>
                </c:pt>
                <c:pt idx="340">
                  <c:v>1.5191610386110197</c:v>
                </c:pt>
                <c:pt idx="341">
                  <c:v>1.987279847913161</c:v>
                </c:pt>
                <c:pt idx="342">
                  <c:v>1.623658950433259</c:v>
                </c:pt>
                <c:pt idx="343">
                  <c:v>1.5969681315298354</c:v>
                </c:pt>
                <c:pt idx="344">
                  <c:v>1.6797023984235739</c:v>
                </c:pt>
                <c:pt idx="345">
                  <c:v>1.6922205299771829</c:v>
                </c:pt>
                <c:pt idx="346">
                  <c:v>1.6400592723921603</c:v>
                </c:pt>
                <c:pt idx="347">
                  <c:v>1.9541903171613937</c:v>
                </c:pt>
                <c:pt idx="348">
                  <c:v>1.5719383968757112</c:v>
                </c:pt>
                <c:pt idx="349">
                  <c:v>1.9056488310226118</c:v>
                </c:pt>
                <c:pt idx="350">
                  <c:v>2.199674361358416</c:v>
                </c:pt>
                <c:pt idx="351">
                  <c:v>1.9426698172767463</c:v>
                </c:pt>
                <c:pt idx="352">
                  <c:v>1.9782059972428421</c:v>
                </c:pt>
                <c:pt idx="353">
                  <c:v>2.0887256463131614</c:v>
                </c:pt>
                <c:pt idx="354">
                  <c:v>1.7772356578719251</c:v>
                </c:pt>
                <c:pt idx="355">
                  <c:v>1.8195540727713295</c:v>
                </c:pt>
                <c:pt idx="356">
                  <c:v>2.4250749989543117</c:v>
                </c:pt>
                <c:pt idx="357">
                  <c:v>2.2558669459764058</c:v>
                </c:pt>
                <c:pt idx="358">
                  <c:v>1.8191293877233221</c:v>
                </c:pt>
                <c:pt idx="359">
                  <c:v>1.6842068053926065</c:v>
                </c:pt>
                <c:pt idx="360">
                  <c:v>2.0406798003614588</c:v>
                </c:pt>
                <c:pt idx="361">
                  <c:v>1.5066889212467958</c:v>
                </c:pt>
                <c:pt idx="362">
                  <c:v>1.6006931886579201</c:v>
                </c:pt>
                <c:pt idx="363">
                  <c:v>2.354027229441165</c:v>
                </c:pt>
                <c:pt idx="364">
                  <c:v>1.7924285149559518</c:v>
                </c:pt>
                <c:pt idx="365">
                  <c:v>2.0051498774099459</c:v>
                </c:pt>
                <c:pt idx="366">
                  <c:v>1.5052936749744994</c:v>
                </c:pt>
                <c:pt idx="367">
                  <c:v>1.9384393697293696</c:v>
                </c:pt>
                <c:pt idx="368">
                  <c:v>2.0577715758673554</c:v>
                </c:pt>
                <c:pt idx="369">
                  <c:v>2.019686937653197</c:v>
                </c:pt>
                <c:pt idx="370">
                  <c:v>1.862741400405298</c:v>
                </c:pt>
                <c:pt idx="371">
                  <c:v>1.7620450184147165</c:v>
                </c:pt>
                <c:pt idx="372">
                  <c:v>2.145266536202735</c:v>
                </c:pt>
                <c:pt idx="373">
                  <c:v>1.4399324209411306</c:v>
                </c:pt>
                <c:pt idx="374">
                  <c:v>2.3083530417285409</c:v>
                </c:pt>
                <c:pt idx="375">
                  <c:v>1.9699301748105924</c:v>
                </c:pt>
                <c:pt idx="376">
                  <c:v>2.1574455531652079</c:v>
                </c:pt>
                <c:pt idx="377">
                  <c:v>1.856808224494876</c:v>
                </c:pt>
                <c:pt idx="378">
                  <c:v>2.2675171888217136</c:v>
                </c:pt>
                <c:pt idx="379">
                  <c:v>1.7858681718582448</c:v>
                </c:pt>
                <c:pt idx="380">
                  <c:v>1.407941263268464</c:v>
                </c:pt>
                <c:pt idx="381">
                  <c:v>1.8740311979750306</c:v>
                </c:pt>
                <c:pt idx="382">
                  <c:v>1.9305697461983762</c:v>
                </c:pt>
                <c:pt idx="383">
                  <c:v>1.7832752560512297</c:v>
                </c:pt>
                <c:pt idx="384">
                  <c:v>2.0694121196160165</c:v>
                </c:pt>
                <c:pt idx="385">
                  <c:v>1.3712607369651426</c:v>
                </c:pt>
                <c:pt idx="386">
                  <c:v>1.7097452460698346</c:v>
                </c:pt>
                <c:pt idx="387">
                  <c:v>2.0033414248320502</c:v>
                </c:pt>
                <c:pt idx="388">
                  <c:v>1.9500412891852124</c:v>
                </c:pt>
                <c:pt idx="389">
                  <c:v>1.8326933582986422</c:v>
                </c:pt>
                <c:pt idx="390">
                  <c:v>1.8207001438871453</c:v>
                </c:pt>
                <c:pt idx="391">
                  <c:v>2.2599721647390103</c:v>
                </c:pt>
                <c:pt idx="392">
                  <c:v>1.615935244845403</c:v>
                </c:pt>
                <c:pt idx="393">
                  <c:v>1.6891581512386109</c:v>
                </c:pt>
                <c:pt idx="394">
                  <c:v>2.0003523747635938</c:v>
                </c:pt>
                <c:pt idx="395">
                  <c:v>1.6237040192854382</c:v>
                </c:pt>
                <c:pt idx="396">
                  <c:v>2.4071773465488482</c:v>
                </c:pt>
                <c:pt idx="397">
                  <c:v>1.8395004758902305</c:v>
                </c:pt>
                <c:pt idx="398">
                  <c:v>2.0474525480205727</c:v>
                </c:pt>
                <c:pt idx="399">
                  <c:v>1.9223461778677127</c:v>
                </c:pt>
                <c:pt idx="400">
                  <c:v>1.8602563783641912</c:v>
                </c:pt>
                <c:pt idx="401">
                  <c:v>1.604286560975849</c:v>
                </c:pt>
                <c:pt idx="402">
                  <c:v>2.0025730318901873</c:v>
                </c:pt>
                <c:pt idx="403">
                  <c:v>2.0760281360270163</c:v>
                </c:pt>
                <c:pt idx="404">
                  <c:v>1.9701304136700415</c:v>
                </c:pt>
                <c:pt idx="405">
                  <c:v>2.0565177309015139</c:v>
                </c:pt>
                <c:pt idx="406">
                  <c:v>1.8385680538453544</c:v>
                </c:pt>
                <c:pt idx="407">
                  <c:v>1.9733586693937104</c:v>
                </c:pt>
                <c:pt idx="408">
                  <c:v>2.1048090355899411</c:v>
                </c:pt>
                <c:pt idx="409">
                  <c:v>1.9630339423490728</c:v>
                </c:pt>
                <c:pt idx="410">
                  <c:v>1.405773014837469</c:v>
                </c:pt>
                <c:pt idx="411">
                  <c:v>1.5792150534642833</c:v>
                </c:pt>
                <c:pt idx="412">
                  <c:v>2.073228492701138</c:v>
                </c:pt>
                <c:pt idx="413">
                  <c:v>1.9685602512471165</c:v>
                </c:pt>
                <c:pt idx="414">
                  <c:v>1.8372853639390296</c:v>
                </c:pt>
                <c:pt idx="415">
                  <c:v>1.8641833636089116</c:v>
                </c:pt>
                <c:pt idx="416">
                  <c:v>1.905301240171978</c:v>
                </c:pt>
                <c:pt idx="417">
                  <c:v>2.0470661454700165</c:v>
                </c:pt>
                <c:pt idx="418">
                  <c:v>1.7782515787062394</c:v>
                </c:pt>
                <c:pt idx="419">
                  <c:v>1.9408763466143917</c:v>
                </c:pt>
                <c:pt idx="420">
                  <c:v>1.9856315971980321</c:v>
                </c:pt>
                <c:pt idx="421">
                  <c:v>1.9401060491168716</c:v>
                </c:pt>
                <c:pt idx="422">
                  <c:v>1.6224450558105934</c:v>
                </c:pt>
                <c:pt idx="423">
                  <c:v>2.112745479665616</c:v>
                </c:pt>
                <c:pt idx="424">
                  <c:v>2.2000029443612377</c:v>
                </c:pt>
                <c:pt idx="425">
                  <c:v>1.8188889487248412</c:v>
                </c:pt>
                <c:pt idx="426">
                  <c:v>1.5390032047947333</c:v>
                </c:pt>
                <c:pt idx="427">
                  <c:v>2.2496487136117871</c:v>
                </c:pt>
                <c:pt idx="428">
                  <c:v>2.1886248726717543</c:v>
                </c:pt>
                <c:pt idx="429">
                  <c:v>1.7694555115733017</c:v>
                </c:pt>
                <c:pt idx="430">
                  <c:v>1.5239885618660116</c:v>
                </c:pt>
                <c:pt idx="431">
                  <c:v>2.0428978337946671</c:v>
                </c:pt>
                <c:pt idx="432">
                  <c:v>2.0276001157472878</c:v>
                </c:pt>
                <c:pt idx="433">
                  <c:v>2.0229407460490325</c:v>
                </c:pt>
                <c:pt idx="434">
                  <c:v>1.7504818080297762</c:v>
                </c:pt>
                <c:pt idx="435">
                  <c:v>1.5785375237443473</c:v>
                </c:pt>
                <c:pt idx="436">
                  <c:v>1.8829648540135748</c:v>
                </c:pt>
                <c:pt idx="437">
                  <c:v>1.9497097841215743</c:v>
                </c:pt>
                <c:pt idx="438">
                  <c:v>1.8138783606634643</c:v>
                </c:pt>
                <c:pt idx="439">
                  <c:v>2.136309928590264</c:v>
                </c:pt>
                <c:pt idx="440">
                  <c:v>1.6727272505640407</c:v>
                </c:pt>
                <c:pt idx="441">
                  <c:v>2.3501244925718838</c:v>
                </c:pt>
                <c:pt idx="442">
                  <c:v>1.7185884758228882</c:v>
                </c:pt>
                <c:pt idx="443">
                  <c:v>1.8894764502616308</c:v>
                </c:pt>
                <c:pt idx="444">
                  <c:v>1.8932238876460241</c:v>
                </c:pt>
                <c:pt idx="445">
                  <c:v>2.2809723304306821</c:v>
                </c:pt>
                <c:pt idx="446">
                  <c:v>2.0550438629257197</c:v>
                </c:pt>
                <c:pt idx="447">
                  <c:v>2.2940085436174886</c:v>
                </c:pt>
                <c:pt idx="448">
                  <c:v>1.9092538162301569</c:v>
                </c:pt>
                <c:pt idx="449">
                  <c:v>1.5625472703742709</c:v>
                </c:pt>
                <c:pt idx="450">
                  <c:v>1.6182448368765288</c:v>
                </c:pt>
                <c:pt idx="451">
                  <c:v>1.863526614433427</c:v>
                </c:pt>
                <c:pt idx="452">
                  <c:v>2.1778785051661043</c:v>
                </c:pt>
                <c:pt idx="453">
                  <c:v>2.2338811443497342</c:v>
                </c:pt>
                <c:pt idx="454">
                  <c:v>2.3982980081611984</c:v>
                </c:pt>
                <c:pt idx="455">
                  <c:v>2.0633738324895248</c:v>
                </c:pt>
                <c:pt idx="456">
                  <c:v>1.8252310279795578</c:v>
                </c:pt>
                <c:pt idx="457">
                  <c:v>1.8226360821450482</c:v>
                </c:pt>
                <c:pt idx="458">
                  <c:v>1.9512839748362492</c:v>
                </c:pt>
                <c:pt idx="459">
                  <c:v>1.9983083315661379</c:v>
                </c:pt>
                <c:pt idx="460">
                  <c:v>1.9452734049567981</c:v>
                </c:pt>
                <c:pt idx="461">
                  <c:v>1.681885761211424</c:v>
                </c:pt>
                <c:pt idx="462">
                  <c:v>1.6702661163452603</c:v>
                </c:pt>
                <c:pt idx="463">
                  <c:v>1.6177774518976129</c:v>
                </c:pt>
                <c:pt idx="464">
                  <c:v>1.6447397353803463</c:v>
                </c:pt>
                <c:pt idx="465">
                  <c:v>2.1358396760760199</c:v>
                </c:pt>
                <c:pt idx="466">
                  <c:v>2.0623607518410667</c:v>
                </c:pt>
                <c:pt idx="467">
                  <c:v>2.1342839989021085</c:v>
                </c:pt>
                <c:pt idx="468">
                  <c:v>1.7650785643433888</c:v>
                </c:pt>
                <c:pt idx="469">
                  <c:v>1.4481278605071122</c:v>
                </c:pt>
                <c:pt idx="470">
                  <c:v>1.6001122072463483</c:v>
                </c:pt>
                <c:pt idx="471">
                  <c:v>1.5134250135120659</c:v>
                </c:pt>
                <c:pt idx="472">
                  <c:v>1.9069945690945511</c:v>
                </c:pt>
                <c:pt idx="473">
                  <c:v>1.8967368364259638</c:v>
                </c:pt>
                <c:pt idx="474">
                  <c:v>2.0332250321564267</c:v>
                </c:pt>
                <c:pt idx="475">
                  <c:v>1.856418689387823</c:v>
                </c:pt>
                <c:pt idx="476">
                  <c:v>1.3102931520474401</c:v>
                </c:pt>
                <c:pt idx="477">
                  <c:v>2.3349438801134896</c:v>
                </c:pt>
                <c:pt idx="478">
                  <c:v>1.6705311737411899</c:v>
                </c:pt>
                <c:pt idx="479">
                  <c:v>1.8985078354207516</c:v>
                </c:pt>
                <c:pt idx="480">
                  <c:v>1.741480268318174</c:v>
                </c:pt>
                <c:pt idx="481">
                  <c:v>1.9436046556126794</c:v>
                </c:pt>
                <c:pt idx="482">
                  <c:v>1.3382204319438431</c:v>
                </c:pt>
                <c:pt idx="483">
                  <c:v>1.7414678637133303</c:v>
                </c:pt>
                <c:pt idx="484">
                  <c:v>2.1400633592392193</c:v>
                </c:pt>
                <c:pt idx="485">
                  <c:v>1.5563599791140525</c:v>
                </c:pt>
                <c:pt idx="486">
                  <c:v>2.2610322742550144</c:v>
                </c:pt>
                <c:pt idx="487">
                  <c:v>1.7407350460308351</c:v>
                </c:pt>
                <c:pt idx="488">
                  <c:v>2.0918476802186126</c:v>
                </c:pt>
                <c:pt idx="489">
                  <c:v>1.5226017361784994</c:v>
                </c:pt>
                <c:pt idx="490">
                  <c:v>1.7825671537898229</c:v>
                </c:pt>
                <c:pt idx="491">
                  <c:v>1.6705904417160724</c:v>
                </c:pt>
                <c:pt idx="492">
                  <c:v>1.6042218328249911</c:v>
                </c:pt>
                <c:pt idx="493">
                  <c:v>1.9536079431799616</c:v>
                </c:pt>
                <c:pt idx="494">
                  <c:v>1.9906062123842219</c:v>
                </c:pt>
                <c:pt idx="495">
                  <c:v>2.2307392672529591</c:v>
                </c:pt>
                <c:pt idx="496">
                  <c:v>1.6550491100629481</c:v>
                </c:pt>
                <c:pt idx="497">
                  <c:v>2.0682790343829955</c:v>
                </c:pt>
                <c:pt idx="498">
                  <c:v>2.1642821573479516</c:v>
                </c:pt>
                <c:pt idx="499">
                  <c:v>1.5513286942969859</c:v>
                </c:pt>
                <c:pt idx="500">
                  <c:v>2.2591540844856395</c:v>
                </c:pt>
                <c:pt idx="501">
                  <c:v>1.6600191330283982</c:v>
                </c:pt>
                <c:pt idx="502">
                  <c:v>2.3442672177136608</c:v>
                </c:pt>
                <c:pt idx="503">
                  <c:v>2.2907807773585684</c:v>
                </c:pt>
                <c:pt idx="504">
                  <c:v>1.4892643251466744</c:v>
                </c:pt>
                <c:pt idx="505">
                  <c:v>1.9058935922369651</c:v>
                </c:pt>
                <c:pt idx="506">
                  <c:v>1.8143709266445027</c:v>
                </c:pt>
                <c:pt idx="507">
                  <c:v>1.764498129991658</c:v>
                </c:pt>
                <c:pt idx="508">
                  <c:v>1.5682168482305059</c:v>
                </c:pt>
                <c:pt idx="509">
                  <c:v>2.4191677148193005</c:v>
                </c:pt>
                <c:pt idx="510">
                  <c:v>1.7378569628361893</c:v>
                </c:pt>
                <c:pt idx="511">
                  <c:v>1.8186808616794226</c:v>
                </c:pt>
                <c:pt idx="512">
                  <c:v>1.6231888753632067</c:v>
                </c:pt>
                <c:pt idx="513">
                  <c:v>1.9950781443716306</c:v>
                </c:pt>
                <c:pt idx="514">
                  <c:v>1.6964506519494682</c:v>
                </c:pt>
                <c:pt idx="515">
                  <c:v>2.0442591866964239</c:v>
                </c:pt>
                <c:pt idx="516">
                  <c:v>1.9714910407836097</c:v>
                </c:pt>
                <c:pt idx="517">
                  <c:v>1.351565700672821</c:v>
                </c:pt>
                <c:pt idx="518">
                  <c:v>1.3035105885732756</c:v>
                </c:pt>
                <c:pt idx="519">
                  <c:v>1.8939612055969492</c:v>
                </c:pt>
                <c:pt idx="520">
                  <c:v>2.0090260128192092</c:v>
                </c:pt>
                <c:pt idx="521">
                  <c:v>1.88467472479332</c:v>
                </c:pt>
                <c:pt idx="522">
                  <c:v>2.2351156138833375</c:v>
                </c:pt>
                <c:pt idx="523">
                  <c:v>1.5124194617069637</c:v>
                </c:pt>
                <c:pt idx="524">
                  <c:v>2.0113086342663262</c:v>
                </c:pt>
                <c:pt idx="525">
                  <c:v>1.9701808489742278</c:v>
                </c:pt>
                <c:pt idx="526">
                  <c:v>2.1069040386118001</c:v>
                </c:pt>
                <c:pt idx="527">
                  <c:v>1.8479788307315514</c:v>
                </c:pt>
                <c:pt idx="528">
                  <c:v>1.6870833337237894</c:v>
                </c:pt>
                <c:pt idx="529">
                  <c:v>1.9382511372750084</c:v>
                </c:pt>
                <c:pt idx="530">
                  <c:v>1.4694978884382177</c:v>
                </c:pt>
                <c:pt idx="531">
                  <c:v>2.0178232453199003</c:v>
                </c:pt>
                <c:pt idx="532">
                  <c:v>1.9503517466541869</c:v>
                </c:pt>
                <c:pt idx="533">
                  <c:v>1.8798698318318765</c:v>
                </c:pt>
                <c:pt idx="534">
                  <c:v>2.1263683870823851</c:v>
                </c:pt>
                <c:pt idx="535">
                  <c:v>1.5761017528274444</c:v>
                </c:pt>
                <c:pt idx="536">
                  <c:v>1.6614832065908285</c:v>
                </c:pt>
                <c:pt idx="537">
                  <c:v>1.3977243974094291</c:v>
                </c:pt>
                <c:pt idx="538">
                  <c:v>2.022820814760574</c:v>
                </c:pt>
                <c:pt idx="539">
                  <c:v>2.1377797531465346</c:v>
                </c:pt>
                <c:pt idx="540">
                  <c:v>1.7727641651588675</c:v>
                </c:pt>
                <c:pt idx="541">
                  <c:v>1.7312364834918963</c:v>
                </c:pt>
                <c:pt idx="542">
                  <c:v>1.7278442517710744</c:v>
                </c:pt>
                <c:pt idx="543">
                  <c:v>2.0266417274929296</c:v>
                </c:pt>
                <c:pt idx="544">
                  <c:v>1.7759423594828272</c:v>
                </c:pt>
                <c:pt idx="545">
                  <c:v>1.9866918982947901</c:v>
                </c:pt>
                <c:pt idx="546">
                  <c:v>1.7718883516707393</c:v>
                </c:pt>
                <c:pt idx="547">
                  <c:v>1.822744026454159</c:v>
                </c:pt>
                <c:pt idx="548">
                  <c:v>2.2751155381561023</c:v>
                </c:pt>
                <c:pt idx="549">
                  <c:v>1.6547588973794367</c:v>
                </c:pt>
                <c:pt idx="550">
                  <c:v>2.2433449250181905</c:v>
                </c:pt>
                <c:pt idx="551">
                  <c:v>1.9716642913532816</c:v>
                </c:pt>
                <c:pt idx="552">
                  <c:v>1.6789106020579965</c:v>
                </c:pt>
                <c:pt idx="553">
                  <c:v>1.7722623949156677</c:v>
                </c:pt>
                <c:pt idx="554">
                  <c:v>1.7978517592826879</c:v>
                </c:pt>
                <c:pt idx="555">
                  <c:v>1.6656584824559975</c:v>
                </c:pt>
                <c:pt idx="556">
                  <c:v>1.8297384878771759</c:v>
                </c:pt>
                <c:pt idx="557">
                  <c:v>1.5435831066607975</c:v>
                </c:pt>
                <c:pt idx="558">
                  <c:v>1.6002812532136552</c:v>
                </c:pt>
                <c:pt idx="559">
                  <c:v>2.4672615250522822</c:v>
                </c:pt>
                <c:pt idx="560">
                  <c:v>2.2711346094593257</c:v>
                </c:pt>
                <c:pt idx="561">
                  <c:v>1.86471047023133</c:v>
                </c:pt>
                <c:pt idx="562">
                  <c:v>1.7107881795754913</c:v>
                </c:pt>
                <c:pt idx="563">
                  <c:v>2.0740286380037665</c:v>
                </c:pt>
                <c:pt idx="564">
                  <c:v>2.1403838369414796</c:v>
                </c:pt>
                <c:pt idx="565">
                  <c:v>1.6778584224785265</c:v>
                </c:pt>
                <c:pt idx="566">
                  <c:v>1.552012075000003</c:v>
                </c:pt>
                <c:pt idx="567">
                  <c:v>1.2963266048256736</c:v>
                </c:pt>
                <c:pt idx="568">
                  <c:v>1.9837925765825517</c:v>
                </c:pt>
                <c:pt idx="569">
                  <c:v>1.6677530228118727</c:v>
                </c:pt>
                <c:pt idx="570">
                  <c:v>1.5714253098871813</c:v>
                </c:pt>
                <c:pt idx="571">
                  <c:v>2.2529563111395374</c:v>
                </c:pt>
                <c:pt idx="572">
                  <c:v>1.7017709648878423</c:v>
                </c:pt>
                <c:pt idx="573">
                  <c:v>1.8060095320605321</c:v>
                </c:pt>
                <c:pt idx="574">
                  <c:v>1.5475450705996865</c:v>
                </c:pt>
                <c:pt idx="575">
                  <c:v>1.8248858049288756</c:v>
                </c:pt>
                <c:pt idx="576">
                  <c:v>1.7381623443758523</c:v>
                </c:pt>
                <c:pt idx="577">
                  <c:v>1.6319194271301765</c:v>
                </c:pt>
                <c:pt idx="578">
                  <c:v>1.4509014389736983</c:v>
                </c:pt>
                <c:pt idx="579">
                  <c:v>1.3399348705878715</c:v>
                </c:pt>
                <c:pt idx="580">
                  <c:v>2.0006074465313572</c:v>
                </c:pt>
                <c:pt idx="581">
                  <c:v>2.0466909447849773</c:v>
                </c:pt>
                <c:pt idx="582">
                  <c:v>1.8338957167614396</c:v>
                </c:pt>
                <c:pt idx="583">
                  <c:v>1.6688244114560202</c:v>
                </c:pt>
                <c:pt idx="584">
                  <c:v>2.4045247388299469</c:v>
                </c:pt>
                <c:pt idx="585">
                  <c:v>1.8807145868305097</c:v>
                </c:pt>
                <c:pt idx="586">
                  <c:v>2.0530324233271795</c:v>
                </c:pt>
                <c:pt idx="587">
                  <c:v>1.9232900908622534</c:v>
                </c:pt>
                <c:pt idx="588">
                  <c:v>1.8677719819504341</c:v>
                </c:pt>
                <c:pt idx="589">
                  <c:v>2.1956575620224683</c:v>
                </c:pt>
                <c:pt idx="590">
                  <c:v>1.2763363426588237</c:v>
                </c:pt>
                <c:pt idx="591">
                  <c:v>2.1254768510116815</c:v>
                </c:pt>
                <c:pt idx="592">
                  <c:v>1.8700150848458268</c:v>
                </c:pt>
                <c:pt idx="593">
                  <c:v>1.9569684813814661</c:v>
                </c:pt>
                <c:pt idx="594">
                  <c:v>1.5085058150784647</c:v>
                </c:pt>
                <c:pt idx="595">
                  <c:v>1.9417252355346131</c:v>
                </c:pt>
                <c:pt idx="596">
                  <c:v>1.4137419607003991</c:v>
                </c:pt>
                <c:pt idx="597">
                  <c:v>1.6166751320334392</c:v>
                </c:pt>
                <c:pt idx="598">
                  <c:v>1.6826215329178469</c:v>
                </c:pt>
                <c:pt idx="599">
                  <c:v>1.5495235828636647</c:v>
                </c:pt>
                <c:pt idx="600">
                  <c:v>2.1602715550987899</c:v>
                </c:pt>
                <c:pt idx="601">
                  <c:v>1.5712020909557509</c:v>
                </c:pt>
                <c:pt idx="602">
                  <c:v>1.6163657913955305</c:v>
                </c:pt>
                <c:pt idx="603">
                  <c:v>1.6247874708391077</c:v>
                </c:pt>
                <c:pt idx="604">
                  <c:v>2.1048615487478175</c:v>
                </c:pt>
                <c:pt idx="605">
                  <c:v>2.0410672224213107</c:v>
                </c:pt>
                <c:pt idx="606">
                  <c:v>2.0589366414143484</c:v>
                </c:pt>
                <c:pt idx="607">
                  <c:v>1.7382291772929834</c:v>
                </c:pt>
                <c:pt idx="608">
                  <c:v>1.9768388370296508</c:v>
                </c:pt>
                <c:pt idx="609">
                  <c:v>1.7098969350293061</c:v>
                </c:pt>
                <c:pt idx="610">
                  <c:v>1.8634982238697102</c:v>
                </c:pt>
                <c:pt idx="611">
                  <c:v>1.7351450952585452</c:v>
                </c:pt>
                <c:pt idx="612">
                  <c:v>1.6356005383733256</c:v>
                </c:pt>
                <c:pt idx="613">
                  <c:v>2.4077253605631643</c:v>
                </c:pt>
                <c:pt idx="614">
                  <c:v>2.2802833721696256</c:v>
                </c:pt>
                <c:pt idx="615">
                  <c:v>2.3761284124616626</c:v>
                </c:pt>
                <c:pt idx="616">
                  <c:v>2.2940931409724579</c:v>
                </c:pt>
                <c:pt idx="617">
                  <c:v>1.9345913532914185</c:v>
                </c:pt>
                <c:pt idx="618">
                  <c:v>1.9012141710004471</c:v>
                </c:pt>
                <c:pt idx="619">
                  <c:v>1.9558695236532539</c:v>
                </c:pt>
                <c:pt idx="620">
                  <c:v>1.8235887999516898</c:v>
                </c:pt>
                <c:pt idx="621">
                  <c:v>1.7116126192511816</c:v>
                </c:pt>
                <c:pt idx="622">
                  <c:v>1.7742248978626725</c:v>
                </c:pt>
                <c:pt idx="623">
                  <c:v>2.0313164432571647</c:v>
                </c:pt>
                <c:pt idx="624">
                  <c:v>2.0993457210336661</c:v>
                </c:pt>
                <c:pt idx="625">
                  <c:v>1.8402310132702162</c:v>
                </c:pt>
                <c:pt idx="626">
                  <c:v>1.896461180626142</c:v>
                </c:pt>
                <c:pt idx="627">
                  <c:v>2.228884802533118</c:v>
                </c:pt>
                <c:pt idx="628">
                  <c:v>1.908644230495999</c:v>
                </c:pt>
                <c:pt idx="629">
                  <c:v>1.6272988232658587</c:v>
                </c:pt>
                <c:pt idx="630">
                  <c:v>2.0586628689031317</c:v>
                </c:pt>
                <c:pt idx="631">
                  <c:v>1.9292909049642128</c:v>
                </c:pt>
                <c:pt idx="632">
                  <c:v>1.7371781753510893</c:v>
                </c:pt>
                <c:pt idx="633">
                  <c:v>1.5873562843044615</c:v>
                </c:pt>
                <c:pt idx="634">
                  <c:v>2.0832248389081762</c:v>
                </c:pt>
                <c:pt idx="635">
                  <c:v>1.9169447095373799</c:v>
                </c:pt>
                <c:pt idx="636">
                  <c:v>2.2958095062726738</c:v>
                </c:pt>
                <c:pt idx="637">
                  <c:v>1.617788408640596</c:v>
                </c:pt>
                <c:pt idx="638">
                  <c:v>2.231116603684641</c:v>
                </c:pt>
                <c:pt idx="639">
                  <c:v>1.6465053909984748</c:v>
                </c:pt>
                <c:pt idx="640">
                  <c:v>2.1136890231303758</c:v>
                </c:pt>
                <c:pt idx="641">
                  <c:v>2.2639486768140378</c:v>
                </c:pt>
                <c:pt idx="642">
                  <c:v>1.8561874319022182</c:v>
                </c:pt>
                <c:pt idx="643">
                  <c:v>1.6114378687547166</c:v>
                </c:pt>
                <c:pt idx="644">
                  <c:v>1.6655603346046952</c:v>
                </c:pt>
                <c:pt idx="645">
                  <c:v>1.5612132455013557</c:v>
                </c:pt>
                <c:pt idx="646">
                  <c:v>1.828591602008248</c:v>
                </c:pt>
                <c:pt idx="647">
                  <c:v>1.6725524328575547</c:v>
                </c:pt>
                <c:pt idx="648">
                  <c:v>2.2623346558964359</c:v>
                </c:pt>
                <c:pt idx="649">
                  <c:v>1.9064780762898987</c:v>
                </c:pt>
                <c:pt idx="650">
                  <c:v>1.9336614302616475</c:v>
                </c:pt>
                <c:pt idx="651">
                  <c:v>1.6161528243553933</c:v>
                </c:pt>
                <c:pt idx="652">
                  <c:v>1.7327020413753331</c:v>
                </c:pt>
                <c:pt idx="653">
                  <c:v>1.3925619234609021</c:v>
                </c:pt>
                <c:pt idx="654">
                  <c:v>1.6785964186001383</c:v>
                </c:pt>
                <c:pt idx="655">
                  <c:v>2.1008916119229397</c:v>
                </c:pt>
                <c:pt idx="656">
                  <c:v>1.5935243328113939</c:v>
                </c:pt>
                <c:pt idx="657">
                  <c:v>2.2231476020344543</c:v>
                </c:pt>
                <c:pt idx="658">
                  <c:v>1.9821777278510302</c:v>
                </c:pt>
                <c:pt idx="659">
                  <c:v>2.0517314257451309</c:v>
                </c:pt>
                <c:pt idx="660">
                  <c:v>2.190123037838009</c:v>
                </c:pt>
                <c:pt idx="661">
                  <c:v>1.6634346093365542</c:v>
                </c:pt>
                <c:pt idx="662">
                  <c:v>2.2232651325673736</c:v>
                </c:pt>
                <c:pt idx="663">
                  <c:v>1.6346453825001026</c:v>
                </c:pt>
                <c:pt idx="664">
                  <c:v>2.0275581533314151</c:v>
                </c:pt>
                <c:pt idx="665">
                  <c:v>1.8840667726486391</c:v>
                </c:pt>
                <c:pt idx="666">
                  <c:v>1.4399338740173588</c:v>
                </c:pt>
                <c:pt idx="667">
                  <c:v>1.9422667268076985</c:v>
                </c:pt>
                <c:pt idx="668">
                  <c:v>1.6120307149183217</c:v>
                </c:pt>
                <c:pt idx="669">
                  <c:v>1.6569714918419303</c:v>
                </c:pt>
                <c:pt idx="670">
                  <c:v>1.4852893892214176</c:v>
                </c:pt>
                <c:pt idx="671">
                  <c:v>2.0323641591985222</c:v>
                </c:pt>
                <c:pt idx="672">
                  <c:v>2.0129368791348998</c:v>
                </c:pt>
                <c:pt idx="673">
                  <c:v>1.849495741774823</c:v>
                </c:pt>
                <c:pt idx="674">
                  <c:v>1.9760909656862671</c:v>
                </c:pt>
                <c:pt idx="675">
                  <c:v>1.9291792325099788</c:v>
                </c:pt>
                <c:pt idx="676">
                  <c:v>2.0556450184185291</c:v>
                </c:pt>
                <c:pt idx="677">
                  <c:v>1.8943211838821297</c:v>
                </c:pt>
                <c:pt idx="678">
                  <c:v>1.5922257713686774</c:v>
                </c:pt>
                <c:pt idx="679">
                  <c:v>1.7642630983321554</c:v>
                </c:pt>
                <c:pt idx="680">
                  <c:v>1.5172719512509758</c:v>
                </c:pt>
                <c:pt idx="681">
                  <c:v>1.6897050393325053</c:v>
                </c:pt>
                <c:pt idx="682">
                  <c:v>1.948132484367517</c:v>
                </c:pt>
                <c:pt idx="683">
                  <c:v>2.0114517607998428</c:v>
                </c:pt>
                <c:pt idx="684">
                  <c:v>1.7819960264905088</c:v>
                </c:pt>
                <c:pt idx="685">
                  <c:v>1.8373675789852664</c:v>
                </c:pt>
                <c:pt idx="686">
                  <c:v>1.7385463911997405</c:v>
                </c:pt>
                <c:pt idx="687">
                  <c:v>2.0049682456586027</c:v>
                </c:pt>
                <c:pt idx="688">
                  <c:v>1.5388313622736334</c:v>
                </c:pt>
                <c:pt idx="689">
                  <c:v>1.9633807747176331</c:v>
                </c:pt>
                <c:pt idx="690">
                  <c:v>1.8745596358261718</c:v>
                </c:pt>
                <c:pt idx="691">
                  <c:v>1.7540607112053248</c:v>
                </c:pt>
                <c:pt idx="692">
                  <c:v>2.0446877949851761</c:v>
                </c:pt>
                <c:pt idx="693">
                  <c:v>1.8598452182747067</c:v>
                </c:pt>
                <c:pt idx="694">
                  <c:v>2.2837408583379553</c:v>
                </c:pt>
                <c:pt idx="695">
                  <c:v>1.76923810708535</c:v>
                </c:pt>
                <c:pt idx="696">
                  <c:v>1.6131018734928864</c:v>
                </c:pt>
                <c:pt idx="697">
                  <c:v>1.7084386784278749</c:v>
                </c:pt>
                <c:pt idx="698">
                  <c:v>1.6909534429680884</c:v>
                </c:pt>
                <c:pt idx="699">
                  <c:v>1.7731856989285317</c:v>
                </c:pt>
                <c:pt idx="700">
                  <c:v>2.222274951804514</c:v>
                </c:pt>
                <c:pt idx="701">
                  <c:v>1.6501335399727086</c:v>
                </c:pt>
                <c:pt idx="702">
                  <c:v>2.2815769819010567</c:v>
                </c:pt>
                <c:pt idx="703">
                  <c:v>1.8705847575933117</c:v>
                </c:pt>
                <c:pt idx="704">
                  <c:v>1.9125616145046278</c:v>
                </c:pt>
                <c:pt idx="705">
                  <c:v>1.9313791641813083</c:v>
                </c:pt>
                <c:pt idx="706">
                  <c:v>1.7247727301478077</c:v>
                </c:pt>
                <c:pt idx="707">
                  <c:v>1.6248402186328503</c:v>
                </c:pt>
                <c:pt idx="708">
                  <c:v>1.6715099210219337</c:v>
                </c:pt>
                <c:pt idx="709">
                  <c:v>2.3300852549756081</c:v>
                </c:pt>
                <c:pt idx="710">
                  <c:v>2.0884445398875497</c:v>
                </c:pt>
                <c:pt idx="711">
                  <c:v>1.751976510475636</c:v>
                </c:pt>
                <c:pt idx="712">
                  <c:v>1.8629019867276941</c:v>
                </c:pt>
                <c:pt idx="713">
                  <c:v>1.9128584554945354</c:v>
                </c:pt>
                <c:pt idx="714">
                  <c:v>1.8807195296703156</c:v>
                </c:pt>
                <c:pt idx="715">
                  <c:v>1.3960921006924094</c:v>
                </c:pt>
                <c:pt idx="716">
                  <c:v>2.0185693722552012</c:v>
                </c:pt>
                <c:pt idx="717">
                  <c:v>1.9187034380034991</c:v>
                </c:pt>
                <c:pt idx="718">
                  <c:v>2.0792514859893902</c:v>
                </c:pt>
                <c:pt idx="719">
                  <c:v>2.4374802783275724</c:v>
                </c:pt>
                <c:pt idx="720">
                  <c:v>1.5656902125710745</c:v>
                </c:pt>
                <c:pt idx="721">
                  <c:v>2.3030365770533026</c:v>
                </c:pt>
                <c:pt idx="722">
                  <c:v>1.9456285120463583</c:v>
                </c:pt>
                <c:pt idx="723">
                  <c:v>1.8680214509577073</c:v>
                </c:pt>
                <c:pt idx="724">
                  <c:v>1.8647038903292472</c:v>
                </c:pt>
                <c:pt idx="725">
                  <c:v>1.9458924435388187</c:v>
                </c:pt>
                <c:pt idx="726">
                  <c:v>2.2350845556348897</c:v>
                </c:pt>
                <c:pt idx="727">
                  <c:v>1.8661767700956151</c:v>
                </c:pt>
                <c:pt idx="728">
                  <c:v>2.0218307968973779</c:v>
                </c:pt>
                <c:pt idx="729">
                  <c:v>1.9256924509691062</c:v>
                </c:pt>
                <c:pt idx="730">
                  <c:v>1.9558903915775234</c:v>
                </c:pt>
                <c:pt idx="731">
                  <c:v>1.6430474679480547</c:v>
                </c:pt>
                <c:pt idx="732">
                  <c:v>1.8633597859598297</c:v>
                </c:pt>
                <c:pt idx="733">
                  <c:v>2.11553930732053</c:v>
                </c:pt>
                <c:pt idx="734">
                  <c:v>1.8925062440369427</c:v>
                </c:pt>
                <c:pt idx="735">
                  <c:v>2.5442019101700053</c:v>
                </c:pt>
                <c:pt idx="736">
                  <c:v>1.8135174889677934</c:v>
                </c:pt>
                <c:pt idx="737">
                  <c:v>1.9898774844708491</c:v>
                </c:pt>
                <c:pt idx="738">
                  <c:v>1.5362169071133422</c:v>
                </c:pt>
                <c:pt idx="739">
                  <c:v>1.6616091850692518</c:v>
                </c:pt>
                <c:pt idx="740">
                  <c:v>1.8093181725387124</c:v>
                </c:pt>
                <c:pt idx="741">
                  <c:v>2.0753177982412083</c:v>
                </c:pt>
                <c:pt idx="742">
                  <c:v>1.1942775734990434</c:v>
                </c:pt>
                <c:pt idx="743">
                  <c:v>1.7897659755162723</c:v>
                </c:pt>
                <c:pt idx="744">
                  <c:v>1.8617684315263645</c:v>
                </c:pt>
                <c:pt idx="745">
                  <c:v>2.1698150804855709</c:v>
                </c:pt>
                <c:pt idx="746">
                  <c:v>1.8575687669175558</c:v>
                </c:pt>
                <c:pt idx="747">
                  <c:v>1.8929821209625572</c:v>
                </c:pt>
                <c:pt idx="748">
                  <c:v>2.2026822161546527</c:v>
                </c:pt>
                <c:pt idx="749">
                  <c:v>2.044329293210839</c:v>
                </c:pt>
                <c:pt idx="750">
                  <c:v>2.1937563800282582</c:v>
                </c:pt>
                <c:pt idx="751">
                  <c:v>1.5130885026089418</c:v>
                </c:pt>
                <c:pt idx="752">
                  <c:v>1.7772632619439541</c:v>
                </c:pt>
                <c:pt idx="753">
                  <c:v>1.6497754885104046</c:v>
                </c:pt>
                <c:pt idx="754">
                  <c:v>2.1113856824868922</c:v>
                </c:pt>
                <c:pt idx="755">
                  <c:v>1.7504622179557607</c:v>
                </c:pt>
                <c:pt idx="756">
                  <c:v>1.7407269146540925</c:v>
                </c:pt>
                <c:pt idx="757">
                  <c:v>1.4985482546681155</c:v>
                </c:pt>
                <c:pt idx="758">
                  <c:v>1.8087519845393345</c:v>
                </c:pt>
                <c:pt idx="759">
                  <c:v>1.7916445462939876</c:v>
                </c:pt>
                <c:pt idx="760">
                  <c:v>2.5369966405342579</c:v>
                </c:pt>
                <c:pt idx="761">
                  <c:v>2.0472784330484082</c:v>
                </c:pt>
                <c:pt idx="762">
                  <c:v>1.763652544876372</c:v>
                </c:pt>
                <c:pt idx="763">
                  <c:v>1.8059657378346587</c:v>
                </c:pt>
                <c:pt idx="764">
                  <c:v>2.0301799649515111</c:v>
                </c:pt>
                <c:pt idx="765">
                  <c:v>1.6631054018027784</c:v>
                </c:pt>
                <c:pt idx="766">
                  <c:v>1.9566537806248876</c:v>
                </c:pt>
                <c:pt idx="767">
                  <c:v>2.0926365802024831</c:v>
                </c:pt>
                <c:pt idx="768">
                  <c:v>1.8903949439831038</c:v>
                </c:pt>
                <c:pt idx="769">
                  <c:v>1.5736832092823425</c:v>
                </c:pt>
                <c:pt idx="770">
                  <c:v>2.0256914332838383</c:v>
                </c:pt>
                <c:pt idx="771">
                  <c:v>2.1763256483633189</c:v>
                </c:pt>
                <c:pt idx="772">
                  <c:v>1.6350358283924376</c:v>
                </c:pt>
                <c:pt idx="773">
                  <c:v>2.2532211379171097</c:v>
                </c:pt>
                <c:pt idx="774">
                  <c:v>1.6847968787744589</c:v>
                </c:pt>
                <c:pt idx="775">
                  <c:v>2.225616946777091</c:v>
                </c:pt>
                <c:pt idx="776">
                  <c:v>1.7763835523073022</c:v>
                </c:pt>
                <c:pt idx="777">
                  <c:v>1.7118041143770943</c:v>
                </c:pt>
                <c:pt idx="778">
                  <c:v>1.7658609675677646</c:v>
                </c:pt>
                <c:pt idx="779">
                  <c:v>2.0583604227078487</c:v>
                </c:pt>
                <c:pt idx="780">
                  <c:v>1.7432354254244142</c:v>
                </c:pt>
                <c:pt idx="781">
                  <c:v>1.9027030672387584</c:v>
                </c:pt>
                <c:pt idx="782">
                  <c:v>1.6876743739468729</c:v>
                </c:pt>
                <c:pt idx="783">
                  <c:v>1.9155163793559176</c:v>
                </c:pt>
                <c:pt idx="784">
                  <c:v>1.7288603221387255</c:v>
                </c:pt>
                <c:pt idx="785">
                  <c:v>1.9262266787196669</c:v>
                </c:pt>
                <c:pt idx="786">
                  <c:v>1.7077557182222431</c:v>
                </c:pt>
                <c:pt idx="787">
                  <c:v>1.6820151593693362</c:v>
                </c:pt>
                <c:pt idx="788">
                  <c:v>1.7601299156352965</c:v>
                </c:pt>
                <c:pt idx="789">
                  <c:v>1.7094707738597039</c:v>
                </c:pt>
                <c:pt idx="790">
                  <c:v>1.7992160267245332</c:v>
                </c:pt>
                <c:pt idx="791">
                  <c:v>1.6842348116574151</c:v>
                </c:pt>
                <c:pt idx="792">
                  <c:v>1.3294661253702049</c:v>
                </c:pt>
                <c:pt idx="793">
                  <c:v>1.9753647443502489</c:v>
                </c:pt>
                <c:pt idx="794">
                  <c:v>1.719138851125491</c:v>
                </c:pt>
                <c:pt idx="795">
                  <c:v>1.9525359978179715</c:v>
                </c:pt>
                <c:pt idx="796">
                  <c:v>2.122053413899696</c:v>
                </c:pt>
                <c:pt idx="797">
                  <c:v>1.8963666525018175</c:v>
                </c:pt>
                <c:pt idx="798">
                  <c:v>1.9503464781024338</c:v>
                </c:pt>
                <c:pt idx="799">
                  <c:v>1.6113745517389004</c:v>
                </c:pt>
                <c:pt idx="800">
                  <c:v>1.8631119312744771</c:v>
                </c:pt>
                <c:pt idx="801">
                  <c:v>2.3344650946011161</c:v>
                </c:pt>
                <c:pt idx="802">
                  <c:v>1.519748099126887</c:v>
                </c:pt>
                <c:pt idx="803">
                  <c:v>1.687063833493891</c:v>
                </c:pt>
                <c:pt idx="804">
                  <c:v>1.9057862940589132</c:v>
                </c:pt>
                <c:pt idx="805">
                  <c:v>1.7554801048709532</c:v>
                </c:pt>
                <c:pt idx="806">
                  <c:v>2.2748104198836412</c:v>
                </c:pt>
                <c:pt idx="807">
                  <c:v>2.0436331343260203</c:v>
                </c:pt>
                <c:pt idx="808">
                  <c:v>2.0419065673867065</c:v>
                </c:pt>
                <c:pt idx="809">
                  <c:v>1.6759675640996106</c:v>
                </c:pt>
                <c:pt idx="810">
                  <c:v>2.0059022754928151</c:v>
                </c:pt>
                <c:pt idx="811">
                  <c:v>1.7257562301157039</c:v>
                </c:pt>
                <c:pt idx="812">
                  <c:v>2.0454038177680314</c:v>
                </c:pt>
                <c:pt idx="813">
                  <c:v>1.7650762658053676</c:v>
                </c:pt>
                <c:pt idx="814">
                  <c:v>1.552138855428951</c:v>
                </c:pt>
                <c:pt idx="815">
                  <c:v>1.9106597664844065</c:v>
                </c:pt>
                <c:pt idx="816">
                  <c:v>1.8045790963175552</c:v>
                </c:pt>
                <c:pt idx="817">
                  <c:v>1.8975012634000841</c:v>
                </c:pt>
                <c:pt idx="818">
                  <c:v>1.8981560041994134</c:v>
                </c:pt>
                <c:pt idx="819">
                  <c:v>2.1932265560162909</c:v>
                </c:pt>
                <c:pt idx="820">
                  <c:v>1.7524548491036267</c:v>
                </c:pt>
                <c:pt idx="821">
                  <c:v>2.3229634296039556</c:v>
                </c:pt>
                <c:pt idx="822">
                  <c:v>2.1439924879080161</c:v>
                </c:pt>
                <c:pt idx="823">
                  <c:v>2.0193161200846808</c:v>
                </c:pt>
                <c:pt idx="824">
                  <c:v>2.0033404608049485</c:v>
                </c:pt>
                <c:pt idx="825">
                  <c:v>1.8804257717094766</c:v>
                </c:pt>
                <c:pt idx="826">
                  <c:v>1.8924990996544899</c:v>
                </c:pt>
                <c:pt idx="827">
                  <c:v>1.7666005936211508</c:v>
                </c:pt>
                <c:pt idx="828">
                  <c:v>1.7299058576279949</c:v>
                </c:pt>
                <c:pt idx="829">
                  <c:v>1.9963528284220082</c:v>
                </c:pt>
                <c:pt idx="830">
                  <c:v>2.0932670647805045</c:v>
                </c:pt>
                <c:pt idx="831">
                  <c:v>1.7290629319064426</c:v>
                </c:pt>
                <c:pt idx="832">
                  <c:v>1.6574275407676007</c:v>
                </c:pt>
                <c:pt idx="833">
                  <c:v>1.8693880767961328</c:v>
                </c:pt>
                <c:pt idx="834">
                  <c:v>1.6402288054518923</c:v>
                </c:pt>
                <c:pt idx="835">
                  <c:v>1.8523408892961903</c:v>
                </c:pt>
                <c:pt idx="836">
                  <c:v>2.1768809155719637</c:v>
                </c:pt>
                <c:pt idx="837">
                  <c:v>1.5012610397199948</c:v>
                </c:pt>
                <c:pt idx="838">
                  <c:v>2.1903165966267713</c:v>
                </c:pt>
                <c:pt idx="839">
                  <c:v>1.7654899529022963</c:v>
                </c:pt>
                <c:pt idx="840">
                  <c:v>1.9380503375165237</c:v>
                </c:pt>
                <c:pt idx="841">
                  <c:v>1.7310748400405824</c:v>
                </c:pt>
                <c:pt idx="842">
                  <c:v>1.910154474125779</c:v>
                </c:pt>
                <c:pt idx="843">
                  <c:v>1.5701042522469422</c:v>
                </c:pt>
                <c:pt idx="844">
                  <c:v>2.0709707682488894</c:v>
                </c:pt>
                <c:pt idx="845">
                  <c:v>1.4021173982652009</c:v>
                </c:pt>
                <c:pt idx="846">
                  <c:v>1.8833941322559848</c:v>
                </c:pt>
                <c:pt idx="847">
                  <c:v>1.571301532564358</c:v>
                </c:pt>
                <c:pt idx="848">
                  <c:v>1.5812617085107439</c:v>
                </c:pt>
                <c:pt idx="849">
                  <c:v>1.821549821905613</c:v>
                </c:pt>
                <c:pt idx="850">
                  <c:v>2.1053531140547204</c:v>
                </c:pt>
                <c:pt idx="851">
                  <c:v>1.9450166346829851</c:v>
                </c:pt>
                <c:pt idx="852">
                  <c:v>1.9735238661431129</c:v>
                </c:pt>
                <c:pt idx="853">
                  <c:v>1.8599119490680849</c:v>
                </c:pt>
                <c:pt idx="854">
                  <c:v>1.820514265949507</c:v>
                </c:pt>
                <c:pt idx="855">
                  <c:v>2.0037343440317388</c:v>
                </c:pt>
                <c:pt idx="856">
                  <c:v>1.9412833983218665</c:v>
                </c:pt>
                <c:pt idx="857">
                  <c:v>1.1001749069452922</c:v>
                </c:pt>
                <c:pt idx="858">
                  <c:v>2.1398577741488269</c:v>
                </c:pt>
                <c:pt idx="859">
                  <c:v>2.0624464808275063</c:v>
                </c:pt>
                <c:pt idx="860">
                  <c:v>1.9260592548246054</c:v>
                </c:pt>
                <c:pt idx="861">
                  <c:v>2.2799241428306445</c:v>
                </c:pt>
                <c:pt idx="862">
                  <c:v>1.950680482270279</c:v>
                </c:pt>
                <c:pt idx="863">
                  <c:v>1.7777523991272837</c:v>
                </c:pt>
                <c:pt idx="864">
                  <c:v>1.8596785012529136</c:v>
                </c:pt>
                <c:pt idx="865">
                  <c:v>1.9604708867676885</c:v>
                </c:pt>
                <c:pt idx="866">
                  <c:v>1.9015647357037073</c:v>
                </c:pt>
                <c:pt idx="867">
                  <c:v>1.5903100623474735</c:v>
                </c:pt>
                <c:pt idx="868">
                  <c:v>1.6780663072866746</c:v>
                </c:pt>
                <c:pt idx="869">
                  <c:v>2.2136065828824867</c:v>
                </c:pt>
                <c:pt idx="870">
                  <c:v>1.9186144025130716</c:v>
                </c:pt>
                <c:pt idx="871">
                  <c:v>1.5118305298013439</c:v>
                </c:pt>
                <c:pt idx="872">
                  <c:v>1.3906101128789325</c:v>
                </c:pt>
                <c:pt idx="873">
                  <c:v>1.6486381363723508</c:v>
                </c:pt>
                <c:pt idx="874">
                  <c:v>2.2514836753273979</c:v>
                </c:pt>
                <c:pt idx="875">
                  <c:v>1.6161966716497433</c:v>
                </c:pt>
                <c:pt idx="876">
                  <c:v>2.0427034287744581</c:v>
                </c:pt>
                <c:pt idx="877">
                  <c:v>1.8087580403926227</c:v>
                </c:pt>
                <c:pt idx="878">
                  <c:v>2.0153353113781751</c:v>
                </c:pt>
                <c:pt idx="879">
                  <c:v>2.154581357104087</c:v>
                </c:pt>
                <c:pt idx="880">
                  <c:v>1.7004785249661776</c:v>
                </c:pt>
                <c:pt idx="881">
                  <c:v>1.5183681868142074</c:v>
                </c:pt>
                <c:pt idx="882">
                  <c:v>1.6543444935924958</c:v>
                </c:pt>
                <c:pt idx="883">
                  <c:v>2.1361983830873799</c:v>
                </c:pt>
                <c:pt idx="884">
                  <c:v>1.900870283706996</c:v>
                </c:pt>
                <c:pt idx="885">
                  <c:v>1.9072221663781708</c:v>
                </c:pt>
                <c:pt idx="886">
                  <c:v>1.714299260838489</c:v>
                </c:pt>
                <c:pt idx="887">
                  <c:v>2.1849143169173013</c:v>
                </c:pt>
                <c:pt idx="888">
                  <c:v>1.6661280598456401</c:v>
                </c:pt>
                <c:pt idx="889">
                  <c:v>1.8145394993287214</c:v>
                </c:pt>
                <c:pt idx="890">
                  <c:v>1.6640734364503498</c:v>
                </c:pt>
                <c:pt idx="891">
                  <c:v>1.7173021372925312</c:v>
                </c:pt>
                <c:pt idx="892">
                  <c:v>1.9041183278051079</c:v>
                </c:pt>
                <c:pt idx="893">
                  <c:v>1.7627950673305319</c:v>
                </c:pt>
                <c:pt idx="894">
                  <c:v>1.728187434760561</c:v>
                </c:pt>
                <c:pt idx="895">
                  <c:v>2.2995051345148676</c:v>
                </c:pt>
                <c:pt idx="896">
                  <c:v>1.9988134010144192</c:v>
                </c:pt>
                <c:pt idx="897">
                  <c:v>1.7243701770096607</c:v>
                </c:pt>
                <c:pt idx="898">
                  <c:v>2.0421708090329513</c:v>
                </c:pt>
                <c:pt idx="899">
                  <c:v>1.8777527807970475</c:v>
                </c:pt>
                <c:pt idx="900">
                  <c:v>1.7188265643587224</c:v>
                </c:pt>
                <c:pt idx="901">
                  <c:v>2.3585749190937237</c:v>
                </c:pt>
                <c:pt idx="902">
                  <c:v>1.9463212457800809</c:v>
                </c:pt>
                <c:pt idx="903">
                  <c:v>2.2759978148656943</c:v>
                </c:pt>
                <c:pt idx="904">
                  <c:v>1.7624226728566077</c:v>
                </c:pt>
                <c:pt idx="905">
                  <c:v>1.7697963948375932</c:v>
                </c:pt>
                <c:pt idx="906">
                  <c:v>1.9752635286354838</c:v>
                </c:pt>
                <c:pt idx="907">
                  <c:v>1.901751780944787</c:v>
                </c:pt>
                <c:pt idx="908">
                  <c:v>2.0357076670283956</c:v>
                </c:pt>
                <c:pt idx="909">
                  <c:v>1.5795553007077903</c:v>
                </c:pt>
                <c:pt idx="910">
                  <c:v>2.164458931876716</c:v>
                </c:pt>
                <c:pt idx="911">
                  <c:v>1.9381178889066613</c:v>
                </c:pt>
                <c:pt idx="912">
                  <c:v>1.5333270313951246</c:v>
                </c:pt>
                <c:pt idx="913">
                  <c:v>1.6241450474218944</c:v>
                </c:pt>
                <c:pt idx="914">
                  <c:v>1.6413823010495241</c:v>
                </c:pt>
                <c:pt idx="915">
                  <c:v>1.7713157941582685</c:v>
                </c:pt>
                <c:pt idx="916">
                  <c:v>1.9896233815533746</c:v>
                </c:pt>
                <c:pt idx="917">
                  <c:v>1.926729548185854</c:v>
                </c:pt>
                <c:pt idx="918">
                  <c:v>2.1661977357059321</c:v>
                </c:pt>
                <c:pt idx="919">
                  <c:v>1.9441714771724197</c:v>
                </c:pt>
                <c:pt idx="920">
                  <c:v>2.0722729656938403</c:v>
                </c:pt>
                <c:pt idx="921">
                  <c:v>2.069716538345137</c:v>
                </c:pt>
                <c:pt idx="922">
                  <c:v>1.8369227530529768</c:v>
                </c:pt>
                <c:pt idx="923">
                  <c:v>2.1419141906773067</c:v>
                </c:pt>
                <c:pt idx="924">
                  <c:v>1.9127234470980623</c:v>
                </c:pt>
                <c:pt idx="925">
                  <c:v>2.1999383914095327</c:v>
                </c:pt>
                <c:pt idx="926">
                  <c:v>1.5647510450456164</c:v>
                </c:pt>
                <c:pt idx="927">
                  <c:v>1.7021502512230189</c:v>
                </c:pt>
                <c:pt idx="928">
                  <c:v>1.7737540516353141</c:v>
                </c:pt>
                <c:pt idx="929">
                  <c:v>1.9683217607141916</c:v>
                </c:pt>
                <c:pt idx="930">
                  <c:v>2.0926018906887265</c:v>
                </c:pt>
                <c:pt idx="931">
                  <c:v>2.0377528238042419</c:v>
                </c:pt>
                <c:pt idx="932">
                  <c:v>2.0855028047862678</c:v>
                </c:pt>
                <c:pt idx="933">
                  <c:v>2.0140761309302126</c:v>
                </c:pt>
                <c:pt idx="934">
                  <c:v>1.9140219631966495</c:v>
                </c:pt>
                <c:pt idx="935">
                  <c:v>1.5174045348926679</c:v>
                </c:pt>
                <c:pt idx="936">
                  <c:v>1.9643390618688894</c:v>
                </c:pt>
                <c:pt idx="937">
                  <c:v>1.5330765096770342</c:v>
                </c:pt>
                <c:pt idx="938">
                  <c:v>1.9246377392252141</c:v>
                </c:pt>
                <c:pt idx="939">
                  <c:v>1.3718594645826823</c:v>
                </c:pt>
                <c:pt idx="940">
                  <c:v>1.8344041660653332</c:v>
                </c:pt>
                <c:pt idx="941">
                  <c:v>1.9027399534631186</c:v>
                </c:pt>
                <c:pt idx="942">
                  <c:v>2.079891320808458</c:v>
                </c:pt>
                <c:pt idx="943">
                  <c:v>1.6827780998354998</c:v>
                </c:pt>
                <c:pt idx="944">
                  <c:v>1.9243086870423385</c:v>
                </c:pt>
                <c:pt idx="945">
                  <c:v>1.9437971802028633</c:v>
                </c:pt>
                <c:pt idx="946">
                  <c:v>1.9940378168663422</c:v>
                </c:pt>
                <c:pt idx="947">
                  <c:v>1.5697950956811892</c:v>
                </c:pt>
                <c:pt idx="948">
                  <c:v>1.6840108417950388</c:v>
                </c:pt>
                <c:pt idx="949">
                  <c:v>2.2878042203492539</c:v>
                </c:pt>
                <c:pt idx="950">
                  <c:v>2.1275840041559109</c:v>
                </c:pt>
                <c:pt idx="951">
                  <c:v>1.8567254987148019</c:v>
                </c:pt>
                <c:pt idx="952">
                  <c:v>1.6430857482983807</c:v>
                </c:pt>
                <c:pt idx="953">
                  <c:v>2.1101794545898773</c:v>
                </c:pt>
                <c:pt idx="954">
                  <c:v>1.9834734034727086</c:v>
                </c:pt>
                <c:pt idx="955">
                  <c:v>1.6363958039105029</c:v>
                </c:pt>
                <c:pt idx="956">
                  <c:v>2.0947730932017352</c:v>
                </c:pt>
                <c:pt idx="957">
                  <c:v>2.2274632932164486</c:v>
                </c:pt>
                <c:pt idx="958">
                  <c:v>1.7461044319883658</c:v>
                </c:pt>
                <c:pt idx="959">
                  <c:v>2.1416679181027352</c:v>
                </c:pt>
                <c:pt idx="960">
                  <c:v>2.449471602493885</c:v>
                </c:pt>
                <c:pt idx="961">
                  <c:v>1.9360114676349873</c:v>
                </c:pt>
                <c:pt idx="962">
                  <c:v>2.0611679078605594</c:v>
                </c:pt>
                <c:pt idx="963">
                  <c:v>1.5185680698366069</c:v>
                </c:pt>
                <c:pt idx="964">
                  <c:v>1.447974018233019</c:v>
                </c:pt>
                <c:pt idx="965">
                  <c:v>2.1986070075440072</c:v>
                </c:pt>
                <c:pt idx="966">
                  <c:v>2.1439492459837108</c:v>
                </c:pt>
                <c:pt idx="967">
                  <c:v>2.0073980610461621</c:v>
                </c:pt>
                <c:pt idx="968">
                  <c:v>2.1393032011838189</c:v>
                </c:pt>
                <c:pt idx="969">
                  <c:v>1.7759137864731738</c:v>
                </c:pt>
                <c:pt idx="970">
                  <c:v>2.0090607880767068</c:v>
                </c:pt>
                <c:pt idx="971">
                  <c:v>2.1450817004004756</c:v>
                </c:pt>
                <c:pt idx="972">
                  <c:v>1.9081084220329867</c:v>
                </c:pt>
                <c:pt idx="973">
                  <c:v>2.0279566299884877</c:v>
                </c:pt>
                <c:pt idx="974">
                  <c:v>2.0530267912275919</c:v>
                </c:pt>
                <c:pt idx="975">
                  <c:v>1.838958519547675</c:v>
                </c:pt>
                <c:pt idx="976">
                  <c:v>1.8603524829674303</c:v>
                </c:pt>
                <c:pt idx="977">
                  <c:v>1.7667647558949158</c:v>
                </c:pt>
                <c:pt idx="978">
                  <c:v>1.8255756320224741</c:v>
                </c:pt>
                <c:pt idx="979">
                  <c:v>1.9445923432220589</c:v>
                </c:pt>
                <c:pt idx="980">
                  <c:v>1.4218865895891666</c:v>
                </c:pt>
                <c:pt idx="981">
                  <c:v>2.3536544581147503</c:v>
                </c:pt>
                <c:pt idx="982">
                  <c:v>1.8026694687924056</c:v>
                </c:pt>
                <c:pt idx="983">
                  <c:v>1.5962138483365482</c:v>
                </c:pt>
                <c:pt idx="984">
                  <c:v>1.7053361334357939</c:v>
                </c:pt>
                <c:pt idx="985">
                  <c:v>2.3574502611261385</c:v>
                </c:pt>
                <c:pt idx="986">
                  <c:v>1.7286693990137056</c:v>
                </c:pt>
                <c:pt idx="987">
                  <c:v>1.85648640473027</c:v>
                </c:pt>
                <c:pt idx="988">
                  <c:v>2.0036574828547433</c:v>
                </c:pt>
                <c:pt idx="989">
                  <c:v>1.7792645671693457</c:v>
                </c:pt>
                <c:pt idx="990">
                  <c:v>1.9794961111251785</c:v>
                </c:pt>
                <c:pt idx="991">
                  <c:v>1.5162150335035403</c:v>
                </c:pt>
                <c:pt idx="992">
                  <c:v>2.0238279619560871</c:v>
                </c:pt>
                <c:pt idx="993">
                  <c:v>2.0011828475058229</c:v>
                </c:pt>
                <c:pt idx="994">
                  <c:v>1.7174298395570915</c:v>
                </c:pt>
                <c:pt idx="995">
                  <c:v>1.5166864391598569</c:v>
                </c:pt>
                <c:pt idx="996">
                  <c:v>1.5777070017155337</c:v>
                </c:pt>
                <c:pt idx="997">
                  <c:v>2.2373010922008474</c:v>
                </c:pt>
                <c:pt idx="998">
                  <c:v>2.273662094699878</c:v>
                </c:pt>
                <c:pt idx="999">
                  <c:v>2.1071252184953675</c:v>
                </c:pt>
                <c:pt idx="1000">
                  <c:v>1.9749222878445574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48-F34B-8E3A-58825BADE4D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'Monte Carlo Simulation'!$T$5</c:f>
              <c:numCache>
                <c:formatCode>0.00</c:formatCode>
                <c:ptCount val="1"/>
                <c:pt idx="0">
                  <c:v>0.81</c:v>
                </c:pt>
              </c:numCache>
            </c:numRef>
          </c:xVal>
          <c:yVal>
            <c:numRef>
              <c:f>'Monte Carlo Simulation'!$S$5</c:f>
              <c:numCache>
                <c:formatCode>_("£"* #,##0.00_);_("£"* \(#,##0.00\);_("£"* "-"??_);_(@_)</c:formatCode>
                <c:ptCount val="1"/>
                <c:pt idx="0">
                  <c:v>1.88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48-F34B-8E3A-58825BADE4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7946847"/>
        <c:axId val="1494379007"/>
      </c:scatterChart>
      <c:valAx>
        <c:axId val="1497946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Incremental DALY Averted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379007"/>
        <c:crosses val="autoZero"/>
        <c:crossBetween val="midCat"/>
      </c:valAx>
      <c:valAx>
        <c:axId val="1494379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Incremental Cost</a:t>
                </a:r>
                <a:r>
                  <a:rPr lang="en-US" baseline="0"/>
                  <a:t> (GBP)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3.6666817683462749E-2"/>
              <c:y val="0.326683000056647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946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400" b="0" i="0" u="none" strike="noStrike" baseline="0">
                <a:effectLst/>
              </a:rPr>
              <a:t>Cost-effectiveness acceptability curve</a:t>
            </a:r>
            <a:endParaRPr lang="en-US" sz="14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1852501061848597"/>
          <c:y val="0.13002750858065817"/>
          <c:w val="0.77889551409808211"/>
          <c:h val="0.70265879265091868"/>
        </c:manualLayout>
      </c:layout>
      <c:scatterChart>
        <c:scatterStyle val="smoothMarker"/>
        <c:varyColors val="0"/>
        <c:ser>
          <c:idx val="0"/>
          <c:order val="0"/>
          <c:xVal>
            <c:numRef>
              <c:f>'Monte Carlo Simulation'!$A$17:$A$28</c:f>
              <c:numCache>
                <c:formatCode>_-"£"* #,##0.00_-;\-"£"* #,##0.00_-;_-"£"* "-"??_-;_-@_-</c:formatCode>
                <c:ptCount val="12"/>
                <c:pt idx="0">
                  <c:v>0.5</c:v>
                </c:pt>
                <c:pt idx="1">
                  <c:v>0.7</c:v>
                </c:pt>
                <c:pt idx="2">
                  <c:v>1</c:v>
                </c:pt>
                <c:pt idx="3">
                  <c:v>1.2</c:v>
                </c:pt>
                <c:pt idx="4">
                  <c:v>1.5</c:v>
                </c:pt>
                <c:pt idx="5">
                  <c:v>2</c:v>
                </c:pt>
                <c:pt idx="6">
                  <c:v>3</c:v>
                </c:pt>
                <c:pt idx="7">
                  <c:v>5</c:v>
                </c:pt>
                <c:pt idx="8">
                  <c:v>10</c:v>
                </c:pt>
                <c:pt idx="9">
                  <c:v>20</c:v>
                </c:pt>
                <c:pt idx="10">
                  <c:v>30</c:v>
                </c:pt>
                <c:pt idx="11">
                  <c:v>40</c:v>
                </c:pt>
              </c:numCache>
            </c:numRef>
          </c:xVal>
          <c:yVal>
            <c:numRef>
              <c:f>'Monte Carlo Simulation'!$C$17:$C$28</c:f>
              <c:numCache>
                <c:formatCode>_(* #,##0.00_);_(* \(#,##0.00\);_(* "-"??_);_(@_)</c:formatCode>
                <c:ptCount val="12"/>
                <c:pt idx="0">
                  <c:v>3.1E-2</c:v>
                </c:pt>
                <c:pt idx="1">
                  <c:v>0.14699999999999999</c:v>
                </c:pt>
                <c:pt idx="2">
                  <c:v>0.246</c:v>
                </c:pt>
                <c:pt idx="3">
                  <c:v>0.35399999999999998</c:v>
                </c:pt>
                <c:pt idx="4">
                  <c:v>0.41599999999999998</c:v>
                </c:pt>
                <c:pt idx="5">
                  <c:v>0.48399999999999999</c:v>
                </c:pt>
                <c:pt idx="6">
                  <c:v>0.55400000000000005</c:v>
                </c:pt>
                <c:pt idx="7">
                  <c:v>0.58099999999999996</c:v>
                </c:pt>
                <c:pt idx="8">
                  <c:v>0.61299999999999999</c:v>
                </c:pt>
                <c:pt idx="9">
                  <c:v>0.622</c:v>
                </c:pt>
                <c:pt idx="10">
                  <c:v>0.629</c:v>
                </c:pt>
                <c:pt idx="11">
                  <c:v>0.63100000000000001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6F1D-0F4D-9CA4-D9A1B2E9F4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676032"/>
        <c:axId val="134165248"/>
      </c:scatterChart>
      <c:valAx>
        <c:axId val="133676032"/>
        <c:scaling>
          <c:orientation val="minMax"/>
          <c:max val="42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b="0"/>
                  <a:t>Willingless to pay £/DALY averted</a:t>
                </a:r>
              </a:p>
            </c:rich>
          </c:tx>
          <c:layout>
            <c:manualLayout>
              <c:xMode val="edge"/>
              <c:yMode val="edge"/>
              <c:x val="0.35999558924429043"/>
              <c:y val="0.90336462749848578"/>
            </c:manualLayout>
          </c:layout>
          <c:overlay val="0"/>
        </c:title>
        <c:numFmt formatCode="&quot;£&quot;#,##0" sourceLinked="0"/>
        <c:majorTickMark val="out"/>
        <c:minorTickMark val="none"/>
        <c:tickLblPos val="nextTo"/>
        <c:crossAx val="134165248"/>
        <c:crosses val="autoZero"/>
        <c:crossBetween val="midCat"/>
        <c:minorUnit val="5"/>
      </c:valAx>
      <c:valAx>
        <c:axId val="134165248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000" b="0"/>
                </a:pPr>
                <a:r>
                  <a:rPr lang="en-GB" sz="1000" b="0"/>
                  <a:t>Probability of Cost-effectiveness</a:t>
                </a:r>
              </a:p>
            </c:rich>
          </c:tx>
          <c:overlay val="0"/>
        </c:title>
        <c:numFmt formatCode="_(* #,##0.0_);_(* \(#,##0.0\);_(* &quot;-&quot;?_);_(@_)" sourceLinked="0"/>
        <c:majorTickMark val="out"/>
        <c:minorTickMark val="none"/>
        <c:tickLblPos val="nextTo"/>
        <c:crossAx val="1336760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18143</xdr:colOff>
      <xdr:row>23</xdr:row>
      <xdr:rowOff>99786</xdr:rowOff>
    </xdr:from>
    <xdr:to>
      <xdr:col>28</xdr:col>
      <xdr:colOff>4396</xdr:colOff>
      <xdr:row>23</xdr:row>
      <xdr:rowOff>99786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E4EA1A1-84B8-F149-BE6E-BF6CF412E636}"/>
            </a:ext>
          </a:extLst>
        </xdr:cNvPr>
        <xdr:cNvCxnSpPr/>
      </xdr:nvCxnSpPr>
      <xdr:spPr>
        <a:xfrm>
          <a:off x="14732000" y="3637643"/>
          <a:ext cx="1637253" cy="0"/>
        </a:xfrm>
        <a:prstGeom prst="line">
          <a:avLst/>
        </a:prstGeom>
        <a:ln w="19050">
          <a:solidFill>
            <a:schemeClr val="tx1"/>
          </a:solidFill>
          <a:tailEnd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27214</xdr:colOff>
      <xdr:row>13</xdr:row>
      <xdr:rowOff>99785</xdr:rowOff>
    </xdr:from>
    <xdr:to>
      <xdr:col>28</xdr:col>
      <xdr:colOff>13467</xdr:colOff>
      <xdr:row>13</xdr:row>
      <xdr:rowOff>99785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E536901C-60A1-3F41-837C-C45A71918ECD}"/>
            </a:ext>
          </a:extLst>
        </xdr:cNvPr>
        <xdr:cNvCxnSpPr/>
      </xdr:nvCxnSpPr>
      <xdr:spPr>
        <a:xfrm>
          <a:off x="14741071" y="2830285"/>
          <a:ext cx="1637253" cy="0"/>
        </a:xfrm>
        <a:prstGeom prst="line">
          <a:avLst/>
        </a:prstGeom>
        <a:ln w="19050">
          <a:solidFill>
            <a:schemeClr val="tx1"/>
          </a:solidFill>
          <a:tailEnd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9071</xdr:colOff>
      <xdr:row>17</xdr:row>
      <xdr:rowOff>108857</xdr:rowOff>
    </xdr:from>
    <xdr:to>
      <xdr:col>27</xdr:col>
      <xdr:colOff>820824</xdr:colOff>
      <xdr:row>17</xdr:row>
      <xdr:rowOff>108857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30E3575C-9CE1-AE47-A781-E39427AB5F98}"/>
            </a:ext>
          </a:extLst>
        </xdr:cNvPr>
        <xdr:cNvCxnSpPr/>
      </xdr:nvCxnSpPr>
      <xdr:spPr>
        <a:xfrm>
          <a:off x="14722928" y="3628571"/>
          <a:ext cx="1637253" cy="0"/>
        </a:xfrm>
        <a:prstGeom prst="line">
          <a:avLst/>
        </a:prstGeom>
        <a:ln w="19050">
          <a:solidFill>
            <a:schemeClr val="tx1"/>
          </a:solidFill>
          <a:tailEnd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9071</xdr:colOff>
      <xdr:row>8</xdr:row>
      <xdr:rowOff>108857</xdr:rowOff>
    </xdr:from>
    <xdr:to>
      <xdr:col>27</xdr:col>
      <xdr:colOff>820824</xdr:colOff>
      <xdr:row>8</xdr:row>
      <xdr:rowOff>108857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AB25637D-3620-A24D-9F3A-F16A9A8FC4FF}"/>
            </a:ext>
          </a:extLst>
        </xdr:cNvPr>
        <xdr:cNvCxnSpPr/>
      </xdr:nvCxnSpPr>
      <xdr:spPr>
        <a:xfrm>
          <a:off x="14722928" y="3628571"/>
          <a:ext cx="1637253" cy="0"/>
        </a:xfrm>
        <a:prstGeom prst="line">
          <a:avLst/>
        </a:prstGeom>
        <a:ln w="19050">
          <a:solidFill>
            <a:schemeClr val="tx1"/>
          </a:solidFill>
          <a:tailEnd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18143</xdr:colOff>
      <xdr:row>46</xdr:row>
      <xdr:rowOff>99786</xdr:rowOff>
    </xdr:from>
    <xdr:to>
      <xdr:col>28</xdr:col>
      <xdr:colOff>4396</xdr:colOff>
      <xdr:row>46</xdr:row>
      <xdr:rowOff>99786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586A997E-F92E-084A-B577-19363819C696}"/>
            </a:ext>
          </a:extLst>
        </xdr:cNvPr>
        <xdr:cNvCxnSpPr/>
      </xdr:nvCxnSpPr>
      <xdr:spPr>
        <a:xfrm>
          <a:off x="14732000" y="9017000"/>
          <a:ext cx="1637253" cy="0"/>
        </a:xfrm>
        <a:prstGeom prst="line">
          <a:avLst/>
        </a:prstGeom>
        <a:ln w="19050">
          <a:solidFill>
            <a:schemeClr val="tx1"/>
          </a:solidFill>
          <a:tailEnd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9071</xdr:colOff>
      <xdr:row>40</xdr:row>
      <xdr:rowOff>108857</xdr:rowOff>
    </xdr:from>
    <xdr:to>
      <xdr:col>27</xdr:col>
      <xdr:colOff>820824</xdr:colOff>
      <xdr:row>40</xdr:row>
      <xdr:rowOff>108857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279F23E1-E8C0-0342-A0A2-FC276B3D4385}"/>
            </a:ext>
          </a:extLst>
        </xdr:cNvPr>
        <xdr:cNvCxnSpPr/>
      </xdr:nvCxnSpPr>
      <xdr:spPr>
        <a:xfrm>
          <a:off x="14722928" y="7855857"/>
          <a:ext cx="1637253" cy="0"/>
        </a:xfrm>
        <a:prstGeom prst="line">
          <a:avLst/>
        </a:prstGeom>
        <a:ln w="19050">
          <a:solidFill>
            <a:schemeClr val="tx1"/>
          </a:solidFill>
          <a:tailEnd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27214</xdr:colOff>
      <xdr:row>36</xdr:row>
      <xdr:rowOff>99785</xdr:rowOff>
    </xdr:from>
    <xdr:to>
      <xdr:col>28</xdr:col>
      <xdr:colOff>13467</xdr:colOff>
      <xdr:row>36</xdr:row>
      <xdr:rowOff>99785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7313A757-0310-F643-9015-8E1DF01D564A}"/>
            </a:ext>
          </a:extLst>
        </xdr:cNvPr>
        <xdr:cNvCxnSpPr/>
      </xdr:nvCxnSpPr>
      <xdr:spPr>
        <a:xfrm>
          <a:off x="14741071" y="2830285"/>
          <a:ext cx="1637253" cy="0"/>
        </a:xfrm>
        <a:prstGeom prst="line">
          <a:avLst/>
        </a:prstGeom>
        <a:ln w="19050">
          <a:solidFill>
            <a:schemeClr val="tx1"/>
          </a:solidFill>
          <a:tailEnd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9071</xdr:colOff>
      <xdr:row>30</xdr:row>
      <xdr:rowOff>108857</xdr:rowOff>
    </xdr:from>
    <xdr:to>
      <xdr:col>27</xdr:col>
      <xdr:colOff>820824</xdr:colOff>
      <xdr:row>30</xdr:row>
      <xdr:rowOff>108857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89FF42FE-BE64-A541-8177-8FBDFEAFF2D1}"/>
            </a:ext>
          </a:extLst>
        </xdr:cNvPr>
        <xdr:cNvCxnSpPr/>
      </xdr:nvCxnSpPr>
      <xdr:spPr>
        <a:xfrm>
          <a:off x="14722928" y="1669143"/>
          <a:ext cx="1637253" cy="0"/>
        </a:xfrm>
        <a:prstGeom prst="line">
          <a:avLst/>
        </a:prstGeom>
        <a:ln w="19050">
          <a:solidFill>
            <a:schemeClr val="tx1"/>
          </a:solidFill>
          <a:tailEnd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18143</xdr:colOff>
      <xdr:row>111</xdr:row>
      <xdr:rowOff>99786</xdr:rowOff>
    </xdr:from>
    <xdr:to>
      <xdr:col>28</xdr:col>
      <xdr:colOff>4396</xdr:colOff>
      <xdr:row>111</xdr:row>
      <xdr:rowOff>99786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9FD02B15-6C4B-CD4C-8B91-F6F9744AC101}"/>
            </a:ext>
          </a:extLst>
        </xdr:cNvPr>
        <xdr:cNvCxnSpPr/>
      </xdr:nvCxnSpPr>
      <xdr:spPr>
        <a:xfrm>
          <a:off x="18211631" y="20715135"/>
          <a:ext cx="1640207" cy="0"/>
        </a:xfrm>
        <a:prstGeom prst="line">
          <a:avLst/>
        </a:prstGeom>
        <a:ln w="19050">
          <a:solidFill>
            <a:schemeClr val="tx1"/>
          </a:solidFill>
          <a:tailEnd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9071</xdr:colOff>
      <xdr:row>105</xdr:row>
      <xdr:rowOff>108857</xdr:rowOff>
    </xdr:from>
    <xdr:to>
      <xdr:col>27</xdr:col>
      <xdr:colOff>820824</xdr:colOff>
      <xdr:row>105</xdr:row>
      <xdr:rowOff>108857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BF8111C5-7C5F-E44F-B71C-F59F520DA178}"/>
            </a:ext>
          </a:extLst>
        </xdr:cNvPr>
        <xdr:cNvCxnSpPr/>
      </xdr:nvCxnSpPr>
      <xdr:spPr>
        <a:xfrm>
          <a:off x="18202559" y="19542810"/>
          <a:ext cx="1638730" cy="0"/>
        </a:xfrm>
        <a:prstGeom prst="line">
          <a:avLst/>
        </a:prstGeom>
        <a:ln w="19050">
          <a:solidFill>
            <a:schemeClr val="tx1"/>
          </a:solidFill>
          <a:tailEnd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27214</xdr:colOff>
      <xdr:row>73</xdr:row>
      <xdr:rowOff>99785</xdr:rowOff>
    </xdr:from>
    <xdr:to>
      <xdr:col>28</xdr:col>
      <xdr:colOff>13467</xdr:colOff>
      <xdr:row>73</xdr:row>
      <xdr:rowOff>99785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2F01526C-817F-1C45-9331-C471D11FDD11}"/>
            </a:ext>
          </a:extLst>
        </xdr:cNvPr>
        <xdr:cNvCxnSpPr/>
      </xdr:nvCxnSpPr>
      <xdr:spPr>
        <a:xfrm>
          <a:off x="18220702" y="15595754"/>
          <a:ext cx="1640207" cy="0"/>
        </a:xfrm>
        <a:prstGeom prst="line">
          <a:avLst/>
        </a:prstGeom>
        <a:ln w="19050">
          <a:solidFill>
            <a:schemeClr val="tx1"/>
          </a:solidFill>
          <a:tailEnd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9071</xdr:colOff>
      <xdr:row>67</xdr:row>
      <xdr:rowOff>108857</xdr:rowOff>
    </xdr:from>
    <xdr:to>
      <xdr:col>27</xdr:col>
      <xdr:colOff>820824</xdr:colOff>
      <xdr:row>67</xdr:row>
      <xdr:rowOff>108857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9EBAE618-CDB7-1D41-B9E4-E049310E7AF7}"/>
            </a:ext>
          </a:extLst>
        </xdr:cNvPr>
        <xdr:cNvCxnSpPr/>
      </xdr:nvCxnSpPr>
      <xdr:spPr>
        <a:xfrm>
          <a:off x="18202559" y="14344671"/>
          <a:ext cx="1638730" cy="0"/>
        </a:xfrm>
        <a:prstGeom prst="line">
          <a:avLst/>
        </a:prstGeom>
        <a:ln w="19050">
          <a:solidFill>
            <a:schemeClr val="tx1"/>
          </a:solidFill>
          <a:tailEnd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27214</xdr:colOff>
      <xdr:row>97</xdr:row>
      <xdr:rowOff>99785</xdr:rowOff>
    </xdr:from>
    <xdr:to>
      <xdr:col>28</xdr:col>
      <xdr:colOff>13467</xdr:colOff>
      <xdr:row>97</xdr:row>
      <xdr:rowOff>99785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95C12158-2F73-0C48-BCE0-358DE704F20E}"/>
            </a:ext>
          </a:extLst>
        </xdr:cNvPr>
        <xdr:cNvCxnSpPr/>
      </xdr:nvCxnSpPr>
      <xdr:spPr>
        <a:xfrm>
          <a:off x="18220702" y="15005056"/>
          <a:ext cx="1640207" cy="0"/>
        </a:xfrm>
        <a:prstGeom prst="line">
          <a:avLst/>
        </a:prstGeom>
        <a:ln w="19050">
          <a:solidFill>
            <a:schemeClr val="tx1"/>
          </a:solidFill>
          <a:tailEnd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9071</xdr:colOff>
      <xdr:row>91</xdr:row>
      <xdr:rowOff>108857</xdr:rowOff>
    </xdr:from>
    <xdr:to>
      <xdr:col>27</xdr:col>
      <xdr:colOff>820824</xdr:colOff>
      <xdr:row>91</xdr:row>
      <xdr:rowOff>108857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D019F93D-1162-1443-958C-A22048ECD5D6}"/>
            </a:ext>
          </a:extLst>
        </xdr:cNvPr>
        <xdr:cNvCxnSpPr/>
      </xdr:nvCxnSpPr>
      <xdr:spPr>
        <a:xfrm>
          <a:off x="18202559" y="13783508"/>
          <a:ext cx="1638730" cy="0"/>
        </a:xfrm>
        <a:prstGeom prst="line">
          <a:avLst/>
        </a:prstGeom>
        <a:ln w="19050">
          <a:solidFill>
            <a:schemeClr val="tx1"/>
          </a:solidFill>
          <a:tailEnd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18144</xdr:colOff>
      <xdr:row>52</xdr:row>
      <xdr:rowOff>99786</xdr:rowOff>
    </xdr:from>
    <xdr:to>
      <xdr:col>24</xdr:col>
      <xdr:colOff>802682</xdr:colOff>
      <xdr:row>52</xdr:row>
      <xdr:rowOff>99786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9FDC64BE-571B-0B40-BD08-9964C7970BDB}"/>
            </a:ext>
          </a:extLst>
        </xdr:cNvPr>
        <xdr:cNvCxnSpPr/>
      </xdr:nvCxnSpPr>
      <xdr:spPr>
        <a:xfrm>
          <a:off x="12186516" y="10633895"/>
          <a:ext cx="1631205" cy="0"/>
        </a:xfrm>
        <a:prstGeom prst="line">
          <a:avLst/>
        </a:prstGeom>
        <a:ln w="19050">
          <a:solidFill>
            <a:schemeClr val="tx1"/>
          </a:solidFill>
          <a:tailEnd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27214</xdr:colOff>
      <xdr:row>58</xdr:row>
      <xdr:rowOff>99785</xdr:rowOff>
    </xdr:from>
    <xdr:to>
      <xdr:col>24</xdr:col>
      <xdr:colOff>811752</xdr:colOff>
      <xdr:row>58</xdr:row>
      <xdr:rowOff>99785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992756A1-D4B5-9C40-94B3-F10F69B5D0AE}"/>
            </a:ext>
          </a:extLst>
        </xdr:cNvPr>
        <xdr:cNvCxnSpPr/>
      </xdr:nvCxnSpPr>
      <xdr:spPr>
        <a:xfrm>
          <a:off x="12195586" y="11825134"/>
          <a:ext cx="1631205" cy="0"/>
        </a:xfrm>
        <a:prstGeom prst="line">
          <a:avLst/>
        </a:prstGeom>
        <a:ln w="19050">
          <a:solidFill>
            <a:schemeClr val="tx1"/>
          </a:solidFill>
          <a:tailEnd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18142</xdr:colOff>
      <xdr:row>52</xdr:row>
      <xdr:rowOff>99219</xdr:rowOff>
    </xdr:from>
    <xdr:to>
      <xdr:col>27</xdr:col>
      <xdr:colOff>793750</xdr:colOff>
      <xdr:row>52</xdr:row>
      <xdr:rowOff>99785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A4059EC4-1D34-4C49-8A51-EB42332BC1F3}"/>
            </a:ext>
          </a:extLst>
        </xdr:cNvPr>
        <xdr:cNvCxnSpPr/>
      </xdr:nvCxnSpPr>
      <xdr:spPr>
        <a:xfrm flipV="1">
          <a:off x="23255173" y="10576719"/>
          <a:ext cx="1609046" cy="566"/>
        </a:xfrm>
        <a:prstGeom prst="line">
          <a:avLst/>
        </a:prstGeom>
        <a:ln w="19050">
          <a:solidFill>
            <a:schemeClr val="tx1"/>
          </a:solidFill>
          <a:tailEnd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9070</xdr:colOff>
      <xdr:row>58</xdr:row>
      <xdr:rowOff>106424</xdr:rowOff>
    </xdr:from>
    <xdr:to>
      <xdr:col>28</xdr:col>
      <xdr:colOff>0</xdr:colOff>
      <xdr:row>58</xdr:row>
      <xdr:rowOff>108858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E5FB33F3-3321-C145-A910-B2B9234ACD98}"/>
            </a:ext>
          </a:extLst>
        </xdr:cNvPr>
        <xdr:cNvCxnSpPr/>
      </xdr:nvCxnSpPr>
      <xdr:spPr>
        <a:xfrm flipV="1">
          <a:off x="23110299" y="11862793"/>
          <a:ext cx="1636964" cy="2434"/>
        </a:xfrm>
        <a:prstGeom prst="line">
          <a:avLst/>
        </a:prstGeom>
        <a:ln w="19050">
          <a:solidFill>
            <a:schemeClr val="tx1"/>
          </a:solidFill>
          <a:tailEnd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27214</xdr:colOff>
      <xdr:row>142</xdr:row>
      <xdr:rowOff>99785</xdr:rowOff>
    </xdr:from>
    <xdr:to>
      <xdr:col>19</xdr:col>
      <xdr:colOff>811752</xdr:colOff>
      <xdr:row>142</xdr:row>
      <xdr:rowOff>99785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02762481-70CC-4542-87F3-3F43525D5BE7}"/>
            </a:ext>
          </a:extLst>
        </xdr:cNvPr>
        <xdr:cNvCxnSpPr/>
      </xdr:nvCxnSpPr>
      <xdr:spPr>
        <a:xfrm>
          <a:off x="13940007" y="12147623"/>
          <a:ext cx="1631204" cy="0"/>
        </a:xfrm>
        <a:prstGeom prst="line">
          <a:avLst/>
        </a:prstGeom>
        <a:ln w="19050">
          <a:solidFill>
            <a:schemeClr val="tx1"/>
          </a:solidFill>
          <a:tailEnd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21431</xdr:colOff>
      <xdr:row>142</xdr:row>
      <xdr:rowOff>110786</xdr:rowOff>
    </xdr:from>
    <xdr:to>
      <xdr:col>27</xdr:col>
      <xdr:colOff>807261</xdr:colOff>
      <xdr:row>142</xdr:row>
      <xdr:rowOff>118269</xdr:rowOff>
    </xdr:to>
    <xdr:cxnSp macro="">
      <xdr:nvCxnSpPr>
        <xdr:cNvPr id="116" name="Straight Connector 115">
          <a:extLst>
            <a:ext uri="{FF2B5EF4-FFF2-40B4-BE49-F238E27FC236}">
              <a16:creationId xmlns:a16="http://schemas.microsoft.com/office/drawing/2014/main" id="{EE14E385-FA00-FC49-ABEA-78C206B13632}"/>
            </a:ext>
          </a:extLst>
        </xdr:cNvPr>
        <xdr:cNvCxnSpPr>
          <a:stCxn id="166" idx="2"/>
          <a:endCxn id="240" idx="2"/>
        </xdr:cNvCxnSpPr>
      </xdr:nvCxnSpPr>
      <xdr:spPr>
        <a:xfrm flipV="1">
          <a:off x="17382331" y="28660386"/>
          <a:ext cx="4252930" cy="7483"/>
        </a:xfrm>
        <a:prstGeom prst="line">
          <a:avLst/>
        </a:prstGeom>
        <a:ln w="19050">
          <a:solidFill>
            <a:schemeClr val="tx1"/>
          </a:solidFill>
          <a:tailEnd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496093</xdr:colOff>
      <xdr:row>92</xdr:row>
      <xdr:rowOff>19844</xdr:rowOff>
    </xdr:from>
    <xdr:to>
      <xdr:col>4</xdr:col>
      <xdr:colOff>218281</xdr:colOff>
      <xdr:row>94</xdr:row>
      <xdr:rowOff>198437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655F406C-ACF9-9840-8CAE-E6FDEC7ACFD7}"/>
            </a:ext>
          </a:extLst>
        </xdr:cNvPr>
        <xdr:cNvSpPr/>
      </xdr:nvSpPr>
      <xdr:spPr>
        <a:xfrm>
          <a:off x="2361406" y="18355469"/>
          <a:ext cx="555625" cy="5953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595312</xdr:colOff>
      <xdr:row>47</xdr:row>
      <xdr:rowOff>79376</xdr:rowOff>
    </xdr:from>
    <xdr:to>
      <xdr:col>7</xdr:col>
      <xdr:colOff>158749</xdr:colOff>
      <xdr:row>49</xdr:row>
      <xdr:rowOff>59532</xdr:rowOff>
    </xdr:to>
    <xdr:sp macro="" textlink="">
      <xdr:nvSpPr>
        <xdr:cNvPr id="119" name="Oval 118">
          <a:extLst>
            <a:ext uri="{FF2B5EF4-FFF2-40B4-BE49-F238E27FC236}">
              <a16:creationId xmlns:a16="http://schemas.microsoft.com/office/drawing/2014/main" id="{54438557-BA0F-3E42-ACF1-E67897E47468}"/>
            </a:ext>
          </a:extLst>
        </xdr:cNvPr>
        <xdr:cNvSpPr/>
      </xdr:nvSpPr>
      <xdr:spPr>
        <a:xfrm>
          <a:off x="5199062" y="9763126"/>
          <a:ext cx="396875" cy="377031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575469</xdr:colOff>
      <xdr:row>69</xdr:row>
      <xdr:rowOff>79375</xdr:rowOff>
    </xdr:from>
    <xdr:to>
      <xdr:col>9</xdr:col>
      <xdr:colOff>138906</xdr:colOff>
      <xdr:row>71</xdr:row>
      <xdr:rowOff>39687</xdr:rowOff>
    </xdr:to>
    <xdr:sp macro="" textlink="">
      <xdr:nvSpPr>
        <xdr:cNvPr id="120" name="Oval 119">
          <a:extLst>
            <a:ext uri="{FF2B5EF4-FFF2-40B4-BE49-F238E27FC236}">
              <a16:creationId xmlns:a16="http://schemas.microsoft.com/office/drawing/2014/main" id="{AA7E3D21-AF71-4446-A641-EA69101482E2}"/>
            </a:ext>
          </a:extLst>
        </xdr:cNvPr>
        <xdr:cNvSpPr/>
      </xdr:nvSpPr>
      <xdr:spPr>
        <a:xfrm>
          <a:off x="6985000" y="14148594"/>
          <a:ext cx="396875" cy="377031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595313</xdr:colOff>
      <xdr:row>54</xdr:row>
      <xdr:rowOff>119062</xdr:rowOff>
    </xdr:from>
    <xdr:to>
      <xdr:col>13</xdr:col>
      <xdr:colOff>158750</xdr:colOff>
      <xdr:row>56</xdr:row>
      <xdr:rowOff>99218</xdr:rowOff>
    </xdr:to>
    <xdr:sp macro="" textlink="">
      <xdr:nvSpPr>
        <xdr:cNvPr id="121" name="Oval 120">
          <a:extLst>
            <a:ext uri="{FF2B5EF4-FFF2-40B4-BE49-F238E27FC236}">
              <a16:creationId xmlns:a16="http://schemas.microsoft.com/office/drawing/2014/main" id="{7D55F6C6-F449-7343-B268-E882388DF5AA}"/>
            </a:ext>
          </a:extLst>
        </xdr:cNvPr>
        <xdr:cNvSpPr/>
      </xdr:nvSpPr>
      <xdr:spPr>
        <a:xfrm>
          <a:off x="10517188" y="11211718"/>
          <a:ext cx="396875" cy="377031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464403</xdr:colOff>
      <xdr:row>37</xdr:row>
      <xdr:rowOff>138909</xdr:rowOff>
    </xdr:from>
    <xdr:to>
      <xdr:col>12</xdr:col>
      <xdr:colOff>28434</xdr:colOff>
      <xdr:row>39</xdr:row>
      <xdr:rowOff>99221</xdr:rowOff>
    </xdr:to>
    <xdr:sp macro="" textlink="">
      <xdr:nvSpPr>
        <xdr:cNvPr id="122" name="Oval 121">
          <a:extLst>
            <a:ext uri="{FF2B5EF4-FFF2-40B4-BE49-F238E27FC236}">
              <a16:creationId xmlns:a16="http://schemas.microsoft.com/office/drawing/2014/main" id="{EC5B9762-0533-3346-BB33-FF86C652F1FD}"/>
            </a:ext>
          </a:extLst>
        </xdr:cNvPr>
        <xdr:cNvSpPr/>
      </xdr:nvSpPr>
      <xdr:spPr>
        <a:xfrm>
          <a:off x="11120497" y="7620003"/>
          <a:ext cx="397468" cy="377031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615157</xdr:colOff>
      <xdr:row>24</xdr:row>
      <xdr:rowOff>79375</xdr:rowOff>
    </xdr:from>
    <xdr:to>
      <xdr:col>9</xdr:col>
      <xdr:colOff>178594</xdr:colOff>
      <xdr:row>26</xdr:row>
      <xdr:rowOff>59531</xdr:rowOff>
    </xdr:to>
    <xdr:sp macro="" textlink="">
      <xdr:nvSpPr>
        <xdr:cNvPr id="123" name="Oval 122">
          <a:extLst>
            <a:ext uri="{FF2B5EF4-FFF2-40B4-BE49-F238E27FC236}">
              <a16:creationId xmlns:a16="http://schemas.microsoft.com/office/drawing/2014/main" id="{AC34F575-C4C9-ED4B-800B-66CA1BF3FCB7}"/>
            </a:ext>
          </a:extLst>
        </xdr:cNvPr>
        <xdr:cNvSpPr/>
      </xdr:nvSpPr>
      <xdr:spPr>
        <a:xfrm>
          <a:off x="7024688" y="5060156"/>
          <a:ext cx="396875" cy="377031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555625</xdr:colOff>
      <xdr:row>7</xdr:row>
      <xdr:rowOff>138906</xdr:rowOff>
    </xdr:from>
    <xdr:to>
      <xdr:col>27</xdr:col>
      <xdr:colOff>0</xdr:colOff>
      <xdr:row>9</xdr:row>
      <xdr:rowOff>39687</xdr:rowOff>
    </xdr:to>
    <xdr:sp macro="" textlink="">
      <xdr:nvSpPr>
        <xdr:cNvPr id="126" name="Oval 125">
          <a:extLst>
            <a:ext uri="{FF2B5EF4-FFF2-40B4-BE49-F238E27FC236}">
              <a16:creationId xmlns:a16="http://schemas.microsoft.com/office/drawing/2014/main" id="{BEEB7B07-CC6C-0442-9691-110635B25D62}"/>
            </a:ext>
          </a:extLst>
        </xdr:cNvPr>
        <xdr:cNvSpPr/>
      </xdr:nvSpPr>
      <xdr:spPr>
        <a:xfrm>
          <a:off x="15557500" y="1527969"/>
          <a:ext cx="277813" cy="297656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674688</xdr:colOff>
      <xdr:row>16</xdr:row>
      <xdr:rowOff>119062</xdr:rowOff>
    </xdr:from>
    <xdr:to>
      <xdr:col>27</xdr:col>
      <xdr:colOff>119063</xdr:colOff>
      <xdr:row>18</xdr:row>
      <xdr:rowOff>19843</xdr:rowOff>
    </xdr:to>
    <xdr:sp macro="" textlink="">
      <xdr:nvSpPr>
        <xdr:cNvPr id="127" name="Oval 126">
          <a:extLst>
            <a:ext uri="{FF2B5EF4-FFF2-40B4-BE49-F238E27FC236}">
              <a16:creationId xmlns:a16="http://schemas.microsoft.com/office/drawing/2014/main" id="{0F8BFE11-FEA7-9347-AF5D-1601A3B5F677}"/>
            </a:ext>
          </a:extLst>
        </xdr:cNvPr>
        <xdr:cNvSpPr/>
      </xdr:nvSpPr>
      <xdr:spPr>
        <a:xfrm>
          <a:off x="15676563" y="3492500"/>
          <a:ext cx="277813" cy="297656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813594</xdr:colOff>
      <xdr:row>22</xdr:row>
      <xdr:rowOff>158750</xdr:rowOff>
    </xdr:from>
    <xdr:to>
      <xdr:col>26</xdr:col>
      <xdr:colOff>218282</xdr:colOff>
      <xdr:row>24</xdr:row>
      <xdr:rowOff>59531</xdr:rowOff>
    </xdr:to>
    <xdr:sp macro="" textlink="">
      <xdr:nvSpPr>
        <xdr:cNvPr id="128" name="Oval 127">
          <a:extLst>
            <a:ext uri="{FF2B5EF4-FFF2-40B4-BE49-F238E27FC236}">
              <a16:creationId xmlns:a16="http://schemas.microsoft.com/office/drawing/2014/main" id="{95D3B4D0-E811-E74D-A490-769B340F5DAB}"/>
            </a:ext>
          </a:extLst>
        </xdr:cNvPr>
        <xdr:cNvSpPr/>
      </xdr:nvSpPr>
      <xdr:spPr>
        <a:xfrm>
          <a:off x="14942344" y="4742656"/>
          <a:ext cx="277813" cy="297656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754063</xdr:colOff>
      <xdr:row>12</xdr:row>
      <xdr:rowOff>158750</xdr:rowOff>
    </xdr:from>
    <xdr:to>
      <xdr:col>26</xdr:col>
      <xdr:colOff>158751</xdr:colOff>
      <xdr:row>14</xdr:row>
      <xdr:rowOff>59531</xdr:rowOff>
    </xdr:to>
    <xdr:sp macro="" textlink="">
      <xdr:nvSpPr>
        <xdr:cNvPr id="129" name="Oval 128">
          <a:extLst>
            <a:ext uri="{FF2B5EF4-FFF2-40B4-BE49-F238E27FC236}">
              <a16:creationId xmlns:a16="http://schemas.microsoft.com/office/drawing/2014/main" id="{2F4DF635-86E1-A140-9E54-C19A096032C8}"/>
            </a:ext>
          </a:extLst>
        </xdr:cNvPr>
        <xdr:cNvSpPr/>
      </xdr:nvSpPr>
      <xdr:spPr>
        <a:xfrm>
          <a:off x="14882813" y="2738438"/>
          <a:ext cx="277813" cy="297656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555626</xdr:colOff>
      <xdr:row>29</xdr:row>
      <xdr:rowOff>138905</xdr:rowOff>
    </xdr:from>
    <xdr:to>
      <xdr:col>27</xdr:col>
      <xdr:colOff>1</xdr:colOff>
      <xdr:row>30</xdr:row>
      <xdr:rowOff>218280</xdr:rowOff>
    </xdr:to>
    <xdr:sp macro="" textlink="">
      <xdr:nvSpPr>
        <xdr:cNvPr id="130" name="Oval 129">
          <a:extLst>
            <a:ext uri="{FF2B5EF4-FFF2-40B4-BE49-F238E27FC236}">
              <a16:creationId xmlns:a16="http://schemas.microsoft.com/office/drawing/2014/main" id="{48807359-B428-0B4D-A120-619D742ACFB6}"/>
            </a:ext>
          </a:extLst>
        </xdr:cNvPr>
        <xdr:cNvSpPr/>
      </xdr:nvSpPr>
      <xdr:spPr>
        <a:xfrm>
          <a:off x="15557501" y="6131718"/>
          <a:ext cx="277813" cy="297656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853281</xdr:colOff>
      <xdr:row>35</xdr:row>
      <xdr:rowOff>138906</xdr:rowOff>
    </xdr:from>
    <xdr:to>
      <xdr:col>26</xdr:col>
      <xdr:colOff>257969</xdr:colOff>
      <xdr:row>37</xdr:row>
      <xdr:rowOff>19844</xdr:rowOff>
    </xdr:to>
    <xdr:sp macro="" textlink="">
      <xdr:nvSpPr>
        <xdr:cNvPr id="131" name="Oval 130">
          <a:extLst>
            <a:ext uri="{FF2B5EF4-FFF2-40B4-BE49-F238E27FC236}">
              <a16:creationId xmlns:a16="http://schemas.microsoft.com/office/drawing/2014/main" id="{D4B34865-0446-3D46-BB26-BA62E0C2E475}"/>
            </a:ext>
          </a:extLst>
        </xdr:cNvPr>
        <xdr:cNvSpPr/>
      </xdr:nvSpPr>
      <xdr:spPr>
        <a:xfrm>
          <a:off x="14982031" y="7401719"/>
          <a:ext cx="277813" cy="297656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535782</xdr:colOff>
      <xdr:row>39</xdr:row>
      <xdr:rowOff>158750</xdr:rowOff>
    </xdr:from>
    <xdr:to>
      <xdr:col>26</xdr:col>
      <xdr:colOff>813595</xdr:colOff>
      <xdr:row>41</xdr:row>
      <xdr:rowOff>59531</xdr:rowOff>
    </xdr:to>
    <xdr:sp macro="" textlink="">
      <xdr:nvSpPr>
        <xdr:cNvPr id="133" name="Oval 132">
          <a:extLst>
            <a:ext uri="{FF2B5EF4-FFF2-40B4-BE49-F238E27FC236}">
              <a16:creationId xmlns:a16="http://schemas.microsoft.com/office/drawing/2014/main" id="{A648B926-BD20-7145-B7E5-03741C8FA37C}"/>
            </a:ext>
          </a:extLst>
        </xdr:cNvPr>
        <xdr:cNvSpPr/>
      </xdr:nvSpPr>
      <xdr:spPr>
        <a:xfrm>
          <a:off x="15537657" y="8255000"/>
          <a:ext cx="277813" cy="297656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853281</xdr:colOff>
      <xdr:row>45</xdr:row>
      <xdr:rowOff>178594</xdr:rowOff>
    </xdr:from>
    <xdr:to>
      <xdr:col>26</xdr:col>
      <xdr:colOff>257969</xdr:colOff>
      <xdr:row>47</xdr:row>
      <xdr:rowOff>79375</xdr:rowOff>
    </xdr:to>
    <xdr:sp macro="" textlink="">
      <xdr:nvSpPr>
        <xdr:cNvPr id="134" name="Oval 133">
          <a:extLst>
            <a:ext uri="{FF2B5EF4-FFF2-40B4-BE49-F238E27FC236}">
              <a16:creationId xmlns:a16="http://schemas.microsoft.com/office/drawing/2014/main" id="{6658AE3B-02B7-1540-883B-E7AF7B9AC8CA}"/>
            </a:ext>
          </a:extLst>
        </xdr:cNvPr>
        <xdr:cNvSpPr/>
      </xdr:nvSpPr>
      <xdr:spPr>
        <a:xfrm>
          <a:off x="14982031" y="9465469"/>
          <a:ext cx="277813" cy="297656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478027</xdr:colOff>
      <xdr:row>32</xdr:row>
      <xdr:rowOff>119062</xdr:rowOff>
    </xdr:from>
    <xdr:to>
      <xdr:col>21</xdr:col>
      <xdr:colOff>21620</xdr:colOff>
      <xdr:row>34</xdr:row>
      <xdr:rowOff>59531</xdr:rowOff>
    </xdr:to>
    <xdr:sp macro="" textlink="">
      <xdr:nvSpPr>
        <xdr:cNvPr id="137" name="Oval 136">
          <a:extLst>
            <a:ext uri="{FF2B5EF4-FFF2-40B4-BE49-F238E27FC236}">
              <a16:creationId xmlns:a16="http://schemas.microsoft.com/office/drawing/2014/main" id="{1CA5C6A5-CE85-0949-8910-898311C6D866}"/>
            </a:ext>
          </a:extLst>
        </xdr:cNvPr>
        <xdr:cNvSpPr/>
      </xdr:nvSpPr>
      <xdr:spPr>
        <a:xfrm>
          <a:off x="15395788" y="6620704"/>
          <a:ext cx="377623" cy="357484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477140</xdr:colOff>
      <xdr:row>42</xdr:row>
      <xdr:rowOff>81152</xdr:rowOff>
    </xdr:from>
    <xdr:to>
      <xdr:col>21</xdr:col>
      <xdr:colOff>20733</xdr:colOff>
      <xdr:row>44</xdr:row>
      <xdr:rowOff>61308</xdr:rowOff>
    </xdr:to>
    <xdr:sp macro="" textlink="">
      <xdr:nvSpPr>
        <xdr:cNvPr id="138" name="Oval 137">
          <a:extLst>
            <a:ext uri="{FF2B5EF4-FFF2-40B4-BE49-F238E27FC236}">
              <a16:creationId xmlns:a16="http://schemas.microsoft.com/office/drawing/2014/main" id="{B68F6C50-3B78-4D4B-95F3-5A6B29193283}"/>
            </a:ext>
          </a:extLst>
        </xdr:cNvPr>
        <xdr:cNvSpPr/>
      </xdr:nvSpPr>
      <xdr:spPr>
        <a:xfrm>
          <a:off x="15394901" y="8648913"/>
          <a:ext cx="377623" cy="397171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57</xdr:row>
      <xdr:rowOff>119063</xdr:rowOff>
    </xdr:from>
    <xdr:to>
      <xdr:col>15</xdr:col>
      <xdr:colOff>396875</xdr:colOff>
      <xdr:row>59</xdr:row>
      <xdr:rowOff>99219</xdr:rowOff>
    </xdr:to>
    <xdr:sp macro="" textlink="">
      <xdr:nvSpPr>
        <xdr:cNvPr id="139" name="Oval 138">
          <a:extLst>
            <a:ext uri="{FF2B5EF4-FFF2-40B4-BE49-F238E27FC236}">
              <a16:creationId xmlns:a16="http://schemas.microsoft.com/office/drawing/2014/main" id="{5396523A-8C3B-7147-9DF6-DB996420527A}"/>
            </a:ext>
          </a:extLst>
        </xdr:cNvPr>
        <xdr:cNvSpPr/>
      </xdr:nvSpPr>
      <xdr:spPr>
        <a:xfrm>
          <a:off x="12442031" y="11807032"/>
          <a:ext cx="396875" cy="377031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59532</xdr:colOff>
      <xdr:row>51</xdr:row>
      <xdr:rowOff>119063</xdr:rowOff>
    </xdr:from>
    <xdr:to>
      <xdr:col>15</xdr:col>
      <xdr:colOff>456407</xdr:colOff>
      <xdr:row>53</xdr:row>
      <xdr:rowOff>79375</xdr:rowOff>
    </xdr:to>
    <xdr:sp macro="" textlink="">
      <xdr:nvSpPr>
        <xdr:cNvPr id="140" name="Oval 139">
          <a:extLst>
            <a:ext uri="{FF2B5EF4-FFF2-40B4-BE49-F238E27FC236}">
              <a16:creationId xmlns:a16="http://schemas.microsoft.com/office/drawing/2014/main" id="{F20DD5FC-9670-A14F-A374-F9F35DB35172}"/>
            </a:ext>
          </a:extLst>
        </xdr:cNvPr>
        <xdr:cNvSpPr/>
      </xdr:nvSpPr>
      <xdr:spPr>
        <a:xfrm>
          <a:off x="12501563" y="10596563"/>
          <a:ext cx="396875" cy="377031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436562</xdr:colOff>
      <xdr:row>69</xdr:row>
      <xdr:rowOff>79375</xdr:rowOff>
    </xdr:from>
    <xdr:to>
      <xdr:col>24</xdr:col>
      <xdr:colOff>0</xdr:colOff>
      <xdr:row>71</xdr:row>
      <xdr:rowOff>39687</xdr:rowOff>
    </xdr:to>
    <xdr:sp macro="" textlink="">
      <xdr:nvSpPr>
        <xdr:cNvPr id="142" name="Oval 141">
          <a:extLst>
            <a:ext uri="{FF2B5EF4-FFF2-40B4-BE49-F238E27FC236}">
              <a16:creationId xmlns:a16="http://schemas.microsoft.com/office/drawing/2014/main" id="{180268A1-643E-A843-AC09-FCC29F5AFAC8}"/>
            </a:ext>
          </a:extLst>
        </xdr:cNvPr>
        <xdr:cNvSpPr/>
      </xdr:nvSpPr>
      <xdr:spPr>
        <a:xfrm>
          <a:off x="16271875" y="14148594"/>
          <a:ext cx="396875" cy="377031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456407</xdr:colOff>
      <xdr:row>100</xdr:row>
      <xdr:rowOff>99219</xdr:rowOff>
    </xdr:from>
    <xdr:to>
      <xdr:col>16</xdr:col>
      <xdr:colOff>0</xdr:colOff>
      <xdr:row>102</xdr:row>
      <xdr:rowOff>79375</xdr:rowOff>
    </xdr:to>
    <xdr:sp macro="" textlink="">
      <xdr:nvSpPr>
        <xdr:cNvPr id="144" name="Oval 143">
          <a:extLst>
            <a:ext uri="{FF2B5EF4-FFF2-40B4-BE49-F238E27FC236}">
              <a16:creationId xmlns:a16="http://schemas.microsoft.com/office/drawing/2014/main" id="{E580F718-7123-C049-87C4-A1830FF11455}"/>
            </a:ext>
          </a:extLst>
        </xdr:cNvPr>
        <xdr:cNvSpPr/>
      </xdr:nvSpPr>
      <xdr:spPr>
        <a:xfrm>
          <a:off x="12898438" y="20101719"/>
          <a:ext cx="396875" cy="377031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436562</xdr:colOff>
      <xdr:row>107</xdr:row>
      <xdr:rowOff>119062</xdr:rowOff>
    </xdr:from>
    <xdr:to>
      <xdr:col>23</xdr:col>
      <xdr:colOff>0</xdr:colOff>
      <xdr:row>109</xdr:row>
      <xdr:rowOff>99218</xdr:rowOff>
    </xdr:to>
    <xdr:sp macro="" textlink="">
      <xdr:nvSpPr>
        <xdr:cNvPr id="147" name="Oval 146">
          <a:extLst>
            <a:ext uri="{FF2B5EF4-FFF2-40B4-BE49-F238E27FC236}">
              <a16:creationId xmlns:a16="http://schemas.microsoft.com/office/drawing/2014/main" id="{6DAE6591-E8D9-B54E-B6F9-210569F96223}"/>
            </a:ext>
          </a:extLst>
        </xdr:cNvPr>
        <xdr:cNvSpPr/>
      </xdr:nvSpPr>
      <xdr:spPr>
        <a:xfrm>
          <a:off x="16271875" y="21510625"/>
          <a:ext cx="396875" cy="377031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511045</xdr:colOff>
      <xdr:row>121</xdr:row>
      <xdr:rowOff>101664</xdr:rowOff>
    </xdr:from>
    <xdr:to>
      <xdr:col>12</xdr:col>
      <xdr:colOff>74483</xdr:colOff>
      <xdr:row>123</xdr:row>
      <xdr:rowOff>81820</xdr:rowOff>
    </xdr:to>
    <xdr:sp macro="" textlink="">
      <xdr:nvSpPr>
        <xdr:cNvPr id="148" name="Oval 147">
          <a:extLst>
            <a:ext uri="{FF2B5EF4-FFF2-40B4-BE49-F238E27FC236}">
              <a16:creationId xmlns:a16="http://schemas.microsoft.com/office/drawing/2014/main" id="{7DBACDEB-8FB5-1641-A1EA-FD83BC89A5FF}"/>
            </a:ext>
          </a:extLst>
        </xdr:cNvPr>
        <xdr:cNvSpPr/>
      </xdr:nvSpPr>
      <xdr:spPr>
        <a:xfrm>
          <a:off x="11105977" y="24301253"/>
          <a:ext cx="381109" cy="397690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59532</xdr:colOff>
      <xdr:row>52</xdr:row>
      <xdr:rowOff>0</xdr:rowOff>
    </xdr:from>
    <xdr:to>
      <xdr:col>26</xdr:col>
      <xdr:colOff>337345</xdr:colOff>
      <xdr:row>53</xdr:row>
      <xdr:rowOff>79375</xdr:rowOff>
    </xdr:to>
    <xdr:sp macro="" textlink="">
      <xdr:nvSpPr>
        <xdr:cNvPr id="149" name="Oval 148">
          <a:extLst>
            <a:ext uri="{FF2B5EF4-FFF2-40B4-BE49-F238E27FC236}">
              <a16:creationId xmlns:a16="http://schemas.microsoft.com/office/drawing/2014/main" id="{BC227D31-2043-D84A-AD34-B0D3CE311905}"/>
            </a:ext>
          </a:extLst>
        </xdr:cNvPr>
        <xdr:cNvSpPr/>
      </xdr:nvSpPr>
      <xdr:spPr>
        <a:xfrm>
          <a:off x="15061407" y="10675938"/>
          <a:ext cx="277813" cy="297656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19843</xdr:colOff>
      <xdr:row>57</xdr:row>
      <xdr:rowOff>178593</xdr:rowOff>
    </xdr:from>
    <xdr:to>
      <xdr:col>26</xdr:col>
      <xdr:colOff>297656</xdr:colOff>
      <xdr:row>59</xdr:row>
      <xdr:rowOff>79374</xdr:rowOff>
    </xdr:to>
    <xdr:sp macro="" textlink="">
      <xdr:nvSpPr>
        <xdr:cNvPr id="150" name="Oval 149">
          <a:extLst>
            <a:ext uri="{FF2B5EF4-FFF2-40B4-BE49-F238E27FC236}">
              <a16:creationId xmlns:a16="http://schemas.microsoft.com/office/drawing/2014/main" id="{8A60227D-3787-E242-8297-2F36EF683E08}"/>
            </a:ext>
          </a:extLst>
        </xdr:cNvPr>
        <xdr:cNvSpPr/>
      </xdr:nvSpPr>
      <xdr:spPr>
        <a:xfrm>
          <a:off x="15021718" y="11866562"/>
          <a:ext cx="277813" cy="297656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575469</xdr:colOff>
      <xdr:row>66</xdr:row>
      <xdr:rowOff>158750</xdr:rowOff>
    </xdr:from>
    <xdr:to>
      <xdr:col>27</xdr:col>
      <xdr:colOff>19844</xdr:colOff>
      <xdr:row>68</xdr:row>
      <xdr:rowOff>59531</xdr:rowOff>
    </xdr:to>
    <xdr:sp macro="" textlink="">
      <xdr:nvSpPr>
        <xdr:cNvPr id="151" name="Oval 150">
          <a:extLst>
            <a:ext uri="{FF2B5EF4-FFF2-40B4-BE49-F238E27FC236}">
              <a16:creationId xmlns:a16="http://schemas.microsoft.com/office/drawing/2014/main" id="{932AD833-07C0-4B42-9223-B358C835EEAE}"/>
            </a:ext>
          </a:extLst>
        </xdr:cNvPr>
        <xdr:cNvSpPr/>
      </xdr:nvSpPr>
      <xdr:spPr>
        <a:xfrm>
          <a:off x="19069844" y="13632656"/>
          <a:ext cx="277813" cy="297656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39688</xdr:colOff>
      <xdr:row>72</xdr:row>
      <xdr:rowOff>138907</xdr:rowOff>
    </xdr:from>
    <xdr:to>
      <xdr:col>26</xdr:col>
      <xdr:colOff>317501</xdr:colOff>
      <xdr:row>74</xdr:row>
      <xdr:rowOff>39688</xdr:rowOff>
    </xdr:to>
    <xdr:sp macro="" textlink="">
      <xdr:nvSpPr>
        <xdr:cNvPr id="154" name="Oval 153">
          <a:extLst>
            <a:ext uri="{FF2B5EF4-FFF2-40B4-BE49-F238E27FC236}">
              <a16:creationId xmlns:a16="http://schemas.microsoft.com/office/drawing/2014/main" id="{7AE45A0F-3278-F345-B799-9127C2AEF413}"/>
            </a:ext>
          </a:extLst>
        </xdr:cNvPr>
        <xdr:cNvSpPr/>
      </xdr:nvSpPr>
      <xdr:spPr>
        <a:xfrm>
          <a:off x="18534063" y="14823282"/>
          <a:ext cx="277813" cy="297656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535781</xdr:colOff>
      <xdr:row>90</xdr:row>
      <xdr:rowOff>158751</xdr:rowOff>
    </xdr:from>
    <xdr:to>
      <xdr:col>26</xdr:col>
      <xdr:colOff>813594</xdr:colOff>
      <xdr:row>92</xdr:row>
      <xdr:rowOff>59532</xdr:rowOff>
    </xdr:to>
    <xdr:sp macro="" textlink="">
      <xdr:nvSpPr>
        <xdr:cNvPr id="156" name="Oval 155">
          <a:extLst>
            <a:ext uri="{FF2B5EF4-FFF2-40B4-BE49-F238E27FC236}">
              <a16:creationId xmlns:a16="http://schemas.microsoft.com/office/drawing/2014/main" id="{E9EFDF0A-338D-584D-A53B-0AF54619CAC9}"/>
            </a:ext>
          </a:extLst>
        </xdr:cNvPr>
        <xdr:cNvSpPr/>
      </xdr:nvSpPr>
      <xdr:spPr>
        <a:xfrm>
          <a:off x="19030156" y="18097501"/>
          <a:ext cx="277813" cy="297656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39688</xdr:colOff>
      <xdr:row>96</xdr:row>
      <xdr:rowOff>158751</xdr:rowOff>
    </xdr:from>
    <xdr:to>
      <xdr:col>26</xdr:col>
      <xdr:colOff>317501</xdr:colOff>
      <xdr:row>98</xdr:row>
      <xdr:rowOff>59532</xdr:rowOff>
    </xdr:to>
    <xdr:sp macro="" textlink="">
      <xdr:nvSpPr>
        <xdr:cNvPr id="157" name="Oval 156">
          <a:extLst>
            <a:ext uri="{FF2B5EF4-FFF2-40B4-BE49-F238E27FC236}">
              <a16:creationId xmlns:a16="http://schemas.microsoft.com/office/drawing/2014/main" id="{70D7830C-3040-3348-9700-0A309ED46BF9}"/>
            </a:ext>
          </a:extLst>
        </xdr:cNvPr>
        <xdr:cNvSpPr/>
      </xdr:nvSpPr>
      <xdr:spPr>
        <a:xfrm>
          <a:off x="18534063" y="19367501"/>
          <a:ext cx="277813" cy="297656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555625</xdr:colOff>
      <xdr:row>104</xdr:row>
      <xdr:rowOff>138906</xdr:rowOff>
    </xdr:from>
    <xdr:to>
      <xdr:col>27</xdr:col>
      <xdr:colOff>0</xdr:colOff>
      <xdr:row>106</xdr:row>
      <xdr:rowOff>39687</xdr:rowOff>
    </xdr:to>
    <xdr:sp macro="" textlink="">
      <xdr:nvSpPr>
        <xdr:cNvPr id="158" name="Oval 157">
          <a:extLst>
            <a:ext uri="{FF2B5EF4-FFF2-40B4-BE49-F238E27FC236}">
              <a16:creationId xmlns:a16="http://schemas.microsoft.com/office/drawing/2014/main" id="{2A88624D-83D9-F943-BF03-66770F4F547A}"/>
            </a:ext>
          </a:extLst>
        </xdr:cNvPr>
        <xdr:cNvSpPr/>
      </xdr:nvSpPr>
      <xdr:spPr>
        <a:xfrm>
          <a:off x="19050000" y="20935156"/>
          <a:ext cx="277813" cy="297656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19844</xdr:colOff>
      <xdr:row>110</xdr:row>
      <xdr:rowOff>178594</xdr:rowOff>
    </xdr:from>
    <xdr:to>
      <xdr:col>26</xdr:col>
      <xdr:colOff>297657</xdr:colOff>
      <xdr:row>112</xdr:row>
      <xdr:rowOff>79375</xdr:rowOff>
    </xdr:to>
    <xdr:sp macro="" textlink="">
      <xdr:nvSpPr>
        <xdr:cNvPr id="160" name="Oval 159">
          <a:extLst>
            <a:ext uri="{FF2B5EF4-FFF2-40B4-BE49-F238E27FC236}">
              <a16:creationId xmlns:a16="http://schemas.microsoft.com/office/drawing/2014/main" id="{766329F8-DF9F-0E4C-8513-F0AEE9F329F3}"/>
            </a:ext>
          </a:extLst>
        </xdr:cNvPr>
        <xdr:cNvSpPr/>
      </xdr:nvSpPr>
      <xdr:spPr>
        <a:xfrm>
          <a:off x="18514219" y="22165469"/>
          <a:ext cx="277813" cy="297656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21431</xdr:colOff>
      <xdr:row>141</xdr:row>
      <xdr:rowOff>171450</xdr:rowOff>
    </xdr:from>
    <xdr:to>
      <xdr:col>22</xdr:col>
      <xdr:colOff>299244</xdr:colOff>
      <xdr:row>143</xdr:row>
      <xdr:rowOff>52387</xdr:rowOff>
    </xdr:to>
    <xdr:sp macro="" textlink="">
      <xdr:nvSpPr>
        <xdr:cNvPr id="166" name="Oval 165">
          <a:extLst>
            <a:ext uri="{FF2B5EF4-FFF2-40B4-BE49-F238E27FC236}">
              <a16:creationId xmlns:a16="http://schemas.microsoft.com/office/drawing/2014/main" id="{7134D139-89C3-6140-A3B9-F3A94AAB1C3E}"/>
            </a:ext>
          </a:extLst>
        </xdr:cNvPr>
        <xdr:cNvSpPr/>
      </xdr:nvSpPr>
      <xdr:spPr>
        <a:xfrm>
          <a:off x="17382331" y="28517850"/>
          <a:ext cx="277813" cy="300037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456406</xdr:colOff>
      <xdr:row>148</xdr:row>
      <xdr:rowOff>79375</xdr:rowOff>
    </xdr:from>
    <xdr:to>
      <xdr:col>12</xdr:col>
      <xdr:colOff>19844</xdr:colOff>
      <xdr:row>150</xdr:row>
      <xdr:rowOff>59531</xdr:rowOff>
    </xdr:to>
    <xdr:sp macro="" textlink="">
      <xdr:nvSpPr>
        <xdr:cNvPr id="170" name="Oval 169">
          <a:extLst>
            <a:ext uri="{FF2B5EF4-FFF2-40B4-BE49-F238E27FC236}">
              <a16:creationId xmlns:a16="http://schemas.microsoft.com/office/drawing/2014/main" id="{0BE43CB7-82B3-E946-A14D-0C10871F327B}"/>
            </a:ext>
          </a:extLst>
        </xdr:cNvPr>
        <xdr:cNvSpPr/>
      </xdr:nvSpPr>
      <xdr:spPr>
        <a:xfrm>
          <a:off x="9544844" y="29785469"/>
          <a:ext cx="396875" cy="377031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141</xdr:row>
      <xdr:rowOff>158750</xdr:rowOff>
    </xdr:from>
    <xdr:to>
      <xdr:col>15</xdr:col>
      <xdr:colOff>396875</xdr:colOff>
      <xdr:row>143</xdr:row>
      <xdr:rowOff>119062</xdr:rowOff>
    </xdr:to>
    <xdr:sp macro="" textlink="">
      <xdr:nvSpPr>
        <xdr:cNvPr id="171" name="Oval 170">
          <a:extLst>
            <a:ext uri="{FF2B5EF4-FFF2-40B4-BE49-F238E27FC236}">
              <a16:creationId xmlns:a16="http://schemas.microsoft.com/office/drawing/2014/main" id="{C239F209-D7ED-BF4D-880E-C17EBD9D8FB6}"/>
            </a:ext>
          </a:extLst>
        </xdr:cNvPr>
        <xdr:cNvSpPr/>
      </xdr:nvSpPr>
      <xdr:spPr>
        <a:xfrm>
          <a:off x="12442031" y="28356719"/>
          <a:ext cx="396875" cy="377031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515938</xdr:colOff>
      <xdr:row>134</xdr:row>
      <xdr:rowOff>119063</xdr:rowOff>
    </xdr:from>
    <xdr:to>
      <xdr:col>7</xdr:col>
      <xdr:colOff>79375</xdr:colOff>
      <xdr:row>136</xdr:row>
      <xdr:rowOff>99219</xdr:rowOff>
    </xdr:to>
    <xdr:sp macro="" textlink="">
      <xdr:nvSpPr>
        <xdr:cNvPr id="172" name="Oval 171">
          <a:extLst>
            <a:ext uri="{FF2B5EF4-FFF2-40B4-BE49-F238E27FC236}">
              <a16:creationId xmlns:a16="http://schemas.microsoft.com/office/drawing/2014/main" id="{8BA27534-0C2E-BC4B-8C66-F3C9E28091AA}"/>
            </a:ext>
          </a:extLst>
        </xdr:cNvPr>
        <xdr:cNvSpPr/>
      </xdr:nvSpPr>
      <xdr:spPr>
        <a:xfrm>
          <a:off x="5119688" y="26927969"/>
          <a:ext cx="396875" cy="377031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27214</xdr:colOff>
      <xdr:row>153</xdr:row>
      <xdr:rowOff>99785</xdr:rowOff>
    </xdr:from>
    <xdr:to>
      <xdr:col>28</xdr:col>
      <xdr:colOff>13467</xdr:colOff>
      <xdr:row>153</xdr:row>
      <xdr:rowOff>99785</xdr:rowOff>
    </xdr:to>
    <xdr:cxnSp macro="">
      <xdr:nvCxnSpPr>
        <xdr:cNvPr id="179" name="Straight Connector 178">
          <a:extLst>
            <a:ext uri="{FF2B5EF4-FFF2-40B4-BE49-F238E27FC236}">
              <a16:creationId xmlns:a16="http://schemas.microsoft.com/office/drawing/2014/main" id="{A3F44C2D-7CAC-2F4D-800F-6FF70BD25BDA}"/>
            </a:ext>
          </a:extLst>
        </xdr:cNvPr>
        <xdr:cNvCxnSpPr/>
      </xdr:nvCxnSpPr>
      <xdr:spPr>
        <a:xfrm>
          <a:off x="17529402" y="30798066"/>
          <a:ext cx="1811878" cy="0"/>
        </a:xfrm>
        <a:prstGeom prst="line">
          <a:avLst/>
        </a:prstGeom>
        <a:ln w="19050">
          <a:solidFill>
            <a:schemeClr val="tx1"/>
          </a:solidFill>
          <a:tailEnd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9071</xdr:colOff>
      <xdr:row>147</xdr:row>
      <xdr:rowOff>108857</xdr:rowOff>
    </xdr:from>
    <xdr:to>
      <xdr:col>27</xdr:col>
      <xdr:colOff>820824</xdr:colOff>
      <xdr:row>147</xdr:row>
      <xdr:rowOff>108857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id="{3472C6F4-F706-4C4A-BAEB-41E615176DB7}"/>
            </a:ext>
          </a:extLst>
        </xdr:cNvPr>
        <xdr:cNvCxnSpPr/>
      </xdr:nvCxnSpPr>
      <xdr:spPr>
        <a:xfrm>
          <a:off x="17511259" y="29616513"/>
          <a:ext cx="1803940" cy="0"/>
        </a:xfrm>
        <a:prstGeom prst="line">
          <a:avLst/>
        </a:prstGeom>
        <a:ln w="19050">
          <a:solidFill>
            <a:schemeClr val="tx1"/>
          </a:solidFill>
          <a:tailEnd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18143</xdr:colOff>
      <xdr:row>169</xdr:row>
      <xdr:rowOff>99786</xdr:rowOff>
    </xdr:from>
    <xdr:to>
      <xdr:col>28</xdr:col>
      <xdr:colOff>4396</xdr:colOff>
      <xdr:row>169</xdr:row>
      <xdr:rowOff>99786</xdr:rowOff>
    </xdr:to>
    <xdr:cxnSp macro="">
      <xdr:nvCxnSpPr>
        <xdr:cNvPr id="181" name="Straight Connector 180">
          <a:extLst>
            <a:ext uri="{FF2B5EF4-FFF2-40B4-BE49-F238E27FC236}">
              <a16:creationId xmlns:a16="http://schemas.microsoft.com/office/drawing/2014/main" id="{6F8FD077-8674-A847-ADF7-8E48ED6C518B}"/>
            </a:ext>
          </a:extLst>
        </xdr:cNvPr>
        <xdr:cNvCxnSpPr/>
      </xdr:nvCxnSpPr>
      <xdr:spPr>
        <a:xfrm>
          <a:off x="17520331" y="33973067"/>
          <a:ext cx="1811878" cy="0"/>
        </a:xfrm>
        <a:prstGeom prst="line">
          <a:avLst/>
        </a:prstGeom>
        <a:ln w="19050">
          <a:solidFill>
            <a:schemeClr val="tx1"/>
          </a:solidFill>
          <a:tailEnd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9071</xdr:colOff>
      <xdr:row>163</xdr:row>
      <xdr:rowOff>108857</xdr:rowOff>
    </xdr:from>
    <xdr:to>
      <xdr:col>27</xdr:col>
      <xdr:colOff>820824</xdr:colOff>
      <xdr:row>163</xdr:row>
      <xdr:rowOff>108857</xdr:rowOff>
    </xdr:to>
    <xdr:cxnSp macro="">
      <xdr:nvCxnSpPr>
        <xdr:cNvPr id="182" name="Straight Connector 181">
          <a:extLst>
            <a:ext uri="{FF2B5EF4-FFF2-40B4-BE49-F238E27FC236}">
              <a16:creationId xmlns:a16="http://schemas.microsoft.com/office/drawing/2014/main" id="{0F72BDD9-5EA7-3342-8AEE-9E4E1E30FA52}"/>
            </a:ext>
          </a:extLst>
        </xdr:cNvPr>
        <xdr:cNvCxnSpPr/>
      </xdr:nvCxnSpPr>
      <xdr:spPr>
        <a:xfrm>
          <a:off x="17511259" y="32791513"/>
          <a:ext cx="1803940" cy="0"/>
        </a:xfrm>
        <a:prstGeom prst="line">
          <a:avLst/>
        </a:prstGeom>
        <a:ln w="19050">
          <a:solidFill>
            <a:schemeClr val="tx1"/>
          </a:solidFill>
          <a:tailEnd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595313</xdr:colOff>
      <xdr:row>146</xdr:row>
      <xdr:rowOff>198438</xdr:rowOff>
    </xdr:from>
    <xdr:to>
      <xdr:col>27</xdr:col>
      <xdr:colOff>39688</xdr:colOff>
      <xdr:row>148</xdr:row>
      <xdr:rowOff>59531</xdr:rowOff>
    </xdr:to>
    <xdr:sp macro="" textlink="">
      <xdr:nvSpPr>
        <xdr:cNvPr id="190" name="Oval 189">
          <a:extLst>
            <a:ext uri="{FF2B5EF4-FFF2-40B4-BE49-F238E27FC236}">
              <a16:creationId xmlns:a16="http://schemas.microsoft.com/office/drawing/2014/main" id="{E60F73D7-8BB0-FB47-9594-11B88FB24E38}"/>
            </a:ext>
          </a:extLst>
        </xdr:cNvPr>
        <xdr:cNvSpPr/>
      </xdr:nvSpPr>
      <xdr:spPr>
        <a:xfrm>
          <a:off x="19089688" y="29467969"/>
          <a:ext cx="277813" cy="297656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972344</xdr:colOff>
      <xdr:row>152</xdr:row>
      <xdr:rowOff>138906</xdr:rowOff>
    </xdr:from>
    <xdr:to>
      <xdr:col>26</xdr:col>
      <xdr:colOff>257970</xdr:colOff>
      <xdr:row>154</xdr:row>
      <xdr:rowOff>39687</xdr:rowOff>
    </xdr:to>
    <xdr:sp macro="" textlink="">
      <xdr:nvSpPr>
        <xdr:cNvPr id="191" name="Oval 190">
          <a:extLst>
            <a:ext uri="{FF2B5EF4-FFF2-40B4-BE49-F238E27FC236}">
              <a16:creationId xmlns:a16="http://schemas.microsoft.com/office/drawing/2014/main" id="{28A06584-34A5-A646-A2CE-BC6E4953D8CF}"/>
            </a:ext>
          </a:extLst>
        </xdr:cNvPr>
        <xdr:cNvSpPr/>
      </xdr:nvSpPr>
      <xdr:spPr>
        <a:xfrm>
          <a:off x="18474532" y="30638750"/>
          <a:ext cx="277813" cy="297656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59532</xdr:colOff>
      <xdr:row>168</xdr:row>
      <xdr:rowOff>158750</xdr:rowOff>
    </xdr:from>
    <xdr:to>
      <xdr:col>26</xdr:col>
      <xdr:colOff>337345</xdr:colOff>
      <xdr:row>170</xdr:row>
      <xdr:rowOff>59531</xdr:rowOff>
    </xdr:to>
    <xdr:sp macro="" textlink="">
      <xdr:nvSpPr>
        <xdr:cNvPr id="192" name="Oval 191">
          <a:extLst>
            <a:ext uri="{FF2B5EF4-FFF2-40B4-BE49-F238E27FC236}">
              <a16:creationId xmlns:a16="http://schemas.microsoft.com/office/drawing/2014/main" id="{733ABECC-3F20-EC4D-A81D-8690786742FC}"/>
            </a:ext>
          </a:extLst>
        </xdr:cNvPr>
        <xdr:cNvSpPr/>
      </xdr:nvSpPr>
      <xdr:spPr>
        <a:xfrm>
          <a:off x="18553907" y="33833594"/>
          <a:ext cx="277813" cy="297656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555626</xdr:colOff>
      <xdr:row>162</xdr:row>
      <xdr:rowOff>158750</xdr:rowOff>
    </xdr:from>
    <xdr:to>
      <xdr:col>27</xdr:col>
      <xdr:colOff>1</xdr:colOff>
      <xdr:row>164</xdr:row>
      <xdr:rowOff>59531</xdr:rowOff>
    </xdr:to>
    <xdr:sp macro="" textlink="">
      <xdr:nvSpPr>
        <xdr:cNvPr id="193" name="Oval 192">
          <a:extLst>
            <a:ext uri="{FF2B5EF4-FFF2-40B4-BE49-F238E27FC236}">
              <a16:creationId xmlns:a16="http://schemas.microsoft.com/office/drawing/2014/main" id="{BC8842E4-E3C4-7845-AEA9-50EEA4A133E7}"/>
            </a:ext>
          </a:extLst>
        </xdr:cNvPr>
        <xdr:cNvSpPr/>
      </xdr:nvSpPr>
      <xdr:spPr>
        <a:xfrm>
          <a:off x="19050001" y="32642969"/>
          <a:ext cx="277813" cy="297656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618140</xdr:colOff>
      <xdr:row>5</xdr:row>
      <xdr:rowOff>112390</xdr:rowOff>
    </xdr:from>
    <xdr:to>
      <xdr:col>27</xdr:col>
      <xdr:colOff>818495</xdr:colOff>
      <xdr:row>6</xdr:row>
      <xdr:rowOff>83781</xdr:rowOff>
    </xdr:to>
    <xdr:sp macro="" textlink="">
      <xdr:nvSpPr>
        <xdr:cNvPr id="196" name="AutoShape 32">
          <a:extLst>
            <a:ext uri="{FF2B5EF4-FFF2-40B4-BE49-F238E27FC236}">
              <a16:creationId xmlns:a16="http://schemas.microsoft.com/office/drawing/2014/main" id="{029BFD71-391B-6C46-B478-0362F59DAE68}"/>
            </a:ext>
          </a:extLst>
        </xdr:cNvPr>
        <xdr:cNvSpPr>
          <a:spLocks noChangeArrowheads="1"/>
        </xdr:cNvSpPr>
      </xdr:nvSpPr>
      <xdr:spPr bwMode="auto">
        <a:xfrm rot="16200000">
          <a:off x="16354746" y="1065607"/>
          <a:ext cx="173692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618142</xdr:colOff>
      <xdr:row>8</xdr:row>
      <xdr:rowOff>11240</xdr:rowOff>
    </xdr:from>
    <xdr:to>
      <xdr:col>27</xdr:col>
      <xdr:colOff>818497</xdr:colOff>
      <xdr:row>8</xdr:row>
      <xdr:rowOff>184932</xdr:rowOff>
    </xdr:to>
    <xdr:sp macro="" textlink="">
      <xdr:nvSpPr>
        <xdr:cNvPr id="197" name="AutoShape 32">
          <a:extLst>
            <a:ext uri="{FF2B5EF4-FFF2-40B4-BE49-F238E27FC236}">
              <a16:creationId xmlns:a16="http://schemas.microsoft.com/office/drawing/2014/main" id="{26436F42-566C-484F-916F-FF1183FBD6D7}"/>
            </a:ext>
          </a:extLst>
        </xdr:cNvPr>
        <xdr:cNvSpPr>
          <a:spLocks noChangeArrowheads="1"/>
        </xdr:cNvSpPr>
      </xdr:nvSpPr>
      <xdr:spPr bwMode="auto">
        <a:xfrm rot="16200000">
          <a:off x="16354748" y="1571359"/>
          <a:ext cx="173692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618140</xdr:colOff>
      <xdr:row>13</xdr:row>
      <xdr:rowOff>11238</xdr:rowOff>
    </xdr:from>
    <xdr:to>
      <xdr:col>27</xdr:col>
      <xdr:colOff>818495</xdr:colOff>
      <xdr:row>13</xdr:row>
      <xdr:rowOff>184930</xdr:rowOff>
    </xdr:to>
    <xdr:sp macro="" textlink="">
      <xdr:nvSpPr>
        <xdr:cNvPr id="199" name="AutoShape 32">
          <a:extLst>
            <a:ext uri="{FF2B5EF4-FFF2-40B4-BE49-F238E27FC236}">
              <a16:creationId xmlns:a16="http://schemas.microsoft.com/office/drawing/2014/main" id="{0F16B605-5AF6-9C4B-9111-1A5299B7221C}"/>
            </a:ext>
          </a:extLst>
        </xdr:cNvPr>
        <xdr:cNvSpPr>
          <a:spLocks noChangeArrowheads="1"/>
        </xdr:cNvSpPr>
      </xdr:nvSpPr>
      <xdr:spPr bwMode="auto">
        <a:xfrm rot="16200000">
          <a:off x="16354746" y="2751446"/>
          <a:ext cx="173692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618141</xdr:colOff>
      <xdr:row>19</xdr:row>
      <xdr:rowOff>112390</xdr:rowOff>
    </xdr:from>
    <xdr:to>
      <xdr:col>27</xdr:col>
      <xdr:colOff>818496</xdr:colOff>
      <xdr:row>20</xdr:row>
      <xdr:rowOff>72542</xdr:rowOff>
    </xdr:to>
    <xdr:sp macro="" textlink="">
      <xdr:nvSpPr>
        <xdr:cNvPr id="200" name="AutoShape 32">
          <a:extLst>
            <a:ext uri="{FF2B5EF4-FFF2-40B4-BE49-F238E27FC236}">
              <a16:creationId xmlns:a16="http://schemas.microsoft.com/office/drawing/2014/main" id="{B4E3A9CF-D0F7-944F-9831-7D47A9B12140}"/>
            </a:ext>
          </a:extLst>
        </xdr:cNvPr>
        <xdr:cNvSpPr>
          <a:spLocks noChangeArrowheads="1"/>
        </xdr:cNvSpPr>
      </xdr:nvSpPr>
      <xdr:spPr bwMode="auto">
        <a:xfrm rot="16200000">
          <a:off x="16354747" y="4055164"/>
          <a:ext cx="173692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618143</xdr:colOff>
      <xdr:row>23</xdr:row>
      <xdr:rowOff>11238</xdr:rowOff>
    </xdr:from>
    <xdr:to>
      <xdr:col>27</xdr:col>
      <xdr:colOff>818498</xdr:colOff>
      <xdr:row>23</xdr:row>
      <xdr:rowOff>184930</xdr:rowOff>
    </xdr:to>
    <xdr:sp macro="" textlink="">
      <xdr:nvSpPr>
        <xdr:cNvPr id="201" name="AutoShape 32">
          <a:extLst>
            <a:ext uri="{FF2B5EF4-FFF2-40B4-BE49-F238E27FC236}">
              <a16:creationId xmlns:a16="http://schemas.microsoft.com/office/drawing/2014/main" id="{0D909086-E279-F846-A042-3126092648C3}"/>
            </a:ext>
          </a:extLst>
        </xdr:cNvPr>
        <xdr:cNvSpPr>
          <a:spLocks noChangeArrowheads="1"/>
        </xdr:cNvSpPr>
      </xdr:nvSpPr>
      <xdr:spPr bwMode="auto">
        <a:xfrm rot="16200000">
          <a:off x="16354749" y="4751977"/>
          <a:ext cx="173692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618140</xdr:colOff>
      <xdr:row>14</xdr:row>
      <xdr:rowOff>123628</xdr:rowOff>
    </xdr:from>
    <xdr:to>
      <xdr:col>27</xdr:col>
      <xdr:colOff>818495</xdr:colOff>
      <xdr:row>15</xdr:row>
      <xdr:rowOff>95019</xdr:rowOff>
    </xdr:to>
    <xdr:sp macro="" textlink="">
      <xdr:nvSpPr>
        <xdr:cNvPr id="202" name="AutoShape 32">
          <a:extLst>
            <a:ext uri="{FF2B5EF4-FFF2-40B4-BE49-F238E27FC236}">
              <a16:creationId xmlns:a16="http://schemas.microsoft.com/office/drawing/2014/main" id="{3A053C15-2844-4045-AC2A-F6C08CC2DC57}"/>
            </a:ext>
          </a:extLst>
        </xdr:cNvPr>
        <xdr:cNvSpPr>
          <a:spLocks noChangeArrowheads="1"/>
        </xdr:cNvSpPr>
      </xdr:nvSpPr>
      <xdr:spPr bwMode="auto">
        <a:xfrm rot="16200000">
          <a:off x="16354746" y="3066137"/>
          <a:ext cx="173692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618142</xdr:colOff>
      <xdr:row>17</xdr:row>
      <xdr:rowOff>11239</xdr:rowOff>
    </xdr:from>
    <xdr:to>
      <xdr:col>27</xdr:col>
      <xdr:colOff>818497</xdr:colOff>
      <xdr:row>17</xdr:row>
      <xdr:rowOff>184931</xdr:rowOff>
    </xdr:to>
    <xdr:sp macro="" textlink="">
      <xdr:nvSpPr>
        <xdr:cNvPr id="203" name="AutoShape 32">
          <a:extLst>
            <a:ext uri="{FF2B5EF4-FFF2-40B4-BE49-F238E27FC236}">
              <a16:creationId xmlns:a16="http://schemas.microsoft.com/office/drawing/2014/main" id="{89455BFE-1FF6-1E4F-9035-23EBE4FDF81E}"/>
            </a:ext>
          </a:extLst>
        </xdr:cNvPr>
        <xdr:cNvSpPr>
          <a:spLocks noChangeArrowheads="1"/>
        </xdr:cNvSpPr>
      </xdr:nvSpPr>
      <xdr:spPr bwMode="auto">
        <a:xfrm rot="16200000">
          <a:off x="16354748" y="3560650"/>
          <a:ext cx="173692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618145</xdr:colOff>
      <xdr:row>36</xdr:row>
      <xdr:rowOff>9241</xdr:rowOff>
    </xdr:from>
    <xdr:to>
      <xdr:col>27</xdr:col>
      <xdr:colOff>818500</xdr:colOff>
      <xdr:row>36</xdr:row>
      <xdr:rowOff>186631</xdr:rowOff>
    </xdr:to>
    <xdr:sp macro="" textlink="">
      <xdr:nvSpPr>
        <xdr:cNvPr id="204" name="AutoShape 32">
          <a:extLst>
            <a:ext uri="{FF2B5EF4-FFF2-40B4-BE49-F238E27FC236}">
              <a16:creationId xmlns:a16="http://schemas.microsoft.com/office/drawing/2014/main" id="{C0122D3B-C90F-FF43-AE69-CC3A631597AD}"/>
            </a:ext>
          </a:extLst>
        </xdr:cNvPr>
        <xdr:cNvSpPr>
          <a:spLocks noChangeArrowheads="1"/>
        </xdr:cNvSpPr>
      </xdr:nvSpPr>
      <xdr:spPr bwMode="auto">
        <a:xfrm rot="16200000">
          <a:off x="19679628" y="7241771"/>
          <a:ext cx="177390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635401</xdr:colOff>
      <xdr:row>28</xdr:row>
      <xdr:rowOff>2976</xdr:rowOff>
    </xdr:from>
    <xdr:to>
      <xdr:col>28</xdr:col>
      <xdr:colOff>9046</xdr:colOff>
      <xdr:row>28</xdr:row>
      <xdr:rowOff>181410</xdr:rowOff>
    </xdr:to>
    <xdr:sp macro="" textlink="">
      <xdr:nvSpPr>
        <xdr:cNvPr id="205" name="AutoShape 32">
          <a:extLst>
            <a:ext uri="{FF2B5EF4-FFF2-40B4-BE49-F238E27FC236}">
              <a16:creationId xmlns:a16="http://schemas.microsoft.com/office/drawing/2014/main" id="{4CFA81CF-ED6E-9940-A633-67BA7D3E2A03}"/>
            </a:ext>
          </a:extLst>
        </xdr:cNvPr>
        <xdr:cNvSpPr>
          <a:spLocks noChangeArrowheads="1"/>
        </xdr:cNvSpPr>
      </xdr:nvSpPr>
      <xdr:spPr bwMode="auto">
        <a:xfrm rot="16200000">
          <a:off x="23886757" y="5584589"/>
          <a:ext cx="178434" cy="207083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618141</xdr:colOff>
      <xdr:row>30</xdr:row>
      <xdr:rowOff>11239</xdr:rowOff>
    </xdr:from>
    <xdr:to>
      <xdr:col>27</xdr:col>
      <xdr:colOff>818496</xdr:colOff>
      <xdr:row>30</xdr:row>
      <xdr:rowOff>184931</xdr:rowOff>
    </xdr:to>
    <xdr:sp macro="" textlink="">
      <xdr:nvSpPr>
        <xdr:cNvPr id="207" name="AutoShape 32">
          <a:extLst>
            <a:ext uri="{FF2B5EF4-FFF2-40B4-BE49-F238E27FC236}">
              <a16:creationId xmlns:a16="http://schemas.microsoft.com/office/drawing/2014/main" id="{07288D5F-05F4-3042-89FD-B401A62D5250}"/>
            </a:ext>
          </a:extLst>
        </xdr:cNvPr>
        <xdr:cNvSpPr>
          <a:spLocks noChangeArrowheads="1"/>
        </xdr:cNvSpPr>
      </xdr:nvSpPr>
      <xdr:spPr bwMode="auto">
        <a:xfrm rot="16200000">
          <a:off x="16354747" y="6190562"/>
          <a:ext cx="173692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618140</xdr:colOff>
      <xdr:row>40</xdr:row>
      <xdr:rowOff>11240</xdr:rowOff>
    </xdr:from>
    <xdr:to>
      <xdr:col>27</xdr:col>
      <xdr:colOff>818495</xdr:colOff>
      <xdr:row>40</xdr:row>
      <xdr:rowOff>184932</xdr:rowOff>
    </xdr:to>
    <xdr:sp macro="" textlink="">
      <xdr:nvSpPr>
        <xdr:cNvPr id="208" name="AutoShape 32">
          <a:extLst>
            <a:ext uri="{FF2B5EF4-FFF2-40B4-BE49-F238E27FC236}">
              <a16:creationId xmlns:a16="http://schemas.microsoft.com/office/drawing/2014/main" id="{CA19ADA4-2B95-7140-93B7-FDFF80E35531}"/>
            </a:ext>
          </a:extLst>
        </xdr:cNvPr>
        <xdr:cNvSpPr>
          <a:spLocks noChangeArrowheads="1"/>
        </xdr:cNvSpPr>
      </xdr:nvSpPr>
      <xdr:spPr bwMode="auto">
        <a:xfrm rot="16200000">
          <a:off x="16354746" y="8269766"/>
          <a:ext cx="173692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618142</xdr:colOff>
      <xdr:row>37</xdr:row>
      <xdr:rowOff>146106</xdr:rowOff>
    </xdr:from>
    <xdr:to>
      <xdr:col>27</xdr:col>
      <xdr:colOff>818497</xdr:colOff>
      <xdr:row>38</xdr:row>
      <xdr:rowOff>106258</xdr:rowOff>
    </xdr:to>
    <xdr:sp macro="" textlink="">
      <xdr:nvSpPr>
        <xdr:cNvPr id="209" name="AutoShape 32">
          <a:extLst>
            <a:ext uri="{FF2B5EF4-FFF2-40B4-BE49-F238E27FC236}">
              <a16:creationId xmlns:a16="http://schemas.microsoft.com/office/drawing/2014/main" id="{6E0C87A4-4069-384F-B8CE-DC662FB9B87B}"/>
            </a:ext>
          </a:extLst>
        </xdr:cNvPr>
        <xdr:cNvSpPr>
          <a:spLocks noChangeArrowheads="1"/>
        </xdr:cNvSpPr>
      </xdr:nvSpPr>
      <xdr:spPr bwMode="auto">
        <a:xfrm rot="16200000">
          <a:off x="16354748" y="7786491"/>
          <a:ext cx="173692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618141</xdr:colOff>
      <xdr:row>46</xdr:row>
      <xdr:rowOff>22478</xdr:rowOff>
    </xdr:from>
    <xdr:to>
      <xdr:col>27</xdr:col>
      <xdr:colOff>818496</xdr:colOff>
      <xdr:row>46</xdr:row>
      <xdr:rowOff>196170</xdr:rowOff>
    </xdr:to>
    <xdr:sp macro="" textlink="">
      <xdr:nvSpPr>
        <xdr:cNvPr id="210" name="AutoShape 32">
          <a:extLst>
            <a:ext uri="{FF2B5EF4-FFF2-40B4-BE49-F238E27FC236}">
              <a16:creationId xmlns:a16="http://schemas.microsoft.com/office/drawing/2014/main" id="{C52678F3-15B7-AB48-9BDF-8C11A6BDA2C7}"/>
            </a:ext>
          </a:extLst>
        </xdr:cNvPr>
        <xdr:cNvSpPr>
          <a:spLocks noChangeArrowheads="1"/>
        </xdr:cNvSpPr>
      </xdr:nvSpPr>
      <xdr:spPr bwMode="auto">
        <a:xfrm rot="16200000">
          <a:off x="16354747" y="9461093"/>
          <a:ext cx="173692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618142</xdr:colOff>
      <xdr:row>42</xdr:row>
      <xdr:rowOff>49329</xdr:rowOff>
    </xdr:from>
    <xdr:to>
      <xdr:col>27</xdr:col>
      <xdr:colOff>818497</xdr:colOff>
      <xdr:row>43</xdr:row>
      <xdr:rowOff>20720</xdr:rowOff>
    </xdr:to>
    <xdr:sp macro="" textlink="">
      <xdr:nvSpPr>
        <xdr:cNvPr id="211" name="AutoShape 32">
          <a:extLst>
            <a:ext uri="{FF2B5EF4-FFF2-40B4-BE49-F238E27FC236}">
              <a16:creationId xmlns:a16="http://schemas.microsoft.com/office/drawing/2014/main" id="{D3F5224E-CA15-4C49-B3B4-BE18B3FB2E5A}"/>
            </a:ext>
          </a:extLst>
        </xdr:cNvPr>
        <xdr:cNvSpPr>
          <a:spLocks noChangeArrowheads="1"/>
        </xdr:cNvSpPr>
      </xdr:nvSpPr>
      <xdr:spPr bwMode="auto">
        <a:xfrm rot="16200000">
          <a:off x="24514090" y="8514508"/>
          <a:ext cx="171918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629516</xdr:colOff>
      <xdr:row>52</xdr:row>
      <xdr:rowOff>19597</xdr:rowOff>
    </xdr:from>
    <xdr:to>
      <xdr:col>27</xdr:col>
      <xdr:colOff>819451</xdr:colOff>
      <xdr:row>52</xdr:row>
      <xdr:rowOff>187858</xdr:rowOff>
    </xdr:to>
    <xdr:sp macro="" textlink="">
      <xdr:nvSpPr>
        <xdr:cNvPr id="212" name="AutoShape 32">
          <a:extLst>
            <a:ext uri="{FF2B5EF4-FFF2-40B4-BE49-F238E27FC236}">
              <a16:creationId xmlns:a16="http://schemas.microsoft.com/office/drawing/2014/main" id="{DE135FDB-E04B-D24C-9403-186D59683E0C}"/>
            </a:ext>
          </a:extLst>
        </xdr:cNvPr>
        <xdr:cNvSpPr>
          <a:spLocks noChangeArrowheads="1"/>
        </xdr:cNvSpPr>
      </xdr:nvSpPr>
      <xdr:spPr bwMode="auto">
        <a:xfrm rot="16200000">
          <a:off x="24564599" y="10551888"/>
          <a:ext cx="168261" cy="18993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621097</xdr:colOff>
      <xdr:row>57</xdr:row>
      <xdr:rowOff>181518</xdr:rowOff>
    </xdr:from>
    <xdr:to>
      <xdr:col>27</xdr:col>
      <xdr:colOff>821452</xdr:colOff>
      <xdr:row>58</xdr:row>
      <xdr:rowOff>163645</xdr:rowOff>
    </xdr:to>
    <xdr:sp macro="" textlink="">
      <xdr:nvSpPr>
        <xdr:cNvPr id="213" name="AutoShape 32">
          <a:extLst>
            <a:ext uri="{FF2B5EF4-FFF2-40B4-BE49-F238E27FC236}">
              <a16:creationId xmlns:a16="http://schemas.microsoft.com/office/drawing/2014/main" id="{69D95A75-D7E3-B849-A10C-140F76C4D51F}"/>
            </a:ext>
          </a:extLst>
        </xdr:cNvPr>
        <xdr:cNvSpPr>
          <a:spLocks noChangeArrowheads="1"/>
        </xdr:cNvSpPr>
      </xdr:nvSpPr>
      <xdr:spPr bwMode="auto">
        <a:xfrm rot="16200000">
          <a:off x="24558675" y="11732990"/>
          <a:ext cx="173692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629381</xdr:colOff>
      <xdr:row>64</xdr:row>
      <xdr:rowOff>145811</xdr:rowOff>
    </xdr:from>
    <xdr:to>
      <xdr:col>28</xdr:col>
      <xdr:colOff>9294</xdr:colOff>
      <xdr:row>65</xdr:row>
      <xdr:rowOff>117202</xdr:rowOff>
    </xdr:to>
    <xdr:sp macro="" textlink="">
      <xdr:nvSpPr>
        <xdr:cNvPr id="215" name="AutoShape 32">
          <a:extLst>
            <a:ext uri="{FF2B5EF4-FFF2-40B4-BE49-F238E27FC236}">
              <a16:creationId xmlns:a16="http://schemas.microsoft.com/office/drawing/2014/main" id="{FAC76C2D-8A30-204A-8C2A-0B8A56322597}"/>
            </a:ext>
          </a:extLst>
        </xdr:cNvPr>
        <xdr:cNvSpPr>
          <a:spLocks noChangeArrowheads="1"/>
        </xdr:cNvSpPr>
      </xdr:nvSpPr>
      <xdr:spPr bwMode="auto">
        <a:xfrm rot="16200000">
          <a:off x="24505418" y="12765564"/>
          <a:ext cx="171917" cy="198728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618143</xdr:colOff>
      <xdr:row>67</xdr:row>
      <xdr:rowOff>22479</xdr:rowOff>
    </xdr:from>
    <xdr:to>
      <xdr:col>27</xdr:col>
      <xdr:colOff>818498</xdr:colOff>
      <xdr:row>67</xdr:row>
      <xdr:rowOff>196171</xdr:rowOff>
    </xdr:to>
    <xdr:sp macro="" textlink="">
      <xdr:nvSpPr>
        <xdr:cNvPr id="216" name="AutoShape 32">
          <a:extLst>
            <a:ext uri="{FF2B5EF4-FFF2-40B4-BE49-F238E27FC236}">
              <a16:creationId xmlns:a16="http://schemas.microsoft.com/office/drawing/2014/main" id="{42D303CA-6D00-AF44-B67A-08966B3A8DAD}"/>
            </a:ext>
          </a:extLst>
        </xdr:cNvPr>
        <xdr:cNvSpPr>
          <a:spLocks noChangeArrowheads="1"/>
        </xdr:cNvSpPr>
      </xdr:nvSpPr>
      <xdr:spPr bwMode="auto">
        <a:xfrm rot="16200000">
          <a:off x="19805103" y="13597023"/>
          <a:ext cx="173692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606906</xdr:colOff>
      <xdr:row>69</xdr:row>
      <xdr:rowOff>101151</xdr:rowOff>
    </xdr:from>
    <xdr:to>
      <xdr:col>27</xdr:col>
      <xdr:colOff>807261</xdr:colOff>
      <xdr:row>70</xdr:row>
      <xdr:rowOff>72542</xdr:rowOff>
    </xdr:to>
    <xdr:sp macro="" textlink="">
      <xdr:nvSpPr>
        <xdr:cNvPr id="217" name="AutoShape 32">
          <a:extLst>
            <a:ext uri="{FF2B5EF4-FFF2-40B4-BE49-F238E27FC236}">
              <a16:creationId xmlns:a16="http://schemas.microsoft.com/office/drawing/2014/main" id="{449B5996-31FC-484F-AFAB-9B80A3002FF9}"/>
            </a:ext>
          </a:extLst>
        </xdr:cNvPr>
        <xdr:cNvSpPr>
          <a:spLocks noChangeArrowheads="1"/>
        </xdr:cNvSpPr>
      </xdr:nvSpPr>
      <xdr:spPr bwMode="auto">
        <a:xfrm rot="16200000">
          <a:off x="19793866" y="14069058"/>
          <a:ext cx="173692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618143</xdr:colOff>
      <xdr:row>73</xdr:row>
      <xdr:rowOff>11239</xdr:rowOff>
    </xdr:from>
    <xdr:to>
      <xdr:col>27</xdr:col>
      <xdr:colOff>818498</xdr:colOff>
      <xdr:row>73</xdr:row>
      <xdr:rowOff>184931</xdr:rowOff>
    </xdr:to>
    <xdr:sp macro="" textlink="">
      <xdr:nvSpPr>
        <xdr:cNvPr id="218" name="AutoShape 32">
          <a:extLst>
            <a:ext uri="{FF2B5EF4-FFF2-40B4-BE49-F238E27FC236}">
              <a16:creationId xmlns:a16="http://schemas.microsoft.com/office/drawing/2014/main" id="{3F7610B6-CFAE-9342-BB84-13A6ED913B00}"/>
            </a:ext>
          </a:extLst>
        </xdr:cNvPr>
        <xdr:cNvSpPr>
          <a:spLocks noChangeArrowheads="1"/>
        </xdr:cNvSpPr>
      </xdr:nvSpPr>
      <xdr:spPr bwMode="auto">
        <a:xfrm rot="16200000">
          <a:off x="19805103" y="14799588"/>
          <a:ext cx="173692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635664</xdr:colOff>
      <xdr:row>89</xdr:row>
      <xdr:rowOff>11032</xdr:rowOff>
    </xdr:from>
    <xdr:to>
      <xdr:col>28</xdr:col>
      <xdr:colOff>9754</xdr:colOff>
      <xdr:row>89</xdr:row>
      <xdr:rowOff>198251</xdr:rowOff>
    </xdr:to>
    <xdr:sp macro="" textlink="">
      <xdr:nvSpPr>
        <xdr:cNvPr id="222" name="AutoShape 32">
          <a:extLst>
            <a:ext uri="{FF2B5EF4-FFF2-40B4-BE49-F238E27FC236}">
              <a16:creationId xmlns:a16="http://schemas.microsoft.com/office/drawing/2014/main" id="{8562C3A5-E3A5-884F-B96D-4E56BC297AC3}"/>
            </a:ext>
          </a:extLst>
        </xdr:cNvPr>
        <xdr:cNvSpPr>
          <a:spLocks noChangeArrowheads="1"/>
        </xdr:cNvSpPr>
      </xdr:nvSpPr>
      <xdr:spPr bwMode="auto">
        <a:xfrm rot="16200000">
          <a:off x="24521430" y="17872935"/>
          <a:ext cx="187219" cy="195293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629382</xdr:colOff>
      <xdr:row>91</xdr:row>
      <xdr:rowOff>22477</xdr:rowOff>
    </xdr:from>
    <xdr:to>
      <xdr:col>28</xdr:col>
      <xdr:colOff>9294</xdr:colOff>
      <xdr:row>91</xdr:row>
      <xdr:rowOff>196169</xdr:rowOff>
    </xdr:to>
    <xdr:sp macro="" textlink="">
      <xdr:nvSpPr>
        <xdr:cNvPr id="223" name="AutoShape 32">
          <a:extLst>
            <a:ext uri="{FF2B5EF4-FFF2-40B4-BE49-F238E27FC236}">
              <a16:creationId xmlns:a16="http://schemas.microsoft.com/office/drawing/2014/main" id="{612C6349-CCC3-9645-A8BE-48708C57830E}"/>
            </a:ext>
          </a:extLst>
        </xdr:cNvPr>
        <xdr:cNvSpPr>
          <a:spLocks noChangeArrowheads="1"/>
        </xdr:cNvSpPr>
      </xdr:nvSpPr>
      <xdr:spPr bwMode="auto">
        <a:xfrm rot="16200000">
          <a:off x="19816342" y="18058880"/>
          <a:ext cx="173692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606904</xdr:colOff>
      <xdr:row>97</xdr:row>
      <xdr:rowOff>11239</xdr:rowOff>
    </xdr:from>
    <xdr:to>
      <xdr:col>27</xdr:col>
      <xdr:colOff>807259</xdr:colOff>
      <xdr:row>97</xdr:row>
      <xdr:rowOff>184931</xdr:rowOff>
    </xdr:to>
    <xdr:sp macro="" textlink="">
      <xdr:nvSpPr>
        <xdr:cNvPr id="225" name="AutoShape 32">
          <a:extLst>
            <a:ext uri="{FF2B5EF4-FFF2-40B4-BE49-F238E27FC236}">
              <a16:creationId xmlns:a16="http://schemas.microsoft.com/office/drawing/2014/main" id="{38D6FD20-1073-E74F-9341-34E1B1CE16D6}"/>
            </a:ext>
          </a:extLst>
        </xdr:cNvPr>
        <xdr:cNvSpPr>
          <a:spLocks noChangeArrowheads="1"/>
        </xdr:cNvSpPr>
      </xdr:nvSpPr>
      <xdr:spPr bwMode="auto">
        <a:xfrm rot="16200000">
          <a:off x="19793864" y="19306403"/>
          <a:ext cx="173692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618143</xdr:colOff>
      <xdr:row>93</xdr:row>
      <xdr:rowOff>123628</xdr:rowOff>
    </xdr:from>
    <xdr:to>
      <xdr:col>27</xdr:col>
      <xdr:colOff>818498</xdr:colOff>
      <xdr:row>94</xdr:row>
      <xdr:rowOff>83780</xdr:rowOff>
    </xdr:to>
    <xdr:sp macro="" textlink="">
      <xdr:nvSpPr>
        <xdr:cNvPr id="226" name="AutoShape 32">
          <a:extLst>
            <a:ext uri="{FF2B5EF4-FFF2-40B4-BE49-F238E27FC236}">
              <a16:creationId xmlns:a16="http://schemas.microsoft.com/office/drawing/2014/main" id="{C80644ED-351E-5348-9544-E42458BEC1D0}"/>
            </a:ext>
          </a:extLst>
        </xdr:cNvPr>
        <xdr:cNvSpPr>
          <a:spLocks noChangeArrowheads="1"/>
        </xdr:cNvSpPr>
      </xdr:nvSpPr>
      <xdr:spPr bwMode="auto">
        <a:xfrm rot="16200000">
          <a:off x="19805103" y="18564632"/>
          <a:ext cx="173692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618143</xdr:colOff>
      <xdr:row>102</xdr:row>
      <xdr:rowOff>123628</xdr:rowOff>
    </xdr:from>
    <xdr:to>
      <xdr:col>27</xdr:col>
      <xdr:colOff>818498</xdr:colOff>
      <xdr:row>103</xdr:row>
      <xdr:rowOff>95019</xdr:rowOff>
    </xdr:to>
    <xdr:sp macro="" textlink="">
      <xdr:nvSpPr>
        <xdr:cNvPr id="227" name="AutoShape 32">
          <a:extLst>
            <a:ext uri="{FF2B5EF4-FFF2-40B4-BE49-F238E27FC236}">
              <a16:creationId xmlns:a16="http://schemas.microsoft.com/office/drawing/2014/main" id="{BDD0DC98-207F-E642-B46B-E53221739A5F}"/>
            </a:ext>
          </a:extLst>
        </xdr:cNvPr>
        <xdr:cNvSpPr>
          <a:spLocks noChangeArrowheads="1"/>
        </xdr:cNvSpPr>
      </xdr:nvSpPr>
      <xdr:spPr bwMode="auto">
        <a:xfrm rot="16200000">
          <a:off x="19805103" y="20407818"/>
          <a:ext cx="173692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618142</xdr:colOff>
      <xdr:row>111</xdr:row>
      <xdr:rowOff>11239</xdr:rowOff>
    </xdr:from>
    <xdr:to>
      <xdr:col>27</xdr:col>
      <xdr:colOff>818497</xdr:colOff>
      <xdr:row>111</xdr:row>
      <xdr:rowOff>184931</xdr:rowOff>
    </xdr:to>
    <xdr:sp macro="" textlink="">
      <xdr:nvSpPr>
        <xdr:cNvPr id="228" name="AutoShape 32">
          <a:extLst>
            <a:ext uri="{FF2B5EF4-FFF2-40B4-BE49-F238E27FC236}">
              <a16:creationId xmlns:a16="http://schemas.microsoft.com/office/drawing/2014/main" id="{EF751F2E-F087-4946-B983-A410498A242F}"/>
            </a:ext>
          </a:extLst>
        </xdr:cNvPr>
        <xdr:cNvSpPr>
          <a:spLocks noChangeArrowheads="1"/>
        </xdr:cNvSpPr>
      </xdr:nvSpPr>
      <xdr:spPr bwMode="auto">
        <a:xfrm rot="16200000">
          <a:off x="19805102" y="22071181"/>
          <a:ext cx="173692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618143</xdr:colOff>
      <xdr:row>105</xdr:row>
      <xdr:rowOff>22478</xdr:rowOff>
    </xdr:from>
    <xdr:to>
      <xdr:col>27</xdr:col>
      <xdr:colOff>818498</xdr:colOff>
      <xdr:row>105</xdr:row>
      <xdr:rowOff>196170</xdr:rowOff>
    </xdr:to>
    <xdr:sp macro="" textlink="">
      <xdr:nvSpPr>
        <xdr:cNvPr id="229" name="AutoShape 32">
          <a:extLst>
            <a:ext uri="{FF2B5EF4-FFF2-40B4-BE49-F238E27FC236}">
              <a16:creationId xmlns:a16="http://schemas.microsoft.com/office/drawing/2014/main" id="{E53065DC-9490-6F46-96CD-B6EAD8D10C20}"/>
            </a:ext>
          </a:extLst>
        </xdr:cNvPr>
        <xdr:cNvSpPr>
          <a:spLocks noChangeArrowheads="1"/>
        </xdr:cNvSpPr>
      </xdr:nvSpPr>
      <xdr:spPr bwMode="auto">
        <a:xfrm rot="16200000">
          <a:off x="19805103" y="20902332"/>
          <a:ext cx="173692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618145</xdr:colOff>
      <xdr:row>144</xdr:row>
      <xdr:rowOff>171373</xdr:rowOff>
    </xdr:from>
    <xdr:to>
      <xdr:col>27</xdr:col>
      <xdr:colOff>818500</xdr:colOff>
      <xdr:row>145</xdr:row>
      <xdr:rowOff>131525</xdr:rowOff>
    </xdr:to>
    <xdr:sp macro="" textlink="">
      <xdr:nvSpPr>
        <xdr:cNvPr id="239" name="AutoShape 32">
          <a:extLst>
            <a:ext uri="{FF2B5EF4-FFF2-40B4-BE49-F238E27FC236}">
              <a16:creationId xmlns:a16="http://schemas.microsoft.com/office/drawing/2014/main" id="{1C82A5FB-A6EA-944C-A270-37E4A4DE3325}"/>
            </a:ext>
          </a:extLst>
        </xdr:cNvPr>
        <xdr:cNvSpPr>
          <a:spLocks noChangeArrowheads="1"/>
        </xdr:cNvSpPr>
      </xdr:nvSpPr>
      <xdr:spPr bwMode="auto">
        <a:xfrm rot="16200000">
          <a:off x="24510164" y="29055970"/>
          <a:ext cx="179776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606905</xdr:colOff>
      <xdr:row>142</xdr:row>
      <xdr:rowOff>23940</xdr:rowOff>
    </xdr:from>
    <xdr:to>
      <xdr:col>27</xdr:col>
      <xdr:colOff>807260</xdr:colOff>
      <xdr:row>142</xdr:row>
      <xdr:rowOff>197632</xdr:rowOff>
    </xdr:to>
    <xdr:sp macro="" textlink="">
      <xdr:nvSpPr>
        <xdr:cNvPr id="240" name="AutoShape 32">
          <a:extLst>
            <a:ext uri="{FF2B5EF4-FFF2-40B4-BE49-F238E27FC236}">
              <a16:creationId xmlns:a16="http://schemas.microsoft.com/office/drawing/2014/main" id="{CC53621B-736A-FB48-81ED-2382C37AE584}"/>
            </a:ext>
          </a:extLst>
        </xdr:cNvPr>
        <xdr:cNvSpPr>
          <a:spLocks noChangeArrowheads="1"/>
        </xdr:cNvSpPr>
      </xdr:nvSpPr>
      <xdr:spPr bwMode="auto">
        <a:xfrm rot="16200000">
          <a:off x="21448237" y="28560208"/>
          <a:ext cx="173692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606903</xdr:colOff>
      <xdr:row>147</xdr:row>
      <xdr:rowOff>22478</xdr:rowOff>
    </xdr:from>
    <xdr:to>
      <xdr:col>27</xdr:col>
      <xdr:colOff>807258</xdr:colOff>
      <xdr:row>147</xdr:row>
      <xdr:rowOff>196170</xdr:rowOff>
    </xdr:to>
    <xdr:sp macro="" textlink="">
      <xdr:nvSpPr>
        <xdr:cNvPr id="241" name="AutoShape 32">
          <a:extLst>
            <a:ext uri="{FF2B5EF4-FFF2-40B4-BE49-F238E27FC236}">
              <a16:creationId xmlns:a16="http://schemas.microsoft.com/office/drawing/2014/main" id="{BBA0B4FA-43F4-B945-B0C4-8E752180455C}"/>
            </a:ext>
          </a:extLst>
        </xdr:cNvPr>
        <xdr:cNvSpPr>
          <a:spLocks noChangeArrowheads="1"/>
        </xdr:cNvSpPr>
      </xdr:nvSpPr>
      <xdr:spPr bwMode="auto">
        <a:xfrm rot="16200000">
          <a:off x="19793863" y="29309058"/>
          <a:ext cx="173692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618143</xdr:colOff>
      <xdr:row>149</xdr:row>
      <xdr:rowOff>101150</xdr:rowOff>
    </xdr:from>
    <xdr:to>
      <xdr:col>27</xdr:col>
      <xdr:colOff>818498</xdr:colOff>
      <xdr:row>150</xdr:row>
      <xdr:rowOff>72541</xdr:rowOff>
    </xdr:to>
    <xdr:sp macro="" textlink="">
      <xdr:nvSpPr>
        <xdr:cNvPr id="242" name="AutoShape 32">
          <a:extLst>
            <a:ext uri="{FF2B5EF4-FFF2-40B4-BE49-F238E27FC236}">
              <a16:creationId xmlns:a16="http://schemas.microsoft.com/office/drawing/2014/main" id="{B2F64238-F320-E648-A7C4-CECBA4110B50}"/>
            </a:ext>
          </a:extLst>
        </xdr:cNvPr>
        <xdr:cNvSpPr>
          <a:spLocks noChangeArrowheads="1"/>
        </xdr:cNvSpPr>
      </xdr:nvSpPr>
      <xdr:spPr bwMode="auto">
        <a:xfrm rot="16200000">
          <a:off x="19805103" y="29792331"/>
          <a:ext cx="173692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606904</xdr:colOff>
      <xdr:row>160</xdr:row>
      <xdr:rowOff>112390</xdr:rowOff>
    </xdr:from>
    <xdr:to>
      <xdr:col>27</xdr:col>
      <xdr:colOff>807259</xdr:colOff>
      <xdr:row>161</xdr:row>
      <xdr:rowOff>83781</xdr:rowOff>
    </xdr:to>
    <xdr:sp macro="" textlink="">
      <xdr:nvSpPr>
        <xdr:cNvPr id="243" name="AutoShape 32">
          <a:extLst>
            <a:ext uri="{FF2B5EF4-FFF2-40B4-BE49-F238E27FC236}">
              <a16:creationId xmlns:a16="http://schemas.microsoft.com/office/drawing/2014/main" id="{18C5E65D-B30A-BC4E-8912-9F181D71572C}"/>
            </a:ext>
          </a:extLst>
        </xdr:cNvPr>
        <xdr:cNvSpPr>
          <a:spLocks noChangeArrowheads="1"/>
        </xdr:cNvSpPr>
      </xdr:nvSpPr>
      <xdr:spPr bwMode="auto">
        <a:xfrm rot="16200000">
          <a:off x="19793864" y="31961447"/>
          <a:ext cx="173692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618143</xdr:colOff>
      <xdr:row>153</xdr:row>
      <xdr:rowOff>1</xdr:rowOff>
    </xdr:from>
    <xdr:to>
      <xdr:col>27</xdr:col>
      <xdr:colOff>818498</xdr:colOff>
      <xdr:row>153</xdr:row>
      <xdr:rowOff>173693</xdr:rowOff>
    </xdr:to>
    <xdr:sp macro="" textlink="">
      <xdr:nvSpPr>
        <xdr:cNvPr id="244" name="AutoShape 32">
          <a:extLst>
            <a:ext uri="{FF2B5EF4-FFF2-40B4-BE49-F238E27FC236}">
              <a16:creationId xmlns:a16="http://schemas.microsoft.com/office/drawing/2014/main" id="{D7CEB20C-D17F-A047-B550-9331C5FE1690}"/>
            </a:ext>
          </a:extLst>
        </xdr:cNvPr>
        <xdr:cNvSpPr>
          <a:spLocks noChangeArrowheads="1"/>
        </xdr:cNvSpPr>
      </xdr:nvSpPr>
      <xdr:spPr bwMode="auto">
        <a:xfrm rot="16200000">
          <a:off x="19805103" y="30477908"/>
          <a:ext cx="173692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618143</xdr:colOff>
      <xdr:row>163</xdr:row>
      <xdr:rowOff>11240</xdr:rowOff>
    </xdr:from>
    <xdr:to>
      <xdr:col>27</xdr:col>
      <xdr:colOff>818498</xdr:colOff>
      <xdr:row>163</xdr:row>
      <xdr:rowOff>184932</xdr:rowOff>
    </xdr:to>
    <xdr:sp macro="" textlink="">
      <xdr:nvSpPr>
        <xdr:cNvPr id="245" name="AutoShape 32">
          <a:extLst>
            <a:ext uri="{FF2B5EF4-FFF2-40B4-BE49-F238E27FC236}">
              <a16:creationId xmlns:a16="http://schemas.microsoft.com/office/drawing/2014/main" id="{80CBBB84-797C-B146-9E53-F0BC3C691EFC}"/>
            </a:ext>
          </a:extLst>
        </xdr:cNvPr>
        <xdr:cNvSpPr>
          <a:spLocks noChangeArrowheads="1"/>
        </xdr:cNvSpPr>
      </xdr:nvSpPr>
      <xdr:spPr bwMode="auto">
        <a:xfrm rot="16200000">
          <a:off x="19805103" y="32455961"/>
          <a:ext cx="173692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606904</xdr:colOff>
      <xdr:row>169</xdr:row>
      <xdr:rowOff>11239</xdr:rowOff>
    </xdr:from>
    <xdr:to>
      <xdr:col>27</xdr:col>
      <xdr:colOff>807259</xdr:colOff>
      <xdr:row>169</xdr:row>
      <xdr:rowOff>184931</xdr:rowOff>
    </xdr:to>
    <xdr:sp macro="" textlink="">
      <xdr:nvSpPr>
        <xdr:cNvPr id="247" name="AutoShape 32">
          <a:extLst>
            <a:ext uri="{FF2B5EF4-FFF2-40B4-BE49-F238E27FC236}">
              <a16:creationId xmlns:a16="http://schemas.microsoft.com/office/drawing/2014/main" id="{F692A6E1-C348-4543-A0F4-68716317EF69}"/>
            </a:ext>
          </a:extLst>
        </xdr:cNvPr>
        <xdr:cNvSpPr>
          <a:spLocks noChangeArrowheads="1"/>
        </xdr:cNvSpPr>
      </xdr:nvSpPr>
      <xdr:spPr bwMode="auto">
        <a:xfrm rot="16200000">
          <a:off x="19793864" y="33636049"/>
          <a:ext cx="173692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618144</xdr:colOff>
      <xdr:row>165</xdr:row>
      <xdr:rowOff>101150</xdr:rowOff>
    </xdr:from>
    <xdr:to>
      <xdr:col>27</xdr:col>
      <xdr:colOff>818499</xdr:colOff>
      <xdr:row>166</xdr:row>
      <xdr:rowOff>72541</xdr:rowOff>
    </xdr:to>
    <xdr:sp macro="" textlink="">
      <xdr:nvSpPr>
        <xdr:cNvPr id="248" name="AutoShape 32">
          <a:extLst>
            <a:ext uri="{FF2B5EF4-FFF2-40B4-BE49-F238E27FC236}">
              <a16:creationId xmlns:a16="http://schemas.microsoft.com/office/drawing/2014/main" id="{E5354FB3-6517-0A42-950C-586EAD3F0EE8}"/>
            </a:ext>
          </a:extLst>
        </xdr:cNvPr>
        <xdr:cNvSpPr>
          <a:spLocks noChangeArrowheads="1"/>
        </xdr:cNvSpPr>
      </xdr:nvSpPr>
      <xdr:spPr bwMode="auto">
        <a:xfrm rot="16200000">
          <a:off x="19805104" y="32939234"/>
          <a:ext cx="173692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647068</xdr:colOff>
      <xdr:row>10</xdr:row>
      <xdr:rowOff>105115</xdr:rowOff>
    </xdr:from>
    <xdr:to>
      <xdr:col>28</xdr:col>
      <xdr:colOff>25658</xdr:colOff>
      <xdr:row>11</xdr:row>
      <xdr:rowOff>76034</xdr:rowOff>
    </xdr:to>
    <xdr:sp macro="" textlink="">
      <xdr:nvSpPr>
        <xdr:cNvPr id="252" name="AutoShape 32">
          <a:extLst>
            <a:ext uri="{FF2B5EF4-FFF2-40B4-BE49-F238E27FC236}">
              <a16:creationId xmlns:a16="http://schemas.microsoft.com/office/drawing/2014/main" id="{29943101-460B-8E4A-AE41-371D16FBB7ED}"/>
            </a:ext>
          </a:extLst>
        </xdr:cNvPr>
        <xdr:cNvSpPr>
          <a:spLocks noChangeArrowheads="1"/>
        </xdr:cNvSpPr>
      </xdr:nvSpPr>
      <xdr:spPr bwMode="auto">
        <a:xfrm rot="16200000">
          <a:off x="17913438" y="2114909"/>
          <a:ext cx="179686" cy="196261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15</xdr:col>
      <xdr:colOff>31954</xdr:colOff>
      <xdr:row>116</xdr:row>
      <xdr:rowOff>108857</xdr:rowOff>
    </xdr:from>
    <xdr:to>
      <xdr:col>27</xdr:col>
      <xdr:colOff>819960</xdr:colOff>
      <xdr:row>116</xdr:row>
      <xdr:rowOff>109042</xdr:rowOff>
    </xdr:to>
    <xdr:cxnSp macro="">
      <xdr:nvCxnSpPr>
        <xdr:cNvPr id="261" name="Straight Connector 260">
          <a:extLst>
            <a:ext uri="{FF2B5EF4-FFF2-40B4-BE49-F238E27FC236}">
              <a16:creationId xmlns:a16="http://schemas.microsoft.com/office/drawing/2014/main" id="{2C39577C-F91A-B04F-987E-CEBE9BCCE5D0}"/>
            </a:ext>
          </a:extLst>
        </xdr:cNvPr>
        <xdr:cNvCxnSpPr>
          <a:endCxn id="263" idx="2"/>
        </xdr:cNvCxnSpPr>
      </xdr:nvCxnSpPr>
      <xdr:spPr>
        <a:xfrm>
          <a:off x="14014654" y="23451457"/>
          <a:ext cx="7633306" cy="185"/>
        </a:xfrm>
        <a:prstGeom prst="line">
          <a:avLst/>
        </a:prstGeom>
        <a:ln w="19050">
          <a:solidFill>
            <a:schemeClr val="tx1"/>
          </a:solidFill>
          <a:tailEnd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3176</xdr:colOff>
      <xdr:row>115</xdr:row>
      <xdr:rowOff>171449</xdr:rowOff>
    </xdr:from>
    <xdr:to>
      <xdr:col>15</xdr:col>
      <xdr:colOff>280989</xdr:colOff>
      <xdr:row>117</xdr:row>
      <xdr:rowOff>72230</xdr:rowOff>
    </xdr:to>
    <xdr:sp macro="" textlink="">
      <xdr:nvSpPr>
        <xdr:cNvPr id="262" name="Oval 261">
          <a:extLst>
            <a:ext uri="{FF2B5EF4-FFF2-40B4-BE49-F238E27FC236}">
              <a16:creationId xmlns:a16="http://schemas.microsoft.com/office/drawing/2014/main" id="{B3F7A2AB-3726-3C41-95B1-92E4FDD866C8}"/>
            </a:ext>
          </a:extLst>
        </xdr:cNvPr>
        <xdr:cNvSpPr/>
      </xdr:nvSpPr>
      <xdr:spPr>
        <a:xfrm>
          <a:off x="13985876" y="23310849"/>
          <a:ext cx="277813" cy="294481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619604</xdr:colOff>
      <xdr:row>116</xdr:row>
      <xdr:rowOff>22477</xdr:rowOff>
    </xdr:from>
    <xdr:to>
      <xdr:col>27</xdr:col>
      <xdr:colOff>819959</xdr:colOff>
      <xdr:row>117</xdr:row>
      <xdr:rowOff>5107</xdr:rowOff>
    </xdr:to>
    <xdr:sp macro="" textlink="">
      <xdr:nvSpPr>
        <xdr:cNvPr id="263" name="AutoShape 32">
          <a:extLst>
            <a:ext uri="{FF2B5EF4-FFF2-40B4-BE49-F238E27FC236}">
              <a16:creationId xmlns:a16="http://schemas.microsoft.com/office/drawing/2014/main" id="{AE54942B-6851-C740-A4FE-5411744F4101}"/>
            </a:ext>
          </a:extLst>
        </xdr:cNvPr>
        <xdr:cNvSpPr>
          <a:spLocks noChangeArrowheads="1"/>
        </xdr:cNvSpPr>
      </xdr:nvSpPr>
      <xdr:spPr bwMode="auto">
        <a:xfrm rot="16200000">
          <a:off x="21461217" y="23351464"/>
          <a:ext cx="173130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619835</xdr:colOff>
      <xdr:row>129</xdr:row>
      <xdr:rowOff>203907</xdr:rowOff>
    </xdr:from>
    <xdr:to>
      <xdr:col>27</xdr:col>
      <xdr:colOff>820950</xdr:colOff>
      <xdr:row>130</xdr:row>
      <xdr:rowOff>157975</xdr:rowOff>
    </xdr:to>
    <xdr:sp macro="" textlink="">
      <xdr:nvSpPr>
        <xdr:cNvPr id="276" name="AutoShape 32">
          <a:extLst>
            <a:ext uri="{FF2B5EF4-FFF2-40B4-BE49-F238E27FC236}">
              <a16:creationId xmlns:a16="http://schemas.microsoft.com/office/drawing/2014/main" id="{61F793AA-E348-5B47-A857-204764D875BA}"/>
            </a:ext>
          </a:extLst>
        </xdr:cNvPr>
        <xdr:cNvSpPr>
          <a:spLocks noChangeArrowheads="1"/>
        </xdr:cNvSpPr>
      </xdr:nvSpPr>
      <xdr:spPr bwMode="auto">
        <a:xfrm rot="16200000">
          <a:off x="24515276" y="26029443"/>
          <a:ext cx="173692" cy="20111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22884</xdr:colOff>
      <xdr:row>138</xdr:row>
      <xdr:rowOff>116184</xdr:rowOff>
    </xdr:from>
    <xdr:to>
      <xdr:col>28</xdr:col>
      <xdr:colOff>10853</xdr:colOff>
      <xdr:row>138</xdr:row>
      <xdr:rowOff>116184</xdr:rowOff>
    </xdr:to>
    <xdr:cxnSp macro="">
      <xdr:nvCxnSpPr>
        <xdr:cNvPr id="277" name="Straight Connector 276">
          <a:extLst>
            <a:ext uri="{FF2B5EF4-FFF2-40B4-BE49-F238E27FC236}">
              <a16:creationId xmlns:a16="http://schemas.microsoft.com/office/drawing/2014/main" id="{406F980C-A484-1047-97C3-4B533A8DF787}"/>
            </a:ext>
          </a:extLst>
        </xdr:cNvPr>
        <xdr:cNvCxnSpPr/>
      </xdr:nvCxnSpPr>
      <xdr:spPr>
        <a:xfrm>
          <a:off x="19907952" y="27586458"/>
          <a:ext cx="1623312" cy="0"/>
        </a:xfrm>
        <a:prstGeom prst="line">
          <a:avLst/>
        </a:prstGeom>
        <a:ln w="19050">
          <a:solidFill>
            <a:schemeClr val="tx1"/>
          </a:solidFill>
          <a:tailEnd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39688</xdr:colOff>
      <xdr:row>138</xdr:row>
      <xdr:rowOff>0</xdr:rowOff>
    </xdr:from>
    <xdr:to>
      <xdr:col>26</xdr:col>
      <xdr:colOff>317501</xdr:colOff>
      <xdr:row>139</xdr:row>
      <xdr:rowOff>99219</xdr:rowOff>
    </xdr:to>
    <xdr:sp macro="" textlink="">
      <xdr:nvSpPr>
        <xdr:cNvPr id="278" name="Oval 277">
          <a:extLst>
            <a:ext uri="{FF2B5EF4-FFF2-40B4-BE49-F238E27FC236}">
              <a16:creationId xmlns:a16="http://schemas.microsoft.com/office/drawing/2014/main" id="{FAE16F6A-098B-FB4E-82FA-06C8D11940AF}"/>
            </a:ext>
          </a:extLst>
        </xdr:cNvPr>
        <xdr:cNvSpPr/>
      </xdr:nvSpPr>
      <xdr:spPr>
        <a:xfrm>
          <a:off x="19924756" y="27470274"/>
          <a:ext cx="277813" cy="307986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618143</xdr:colOff>
      <xdr:row>134</xdr:row>
      <xdr:rowOff>101149</xdr:rowOff>
    </xdr:from>
    <xdr:to>
      <xdr:col>27</xdr:col>
      <xdr:colOff>818498</xdr:colOff>
      <xdr:row>135</xdr:row>
      <xdr:rowOff>61302</xdr:rowOff>
    </xdr:to>
    <xdr:sp macro="" textlink="">
      <xdr:nvSpPr>
        <xdr:cNvPr id="280" name="AutoShape 32">
          <a:extLst>
            <a:ext uri="{FF2B5EF4-FFF2-40B4-BE49-F238E27FC236}">
              <a16:creationId xmlns:a16="http://schemas.microsoft.com/office/drawing/2014/main" id="{59315D11-11F7-5543-AC24-FBB4B04570C7}"/>
            </a:ext>
          </a:extLst>
        </xdr:cNvPr>
        <xdr:cNvSpPr>
          <a:spLocks noChangeArrowheads="1"/>
        </xdr:cNvSpPr>
      </xdr:nvSpPr>
      <xdr:spPr bwMode="auto">
        <a:xfrm rot="16200000">
          <a:off x="21336601" y="26738034"/>
          <a:ext cx="168920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618143</xdr:colOff>
      <xdr:row>138</xdr:row>
      <xdr:rowOff>11238</xdr:rowOff>
    </xdr:from>
    <xdr:to>
      <xdr:col>27</xdr:col>
      <xdr:colOff>818498</xdr:colOff>
      <xdr:row>138</xdr:row>
      <xdr:rowOff>184930</xdr:rowOff>
    </xdr:to>
    <xdr:sp macro="" textlink="">
      <xdr:nvSpPr>
        <xdr:cNvPr id="281" name="AutoShape 32">
          <a:extLst>
            <a:ext uri="{FF2B5EF4-FFF2-40B4-BE49-F238E27FC236}">
              <a16:creationId xmlns:a16="http://schemas.microsoft.com/office/drawing/2014/main" id="{793DE0B2-37EB-2B41-B638-B540A91D6D24}"/>
            </a:ext>
          </a:extLst>
        </xdr:cNvPr>
        <xdr:cNvSpPr>
          <a:spLocks noChangeArrowheads="1"/>
        </xdr:cNvSpPr>
      </xdr:nvSpPr>
      <xdr:spPr bwMode="auto">
        <a:xfrm rot="16200000">
          <a:off x="21334215" y="27468180"/>
          <a:ext cx="173692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17397</xdr:colOff>
      <xdr:row>132</xdr:row>
      <xdr:rowOff>104383</xdr:rowOff>
    </xdr:from>
    <xdr:to>
      <xdr:col>28</xdr:col>
      <xdr:colOff>11479</xdr:colOff>
      <xdr:row>132</xdr:row>
      <xdr:rowOff>104383</xdr:rowOff>
    </xdr:to>
    <xdr:cxnSp macro="">
      <xdr:nvCxnSpPr>
        <xdr:cNvPr id="282" name="Straight Connector 281">
          <a:extLst>
            <a:ext uri="{FF2B5EF4-FFF2-40B4-BE49-F238E27FC236}">
              <a16:creationId xmlns:a16="http://schemas.microsoft.com/office/drawing/2014/main" id="{6BD20E98-A63D-3840-A077-D56A153FB05A}"/>
            </a:ext>
          </a:extLst>
        </xdr:cNvPr>
        <xdr:cNvCxnSpPr/>
      </xdr:nvCxnSpPr>
      <xdr:spPr>
        <a:xfrm>
          <a:off x="19902465" y="26339451"/>
          <a:ext cx="1629425" cy="0"/>
        </a:xfrm>
        <a:prstGeom prst="line">
          <a:avLst/>
        </a:prstGeom>
        <a:ln w="19050">
          <a:solidFill>
            <a:schemeClr val="tx1"/>
          </a:solidFill>
          <a:tailEnd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487124</xdr:colOff>
      <xdr:row>131</xdr:row>
      <xdr:rowOff>121782</xdr:rowOff>
    </xdr:from>
    <xdr:to>
      <xdr:col>27</xdr:col>
      <xdr:colOff>53627</xdr:colOff>
      <xdr:row>133</xdr:row>
      <xdr:rowOff>62249</xdr:rowOff>
    </xdr:to>
    <xdr:sp macro="" textlink="">
      <xdr:nvSpPr>
        <xdr:cNvPr id="283" name="Oval 282">
          <a:extLst>
            <a:ext uri="{FF2B5EF4-FFF2-40B4-BE49-F238E27FC236}">
              <a16:creationId xmlns:a16="http://schemas.microsoft.com/office/drawing/2014/main" id="{9E0CBE8C-BFC6-3B49-A89E-80733D91651A}"/>
            </a:ext>
          </a:extLst>
        </xdr:cNvPr>
        <xdr:cNvSpPr/>
      </xdr:nvSpPr>
      <xdr:spPr>
        <a:xfrm>
          <a:off x="20372192" y="26148083"/>
          <a:ext cx="384175" cy="358002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626302</xdr:colOff>
      <xdr:row>132</xdr:row>
      <xdr:rowOff>17397</xdr:rowOff>
    </xdr:from>
    <xdr:to>
      <xdr:col>28</xdr:col>
      <xdr:colOff>8986</xdr:colOff>
      <xdr:row>132</xdr:row>
      <xdr:rowOff>197555</xdr:rowOff>
    </xdr:to>
    <xdr:sp macro="" textlink="">
      <xdr:nvSpPr>
        <xdr:cNvPr id="284" name="AutoShape 32">
          <a:extLst>
            <a:ext uri="{FF2B5EF4-FFF2-40B4-BE49-F238E27FC236}">
              <a16:creationId xmlns:a16="http://schemas.microsoft.com/office/drawing/2014/main" id="{5CC4C945-79D1-D048-9D2D-469F22B87812}"/>
            </a:ext>
          </a:extLst>
        </xdr:cNvPr>
        <xdr:cNvSpPr>
          <a:spLocks noChangeArrowheads="1"/>
        </xdr:cNvSpPr>
      </xdr:nvSpPr>
      <xdr:spPr bwMode="auto">
        <a:xfrm rot="16200000">
          <a:off x="21339141" y="26242366"/>
          <a:ext cx="180158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9072</xdr:colOff>
      <xdr:row>120</xdr:row>
      <xdr:rowOff>108856</xdr:rowOff>
    </xdr:from>
    <xdr:to>
      <xdr:col>27</xdr:col>
      <xdr:colOff>820825</xdr:colOff>
      <xdr:row>120</xdr:row>
      <xdr:rowOff>108856</xdr:rowOff>
    </xdr:to>
    <xdr:cxnSp macro="">
      <xdr:nvCxnSpPr>
        <xdr:cNvPr id="285" name="Straight Connector 284">
          <a:extLst>
            <a:ext uri="{FF2B5EF4-FFF2-40B4-BE49-F238E27FC236}">
              <a16:creationId xmlns:a16="http://schemas.microsoft.com/office/drawing/2014/main" id="{6079C862-38EC-5543-A083-CB2C9DF028D9}"/>
            </a:ext>
          </a:extLst>
        </xdr:cNvPr>
        <xdr:cNvCxnSpPr/>
      </xdr:nvCxnSpPr>
      <xdr:spPr>
        <a:xfrm>
          <a:off x="19894140" y="23908308"/>
          <a:ext cx="1629425" cy="0"/>
        </a:xfrm>
        <a:prstGeom prst="line">
          <a:avLst/>
        </a:prstGeom>
        <a:ln w="19050">
          <a:solidFill>
            <a:schemeClr val="tx1"/>
          </a:solidFill>
          <a:tailEnd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27214</xdr:colOff>
      <xdr:row>126</xdr:row>
      <xdr:rowOff>99785</xdr:rowOff>
    </xdr:from>
    <xdr:to>
      <xdr:col>28</xdr:col>
      <xdr:colOff>13467</xdr:colOff>
      <xdr:row>126</xdr:row>
      <xdr:rowOff>99785</xdr:rowOff>
    </xdr:to>
    <xdr:cxnSp macro="">
      <xdr:nvCxnSpPr>
        <xdr:cNvPr id="286" name="Straight Connector 285">
          <a:extLst>
            <a:ext uri="{FF2B5EF4-FFF2-40B4-BE49-F238E27FC236}">
              <a16:creationId xmlns:a16="http://schemas.microsoft.com/office/drawing/2014/main" id="{3283C372-BB13-5749-9ED4-13001680FB92}"/>
            </a:ext>
          </a:extLst>
        </xdr:cNvPr>
        <xdr:cNvCxnSpPr/>
      </xdr:nvCxnSpPr>
      <xdr:spPr>
        <a:xfrm>
          <a:off x="19912282" y="25117045"/>
          <a:ext cx="1621596" cy="0"/>
        </a:xfrm>
        <a:prstGeom prst="line">
          <a:avLst/>
        </a:prstGeom>
        <a:ln w="19050">
          <a:solidFill>
            <a:schemeClr val="tx1"/>
          </a:solidFill>
          <a:tailEnd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535781</xdr:colOff>
      <xdr:row>119</xdr:row>
      <xdr:rowOff>138906</xdr:rowOff>
    </xdr:from>
    <xdr:to>
      <xdr:col>26</xdr:col>
      <xdr:colOff>813594</xdr:colOff>
      <xdr:row>121</xdr:row>
      <xdr:rowOff>39687</xdr:rowOff>
    </xdr:to>
    <xdr:sp macro="" textlink="">
      <xdr:nvSpPr>
        <xdr:cNvPr id="287" name="Oval 286">
          <a:extLst>
            <a:ext uri="{FF2B5EF4-FFF2-40B4-BE49-F238E27FC236}">
              <a16:creationId xmlns:a16="http://schemas.microsoft.com/office/drawing/2014/main" id="{F2FBB69F-7694-574F-BF67-2BAD11C19622}"/>
            </a:ext>
          </a:extLst>
        </xdr:cNvPr>
        <xdr:cNvSpPr/>
      </xdr:nvSpPr>
      <xdr:spPr>
        <a:xfrm>
          <a:off x="20420849" y="23729591"/>
          <a:ext cx="277813" cy="318315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853282</xdr:colOff>
      <xdr:row>125</xdr:row>
      <xdr:rowOff>138906</xdr:rowOff>
    </xdr:from>
    <xdr:to>
      <xdr:col>26</xdr:col>
      <xdr:colOff>257970</xdr:colOff>
      <xdr:row>127</xdr:row>
      <xdr:rowOff>39687</xdr:rowOff>
    </xdr:to>
    <xdr:sp macro="" textlink="">
      <xdr:nvSpPr>
        <xdr:cNvPr id="288" name="Oval 287">
          <a:extLst>
            <a:ext uri="{FF2B5EF4-FFF2-40B4-BE49-F238E27FC236}">
              <a16:creationId xmlns:a16="http://schemas.microsoft.com/office/drawing/2014/main" id="{96F5AEF6-E42C-5F4D-8272-6C25F38B9E3D}"/>
            </a:ext>
          </a:extLst>
        </xdr:cNvPr>
        <xdr:cNvSpPr/>
      </xdr:nvSpPr>
      <xdr:spPr>
        <a:xfrm>
          <a:off x="19746707" y="24964796"/>
          <a:ext cx="396331" cy="300918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618144</xdr:colOff>
      <xdr:row>117</xdr:row>
      <xdr:rowOff>123628</xdr:rowOff>
    </xdr:from>
    <xdr:to>
      <xdr:col>27</xdr:col>
      <xdr:colOff>818499</xdr:colOff>
      <xdr:row>118</xdr:row>
      <xdr:rowOff>95019</xdr:rowOff>
    </xdr:to>
    <xdr:sp macro="" textlink="">
      <xdr:nvSpPr>
        <xdr:cNvPr id="290" name="AutoShape 32">
          <a:extLst>
            <a:ext uri="{FF2B5EF4-FFF2-40B4-BE49-F238E27FC236}">
              <a16:creationId xmlns:a16="http://schemas.microsoft.com/office/drawing/2014/main" id="{5BC70899-8F7B-854C-88A0-73FDC6DAD8DB}"/>
            </a:ext>
          </a:extLst>
        </xdr:cNvPr>
        <xdr:cNvSpPr>
          <a:spLocks noChangeArrowheads="1"/>
        </xdr:cNvSpPr>
      </xdr:nvSpPr>
      <xdr:spPr bwMode="auto">
        <a:xfrm rot="16200000">
          <a:off x="21330983" y="23304077"/>
          <a:ext cx="180158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629382</xdr:colOff>
      <xdr:row>120</xdr:row>
      <xdr:rowOff>22478</xdr:rowOff>
    </xdr:from>
    <xdr:to>
      <xdr:col>28</xdr:col>
      <xdr:colOff>9294</xdr:colOff>
      <xdr:row>120</xdr:row>
      <xdr:rowOff>196170</xdr:rowOff>
    </xdr:to>
    <xdr:sp macro="" textlink="">
      <xdr:nvSpPr>
        <xdr:cNvPr id="291" name="AutoShape 32">
          <a:extLst>
            <a:ext uri="{FF2B5EF4-FFF2-40B4-BE49-F238E27FC236}">
              <a16:creationId xmlns:a16="http://schemas.microsoft.com/office/drawing/2014/main" id="{20A8E26B-83F8-D14E-8AFB-B72447C4A5D3}"/>
            </a:ext>
          </a:extLst>
        </xdr:cNvPr>
        <xdr:cNvSpPr>
          <a:spLocks noChangeArrowheads="1"/>
        </xdr:cNvSpPr>
      </xdr:nvSpPr>
      <xdr:spPr bwMode="auto">
        <a:xfrm rot="16200000">
          <a:off x="21344068" y="23809984"/>
          <a:ext cx="173692" cy="197583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618143</xdr:colOff>
      <xdr:row>122</xdr:row>
      <xdr:rowOff>101150</xdr:rowOff>
    </xdr:from>
    <xdr:to>
      <xdr:col>27</xdr:col>
      <xdr:colOff>818498</xdr:colOff>
      <xdr:row>123</xdr:row>
      <xdr:rowOff>72541</xdr:rowOff>
    </xdr:to>
    <xdr:sp macro="" textlink="">
      <xdr:nvSpPr>
        <xdr:cNvPr id="292" name="AutoShape 32">
          <a:extLst>
            <a:ext uri="{FF2B5EF4-FFF2-40B4-BE49-F238E27FC236}">
              <a16:creationId xmlns:a16="http://schemas.microsoft.com/office/drawing/2014/main" id="{1A4280EA-6971-9B48-9508-1FC764FBAE6F}"/>
            </a:ext>
          </a:extLst>
        </xdr:cNvPr>
        <xdr:cNvSpPr>
          <a:spLocks noChangeArrowheads="1"/>
        </xdr:cNvSpPr>
      </xdr:nvSpPr>
      <xdr:spPr bwMode="auto">
        <a:xfrm rot="16200000">
          <a:off x="21330982" y="24290640"/>
          <a:ext cx="180158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618144</xdr:colOff>
      <xdr:row>126</xdr:row>
      <xdr:rowOff>23248</xdr:rowOff>
    </xdr:from>
    <xdr:to>
      <xdr:col>28</xdr:col>
      <xdr:colOff>828</xdr:colOff>
      <xdr:row>126</xdr:row>
      <xdr:rowOff>197248</xdr:rowOff>
    </xdr:to>
    <xdr:sp macro="" textlink="">
      <xdr:nvSpPr>
        <xdr:cNvPr id="293" name="AutoShape 32">
          <a:extLst>
            <a:ext uri="{FF2B5EF4-FFF2-40B4-BE49-F238E27FC236}">
              <a16:creationId xmlns:a16="http://schemas.microsoft.com/office/drawing/2014/main" id="{B628CA10-18EF-8F46-851D-F7C6ACC9AB6C}"/>
            </a:ext>
          </a:extLst>
        </xdr:cNvPr>
        <xdr:cNvSpPr>
          <a:spLocks noChangeArrowheads="1"/>
        </xdr:cNvSpPr>
      </xdr:nvSpPr>
      <xdr:spPr bwMode="auto">
        <a:xfrm rot="16200000">
          <a:off x="21334062" y="25218700"/>
          <a:ext cx="174000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469726</xdr:colOff>
      <xdr:row>128</xdr:row>
      <xdr:rowOff>121781</xdr:rowOff>
    </xdr:from>
    <xdr:to>
      <xdr:col>15</xdr:col>
      <xdr:colOff>850835</xdr:colOff>
      <xdr:row>130</xdr:row>
      <xdr:rowOff>101937</xdr:rowOff>
    </xdr:to>
    <xdr:sp macro="" textlink="">
      <xdr:nvSpPr>
        <xdr:cNvPr id="294" name="Oval 293">
          <a:extLst>
            <a:ext uri="{FF2B5EF4-FFF2-40B4-BE49-F238E27FC236}">
              <a16:creationId xmlns:a16="http://schemas.microsoft.com/office/drawing/2014/main" id="{293B83DA-892C-D144-ACFF-ABB9B5DA2BF3}"/>
            </a:ext>
          </a:extLst>
        </xdr:cNvPr>
        <xdr:cNvSpPr/>
      </xdr:nvSpPr>
      <xdr:spPr>
        <a:xfrm>
          <a:off x="14370137" y="25730548"/>
          <a:ext cx="381109" cy="397690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9071</xdr:colOff>
      <xdr:row>78</xdr:row>
      <xdr:rowOff>108857</xdr:rowOff>
    </xdr:from>
    <xdr:to>
      <xdr:col>27</xdr:col>
      <xdr:colOff>820824</xdr:colOff>
      <xdr:row>78</xdr:row>
      <xdr:rowOff>108857</xdr:rowOff>
    </xdr:to>
    <xdr:cxnSp macro="">
      <xdr:nvCxnSpPr>
        <xdr:cNvPr id="302" name="Straight Connector 301">
          <a:extLst>
            <a:ext uri="{FF2B5EF4-FFF2-40B4-BE49-F238E27FC236}">
              <a16:creationId xmlns:a16="http://schemas.microsoft.com/office/drawing/2014/main" id="{DEAABBCF-EAF2-214B-A9BA-F6E5F439387C}"/>
            </a:ext>
          </a:extLst>
        </xdr:cNvPr>
        <xdr:cNvCxnSpPr/>
      </xdr:nvCxnSpPr>
      <xdr:spPr>
        <a:xfrm>
          <a:off x="23164824" y="15783789"/>
          <a:ext cx="1629425" cy="0"/>
        </a:xfrm>
        <a:prstGeom prst="line">
          <a:avLst/>
        </a:prstGeom>
        <a:ln w="19050">
          <a:solidFill>
            <a:schemeClr val="tx1"/>
          </a:solidFill>
          <a:tailEnd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456406</xdr:colOff>
      <xdr:row>80</xdr:row>
      <xdr:rowOff>99218</xdr:rowOff>
    </xdr:from>
    <xdr:to>
      <xdr:col>24</xdr:col>
      <xdr:colOff>19844</xdr:colOff>
      <xdr:row>82</xdr:row>
      <xdr:rowOff>59530</xdr:rowOff>
    </xdr:to>
    <xdr:sp macro="" textlink="">
      <xdr:nvSpPr>
        <xdr:cNvPr id="303" name="Oval 302">
          <a:extLst>
            <a:ext uri="{FF2B5EF4-FFF2-40B4-BE49-F238E27FC236}">
              <a16:creationId xmlns:a16="http://schemas.microsoft.com/office/drawing/2014/main" id="{77543682-2CA7-6641-A588-1B908EAD95F9}"/>
            </a:ext>
          </a:extLst>
        </xdr:cNvPr>
        <xdr:cNvSpPr/>
      </xdr:nvSpPr>
      <xdr:spPr>
        <a:xfrm>
          <a:off x="21159146" y="16191684"/>
          <a:ext cx="381109" cy="377846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555625</xdr:colOff>
      <xdr:row>77</xdr:row>
      <xdr:rowOff>158750</xdr:rowOff>
    </xdr:from>
    <xdr:to>
      <xdr:col>27</xdr:col>
      <xdr:colOff>0</xdr:colOff>
      <xdr:row>79</xdr:row>
      <xdr:rowOff>39687</xdr:rowOff>
    </xdr:to>
    <xdr:sp macro="" textlink="">
      <xdr:nvSpPr>
        <xdr:cNvPr id="304" name="Oval 303">
          <a:extLst>
            <a:ext uri="{FF2B5EF4-FFF2-40B4-BE49-F238E27FC236}">
              <a16:creationId xmlns:a16="http://schemas.microsoft.com/office/drawing/2014/main" id="{D87FA0C6-CBB7-6947-B21D-6723B1AE521F}"/>
            </a:ext>
          </a:extLst>
        </xdr:cNvPr>
        <xdr:cNvSpPr/>
      </xdr:nvSpPr>
      <xdr:spPr>
        <a:xfrm>
          <a:off x="23711378" y="15624914"/>
          <a:ext cx="262047" cy="298472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629382</xdr:colOff>
      <xdr:row>75</xdr:row>
      <xdr:rowOff>146107</xdr:rowOff>
    </xdr:from>
    <xdr:to>
      <xdr:col>28</xdr:col>
      <xdr:colOff>9294</xdr:colOff>
      <xdr:row>76</xdr:row>
      <xdr:rowOff>106259</xdr:rowOff>
    </xdr:to>
    <xdr:sp macro="" textlink="">
      <xdr:nvSpPr>
        <xdr:cNvPr id="306" name="AutoShape 32">
          <a:extLst>
            <a:ext uri="{FF2B5EF4-FFF2-40B4-BE49-F238E27FC236}">
              <a16:creationId xmlns:a16="http://schemas.microsoft.com/office/drawing/2014/main" id="{DECF2230-9C76-B24E-A55D-38A7BC6AF21F}"/>
            </a:ext>
          </a:extLst>
        </xdr:cNvPr>
        <xdr:cNvSpPr>
          <a:spLocks noChangeArrowheads="1"/>
        </xdr:cNvSpPr>
      </xdr:nvSpPr>
      <xdr:spPr bwMode="auto">
        <a:xfrm rot="16200000">
          <a:off x="24617139" y="15180405"/>
          <a:ext cx="168919" cy="197583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618143</xdr:colOff>
      <xdr:row>78</xdr:row>
      <xdr:rowOff>11239</xdr:rowOff>
    </xdr:from>
    <xdr:to>
      <xdr:col>27</xdr:col>
      <xdr:colOff>818498</xdr:colOff>
      <xdr:row>78</xdr:row>
      <xdr:rowOff>184931</xdr:rowOff>
    </xdr:to>
    <xdr:sp macro="" textlink="">
      <xdr:nvSpPr>
        <xdr:cNvPr id="307" name="AutoShape 32">
          <a:extLst>
            <a:ext uri="{FF2B5EF4-FFF2-40B4-BE49-F238E27FC236}">
              <a16:creationId xmlns:a16="http://schemas.microsoft.com/office/drawing/2014/main" id="{090EF73B-893E-3A4B-80CE-20907F579C50}"/>
            </a:ext>
          </a:extLst>
        </xdr:cNvPr>
        <xdr:cNvSpPr>
          <a:spLocks noChangeArrowheads="1"/>
        </xdr:cNvSpPr>
      </xdr:nvSpPr>
      <xdr:spPr bwMode="auto">
        <a:xfrm rot="16200000">
          <a:off x="24604900" y="15672839"/>
          <a:ext cx="173692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618143</xdr:colOff>
      <xdr:row>80</xdr:row>
      <xdr:rowOff>123627</xdr:rowOff>
    </xdr:from>
    <xdr:to>
      <xdr:col>27</xdr:col>
      <xdr:colOff>818498</xdr:colOff>
      <xdr:row>81</xdr:row>
      <xdr:rowOff>83780</xdr:rowOff>
    </xdr:to>
    <xdr:sp macro="" textlink="">
      <xdr:nvSpPr>
        <xdr:cNvPr id="308" name="AutoShape 32">
          <a:extLst>
            <a:ext uri="{FF2B5EF4-FFF2-40B4-BE49-F238E27FC236}">
              <a16:creationId xmlns:a16="http://schemas.microsoft.com/office/drawing/2014/main" id="{31BD6903-B6C4-924E-BCA9-A4524D9D1B1A}"/>
            </a:ext>
          </a:extLst>
        </xdr:cNvPr>
        <xdr:cNvSpPr>
          <a:spLocks noChangeArrowheads="1"/>
        </xdr:cNvSpPr>
      </xdr:nvSpPr>
      <xdr:spPr bwMode="auto">
        <a:xfrm rot="16200000">
          <a:off x="24607286" y="16200375"/>
          <a:ext cx="168920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417535</xdr:colOff>
      <xdr:row>75</xdr:row>
      <xdr:rowOff>86986</xdr:rowOff>
    </xdr:from>
    <xdr:to>
      <xdr:col>19</xdr:col>
      <xdr:colOff>798644</xdr:colOff>
      <xdr:row>77</xdr:row>
      <xdr:rowOff>47297</xdr:rowOff>
    </xdr:to>
    <xdr:sp macro="" textlink="">
      <xdr:nvSpPr>
        <xdr:cNvPr id="310" name="Oval 309">
          <a:extLst>
            <a:ext uri="{FF2B5EF4-FFF2-40B4-BE49-F238E27FC236}">
              <a16:creationId xmlns:a16="http://schemas.microsoft.com/office/drawing/2014/main" id="{73C7401A-41F0-AB42-842F-DA7EA86274CA}"/>
            </a:ext>
          </a:extLst>
        </xdr:cNvPr>
        <xdr:cNvSpPr/>
      </xdr:nvSpPr>
      <xdr:spPr>
        <a:xfrm>
          <a:off x="17675617" y="15344383"/>
          <a:ext cx="381109" cy="377846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452329</xdr:colOff>
      <xdr:row>69</xdr:row>
      <xdr:rowOff>86986</xdr:rowOff>
    </xdr:from>
    <xdr:to>
      <xdr:col>15</xdr:col>
      <xdr:colOff>833438</xdr:colOff>
      <xdr:row>71</xdr:row>
      <xdr:rowOff>47298</xdr:rowOff>
    </xdr:to>
    <xdr:sp macro="" textlink="">
      <xdr:nvSpPr>
        <xdr:cNvPr id="311" name="Oval 310">
          <a:extLst>
            <a:ext uri="{FF2B5EF4-FFF2-40B4-BE49-F238E27FC236}">
              <a16:creationId xmlns:a16="http://schemas.microsoft.com/office/drawing/2014/main" id="{D1C7588E-6066-9445-839F-DE46BA051C67}"/>
            </a:ext>
          </a:extLst>
        </xdr:cNvPr>
        <xdr:cNvSpPr/>
      </xdr:nvSpPr>
      <xdr:spPr>
        <a:xfrm>
          <a:off x="14352740" y="14091781"/>
          <a:ext cx="381109" cy="377846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627350</xdr:colOff>
      <xdr:row>107</xdr:row>
      <xdr:rowOff>76507</xdr:rowOff>
    </xdr:from>
    <xdr:to>
      <xdr:col>28</xdr:col>
      <xdr:colOff>1440</xdr:colOff>
      <xdr:row>108</xdr:row>
      <xdr:rowOff>51283</xdr:rowOff>
    </xdr:to>
    <xdr:sp macro="" textlink="">
      <xdr:nvSpPr>
        <xdr:cNvPr id="312" name="AutoShape 32">
          <a:extLst>
            <a:ext uri="{FF2B5EF4-FFF2-40B4-BE49-F238E27FC236}">
              <a16:creationId xmlns:a16="http://schemas.microsoft.com/office/drawing/2014/main" id="{64A9ABE9-1F81-424E-B877-67111C7F3C40}"/>
            </a:ext>
          </a:extLst>
        </xdr:cNvPr>
        <xdr:cNvSpPr>
          <a:spLocks noChangeArrowheads="1"/>
        </xdr:cNvSpPr>
      </xdr:nvSpPr>
      <xdr:spPr bwMode="auto">
        <a:xfrm rot="16200000">
          <a:off x="21465622" y="20781006"/>
          <a:ext cx="173692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15301</xdr:colOff>
      <xdr:row>84</xdr:row>
      <xdr:rowOff>107108</xdr:rowOff>
    </xdr:from>
    <xdr:to>
      <xdr:col>28</xdr:col>
      <xdr:colOff>789</xdr:colOff>
      <xdr:row>84</xdr:row>
      <xdr:rowOff>107108</xdr:rowOff>
    </xdr:to>
    <xdr:cxnSp macro="">
      <xdr:nvCxnSpPr>
        <xdr:cNvPr id="313" name="Straight Connector 312">
          <a:extLst>
            <a:ext uri="{FF2B5EF4-FFF2-40B4-BE49-F238E27FC236}">
              <a16:creationId xmlns:a16="http://schemas.microsoft.com/office/drawing/2014/main" id="{7A439557-B9CF-7640-8DFB-2C91B8565CD4}"/>
            </a:ext>
          </a:extLst>
        </xdr:cNvPr>
        <xdr:cNvCxnSpPr/>
      </xdr:nvCxnSpPr>
      <xdr:spPr>
        <a:xfrm>
          <a:off x="23319036" y="16663012"/>
          <a:ext cx="1638018" cy="0"/>
        </a:xfrm>
        <a:prstGeom prst="line">
          <a:avLst/>
        </a:prstGeom>
        <a:ln w="19050">
          <a:solidFill>
            <a:schemeClr val="tx1"/>
          </a:solidFill>
          <a:tailEnd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622551</xdr:colOff>
      <xdr:row>84</xdr:row>
      <xdr:rowOff>16601</xdr:rowOff>
    </xdr:from>
    <xdr:to>
      <xdr:col>28</xdr:col>
      <xdr:colOff>1141</xdr:colOff>
      <xdr:row>84</xdr:row>
      <xdr:rowOff>192571</xdr:rowOff>
    </xdr:to>
    <xdr:sp macro="" textlink="">
      <xdr:nvSpPr>
        <xdr:cNvPr id="315" name="AutoShape 32">
          <a:extLst>
            <a:ext uri="{FF2B5EF4-FFF2-40B4-BE49-F238E27FC236}">
              <a16:creationId xmlns:a16="http://schemas.microsoft.com/office/drawing/2014/main" id="{08077213-409E-6C42-B83D-9EFB4F19BD93}"/>
            </a:ext>
          </a:extLst>
        </xdr:cNvPr>
        <xdr:cNvSpPr>
          <a:spLocks noChangeArrowheads="1"/>
        </xdr:cNvSpPr>
      </xdr:nvSpPr>
      <xdr:spPr bwMode="auto">
        <a:xfrm rot="16200000">
          <a:off x="24706639" y="16780029"/>
          <a:ext cx="175970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11442</xdr:colOff>
      <xdr:row>4</xdr:row>
      <xdr:rowOff>86847</xdr:rowOff>
    </xdr:from>
    <xdr:to>
      <xdr:col>27</xdr:col>
      <xdr:colOff>807259</xdr:colOff>
      <xdr:row>4</xdr:row>
      <xdr:rowOff>91531</xdr:rowOff>
    </xdr:to>
    <xdr:cxnSp macro="">
      <xdr:nvCxnSpPr>
        <xdr:cNvPr id="316" name="Straight Connector 315">
          <a:extLst>
            <a:ext uri="{FF2B5EF4-FFF2-40B4-BE49-F238E27FC236}">
              <a16:creationId xmlns:a16="http://schemas.microsoft.com/office/drawing/2014/main" id="{EDD09214-42E0-E945-A1F5-54B536108970}"/>
            </a:ext>
          </a:extLst>
        </xdr:cNvPr>
        <xdr:cNvCxnSpPr>
          <a:endCxn id="318" idx="2"/>
        </xdr:cNvCxnSpPr>
      </xdr:nvCxnSpPr>
      <xdr:spPr>
        <a:xfrm flipV="1">
          <a:off x="14929203" y="864011"/>
          <a:ext cx="8491638" cy="4684"/>
        </a:xfrm>
        <a:prstGeom prst="line">
          <a:avLst/>
        </a:prstGeom>
        <a:ln w="19050">
          <a:solidFill>
            <a:schemeClr val="tx1"/>
          </a:solidFill>
          <a:tailEnd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714375</xdr:colOff>
      <xdr:row>3</xdr:row>
      <xdr:rowOff>138908</xdr:rowOff>
    </xdr:from>
    <xdr:to>
      <xdr:col>17</xdr:col>
      <xdr:colOff>138907</xdr:colOff>
      <xdr:row>5</xdr:row>
      <xdr:rowOff>39689</xdr:rowOff>
    </xdr:to>
    <xdr:sp macro="" textlink="">
      <xdr:nvSpPr>
        <xdr:cNvPr id="317" name="Oval 316">
          <a:extLst>
            <a:ext uri="{FF2B5EF4-FFF2-40B4-BE49-F238E27FC236}">
              <a16:creationId xmlns:a16="http://schemas.microsoft.com/office/drawing/2014/main" id="{706D3C36-E745-0E42-9D4E-288D550AD91F}"/>
            </a:ext>
          </a:extLst>
        </xdr:cNvPr>
        <xdr:cNvSpPr/>
      </xdr:nvSpPr>
      <xdr:spPr>
        <a:xfrm>
          <a:off x="13883065" y="925098"/>
          <a:ext cx="271199" cy="293877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606903</xdr:colOff>
      <xdr:row>4</xdr:row>
      <xdr:rowOff>1</xdr:rowOff>
    </xdr:from>
    <xdr:to>
      <xdr:col>27</xdr:col>
      <xdr:colOff>807258</xdr:colOff>
      <xdr:row>4</xdr:row>
      <xdr:rowOff>173693</xdr:rowOff>
    </xdr:to>
    <xdr:sp macro="" textlink="">
      <xdr:nvSpPr>
        <xdr:cNvPr id="318" name="AutoShape 32">
          <a:extLst>
            <a:ext uri="{FF2B5EF4-FFF2-40B4-BE49-F238E27FC236}">
              <a16:creationId xmlns:a16="http://schemas.microsoft.com/office/drawing/2014/main" id="{5A2DBCA1-5518-C943-A30E-7A4A0780E78F}"/>
            </a:ext>
          </a:extLst>
        </xdr:cNvPr>
        <xdr:cNvSpPr>
          <a:spLocks noChangeArrowheads="1"/>
        </xdr:cNvSpPr>
      </xdr:nvSpPr>
      <xdr:spPr bwMode="auto">
        <a:xfrm rot="16200000">
          <a:off x="23233817" y="763833"/>
          <a:ext cx="173692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22</xdr:col>
      <xdr:colOff>454927</xdr:colOff>
      <xdr:row>19</xdr:row>
      <xdr:rowOff>94777</xdr:rowOff>
    </xdr:from>
    <xdr:to>
      <xdr:col>23</xdr:col>
      <xdr:colOff>4775</xdr:colOff>
      <xdr:row>21</xdr:row>
      <xdr:rowOff>35246</xdr:rowOff>
    </xdr:to>
    <xdr:sp macro="" textlink="">
      <xdr:nvSpPr>
        <xdr:cNvPr id="323" name="Oval 322">
          <a:extLst>
            <a:ext uri="{FF2B5EF4-FFF2-40B4-BE49-F238E27FC236}">
              <a16:creationId xmlns:a16="http://schemas.microsoft.com/office/drawing/2014/main" id="{79011741-E9AE-934F-88AD-333C71619549}"/>
            </a:ext>
          </a:extLst>
        </xdr:cNvPr>
        <xdr:cNvSpPr/>
      </xdr:nvSpPr>
      <xdr:spPr>
        <a:xfrm>
          <a:off x="18746718" y="3923732"/>
          <a:ext cx="383878" cy="357484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454038</xdr:colOff>
      <xdr:row>14</xdr:row>
      <xdr:rowOff>55088</xdr:rowOff>
    </xdr:from>
    <xdr:to>
      <xdr:col>17</xdr:col>
      <xdr:colOff>870756</xdr:colOff>
      <xdr:row>15</xdr:row>
      <xdr:rowOff>193994</xdr:rowOff>
    </xdr:to>
    <xdr:sp macro="" textlink="">
      <xdr:nvSpPr>
        <xdr:cNvPr id="324" name="Oval 323">
          <a:extLst>
            <a:ext uri="{FF2B5EF4-FFF2-40B4-BE49-F238E27FC236}">
              <a16:creationId xmlns:a16="http://schemas.microsoft.com/office/drawing/2014/main" id="{2AE5646A-1837-604E-A545-33905C73BC58}"/>
            </a:ext>
          </a:extLst>
        </xdr:cNvPr>
        <xdr:cNvSpPr/>
      </xdr:nvSpPr>
      <xdr:spPr>
        <a:xfrm>
          <a:off x="16150444" y="2833213"/>
          <a:ext cx="416718" cy="337344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417015</xdr:colOff>
      <xdr:row>9</xdr:row>
      <xdr:rowOff>75822</xdr:rowOff>
    </xdr:from>
    <xdr:to>
      <xdr:col>11</xdr:col>
      <xdr:colOff>794638</xdr:colOff>
      <xdr:row>11</xdr:row>
      <xdr:rowOff>16291</xdr:rowOff>
    </xdr:to>
    <xdr:sp macro="" textlink="">
      <xdr:nvSpPr>
        <xdr:cNvPr id="326" name="Oval 325">
          <a:extLst>
            <a:ext uri="{FF2B5EF4-FFF2-40B4-BE49-F238E27FC236}">
              <a16:creationId xmlns:a16="http://schemas.microsoft.com/office/drawing/2014/main" id="{1D84D35D-D261-9449-A808-7DFC46C843F5}"/>
            </a:ext>
          </a:extLst>
        </xdr:cNvPr>
        <xdr:cNvSpPr/>
      </xdr:nvSpPr>
      <xdr:spPr>
        <a:xfrm>
          <a:off x="11126716" y="1876568"/>
          <a:ext cx="377623" cy="357484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511791</xdr:colOff>
      <xdr:row>9</xdr:row>
      <xdr:rowOff>170597</xdr:rowOff>
    </xdr:from>
    <xdr:to>
      <xdr:col>23</xdr:col>
      <xdr:colOff>55384</xdr:colOff>
      <xdr:row>11</xdr:row>
      <xdr:rowOff>111066</xdr:rowOff>
    </xdr:to>
    <xdr:sp macro="" textlink="">
      <xdr:nvSpPr>
        <xdr:cNvPr id="327" name="Oval 326">
          <a:extLst>
            <a:ext uri="{FF2B5EF4-FFF2-40B4-BE49-F238E27FC236}">
              <a16:creationId xmlns:a16="http://schemas.microsoft.com/office/drawing/2014/main" id="{5DEEE985-E8D0-A647-883F-790F38B0CBB9}"/>
            </a:ext>
          </a:extLst>
        </xdr:cNvPr>
        <xdr:cNvSpPr/>
      </xdr:nvSpPr>
      <xdr:spPr>
        <a:xfrm>
          <a:off x="18803582" y="1971343"/>
          <a:ext cx="377623" cy="357484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621490</xdr:colOff>
      <xdr:row>32</xdr:row>
      <xdr:rowOff>54042</xdr:rowOff>
    </xdr:from>
    <xdr:to>
      <xdr:col>27</xdr:col>
      <xdr:colOff>828573</xdr:colOff>
      <xdr:row>33</xdr:row>
      <xdr:rowOff>14194</xdr:rowOff>
    </xdr:to>
    <xdr:sp macro="" textlink="">
      <xdr:nvSpPr>
        <xdr:cNvPr id="329" name="AutoShape 32">
          <a:extLst>
            <a:ext uri="{FF2B5EF4-FFF2-40B4-BE49-F238E27FC236}">
              <a16:creationId xmlns:a16="http://schemas.microsoft.com/office/drawing/2014/main" id="{B0D883B7-4197-7F4F-B116-19C42653E775}"/>
            </a:ext>
          </a:extLst>
        </xdr:cNvPr>
        <xdr:cNvSpPr>
          <a:spLocks noChangeArrowheads="1"/>
        </xdr:cNvSpPr>
      </xdr:nvSpPr>
      <xdr:spPr bwMode="auto">
        <a:xfrm rot="16200000">
          <a:off x="19686871" y="6541782"/>
          <a:ext cx="176322" cy="207083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11441</xdr:colOff>
      <xdr:row>63</xdr:row>
      <xdr:rowOff>102973</xdr:rowOff>
    </xdr:from>
    <xdr:to>
      <xdr:col>28</xdr:col>
      <xdr:colOff>4378</xdr:colOff>
      <xdr:row>63</xdr:row>
      <xdr:rowOff>102973</xdr:rowOff>
    </xdr:to>
    <xdr:cxnSp macro="">
      <xdr:nvCxnSpPr>
        <xdr:cNvPr id="336" name="Straight Connector 335">
          <a:extLst>
            <a:ext uri="{FF2B5EF4-FFF2-40B4-BE49-F238E27FC236}">
              <a16:creationId xmlns:a16="http://schemas.microsoft.com/office/drawing/2014/main" id="{ABE4665E-52E2-EB4D-8862-FE5E775EE94E}"/>
            </a:ext>
          </a:extLst>
        </xdr:cNvPr>
        <xdr:cNvCxnSpPr/>
      </xdr:nvCxnSpPr>
      <xdr:spPr>
        <a:xfrm>
          <a:off x="17323546" y="12552315"/>
          <a:ext cx="2449385" cy="0"/>
        </a:xfrm>
        <a:prstGeom prst="line">
          <a:avLst/>
        </a:prstGeom>
        <a:ln w="19050">
          <a:solidFill>
            <a:schemeClr val="tx1"/>
          </a:solidFill>
          <a:tailEnd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59531</xdr:colOff>
      <xdr:row>62</xdr:row>
      <xdr:rowOff>158751</xdr:rowOff>
    </xdr:from>
    <xdr:to>
      <xdr:col>19</xdr:col>
      <xdr:colOff>337344</xdr:colOff>
      <xdr:row>64</xdr:row>
      <xdr:rowOff>59532</xdr:rowOff>
    </xdr:to>
    <xdr:sp macro="" textlink="">
      <xdr:nvSpPr>
        <xdr:cNvPr id="337" name="Oval 336">
          <a:extLst>
            <a:ext uri="{FF2B5EF4-FFF2-40B4-BE49-F238E27FC236}">
              <a16:creationId xmlns:a16="http://schemas.microsoft.com/office/drawing/2014/main" id="{98624777-1E4B-9E4B-8637-F2EF69F63F53}"/>
            </a:ext>
          </a:extLst>
        </xdr:cNvPr>
        <xdr:cNvSpPr/>
      </xdr:nvSpPr>
      <xdr:spPr>
        <a:xfrm>
          <a:off x="17371636" y="12591383"/>
          <a:ext cx="277813" cy="301833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606903</xdr:colOff>
      <xdr:row>62</xdr:row>
      <xdr:rowOff>202300</xdr:rowOff>
    </xdr:from>
    <xdr:to>
      <xdr:col>27</xdr:col>
      <xdr:colOff>807258</xdr:colOff>
      <xdr:row>63</xdr:row>
      <xdr:rowOff>173692</xdr:rowOff>
    </xdr:to>
    <xdr:sp macro="" textlink="">
      <xdr:nvSpPr>
        <xdr:cNvPr id="338" name="AutoShape 32">
          <a:extLst>
            <a:ext uri="{FF2B5EF4-FFF2-40B4-BE49-F238E27FC236}">
              <a16:creationId xmlns:a16="http://schemas.microsoft.com/office/drawing/2014/main" id="{35E2C7EE-3D7E-3744-8F1D-848A0380D2B5}"/>
            </a:ext>
          </a:extLst>
        </xdr:cNvPr>
        <xdr:cNvSpPr>
          <a:spLocks noChangeArrowheads="1"/>
        </xdr:cNvSpPr>
      </xdr:nvSpPr>
      <xdr:spPr bwMode="auto">
        <a:xfrm rot="16200000">
          <a:off x="18752043" y="12620713"/>
          <a:ext cx="171918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518027</xdr:colOff>
      <xdr:row>157</xdr:row>
      <xdr:rowOff>100263</xdr:rowOff>
    </xdr:from>
    <xdr:to>
      <xdr:col>16</xdr:col>
      <xdr:colOff>62665</xdr:colOff>
      <xdr:row>159</xdr:row>
      <xdr:rowOff>77286</xdr:rowOff>
    </xdr:to>
    <xdr:sp macro="" textlink="">
      <xdr:nvSpPr>
        <xdr:cNvPr id="339" name="Oval 338">
          <a:extLst>
            <a:ext uri="{FF2B5EF4-FFF2-40B4-BE49-F238E27FC236}">
              <a16:creationId xmlns:a16="http://schemas.microsoft.com/office/drawing/2014/main" id="{49847EB4-AC19-F744-93C3-E93DBD021404}"/>
            </a:ext>
          </a:extLst>
        </xdr:cNvPr>
        <xdr:cNvSpPr/>
      </xdr:nvSpPr>
      <xdr:spPr>
        <a:xfrm>
          <a:off x="14471316" y="31215263"/>
          <a:ext cx="396875" cy="378076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484604</xdr:colOff>
      <xdr:row>149</xdr:row>
      <xdr:rowOff>83552</xdr:rowOff>
    </xdr:from>
    <xdr:to>
      <xdr:col>23</xdr:col>
      <xdr:colOff>62664</xdr:colOff>
      <xdr:row>151</xdr:row>
      <xdr:rowOff>60575</xdr:rowOff>
    </xdr:to>
    <xdr:sp macro="" textlink="">
      <xdr:nvSpPr>
        <xdr:cNvPr id="340" name="Oval 339">
          <a:extLst>
            <a:ext uri="{FF2B5EF4-FFF2-40B4-BE49-F238E27FC236}">
              <a16:creationId xmlns:a16="http://schemas.microsoft.com/office/drawing/2014/main" id="{C8F78EAC-15E0-714E-BEE5-BBC908BE1023}"/>
            </a:ext>
          </a:extLst>
        </xdr:cNvPr>
        <xdr:cNvSpPr/>
      </xdr:nvSpPr>
      <xdr:spPr>
        <a:xfrm>
          <a:off x="20253157" y="29677894"/>
          <a:ext cx="396875" cy="378076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484604</xdr:colOff>
      <xdr:row>165</xdr:row>
      <xdr:rowOff>100263</xdr:rowOff>
    </xdr:from>
    <xdr:to>
      <xdr:col>23</xdr:col>
      <xdr:colOff>62664</xdr:colOff>
      <xdr:row>167</xdr:row>
      <xdr:rowOff>77286</xdr:rowOff>
    </xdr:to>
    <xdr:sp macro="" textlink="">
      <xdr:nvSpPr>
        <xdr:cNvPr id="341" name="Oval 340">
          <a:extLst>
            <a:ext uri="{FF2B5EF4-FFF2-40B4-BE49-F238E27FC236}">
              <a16:creationId xmlns:a16="http://schemas.microsoft.com/office/drawing/2014/main" id="{07AA62B9-AE32-2347-A8A8-85193CD1F02E}"/>
            </a:ext>
          </a:extLst>
        </xdr:cNvPr>
        <xdr:cNvSpPr/>
      </xdr:nvSpPr>
      <xdr:spPr>
        <a:xfrm>
          <a:off x="20253157" y="32769342"/>
          <a:ext cx="396875" cy="378076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434473</xdr:colOff>
      <xdr:row>134</xdr:row>
      <xdr:rowOff>50131</xdr:rowOff>
    </xdr:from>
    <xdr:to>
      <xdr:col>22</xdr:col>
      <xdr:colOff>815582</xdr:colOff>
      <xdr:row>136</xdr:row>
      <xdr:rowOff>46999</xdr:rowOff>
    </xdr:to>
    <xdr:sp macro="" textlink="">
      <xdr:nvSpPr>
        <xdr:cNvPr id="342" name="Oval 341">
          <a:extLst>
            <a:ext uri="{FF2B5EF4-FFF2-40B4-BE49-F238E27FC236}">
              <a16:creationId xmlns:a16="http://schemas.microsoft.com/office/drawing/2014/main" id="{BBCAF7AB-D68D-9146-8495-5820CF1D8EF4}"/>
            </a:ext>
          </a:extLst>
        </xdr:cNvPr>
        <xdr:cNvSpPr/>
      </xdr:nvSpPr>
      <xdr:spPr>
        <a:xfrm>
          <a:off x="20203026" y="26586447"/>
          <a:ext cx="381109" cy="397920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434473</xdr:colOff>
      <xdr:row>122</xdr:row>
      <xdr:rowOff>83553</xdr:rowOff>
    </xdr:from>
    <xdr:to>
      <xdr:col>22</xdr:col>
      <xdr:colOff>815582</xdr:colOff>
      <xdr:row>124</xdr:row>
      <xdr:rowOff>63710</xdr:rowOff>
    </xdr:to>
    <xdr:sp macro="" textlink="">
      <xdr:nvSpPr>
        <xdr:cNvPr id="343" name="Oval 342">
          <a:extLst>
            <a:ext uri="{FF2B5EF4-FFF2-40B4-BE49-F238E27FC236}">
              <a16:creationId xmlns:a16="http://schemas.microsoft.com/office/drawing/2014/main" id="{B0571018-582B-3C43-8DA4-56D28311A29B}"/>
            </a:ext>
          </a:extLst>
        </xdr:cNvPr>
        <xdr:cNvSpPr/>
      </xdr:nvSpPr>
      <xdr:spPr>
        <a:xfrm>
          <a:off x="20203026" y="24230264"/>
          <a:ext cx="381109" cy="397920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451184</xdr:colOff>
      <xdr:row>93</xdr:row>
      <xdr:rowOff>83552</xdr:rowOff>
    </xdr:from>
    <xdr:to>
      <xdr:col>23</xdr:col>
      <xdr:colOff>14622</xdr:colOff>
      <xdr:row>95</xdr:row>
      <xdr:rowOff>30287</xdr:rowOff>
    </xdr:to>
    <xdr:sp macro="" textlink="">
      <xdr:nvSpPr>
        <xdr:cNvPr id="344" name="Oval 343">
          <a:extLst>
            <a:ext uri="{FF2B5EF4-FFF2-40B4-BE49-F238E27FC236}">
              <a16:creationId xmlns:a16="http://schemas.microsoft.com/office/drawing/2014/main" id="{B3249577-46D6-8842-8127-7B1F10717FC2}"/>
            </a:ext>
          </a:extLst>
        </xdr:cNvPr>
        <xdr:cNvSpPr/>
      </xdr:nvSpPr>
      <xdr:spPr>
        <a:xfrm>
          <a:off x="20219737" y="18531973"/>
          <a:ext cx="382253" cy="381209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126999</xdr:colOff>
      <xdr:row>16</xdr:row>
      <xdr:rowOff>196271</xdr:rowOff>
    </xdr:from>
    <xdr:to>
      <xdr:col>15</xdr:col>
      <xdr:colOff>635000</xdr:colOff>
      <xdr:row>26</xdr:row>
      <xdr:rowOff>161636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17F722-004E-1F4D-90F8-BE9674858E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126999</xdr:colOff>
      <xdr:row>5</xdr:row>
      <xdr:rowOff>69275</xdr:rowOff>
    </xdr:from>
    <xdr:to>
      <xdr:col>15</xdr:col>
      <xdr:colOff>634998</xdr:colOff>
      <xdr:row>16</xdr:row>
      <xdr:rowOff>138546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DCB9781-B9F5-2348-BD1E-E95B89D9B8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727363</xdr:colOff>
      <xdr:row>5</xdr:row>
      <xdr:rowOff>69273</xdr:rowOff>
    </xdr:from>
    <xdr:to>
      <xdr:col>21</xdr:col>
      <xdr:colOff>381000</xdr:colOff>
      <xdr:row>16</xdr:row>
      <xdr:rowOff>138546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EA9AEC5-D146-234F-83EB-9C5B744BE1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727362</xdr:colOff>
      <xdr:row>17</xdr:row>
      <xdr:rowOff>1</xdr:rowOff>
    </xdr:from>
    <xdr:to>
      <xdr:col>21</xdr:col>
      <xdr:colOff>404091</xdr:colOff>
      <xdr:row>26</xdr:row>
      <xdr:rowOff>161637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221E7E0-B1C6-C642-AAC3-805F8A1FBE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230908</xdr:colOff>
      <xdr:row>20</xdr:row>
      <xdr:rowOff>25401</xdr:rowOff>
    </xdr:from>
    <xdr:to>
      <xdr:col>8</xdr:col>
      <xdr:colOff>103907</xdr:colOff>
      <xdr:row>36</xdr:row>
      <xdr:rowOff>23091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067A221-6B1E-9545-876A-E63A5E2476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18143</xdr:colOff>
      <xdr:row>23</xdr:row>
      <xdr:rowOff>99786</xdr:rowOff>
    </xdr:from>
    <xdr:to>
      <xdr:col>28</xdr:col>
      <xdr:colOff>4396</xdr:colOff>
      <xdr:row>23</xdr:row>
      <xdr:rowOff>99786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788B5314-1858-2B4D-8546-825E487EC4BA}"/>
            </a:ext>
          </a:extLst>
        </xdr:cNvPr>
        <xdr:cNvCxnSpPr/>
      </xdr:nvCxnSpPr>
      <xdr:spPr>
        <a:xfrm>
          <a:off x="23157543" y="4671786"/>
          <a:ext cx="1637253" cy="0"/>
        </a:xfrm>
        <a:prstGeom prst="line">
          <a:avLst/>
        </a:prstGeom>
        <a:ln w="19050">
          <a:solidFill>
            <a:schemeClr val="tx1"/>
          </a:solidFill>
          <a:tailEnd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27214</xdr:colOff>
      <xdr:row>13</xdr:row>
      <xdr:rowOff>99785</xdr:rowOff>
    </xdr:from>
    <xdr:to>
      <xdr:col>28</xdr:col>
      <xdr:colOff>13467</xdr:colOff>
      <xdr:row>13</xdr:row>
      <xdr:rowOff>99785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46DF2E5-E556-A345-A6FB-1F1B76BA0097}"/>
            </a:ext>
          </a:extLst>
        </xdr:cNvPr>
        <xdr:cNvCxnSpPr/>
      </xdr:nvCxnSpPr>
      <xdr:spPr>
        <a:xfrm>
          <a:off x="23166614" y="2665185"/>
          <a:ext cx="1637253" cy="0"/>
        </a:xfrm>
        <a:prstGeom prst="line">
          <a:avLst/>
        </a:prstGeom>
        <a:ln w="19050">
          <a:solidFill>
            <a:schemeClr val="tx1"/>
          </a:solidFill>
          <a:tailEnd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9071</xdr:colOff>
      <xdr:row>17</xdr:row>
      <xdr:rowOff>108857</xdr:rowOff>
    </xdr:from>
    <xdr:to>
      <xdr:col>27</xdr:col>
      <xdr:colOff>820824</xdr:colOff>
      <xdr:row>17</xdr:row>
      <xdr:rowOff>108857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56B5773-1EED-8F41-910E-436F13ECB5F7}"/>
            </a:ext>
          </a:extLst>
        </xdr:cNvPr>
        <xdr:cNvCxnSpPr/>
      </xdr:nvCxnSpPr>
      <xdr:spPr>
        <a:xfrm>
          <a:off x="23148471" y="3487057"/>
          <a:ext cx="1637253" cy="0"/>
        </a:xfrm>
        <a:prstGeom prst="line">
          <a:avLst/>
        </a:prstGeom>
        <a:ln w="19050">
          <a:solidFill>
            <a:schemeClr val="tx1"/>
          </a:solidFill>
          <a:tailEnd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9071</xdr:colOff>
      <xdr:row>8</xdr:row>
      <xdr:rowOff>108857</xdr:rowOff>
    </xdr:from>
    <xdr:to>
      <xdr:col>27</xdr:col>
      <xdr:colOff>820824</xdr:colOff>
      <xdr:row>8</xdr:row>
      <xdr:rowOff>108857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4AB00F6D-58F8-5E42-B2D4-FEEB0D9A1EE7}"/>
            </a:ext>
          </a:extLst>
        </xdr:cNvPr>
        <xdr:cNvCxnSpPr/>
      </xdr:nvCxnSpPr>
      <xdr:spPr>
        <a:xfrm>
          <a:off x="23148471" y="1683657"/>
          <a:ext cx="1637253" cy="0"/>
        </a:xfrm>
        <a:prstGeom prst="line">
          <a:avLst/>
        </a:prstGeom>
        <a:ln w="19050">
          <a:solidFill>
            <a:schemeClr val="tx1"/>
          </a:solidFill>
          <a:tailEnd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18143</xdr:colOff>
      <xdr:row>46</xdr:row>
      <xdr:rowOff>99786</xdr:rowOff>
    </xdr:from>
    <xdr:to>
      <xdr:col>28</xdr:col>
      <xdr:colOff>4396</xdr:colOff>
      <xdr:row>46</xdr:row>
      <xdr:rowOff>99786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FADF7FBD-7977-EE40-8759-BDEB2545B774}"/>
            </a:ext>
          </a:extLst>
        </xdr:cNvPr>
        <xdr:cNvCxnSpPr/>
      </xdr:nvCxnSpPr>
      <xdr:spPr>
        <a:xfrm>
          <a:off x="23157543" y="9383486"/>
          <a:ext cx="1637253" cy="0"/>
        </a:xfrm>
        <a:prstGeom prst="line">
          <a:avLst/>
        </a:prstGeom>
        <a:ln w="19050">
          <a:solidFill>
            <a:schemeClr val="tx1"/>
          </a:solidFill>
          <a:tailEnd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9071</xdr:colOff>
      <xdr:row>40</xdr:row>
      <xdr:rowOff>108857</xdr:rowOff>
    </xdr:from>
    <xdr:to>
      <xdr:col>27</xdr:col>
      <xdr:colOff>820824</xdr:colOff>
      <xdr:row>40</xdr:row>
      <xdr:rowOff>108857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2296C5EB-2DC0-0A40-8772-3B1514E22AA6}"/>
            </a:ext>
          </a:extLst>
        </xdr:cNvPr>
        <xdr:cNvCxnSpPr/>
      </xdr:nvCxnSpPr>
      <xdr:spPr>
        <a:xfrm>
          <a:off x="23148471" y="8211457"/>
          <a:ext cx="1637253" cy="0"/>
        </a:xfrm>
        <a:prstGeom prst="line">
          <a:avLst/>
        </a:prstGeom>
        <a:ln w="19050">
          <a:solidFill>
            <a:schemeClr val="tx1"/>
          </a:solidFill>
          <a:tailEnd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27214</xdr:colOff>
      <xdr:row>36</xdr:row>
      <xdr:rowOff>99785</xdr:rowOff>
    </xdr:from>
    <xdr:to>
      <xdr:col>28</xdr:col>
      <xdr:colOff>13467</xdr:colOff>
      <xdr:row>36</xdr:row>
      <xdr:rowOff>99785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2E212FBC-E4B5-0244-8D55-90898606BB55}"/>
            </a:ext>
          </a:extLst>
        </xdr:cNvPr>
        <xdr:cNvCxnSpPr/>
      </xdr:nvCxnSpPr>
      <xdr:spPr>
        <a:xfrm>
          <a:off x="23166614" y="7364185"/>
          <a:ext cx="1637253" cy="0"/>
        </a:xfrm>
        <a:prstGeom prst="line">
          <a:avLst/>
        </a:prstGeom>
        <a:ln w="19050">
          <a:solidFill>
            <a:schemeClr val="tx1"/>
          </a:solidFill>
          <a:tailEnd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9071</xdr:colOff>
      <xdr:row>30</xdr:row>
      <xdr:rowOff>108857</xdr:rowOff>
    </xdr:from>
    <xdr:to>
      <xdr:col>27</xdr:col>
      <xdr:colOff>820824</xdr:colOff>
      <xdr:row>30</xdr:row>
      <xdr:rowOff>108857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1EDA7891-F534-C645-BB86-313FCA48E4C8}"/>
            </a:ext>
          </a:extLst>
        </xdr:cNvPr>
        <xdr:cNvCxnSpPr/>
      </xdr:nvCxnSpPr>
      <xdr:spPr>
        <a:xfrm>
          <a:off x="23148471" y="6115957"/>
          <a:ext cx="1637253" cy="0"/>
        </a:xfrm>
        <a:prstGeom prst="line">
          <a:avLst/>
        </a:prstGeom>
        <a:ln w="19050">
          <a:solidFill>
            <a:schemeClr val="tx1"/>
          </a:solidFill>
          <a:tailEnd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18143</xdr:colOff>
      <xdr:row>111</xdr:row>
      <xdr:rowOff>99786</xdr:rowOff>
    </xdr:from>
    <xdr:to>
      <xdr:col>28</xdr:col>
      <xdr:colOff>4396</xdr:colOff>
      <xdr:row>111</xdr:row>
      <xdr:rowOff>99786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C1CCC58F-6FB7-E346-9235-50453793F142}"/>
            </a:ext>
          </a:extLst>
        </xdr:cNvPr>
        <xdr:cNvCxnSpPr/>
      </xdr:nvCxnSpPr>
      <xdr:spPr>
        <a:xfrm>
          <a:off x="23157543" y="22451786"/>
          <a:ext cx="1637253" cy="0"/>
        </a:xfrm>
        <a:prstGeom prst="line">
          <a:avLst/>
        </a:prstGeom>
        <a:ln w="19050">
          <a:solidFill>
            <a:schemeClr val="tx1"/>
          </a:solidFill>
          <a:tailEnd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9071</xdr:colOff>
      <xdr:row>105</xdr:row>
      <xdr:rowOff>108857</xdr:rowOff>
    </xdr:from>
    <xdr:to>
      <xdr:col>27</xdr:col>
      <xdr:colOff>820824</xdr:colOff>
      <xdr:row>105</xdr:row>
      <xdr:rowOff>108857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C69B0007-8FFA-5A42-9688-2A3BF574130F}"/>
            </a:ext>
          </a:extLst>
        </xdr:cNvPr>
        <xdr:cNvCxnSpPr/>
      </xdr:nvCxnSpPr>
      <xdr:spPr>
        <a:xfrm>
          <a:off x="23148471" y="21279757"/>
          <a:ext cx="1637253" cy="0"/>
        </a:xfrm>
        <a:prstGeom prst="line">
          <a:avLst/>
        </a:prstGeom>
        <a:ln w="19050">
          <a:solidFill>
            <a:schemeClr val="tx1"/>
          </a:solidFill>
          <a:tailEnd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27214</xdr:colOff>
      <xdr:row>73</xdr:row>
      <xdr:rowOff>99785</xdr:rowOff>
    </xdr:from>
    <xdr:to>
      <xdr:col>28</xdr:col>
      <xdr:colOff>13467</xdr:colOff>
      <xdr:row>73</xdr:row>
      <xdr:rowOff>99785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A1CF43CA-F5C7-C54E-9205-CAB267A45177}"/>
            </a:ext>
          </a:extLst>
        </xdr:cNvPr>
        <xdr:cNvCxnSpPr/>
      </xdr:nvCxnSpPr>
      <xdr:spPr>
        <a:xfrm>
          <a:off x="23166614" y="14755585"/>
          <a:ext cx="1637253" cy="0"/>
        </a:xfrm>
        <a:prstGeom prst="line">
          <a:avLst/>
        </a:prstGeom>
        <a:ln w="19050">
          <a:solidFill>
            <a:schemeClr val="tx1"/>
          </a:solidFill>
          <a:tailEnd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9071</xdr:colOff>
      <xdr:row>67</xdr:row>
      <xdr:rowOff>108857</xdr:rowOff>
    </xdr:from>
    <xdr:to>
      <xdr:col>27</xdr:col>
      <xdr:colOff>820824</xdr:colOff>
      <xdr:row>67</xdr:row>
      <xdr:rowOff>108857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9F7AE138-E770-394B-904F-20BC113D9E84}"/>
            </a:ext>
          </a:extLst>
        </xdr:cNvPr>
        <xdr:cNvCxnSpPr/>
      </xdr:nvCxnSpPr>
      <xdr:spPr>
        <a:xfrm>
          <a:off x="23148471" y="13545457"/>
          <a:ext cx="1637253" cy="0"/>
        </a:xfrm>
        <a:prstGeom prst="line">
          <a:avLst/>
        </a:prstGeom>
        <a:ln w="19050">
          <a:solidFill>
            <a:schemeClr val="tx1"/>
          </a:solidFill>
          <a:tailEnd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27214</xdr:colOff>
      <xdr:row>97</xdr:row>
      <xdr:rowOff>99785</xdr:rowOff>
    </xdr:from>
    <xdr:to>
      <xdr:col>28</xdr:col>
      <xdr:colOff>13467</xdr:colOff>
      <xdr:row>97</xdr:row>
      <xdr:rowOff>99785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AF8021BD-2B5F-BC4B-89EB-07B8A0C5C1A2}"/>
            </a:ext>
          </a:extLst>
        </xdr:cNvPr>
        <xdr:cNvCxnSpPr/>
      </xdr:nvCxnSpPr>
      <xdr:spPr>
        <a:xfrm>
          <a:off x="23166614" y="19683185"/>
          <a:ext cx="1637253" cy="0"/>
        </a:xfrm>
        <a:prstGeom prst="line">
          <a:avLst/>
        </a:prstGeom>
        <a:ln w="19050">
          <a:solidFill>
            <a:schemeClr val="tx1"/>
          </a:solidFill>
          <a:tailEnd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9071</xdr:colOff>
      <xdr:row>91</xdr:row>
      <xdr:rowOff>108857</xdr:rowOff>
    </xdr:from>
    <xdr:to>
      <xdr:col>27</xdr:col>
      <xdr:colOff>820824</xdr:colOff>
      <xdr:row>91</xdr:row>
      <xdr:rowOff>108857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4791C424-D155-E647-BA93-D315D381FB17}"/>
            </a:ext>
          </a:extLst>
        </xdr:cNvPr>
        <xdr:cNvCxnSpPr/>
      </xdr:nvCxnSpPr>
      <xdr:spPr>
        <a:xfrm>
          <a:off x="23148471" y="18422257"/>
          <a:ext cx="1637253" cy="0"/>
        </a:xfrm>
        <a:prstGeom prst="line">
          <a:avLst/>
        </a:prstGeom>
        <a:ln w="19050">
          <a:solidFill>
            <a:schemeClr val="tx1"/>
          </a:solidFill>
          <a:tailEnd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18144</xdr:colOff>
      <xdr:row>52</xdr:row>
      <xdr:rowOff>99786</xdr:rowOff>
    </xdr:from>
    <xdr:to>
      <xdr:col>24</xdr:col>
      <xdr:colOff>802682</xdr:colOff>
      <xdr:row>52</xdr:row>
      <xdr:rowOff>99786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1A224341-50BB-C74F-9843-97308A1EE817}"/>
            </a:ext>
          </a:extLst>
        </xdr:cNvPr>
        <xdr:cNvCxnSpPr/>
      </xdr:nvCxnSpPr>
      <xdr:spPr>
        <a:xfrm>
          <a:off x="14000844" y="10564586"/>
          <a:ext cx="8290238" cy="0"/>
        </a:xfrm>
        <a:prstGeom prst="line">
          <a:avLst/>
        </a:prstGeom>
        <a:ln w="19050">
          <a:solidFill>
            <a:schemeClr val="tx1"/>
          </a:solidFill>
          <a:tailEnd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27214</xdr:colOff>
      <xdr:row>58</xdr:row>
      <xdr:rowOff>99785</xdr:rowOff>
    </xdr:from>
    <xdr:to>
      <xdr:col>24</xdr:col>
      <xdr:colOff>811752</xdr:colOff>
      <xdr:row>58</xdr:row>
      <xdr:rowOff>99785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FFC39729-F9ED-8841-9A60-9283B0539E32}"/>
            </a:ext>
          </a:extLst>
        </xdr:cNvPr>
        <xdr:cNvCxnSpPr/>
      </xdr:nvCxnSpPr>
      <xdr:spPr>
        <a:xfrm>
          <a:off x="14009914" y="11771085"/>
          <a:ext cx="8290238" cy="0"/>
        </a:xfrm>
        <a:prstGeom prst="line">
          <a:avLst/>
        </a:prstGeom>
        <a:ln w="19050">
          <a:solidFill>
            <a:schemeClr val="tx1"/>
          </a:solidFill>
          <a:tailEnd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18142</xdr:colOff>
      <xdr:row>52</xdr:row>
      <xdr:rowOff>99219</xdr:rowOff>
    </xdr:from>
    <xdr:to>
      <xdr:col>27</xdr:col>
      <xdr:colOff>793750</xdr:colOff>
      <xdr:row>52</xdr:row>
      <xdr:rowOff>99785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B99ABA51-0617-5442-80FC-F42EF580180E}"/>
            </a:ext>
          </a:extLst>
        </xdr:cNvPr>
        <xdr:cNvCxnSpPr/>
      </xdr:nvCxnSpPr>
      <xdr:spPr>
        <a:xfrm flipV="1">
          <a:off x="23157542" y="10564019"/>
          <a:ext cx="1601108" cy="566"/>
        </a:xfrm>
        <a:prstGeom prst="line">
          <a:avLst/>
        </a:prstGeom>
        <a:ln w="19050">
          <a:solidFill>
            <a:schemeClr val="tx1"/>
          </a:solidFill>
          <a:tailEnd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9070</xdr:colOff>
      <xdr:row>58</xdr:row>
      <xdr:rowOff>106424</xdr:rowOff>
    </xdr:from>
    <xdr:to>
      <xdr:col>28</xdr:col>
      <xdr:colOff>0</xdr:colOff>
      <xdr:row>58</xdr:row>
      <xdr:rowOff>108858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F2E26034-83B0-5A4D-9A14-800551CD6403}"/>
            </a:ext>
          </a:extLst>
        </xdr:cNvPr>
        <xdr:cNvCxnSpPr/>
      </xdr:nvCxnSpPr>
      <xdr:spPr>
        <a:xfrm flipV="1">
          <a:off x="23148470" y="11777724"/>
          <a:ext cx="1641930" cy="2434"/>
        </a:xfrm>
        <a:prstGeom prst="line">
          <a:avLst/>
        </a:prstGeom>
        <a:ln w="19050">
          <a:solidFill>
            <a:schemeClr val="tx1"/>
          </a:solidFill>
          <a:tailEnd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27214</xdr:colOff>
      <xdr:row>142</xdr:row>
      <xdr:rowOff>99785</xdr:rowOff>
    </xdr:from>
    <xdr:to>
      <xdr:col>19</xdr:col>
      <xdr:colOff>811752</xdr:colOff>
      <xdr:row>142</xdr:row>
      <xdr:rowOff>99785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59909DF4-67F4-2A49-8D51-5D78F7E6E2C5}"/>
            </a:ext>
          </a:extLst>
        </xdr:cNvPr>
        <xdr:cNvCxnSpPr/>
      </xdr:nvCxnSpPr>
      <xdr:spPr>
        <a:xfrm>
          <a:off x="14009914" y="28636685"/>
          <a:ext cx="4162738" cy="0"/>
        </a:xfrm>
        <a:prstGeom prst="line">
          <a:avLst/>
        </a:prstGeom>
        <a:ln w="19050">
          <a:solidFill>
            <a:schemeClr val="tx1"/>
          </a:solidFill>
          <a:tailEnd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21431</xdr:colOff>
      <xdr:row>142</xdr:row>
      <xdr:rowOff>110786</xdr:rowOff>
    </xdr:from>
    <xdr:to>
      <xdr:col>27</xdr:col>
      <xdr:colOff>807261</xdr:colOff>
      <xdr:row>142</xdr:row>
      <xdr:rowOff>118269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503FB1D5-CE5E-7A4A-9C2B-F9D78EC2CF88}"/>
            </a:ext>
          </a:extLst>
        </xdr:cNvPr>
        <xdr:cNvCxnSpPr>
          <a:stCxn id="52" idx="2"/>
          <a:endCxn id="92" idx="2"/>
        </xdr:cNvCxnSpPr>
      </xdr:nvCxnSpPr>
      <xdr:spPr>
        <a:xfrm flipV="1">
          <a:off x="19858831" y="28647686"/>
          <a:ext cx="4913330" cy="7483"/>
        </a:xfrm>
        <a:prstGeom prst="line">
          <a:avLst/>
        </a:prstGeom>
        <a:ln w="19050">
          <a:solidFill>
            <a:schemeClr val="tx1"/>
          </a:solidFill>
          <a:tailEnd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496093</xdr:colOff>
      <xdr:row>92</xdr:row>
      <xdr:rowOff>19844</xdr:rowOff>
    </xdr:from>
    <xdr:to>
      <xdr:col>4</xdr:col>
      <xdr:colOff>218281</xdr:colOff>
      <xdr:row>94</xdr:row>
      <xdr:rowOff>198437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CD5EA4C0-BF9D-BF45-A3E9-AC26F135959B}"/>
            </a:ext>
          </a:extLst>
        </xdr:cNvPr>
        <xdr:cNvSpPr/>
      </xdr:nvSpPr>
      <xdr:spPr>
        <a:xfrm>
          <a:off x="3721893" y="18536444"/>
          <a:ext cx="763588" cy="5976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595312</xdr:colOff>
      <xdr:row>47</xdr:row>
      <xdr:rowOff>79376</xdr:rowOff>
    </xdr:from>
    <xdr:to>
      <xdr:col>7</xdr:col>
      <xdr:colOff>158749</xdr:colOff>
      <xdr:row>49</xdr:row>
      <xdr:rowOff>59532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64170680-2F46-8749-B275-AAAB499C62C6}"/>
            </a:ext>
          </a:extLst>
        </xdr:cNvPr>
        <xdr:cNvSpPr/>
      </xdr:nvSpPr>
      <xdr:spPr>
        <a:xfrm>
          <a:off x="6792912" y="9566276"/>
          <a:ext cx="388937" cy="386556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575469</xdr:colOff>
      <xdr:row>69</xdr:row>
      <xdr:rowOff>79375</xdr:rowOff>
    </xdr:from>
    <xdr:to>
      <xdr:col>9</xdr:col>
      <xdr:colOff>138906</xdr:colOff>
      <xdr:row>71</xdr:row>
      <xdr:rowOff>39687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20CA0E8C-9942-924B-BBFA-0E4F9A58B1BD}"/>
            </a:ext>
          </a:extLst>
        </xdr:cNvPr>
        <xdr:cNvSpPr/>
      </xdr:nvSpPr>
      <xdr:spPr>
        <a:xfrm>
          <a:off x="8563769" y="13909675"/>
          <a:ext cx="388937" cy="379412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595313</xdr:colOff>
      <xdr:row>54</xdr:row>
      <xdr:rowOff>119062</xdr:rowOff>
    </xdr:from>
    <xdr:to>
      <xdr:col>13</xdr:col>
      <xdr:colOff>158750</xdr:colOff>
      <xdr:row>56</xdr:row>
      <xdr:rowOff>99218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F39B334A-DF37-5D44-ADC6-5C1E48953E84}"/>
            </a:ext>
          </a:extLst>
        </xdr:cNvPr>
        <xdr:cNvSpPr/>
      </xdr:nvSpPr>
      <xdr:spPr>
        <a:xfrm>
          <a:off x="12076113" y="11002962"/>
          <a:ext cx="388937" cy="386556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464403</xdr:colOff>
      <xdr:row>37</xdr:row>
      <xdr:rowOff>138909</xdr:rowOff>
    </xdr:from>
    <xdr:to>
      <xdr:col>12</xdr:col>
      <xdr:colOff>28434</xdr:colOff>
      <xdr:row>39</xdr:row>
      <xdr:rowOff>99221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C5BA3C37-E1FF-124A-92D7-B33D87B63403}"/>
            </a:ext>
          </a:extLst>
        </xdr:cNvPr>
        <xdr:cNvSpPr/>
      </xdr:nvSpPr>
      <xdr:spPr>
        <a:xfrm>
          <a:off x="11119703" y="7619209"/>
          <a:ext cx="389531" cy="379412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615157</xdr:colOff>
      <xdr:row>24</xdr:row>
      <xdr:rowOff>79375</xdr:rowOff>
    </xdr:from>
    <xdr:to>
      <xdr:col>9</xdr:col>
      <xdr:colOff>178594</xdr:colOff>
      <xdr:row>26</xdr:row>
      <xdr:rowOff>59531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C1494BFC-A06B-3E43-88F1-7CAB28C110D9}"/>
            </a:ext>
          </a:extLst>
        </xdr:cNvPr>
        <xdr:cNvSpPr/>
      </xdr:nvSpPr>
      <xdr:spPr>
        <a:xfrm>
          <a:off x="8603457" y="4854575"/>
          <a:ext cx="388937" cy="386556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555625</xdr:colOff>
      <xdr:row>7</xdr:row>
      <xdr:rowOff>138906</xdr:rowOff>
    </xdr:from>
    <xdr:to>
      <xdr:col>27</xdr:col>
      <xdr:colOff>0</xdr:colOff>
      <xdr:row>9</xdr:row>
      <xdr:rowOff>39687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A7602386-D12F-8D45-A1C0-867084DEEF41}"/>
            </a:ext>
          </a:extLst>
        </xdr:cNvPr>
        <xdr:cNvSpPr/>
      </xdr:nvSpPr>
      <xdr:spPr>
        <a:xfrm>
          <a:off x="23695025" y="1510506"/>
          <a:ext cx="269875" cy="307181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674688</xdr:colOff>
      <xdr:row>16</xdr:row>
      <xdr:rowOff>119062</xdr:rowOff>
    </xdr:from>
    <xdr:to>
      <xdr:col>27</xdr:col>
      <xdr:colOff>119063</xdr:colOff>
      <xdr:row>18</xdr:row>
      <xdr:rowOff>19843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F8F02BD6-A272-2545-A634-CF4C764741C6}"/>
            </a:ext>
          </a:extLst>
        </xdr:cNvPr>
        <xdr:cNvSpPr/>
      </xdr:nvSpPr>
      <xdr:spPr>
        <a:xfrm>
          <a:off x="23814088" y="3294062"/>
          <a:ext cx="269875" cy="307181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813594</xdr:colOff>
      <xdr:row>22</xdr:row>
      <xdr:rowOff>158750</xdr:rowOff>
    </xdr:from>
    <xdr:to>
      <xdr:col>26</xdr:col>
      <xdr:colOff>218282</xdr:colOff>
      <xdr:row>24</xdr:row>
      <xdr:rowOff>59531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2F29B552-228A-E342-9871-981C78BD8949}"/>
            </a:ext>
          </a:extLst>
        </xdr:cNvPr>
        <xdr:cNvSpPr/>
      </xdr:nvSpPr>
      <xdr:spPr>
        <a:xfrm>
          <a:off x="23127494" y="4540250"/>
          <a:ext cx="230188" cy="294481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754063</xdr:colOff>
      <xdr:row>12</xdr:row>
      <xdr:rowOff>158750</xdr:rowOff>
    </xdr:from>
    <xdr:to>
      <xdr:col>26</xdr:col>
      <xdr:colOff>158751</xdr:colOff>
      <xdr:row>14</xdr:row>
      <xdr:rowOff>59531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3C91DC5A-FB1C-344F-893E-29CCE78E4385}"/>
            </a:ext>
          </a:extLst>
        </xdr:cNvPr>
        <xdr:cNvSpPr/>
      </xdr:nvSpPr>
      <xdr:spPr>
        <a:xfrm>
          <a:off x="23067963" y="2533650"/>
          <a:ext cx="230188" cy="294481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555626</xdr:colOff>
      <xdr:row>29</xdr:row>
      <xdr:rowOff>138905</xdr:rowOff>
    </xdr:from>
    <xdr:to>
      <xdr:col>27</xdr:col>
      <xdr:colOff>1</xdr:colOff>
      <xdr:row>30</xdr:row>
      <xdr:rowOff>218280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797333A9-9000-2546-AC70-507F74BA3384}"/>
            </a:ext>
          </a:extLst>
        </xdr:cNvPr>
        <xdr:cNvSpPr/>
      </xdr:nvSpPr>
      <xdr:spPr>
        <a:xfrm>
          <a:off x="23695026" y="5930105"/>
          <a:ext cx="269875" cy="295275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853281</xdr:colOff>
      <xdr:row>35</xdr:row>
      <xdr:rowOff>138906</xdr:rowOff>
    </xdr:from>
    <xdr:to>
      <xdr:col>26</xdr:col>
      <xdr:colOff>257969</xdr:colOff>
      <xdr:row>37</xdr:row>
      <xdr:rowOff>19844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51D19213-5408-FB4D-9E46-3FA9A308FD87}"/>
            </a:ext>
          </a:extLst>
        </xdr:cNvPr>
        <xdr:cNvSpPr/>
      </xdr:nvSpPr>
      <xdr:spPr>
        <a:xfrm>
          <a:off x="23141781" y="7200106"/>
          <a:ext cx="255588" cy="300038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535782</xdr:colOff>
      <xdr:row>39</xdr:row>
      <xdr:rowOff>158750</xdr:rowOff>
    </xdr:from>
    <xdr:to>
      <xdr:col>26</xdr:col>
      <xdr:colOff>813595</xdr:colOff>
      <xdr:row>41</xdr:row>
      <xdr:rowOff>59531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3FEE156A-B04D-8540-89C5-4189BB2F7D3D}"/>
            </a:ext>
          </a:extLst>
        </xdr:cNvPr>
        <xdr:cNvSpPr/>
      </xdr:nvSpPr>
      <xdr:spPr>
        <a:xfrm>
          <a:off x="23675182" y="8058150"/>
          <a:ext cx="277813" cy="307181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853281</xdr:colOff>
      <xdr:row>45</xdr:row>
      <xdr:rowOff>178594</xdr:rowOff>
    </xdr:from>
    <xdr:to>
      <xdr:col>26</xdr:col>
      <xdr:colOff>257969</xdr:colOff>
      <xdr:row>47</xdr:row>
      <xdr:rowOff>79375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9B3D2469-D56F-5345-99EF-6CF437D66272}"/>
            </a:ext>
          </a:extLst>
        </xdr:cNvPr>
        <xdr:cNvSpPr/>
      </xdr:nvSpPr>
      <xdr:spPr>
        <a:xfrm>
          <a:off x="23141781" y="9271794"/>
          <a:ext cx="255588" cy="294481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478027</xdr:colOff>
      <xdr:row>32</xdr:row>
      <xdr:rowOff>119062</xdr:rowOff>
    </xdr:from>
    <xdr:to>
      <xdr:col>21</xdr:col>
      <xdr:colOff>21620</xdr:colOff>
      <xdr:row>34</xdr:row>
      <xdr:rowOff>59531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E5BB96DD-7ECE-564F-BA55-AB12095E2817}"/>
            </a:ext>
          </a:extLst>
        </xdr:cNvPr>
        <xdr:cNvSpPr/>
      </xdr:nvSpPr>
      <xdr:spPr>
        <a:xfrm>
          <a:off x="18664427" y="6545262"/>
          <a:ext cx="369093" cy="372269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477140</xdr:colOff>
      <xdr:row>42</xdr:row>
      <xdr:rowOff>81152</xdr:rowOff>
    </xdr:from>
    <xdr:to>
      <xdr:col>21</xdr:col>
      <xdr:colOff>20733</xdr:colOff>
      <xdr:row>44</xdr:row>
      <xdr:rowOff>61308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B81AE9C5-3DD8-7141-98E1-FD4E2B07CF1B}"/>
            </a:ext>
          </a:extLst>
        </xdr:cNvPr>
        <xdr:cNvSpPr/>
      </xdr:nvSpPr>
      <xdr:spPr>
        <a:xfrm>
          <a:off x="18663540" y="8577452"/>
          <a:ext cx="369093" cy="386556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57</xdr:row>
      <xdr:rowOff>119063</xdr:rowOff>
    </xdr:from>
    <xdr:to>
      <xdr:col>15</xdr:col>
      <xdr:colOff>396875</xdr:colOff>
      <xdr:row>59</xdr:row>
      <xdr:rowOff>99219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08FA14A2-738F-6947-882C-CF8CBFFA7357}"/>
            </a:ext>
          </a:extLst>
        </xdr:cNvPr>
        <xdr:cNvSpPr/>
      </xdr:nvSpPr>
      <xdr:spPr>
        <a:xfrm>
          <a:off x="13982700" y="11599863"/>
          <a:ext cx="396875" cy="361156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59532</xdr:colOff>
      <xdr:row>51</xdr:row>
      <xdr:rowOff>119063</xdr:rowOff>
    </xdr:from>
    <xdr:to>
      <xdr:col>15</xdr:col>
      <xdr:colOff>456407</xdr:colOff>
      <xdr:row>53</xdr:row>
      <xdr:rowOff>79375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C65EC573-1254-5341-81C2-E7387B80A6C2}"/>
            </a:ext>
          </a:extLst>
        </xdr:cNvPr>
        <xdr:cNvSpPr/>
      </xdr:nvSpPr>
      <xdr:spPr>
        <a:xfrm>
          <a:off x="14042232" y="10393363"/>
          <a:ext cx="396875" cy="366712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436562</xdr:colOff>
      <xdr:row>69</xdr:row>
      <xdr:rowOff>79375</xdr:rowOff>
    </xdr:from>
    <xdr:to>
      <xdr:col>24</xdr:col>
      <xdr:colOff>0</xdr:colOff>
      <xdr:row>71</xdr:row>
      <xdr:rowOff>39687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88F39774-49FC-6243-84A9-42C40DC3049C}"/>
            </a:ext>
          </a:extLst>
        </xdr:cNvPr>
        <xdr:cNvSpPr/>
      </xdr:nvSpPr>
      <xdr:spPr>
        <a:xfrm>
          <a:off x="21099462" y="13909675"/>
          <a:ext cx="388938" cy="379412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456407</xdr:colOff>
      <xdr:row>100</xdr:row>
      <xdr:rowOff>99219</xdr:rowOff>
    </xdr:from>
    <xdr:to>
      <xdr:col>16</xdr:col>
      <xdr:colOff>0</xdr:colOff>
      <xdr:row>102</xdr:row>
      <xdr:rowOff>79375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02A5F5AF-9DBA-3845-B580-5DE744A77F47}"/>
            </a:ext>
          </a:extLst>
        </xdr:cNvPr>
        <xdr:cNvSpPr/>
      </xdr:nvSpPr>
      <xdr:spPr>
        <a:xfrm>
          <a:off x="14439107" y="20266819"/>
          <a:ext cx="394493" cy="386556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436562</xdr:colOff>
      <xdr:row>107</xdr:row>
      <xdr:rowOff>119062</xdr:rowOff>
    </xdr:from>
    <xdr:to>
      <xdr:col>23</xdr:col>
      <xdr:colOff>0</xdr:colOff>
      <xdr:row>109</xdr:row>
      <xdr:rowOff>99218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8EC5C88C-8670-EC48-A397-B5876B98672B}"/>
            </a:ext>
          </a:extLst>
        </xdr:cNvPr>
        <xdr:cNvSpPr/>
      </xdr:nvSpPr>
      <xdr:spPr>
        <a:xfrm>
          <a:off x="20273962" y="21683662"/>
          <a:ext cx="388938" cy="386556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511045</xdr:colOff>
      <xdr:row>121</xdr:row>
      <xdr:rowOff>101664</xdr:rowOff>
    </xdr:from>
    <xdr:to>
      <xdr:col>12</xdr:col>
      <xdr:colOff>74483</xdr:colOff>
      <xdr:row>123</xdr:row>
      <xdr:rowOff>81820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71568203-F8FB-A04C-A5CC-8AF170D6B833}"/>
            </a:ext>
          </a:extLst>
        </xdr:cNvPr>
        <xdr:cNvSpPr/>
      </xdr:nvSpPr>
      <xdr:spPr>
        <a:xfrm>
          <a:off x="11166345" y="24422164"/>
          <a:ext cx="388938" cy="386556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59532</xdr:colOff>
      <xdr:row>52</xdr:row>
      <xdr:rowOff>0</xdr:rowOff>
    </xdr:from>
    <xdr:to>
      <xdr:col>26</xdr:col>
      <xdr:colOff>337345</xdr:colOff>
      <xdr:row>53</xdr:row>
      <xdr:rowOff>79375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13E98400-3B2B-2947-B7F2-C5FF34EE8AE0}"/>
            </a:ext>
          </a:extLst>
        </xdr:cNvPr>
        <xdr:cNvSpPr/>
      </xdr:nvSpPr>
      <xdr:spPr>
        <a:xfrm>
          <a:off x="23198932" y="10464800"/>
          <a:ext cx="277813" cy="295275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19843</xdr:colOff>
      <xdr:row>57</xdr:row>
      <xdr:rowOff>178593</xdr:rowOff>
    </xdr:from>
    <xdr:to>
      <xdr:col>26</xdr:col>
      <xdr:colOff>297656</xdr:colOff>
      <xdr:row>59</xdr:row>
      <xdr:rowOff>79374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690EFA18-3F8D-B84E-8059-046A713A73EA}"/>
            </a:ext>
          </a:extLst>
        </xdr:cNvPr>
        <xdr:cNvSpPr/>
      </xdr:nvSpPr>
      <xdr:spPr>
        <a:xfrm>
          <a:off x="23159243" y="11659393"/>
          <a:ext cx="277813" cy="281781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575469</xdr:colOff>
      <xdr:row>66</xdr:row>
      <xdr:rowOff>158750</xdr:rowOff>
    </xdr:from>
    <xdr:to>
      <xdr:col>27</xdr:col>
      <xdr:colOff>19844</xdr:colOff>
      <xdr:row>68</xdr:row>
      <xdr:rowOff>59531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519771A8-D223-EC4A-B9BA-36A3859C1970}"/>
            </a:ext>
          </a:extLst>
        </xdr:cNvPr>
        <xdr:cNvSpPr/>
      </xdr:nvSpPr>
      <xdr:spPr>
        <a:xfrm>
          <a:off x="23714869" y="13392150"/>
          <a:ext cx="269875" cy="307181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39688</xdr:colOff>
      <xdr:row>72</xdr:row>
      <xdr:rowOff>138907</xdr:rowOff>
    </xdr:from>
    <xdr:to>
      <xdr:col>26</xdr:col>
      <xdr:colOff>317501</xdr:colOff>
      <xdr:row>74</xdr:row>
      <xdr:rowOff>39688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379A864C-8788-AE4F-B9AC-D34037D066D6}"/>
            </a:ext>
          </a:extLst>
        </xdr:cNvPr>
        <xdr:cNvSpPr/>
      </xdr:nvSpPr>
      <xdr:spPr>
        <a:xfrm>
          <a:off x="23179088" y="14591507"/>
          <a:ext cx="277813" cy="307181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535781</xdr:colOff>
      <xdr:row>90</xdr:row>
      <xdr:rowOff>158751</xdr:rowOff>
    </xdr:from>
    <xdr:to>
      <xdr:col>26</xdr:col>
      <xdr:colOff>813594</xdr:colOff>
      <xdr:row>92</xdr:row>
      <xdr:rowOff>59532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461B658C-AA5A-CA42-84EA-3673053DCC02}"/>
            </a:ext>
          </a:extLst>
        </xdr:cNvPr>
        <xdr:cNvSpPr/>
      </xdr:nvSpPr>
      <xdr:spPr>
        <a:xfrm>
          <a:off x="23675181" y="18268951"/>
          <a:ext cx="277813" cy="307181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39688</xdr:colOff>
      <xdr:row>96</xdr:row>
      <xdr:rowOff>158751</xdr:rowOff>
    </xdr:from>
    <xdr:to>
      <xdr:col>26</xdr:col>
      <xdr:colOff>317501</xdr:colOff>
      <xdr:row>98</xdr:row>
      <xdr:rowOff>59532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2261BB77-A42E-9B40-847F-099394C7C737}"/>
            </a:ext>
          </a:extLst>
        </xdr:cNvPr>
        <xdr:cNvSpPr/>
      </xdr:nvSpPr>
      <xdr:spPr>
        <a:xfrm>
          <a:off x="23179088" y="19538951"/>
          <a:ext cx="277813" cy="307181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555625</xdr:colOff>
      <xdr:row>104</xdr:row>
      <xdr:rowOff>138906</xdr:rowOff>
    </xdr:from>
    <xdr:to>
      <xdr:col>27</xdr:col>
      <xdr:colOff>0</xdr:colOff>
      <xdr:row>106</xdr:row>
      <xdr:rowOff>39687</xdr:rowOff>
    </xdr:to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9EA18A55-C450-C24D-A24D-D724F3E1CE54}"/>
            </a:ext>
          </a:extLst>
        </xdr:cNvPr>
        <xdr:cNvSpPr/>
      </xdr:nvSpPr>
      <xdr:spPr>
        <a:xfrm>
          <a:off x="23695025" y="21106606"/>
          <a:ext cx="269875" cy="307181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19844</xdr:colOff>
      <xdr:row>110</xdr:row>
      <xdr:rowOff>178594</xdr:rowOff>
    </xdr:from>
    <xdr:to>
      <xdr:col>26</xdr:col>
      <xdr:colOff>297657</xdr:colOff>
      <xdr:row>112</xdr:row>
      <xdr:rowOff>79375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9A090088-5730-3A4A-AB5B-31A85C3A05B9}"/>
            </a:ext>
          </a:extLst>
        </xdr:cNvPr>
        <xdr:cNvSpPr/>
      </xdr:nvSpPr>
      <xdr:spPr>
        <a:xfrm>
          <a:off x="23159244" y="22340094"/>
          <a:ext cx="277813" cy="294481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21431</xdr:colOff>
      <xdr:row>141</xdr:row>
      <xdr:rowOff>171450</xdr:rowOff>
    </xdr:from>
    <xdr:to>
      <xdr:col>22</xdr:col>
      <xdr:colOff>299244</xdr:colOff>
      <xdr:row>143</xdr:row>
      <xdr:rowOff>52387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BE848951-6C2E-EE47-8177-6424E2CE0769}"/>
            </a:ext>
          </a:extLst>
        </xdr:cNvPr>
        <xdr:cNvSpPr/>
      </xdr:nvSpPr>
      <xdr:spPr>
        <a:xfrm>
          <a:off x="19858831" y="28505150"/>
          <a:ext cx="277813" cy="300037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456406</xdr:colOff>
      <xdr:row>148</xdr:row>
      <xdr:rowOff>79375</xdr:rowOff>
    </xdr:from>
    <xdr:to>
      <xdr:col>12</xdr:col>
      <xdr:colOff>19844</xdr:colOff>
      <xdr:row>150</xdr:row>
      <xdr:rowOff>59531</xdr:rowOff>
    </xdr:to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985315CB-93A7-9C4E-9F6F-9D638B69F4B8}"/>
            </a:ext>
          </a:extLst>
        </xdr:cNvPr>
        <xdr:cNvSpPr/>
      </xdr:nvSpPr>
      <xdr:spPr>
        <a:xfrm>
          <a:off x="11111706" y="29911675"/>
          <a:ext cx="388938" cy="386556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141</xdr:row>
      <xdr:rowOff>158750</xdr:rowOff>
    </xdr:from>
    <xdr:to>
      <xdr:col>15</xdr:col>
      <xdr:colOff>396875</xdr:colOff>
      <xdr:row>143</xdr:row>
      <xdr:rowOff>119062</xdr:rowOff>
    </xdr:to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4FBD7C40-58BB-E94E-8A4B-DD3CB0C98CE1}"/>
            </a:ext>
          </a:extLst>
        </xdr:cNvPr>
        <xdr:cNvSpPr/>
      </xdr:nvSpPr>
      <xdr:spPr>
        <a:xfrm>
          <a:off x="13982700" y="28492450"/>
          <a:ext cx="396875" cy="379412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515938</xdr:colOff>
      <xdr:row>134</xdr:row>
      <xdr:rowOff>119063</xdr:rowOff>
    </xdr:from>
    <xdr:to>
      <xdr:col>7</xdr:col>
      <xdr:colOff>79375</xdr:colOff>
      <xdr:row>136</xdr:row>
      <xdr:rowOff>99219</xdr:rowOff>
    </xdr:to>
    <xdr:sp macro="" textlink="">
      <xdr:nvSpPr>
        <xdr:cNvPr id="55" name="Oval 54">
          <a:extLst>
            <a:ext uri="{FF2B5EF4-FFF2-40B4-BE49-F238E27FC236}">
              <a16:creationId xmlns:a16="http://schemas.microsoft.com/office/drawing/2014/main" id="{27295528-A121-AA4B-948A-B35F9B5CF9C0}"/>
            </a:ext>
          </a:extLst>
        </xdr:cNvPr>
        <xdr:cNvSpPr/>
      </xdr:nvSpPr>
      <xdr:spPr>
        <a:xfrm>
          <a:off x="6713538" y="27068463"/>
          <a:ext cx="388937" cy="386556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27214</xdr:colOff>
      <xdr:row>153</xdr:row>
      <xdr:rowOff>99785</xdr:rowOff>
    </xdr:from>
    <xdr:to>
      <xdr:col>28</xdr:col>
      <xdr:colOff>13467</xdr:colOff>
      <xdr:row>153</xdr:row>
      <xdr:rowOff>99785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D684C7A5-B89C-9548-A609-91DB0DC6E70C}"/>
            </a:ext>
          </a:extLst>
        </xdr:cNvPr>
        <xdr:cNvCxnSpPr/>
      </xdr:nvCxnSpPr>
      <xdr:spPr>
        <a:xfrm>
          <a:off x="23166614" y="30922685"/>
          <a:ext cx="1637253" cy="0"/>
        </a:xfrm>
        <a:prstGeom prst="line">
          <a:avLst/>
        </a:prstGeom>
        <a:ln w="19050">
          <a:solidFill>
            <a:schemeClr val="tx1"/>
          </a:solidFill>
          <a:tailEnd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9071</xdr:colOff>
      <xdr:row>147</xdr:row>
      <xdr:rowOff>108857</xdr:rowOff>
    </xdr:from>
    <xdr:to>
      <xdr:col>27</xdr:col>
      <xdr:colOff>820824</xdr:colOff>
      <xdr:row>147</xdr:row>
      <xdr:rowOff>108857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6714EBA3-A7B9-AB4C-80B0-FCBD60621CFD}"/>
            </a:ext>
          </a:extLst>
        </xdr:cNvPr>
        <xdr:cNvCxnSpPr/>
      </xdr:nvCxnSpPr>
      <xdr:spPr>
        <a:xfrm>
          <a:off x="23148471" y="29737957"/>
          <a:ext cx="1637253" cy="0"/>
        </a:xfrm>
        <a:prstGeom prst="line">
          <a:avLst/>
        </a:prstGeom>
        <a:ln w="19050">
          <a:solidFill>
            <a:schemeClr val="tx1"/>
          </a:solidFill>
          <a:tailEnd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18143</xdr:colOff>
      <xdr:row>169</xdr:row>
      <xdr:rowOff>99786</xdr:rowOff>
    </xdr:from>
    <xdr:to>
      <xdr:col>28</xdr:col>
      <xdr:colOff>4396</xdr:colOff>
      <xdr:row>169</xdr:row>
      <xdr:rowOff>99786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0D9BC131-58A7-FA40-978B-4DACCAF7618E}"/>
            </a:ext>
          </a:extLst>
        </xdr:cNvPr>
        <xdr:cNvCxnSpPr/>
      </xdr:nvCxnSpPr>
      <xdr:spPr>
        <a:xfrm>
          <a:off x="23157543" y="34072286"/>
          <a:ext cx="1637253" cy="0"/>
        </a:xfrm>
        <a:prstGeom prst="line">
          <a:avLst/>
        </a:prstGeom>
        <a:ln w="19050">
          <a:solidFill>
            <a:schemeClr val="tx1"/>
          </a:solidFill>
          <a:tailEnd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9071</xdr:colOff>
      <xdr:row>163</xdr:row>
      <xdr:rowOff>108857</xdr:rowOff>
    </xdr:from>
    <xdr:to>
      <xdr:col>27</xdr:col>
      <xdr:colOff>820824</xdr:colOff>
      <xdr:row>163</xdr:row>
      <xdr:rowOff>108857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E82320B-E6C3-724A-9617-B03726556916}"/>
            </a:ext>
          </a:extLst>
        </xdr:cNvPr>
        <xdr:cNvCxnSpPr/>
      </xdr:nvCxnSpPr>
      <xdr:spPr>
        <a:xfrm>
          <a:off x="23148471" y="32900257"/>
          <a:ext cx="1637253" cy="0"/>
        </a:xfrm>
        <a:prstGeom prst="line">
          <a:avLst/>
        </a:prstGeom>
        <a:ln w="19050">
          <a:solidFill>
            <a:schemeClr val="tx1"/>
          </a:solidFill>
          <a:tailEnd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595313</xdr:colOff>
      <xdr:row>146</xdr:row>
      <xdr:rowOff>198438</xdr:rowOff>
    </xdr:from>
    <xdr:to>
      <xdr:col>27</xdr:col>
      <xdr:colOff>39688</xdr:colOff>
      <xdr:row>148</xdr:row>
      <xdr:rowOff>59531</xdr:rowOff>
    </xdr:to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41EEA904-05F6-8B40-902F-8952FB610746}"/>
            </a:ext>
          </a:extLst>
        </xdr:cNvPr>
        <xdr:cNvSpPr/>
      </xdr:nvSpPr>
      <xdr:spPr>
        <a:xfrm>
          <a:off x="23734713" y="29598938"/>
          <a:ext cx="269875" cy="292893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972344</xdr:colOff>
      <xdr:row>152</xdr:row>
      <xdr:rowOff>138906</xdr:rowOff>
    </xdr:from>
    <xdr:to>
      <xdr:col>26</xdr:col>
      <xdr:colOff>257970</xdr:colOff>
      <xdr:row>154</xdr:row>
      <xdr:rowOff>39687</xdr:rowOff>
    </xdr:to>
    <xdr:sp macro="" textlink="">
      <xdr:nvSpPr>
        <xdr:cNvPr id="61" name="Oval 60">
          <a:extLst>
            <a:ext uri="{FF2B5EF4-FFF2-40B4-BE49-F238E27FC236}">
              <a16:creationId xmlns:a16="http://schemas.microsoft.com/office/drawing/2014/main" id="{B7E5A053-1D71-4946-AAB7-E2DC25F5534D}"/>
            </a:ext>
          </a:extLst>
        </xdr:cNvPr>
        <xdr:cNvSpPr/>
      </xdr:nvSpPr>
      <xdr:spPr>
        <a:xfrm>
          <a:off x="23133844" y="30771306"/>
          <a:ext cx="263526" cy="294481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59532</xdr:colOff>
      <xdr:row>168</xdr:row>
      <xdr:rowOff>158750</xdr:rowOff>
    </xdr:from>
    <xdr:to>
      <xdr:col>26</xdr:col>
      <xdr:colOff>337345</xdr:colOff>
      <xdr:row>170</xdr:row>
      <xdr:rowOff>59531</xdr:rowOff>
    </xdr:to>
    <xdr:sp macro="" textlink="">
      <xdr:nvSpPr>
        <xdr:cNvPr id="62" name="Oval 61">
          <a:extLst>
            <a:ext uri="{FF2B5EF4-FFF2-40B4-BE49-F238E27FC236}">
              <a16:creationId xmlns:a16="http://schemas.microsoft.com/office/drawing/2014/main" id="{10F2685C-4122-524B-9707-2EDD6B621C2B}"/>
            </a:ext>
          </a:extLst>
        </xdr:cNvPr>
        <xdr:cNvSpPr/>
      </xdr:nvSpPr>
      <xdr:spPr>
        <a:xfrm>
          <a:off x="23198932" y="33940750"/>
          <a:ext cx="277813" cy="294481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555626</xdr:colOff>
      <xdr:row>162</xdr:row>
      <xdr:rowOff>158750</xdr:rowOff>
    </xdr:from>
    <xdr:to>
      <xdr:col>27</xdr:col>
      <xdr:colOff>1</xdr:colOff>
      <xdr:row>164</xdr:row>
      <xdr:rowOff>59531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E4467772-C2E6-EC4C-B55E-EE5ED187441E}"/>
            </a:ext>
          </a:extLst>
        </xdr:cNvPr>
        <xdr:cNvSpPr/>
      </xdr:nvSpPr>
      <xdr:spPr>
        <a:xfrm>
          <a:off x="23695026" y="32746950"/>
          <a:ext cx="269875" cy="307181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618140</xdr:colOff>
      <xdr:row>5</xdr:row>
      <xdr:rowOff>112390</xdr:rowOff>
    </xdr:from>
    <xdr:to>
      <xdr:col>27</xdr:col>
      <xdr:colOff>818495</xdr:colOff>
      <xdr:row>6</xdr:row>
      <xdr:rowOff>83781</xdr:rowOff>
    </xdr:to>
    <xdr:sp macro="" textlink="">
      <xdr:nvSpPr>
        <xdr:cNvPr id="64" name="AutoShape 32">
          <a:extLst>
            <a:ext uri="{FF2B5EF4-FFF2-40B4-BE49-F238E27FC236}">
              <a16:creationId xmlns:a16="http://schemas.microsoft.com/office/drawing/2014/main" id="{17192C5A-C025-0248-9B8E-85D57BFA0E87}"/>
            </a:ext>
          </a:extLst>
        </xdr:cNvPr>
        <xdr:cNvSpPr>
          <a:spLocks noChangeArrowheads="1"/>
        </xdr:cNvSpPr>
      </xdr:nvSpPr>
      <xdr:spPr bwMode="auto">
        <a:xfrm rot="16200000">
          <a:off x="24595922" y="1064708"/>
          <a:ext cx="174591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618142</xdr:colOff>
      <xdr:row>8</xdr:row>
      <xdr:rowOff>11240</xdr:rowOff>
    </xdr:from>
    <xdr:to>
      <xdr:col>27</xdr:col>
      <xdr:colOff>818497</xdr:colOff>
      <xdr:row>8</xdr:row>
      <xdr:rowOff>184932</xdr:rowOff>
    </xdr:to>
    <xdr:sp macro="" textlink="">
      <xdr:nvSpPr>
        <xdr:cNvPr id="65" name="AutoShape 32">
          <a:extLst>
            <a:ext uri="{FF2B5EF4-FFF2-40B4-BE49-F238E27FC236}">
              <a16:creationId xmlns:a16="http://schemas.microsoft.com/office/drawing/2014/main" id="{4D2097D7-D049-3045-9156-EBC5F189FDA1}"/>
            </a:ext>
          </a:extLst>
        </xdr:cNvPr>
        <xdr:cNvSpPr>
          <a:spLocks noChangeArrowheads="1"/>
        </xdr:cNvSpPr>
      </xdr:nvSpPr>
      <xdr:spPr bwMode="auto">
        <a:xfrm rot="16200000">
          <a:off x="24596374" y="1572708"/>
          <a:ext cx="173692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618140</xdr:colOff>
      <xdr:row>13</xdr:row>
      <xdr:rowOff>11238</xdr:rowOff>
    </xdr:from>
    <xdr:to>
      <xdr:col>27</xdr:col>
      <xdr:colOff>818495</xdr:colOff>
      <xdr:row>13</xdr:row>
      <xdr:rowOff>184930</xdr:rowOff>
    </xdr:to>
    <xdr:sp macro="" textlink="">
      <xdr:nvSpPr>
        <xdr:cNvPr id="66" name="AutoShape 32">
          <a:extLst>
            <a:ext uri="{FF2B5EF4-FFF2-40B4-BE49-F238E27FC236}">
              <a16:creationId xmlns:a16="http://schemas.microsoft.com/office/drawing/2014/main" id="{98E6ED57-4003-0644-8472-AC5F2A11FC90}"/>
            </a:ext>
          </a:extLst>
        </xdr:cNvPr>
        <xdr:cNvSpPr>
          <a:spLocks noChangeArrowheads="1"/>
        </xdr:cNvSpPr>
      </xdr:nvSpPr>
      <xdr:spPr bwMode="auto">
        <a:xfrm rot="16200000">
          <a:off x="24596372" y="2563306"/>
          <a:ext cx="173692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618141</xdr:colOff>
      <xdr:row>19</xdr:row>
      <xdr:rowOff>112390</xdr:rowOff>
    </xdr:from>
    <xdr:to>
      <xdr:col>27</xdr:col>
      <xdr:colOff>818496</xdr:colOff>
      <xdr:row>20</xdr:row>
      <xdr:rowOff>72542</xdr:rowOff>
    </xdr:to>
    <xdr:sp macro="" textlink="">
      <xdr:nvSpPr>
        <xdr:cNvPr id="67" name="AutoShape 32">
          <a:extLst>
            <a:ext uri="{FF2B5EF4-FFF2-40B4-BE49-F238E27FC236}">
              <a16:creationId xmlns:a16="http://schemas.microsoft.com/office/drawing/2014/main" id="{1C5B10E9-3C31-9646-B1C1-6C6FB214181D}"/>
            </a:ext>
          </a:extLst>
        </xdr:cNvPr>
        <xdr:cNvSpPr>
          <a:spLocks noChangeArrowheads="1"/>
        </xdr:cNvSpPr>
      </xdr:nvSpPr>
      <xdr:spPr bwMode="auto">
        <a:xfrm rot="16200000">
          <a:off x="24595193" y="3872138"/>
          <a:ext cx="176052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618143</xdr:colOff>
      <xdr:row>23</xdr:row>
      <xdr:rowOff>11238</xdr:rowOff>
    </xdr:from>
    <xdr:to>
      <xdr:col>27</xdr:col>
      <xdr:colOff>818498</xdr:colOff>
      <xdr:row>23</xdr:row>
      <xdr:rowOff>184930</xdr:rowOff>
    </xdr:to>
    <xdr:sp macro="" textlink="">
      <xdr:nvSpPr>
        <xdr:cNvPr id="68" name="AutoShape 32">
          <a:extLst>
            <a:ext uri="{FF2B5EF4-FFF2-40B4-BE49-F238E27FC236}">
              <a16:creationId xmlns:a16="http://schemas.microsoft.com/office/drawing/2014/main" id="{93E174C3-91D6-234D-A194-929BE87513CF}"/>
            </a:ext>
          </a:extLst>
        </xdr:cNvPr>
        <xdr:cNvSpPr>
          <a:spLocks noChangeArrowheads="1"/>
        </xdr:cNvSpPr>
      </xdr:nvSpPr>
      <xdr:spPr bwMode="auto">
        <a:xfrm rot="16200000">
          <a:off x="24596375" y="4569906"/>
          <a:ext cx="173692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618140</xdr:colOff>
      <xdr:row>14</xdr:row>
      <xdr:rowOff>123628</xdr:rowOff>
    </xdr:from>
    <xdr:to>
      <xdr:col>27</xdr:col>
      <xdr:colOff>818495</xdr:colOff>
      <xdr:row>15</xdr:row>
      <xdr:rowOff>95019</xdr:rowOff>
    </xdr:to>
    <xdr:sp macro="" textlink="">
      <xdr:nvSpPr>
        <xdr:cNvPr id="69" name="AutoShape 32">
          <a:extLst>
            <a:ext uri="{FF2B5EF4-FFF2-40B4-BE49-F238E27FC236}">
              <a16:creationId xmlns:a16="http://schemas.microsoft.com/office/drawing/2014/main" id="{0DB1828D-26BB-174C-94B6-CB6B6AD683F0}"/>
            </a:ext>
          </a:extLst>
        </xdr:cNvPr>
        <xdr:cNvSpPr>
          <a:spLocks noChangeArrowheads="1"/>
        </xdr:cNvSpPr>
      </xdr:nvSpPr>
      <xdr:spPr bwMode="auto">
        <a:xfrm rot="16200000">
          <a:off x="24595922" y="2879346"/>
          <a:ext cx="174591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618142</xdr:colOff>
      <xdr:row>17</xdr:row>
      <xdr:rowOff>11239</xdr:rowOff>
    </xdr:from>
    <xdr:to>
      <xdr:col>27</xdr:col>
      <xdr:colOff>818497</xdr:colOff>
      <xdr:row>17</xdr:row>
      <xdr:rowOff>184931</xdr:rowOff>
    </xdr:to>
    <xdr:sp macro="" textlink="">
      <xdr:nvSpPr>
        <xdr:cNvPr id="70" name="AutoShape 32">
          <a:extLst>
            <a:ext uri="{FF2B5EF4-FFF2-40B4-BE49-F238E27FC236}">
              <a16:creationId xmlns:a16="http://schemas.microsoft.com/office/drawing/2014/main" id="{568138E0-ED92-5542-9D4D-38AB9062DAF2}"/>
            </a:ext>
          </a:extLst>
        </xdr:cNvPr>
        <xdr:cNvSpPr>
          <a:spLocks noChangeArrowheads="1"/>
        </xdr:cNvSpPr>
      </xdr:nvSpPr>
      <xdr:spPr bwMode="auto">
        <a:xfrm rot="16200000">
          <a:off x="24596374" y="3376107"/>
          <a:ext cx="173692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618145</xdr:colOff>
      <xdr:row>36</xdr:row>
      <xdr:rowOff>9241</xdr:rowOff>
    </xdr:from>
    <xdr:to>
      <xdr:col>27</xdr:col>
      <xdr:colOff>818500</xdr:colOff>
      <xdr:row>36</xdr:row>
      <xdr:rowOff>186631</xdr:rowOff>
    </xdr:to>
    <xdr:sp macro="" textlink="">
      <xdr:nvSpPr>
        <xdr:cNvPr id="71" name="AutoShape 32">
          <a:extLst>
            <a:ext uri="{FF2B5EF4-FFF2-40B4-BE49-F238E27FC236}">
              <a16:creationId xmlns:a16="http://schemas.microsoft.com/office/drawing/2014/main" id="{FFCD2E4E-DDD3-F642-BB10-99030075FDB9}"/>
            </a:ext>
          </a:extLst>
        </xdr:cNvPr>
        <xdr:cNvSpPr>
          <a:spLocks noChangeArrowheads="1"/>
        </xdr:cNvSpPr>
      </xdr:nvSpPr>
      <xdr:spPr bwMode="auto">
        <a:xfrm rot="16200000">
          <a:off x="24594528" y="7262158"/>
          <a:ext cx="177390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635401</xdr:colOff>
      <xdr:row>28</xdr:row>
      <xdr:rowOff>2976</xdr:rowOff>
    </xdr:from>
    <xdr:to>
      <xdr:col>28</xdr:col>
      <xdr:colOff>9046</xdr:colOff>
      <xdr:row>28</xdr:row>
      <xdr:rowOff>181410</xdr:rowOff>
    </xdr:to>
    <xdr:sp macro="" textlink="">
      <xdr:nvSpPr>
        <xdr:cNvPr id="72" name="AutoShape 32">
          <a:extLst>
            <a:ext uri="{FF2B5EF4-FFF2-40B4-BE49-F238E27FC236}">
              <a16:creationId xmlns:a16="http://schemas.microsoft.com/office/drawing/2014/main" id="{9467B795-6E4A-F444-9C31-A3E68366B6CD}"/>
            </a:ext>
          </a:extLst>
        </xdr:cNvPr>
        <xdr:cNvSpPr>
          <a:spLocks noChangeArrowheads="1"/>
        </xdr:cNvSpPr>
      </xdr:nvSpPr>
      <xdr:spPr bwMode="auto">
        <a:xfrm rot="16200000">
          <a:off x="24610657" y="5580620"/>
          <a:ext cx="178434" cy="19914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618141</xdr:colOff>
      <xdr:row>30</xdr:row>
      <xdr:rowOff>11239</xdr:rowOff>
    </xdr:from>
    <xdr:to>
      <xdr:col>27</xdr:col>
      <xdr:colOff>818496</xdr:colOff>
      <xdr:row>30</xdr:row>
      <xdr:rowOff>184931</xdr:rowOff>
    </xdr:to>
    <xdr:sp macro="" textlink="">
      <xdr:nvSpPr>
        <xdr:cNvPr id="73" name="AutoShape 32">
          <a:extLst>
            <a:ext uri="{FF2B5EF4-FFF2-40B4-BE49-F238E27FC236}">
              <a16:creationId xmlns:a16="http://schemas.microsoft.com/office/drawing/2014/main" id="{0BEF42C8-A03F-0E44-8335-85CC84F3D2C2}"/>
            </a:ext>
          </a:extLst>
        </xdr:cNvPr>
        <xdr:cNvSpPr>
          <a:spLocks noChangeArrowheads="1"/>
        </xdr:cNvSpPr>
      </xdr:nvSpPr>
      <xdr:spPr bwMode="auto">
        <a:xfrm rot="16200000">
          <a:off x="24596373" y="6005007"/>
          <a:ext cx="173692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618140</xdr:colOff>
      <xdr:row>40</xdr:row>
      <xdr:rowOff>11240</xdr:rowOff>
    </xdr:from>
    <xdr:to>
      <xdr:col>27</xdr:col>
      <xdr:colOff>818495</xdr:colOff>
      <xdr:row>40</xdr:row>
      <xdr:rowOff>184932</xdr:rowOff>
    </xdr:to>
    <xdr:sp macro="" textlink="">
      <xdr:nvSpPr>
        <xdr:cNvPr id="74" name="AutoShape 32">
          <a:extLst>
            <a:ext uri="{FF2B5EF4-FFF2-40B4-BE49-F238E27FC236}">
              <a16:creationId xmlns:a16="http://schemas.microsoft.com/office/drawing/2014/main" id="{15B498A5-886A-254C-A319-56C80B49F98E}"/>
            </a:ext>
          </a:extLst>
        </xdr:cNvPr>
        <xdr:cNvSpPr>
          <a:spLocks noChangeArrowheads="1"/>
        </xdr:cNvSpPr>
      </xdr:nvSpPr>
      <xdr:spPr bwMode="auto">
        <a:xfrm rot="16200000">
          <a:off x="24596372" y="8100508"/>
          <a:ext cx="173692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618142</xdr:colOff>
      <xdr:row>37</xdr:row>
      <xdr:rowOff>146106</xdr:rowOff>
    </xdr:from>
    <xdr:to>
      <xdr:col>27</xdr:col>
      <xdr:colOff>818497</xdr:colOff>
      <xdr:row>38</xdr:row>
      <xdr:rowOff>106258</xdr:rowOff>
    </xdr:to>
    <xdr:sp macro="" textlink="">
      <xdr:nvSpPr>
        <xdr:cNvPr id="75" name="AutoShape 32">
          <a:extLst>
            <a:ext uri="{FF2B5EF4-FFF2-40B4-BE49-F238E27FC236}">
              <a16:creationId xmlns:a16="http://schemas.microsoft.com/office/drawing/2014/main" id="{9FA08755-AABF-774C-B6DB-8914FDD49C04}"/>
            </a:ext>
          </a:extLst>
        </xdr:cNvPr>
        <xdr:cNvSpPr>
          <a:spLocks noChangeArrowheads="1"/>
        </xdr:cNvSpPr>
      </xdr:nvSpPr>
      <xdr:spPr bwMode="auto">
        <a:xfrm rot="16200000">
          <a:off x="24595194" y="7614254"/>
          <a:ext cx="176052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618141</xdr:colOff>
      <xdr:row>46</xdr:row>
      <xdr:rowOff>22478</xdr:rowOff>
    </xdr:from>
    <xdr:to>
      <xdr:col>27</xdr:col>
      <xdr:colOff>818496</xdr:colOff>
      <xdr:row>46</xdr:row>
      <xdr:rowOff>196170</xdr:rowOff>
    </xdr:to>
    <xdr:sp macro="" textlink="">
      <xdr:nvSpPr>
        <xdr:cNvPr id="76" name="AutoShape 32">
          <a:extLst>
            <a:ext uri="{FF2B5EF4-FFF2-40B4-BE49-F238E27FC236}">
              <a16:creationId xmlns:a16="http://schemas.microsoft.com/office/drawing/2014/main" id="{35898804-9DC3-3B4C-98AF-B60FC267C894}"/>
            </a:ext>
          </a:extLst>
        </xdr:cNvPr>
        <xdr:cNvSpPr>
          <a:spLocks noChangeArrowheads="1"/>
        </xdr:cNvSpPr>
      </xdr:nvSpPr>
      <xdr:spPr bwMode="auto">
        <a:xfrm rot="16200000">
          <a:off x="24596373" y="9292846"/>
          <a:ext cx="173692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618142</xdr:colOff>
      <xdr:row>42</xdr:row>
      <xdr:rowOff>49329</xdr:rowOff>
    </xdr:from>
    <xdr:to>
      <xdr:col>27</xdr:col>
      <xdr:colOff>818497</xdr:colOff>
      <xdr:row>43</xdr:row>
      <xdr:rowOff>20720</xdr:rowOff>
    </xdr:to>
    <xdr:sp macro="" textlink="">
      <xdr:nvSpPr>
        <xdr:cNvPr id="77" name="AutoShape 32">
          <a:extLst>
            <a:ext uri="{FF2B5EF4-FFF2-40B4-BE49-F238E27FC236}">
              <a16:creationId xmlns:a16="http://schemas.microsoft.com/office/drawing/2014/main" id="{49382687-216F-794D-BD15-3811EA7C7207}"/>
            </a:ext>
          </a:extLst>
        </xdr:cNvPr>
        <xdr:cNvSpPr>
          <a:spLocks noChangeArrowheads="1"/>
        </xdr:cNvSpPr>
      </xdr:nvSpPr>
      <xdr:spPr bwMode="auto">
        <a:xfrm rot="16200000">
          <a:off x="24595924" y="8532747"/>
          <a:ext cx="174591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629516</xdr:colOff>
      <xdr:row>52</xdr:row>
      <xdr:rowOff>19597</xdr:rowOff>
    </xdr:from>
    <xdr:to>
      <xdr:col>27</xdr:col>
      <xdr:colOff>819451</xdr:colOff>
      <xdr:row>52</xdr:row>
      <xdr:rowOff>187858</xdr:rowOff>
    </xdr:to>
    <xdr:sp macro="" textlink="">
      <xdr:nvSpPr>
        <xdr:cNvPr id="78" name="AutoShape 32">
          <a:extLst>
            <a:ext uri="{FF2B5EF4-FFF2-40B4-BE49-F238E27FC236}">
              <a16:creationId xmlns:a16="http://schemas.microsoft.com/office/drawing/2014/main" id="{E53D7E29-7655-6646-B5C3-A12D5DE018CB}"/>
            </a:ext>
          </a:extLst>
        </xdr:cNvPr>
        <xdr:cNvSpPr>
          <a:spLocks noChangeArrowheads="1"/>
        </xdr:cNvSpPr>
      </xdr:nvSpPr>
      <xdr:spPr bwMode="auto">
        <a:xfrm rot="16200000">
          <a:off x="24605253" y="10473560"/>
          <a:ext cx="168261" cy="18993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621097</xdr:colOff>
      <xdr:row>57</xdr:row>
      <xdr:rowOff>181518</xdr:rowOff>
    </xdr:from>
    <xdr:to>
      <xdr:col>27</xdr:col>
      <xdr:colOff>821452</xdr:colOff>
      <xdr:row>58</xdr:row>
      <xdr:rowOff>163645</xdr:rowOff>
    </xdr:to>
    <xdr:sp macro="" textlink="">
      <xdr:nvSpPr>
        <xdr:cNvPr id="79" name="AutoShape 32">
          <a:extLst>
            <a:ext uri="{FF2B5EF4-FFF2-40B4-BE49-F238E27FC236}">
              <a16:creationId xmlns:a16="http://schemas.microsoft.com/office/drawing/2014/main" id="{4156BD11-E7C8-8F44-933F-82DB3D33CE45}"/>
            </a:ext>
          </a:extLst>
        </xdr:cNvPr>
        <xdr:cNvSpPr>
          <a:spLocks noChangeArrowheads="1"/>
        </xdr:cNvSpPr>
      </xdr:nvSpPr>
      <xdr:spPr bwMode="auto">
        <a:xfrm rot="16200000">
          <a:off x="24599861" y="11648454"/>
          <a:ext cx="172627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629381</xdr:colOff>
      <xdr:row>64</xdr:row>
      <xdr:rowOff>145811</xdr:rowOff>
    </xdr:from>
    <xdr:to>
      <xdr:col>28</xdr:col>
      <xdr:colOff>9294</xdr:colOff>
      <xdr:row>65</xdr:row>
      <xdr:rowOff>117202</xdr:rowOff>
    </xdr:to>
    <xdr:sp macro="" textlink="">
      <xdr:nvSpPr>
        <xdr:cNvPr id="80" name="AutoShape 32">
          <a:extLst>
            <a:ext uri="{FF2B5EF4-FFF2-40B4-BE49-F238E27FC236}">
              <a16:creationId xmlns:a16="http://schemas.microsoft.com/office/drawing/2014/main" id="{E8805468-AD43-6D49-AFB5-778E23FCCCAE}"/>
            </a:ext>
          </a:extLst>
        </xdr:cNvPr>
        <xdr:cNvSpPr>
          <a:spLocks noChangeArrowheads="1"/>
        </xdr:cNvSpPr>
      </xdr:nvSpPr>
      <xdr:spPr bwMode="auto">
        <a:xfrm rot="16200000">
          <a:off x="24609692" y="12970100"/>
          <a:ext cx="174591" cy="205413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618143</xdr:colOff>
      <xdr:row>67</xdr:row>
      <xdr:rowOff>22479</xdr:rowOff>
    </xdr:from>
    <xdr:to>
      <xdr:col>27</xdr:col>
      <xdr:colOff>818498</xdr:colOff>
      <xdr:row>67</xdr:row>
      <xdr:rowOff>196171</xdr:rowOff>
    </xdr:to>
    <xdr:sp macro="" textlink="">
      <xdr:nvSpPr>
        <xdr:cNvPr id="81" name="AutoShape 32">
          <a:extLst>
            <a:ext uri="{FF2B5EF4-FFF2-40B4-BE49-F238E27FC236}">
              <a16:creationId xmlns:a16="http://schemas.microsoft.com/office/drawing/2014/main" id="{AECF3C43-B78C-6B47-B193-3DEE24CF8225}"/>
            </a:ext>
          </a:extLst>
        </xdr:cNvPr>
        <xdr:cNvSpPr>
          <a:spLocks noChangeArrowheads="1"/>
        </xdr:cNvSpPr>
      </xdr:nvSpPr>
      <xdr:spPr bwMode="auto">
        <a:xfrm rot="16200000">
          <a:off x="24596375" y="13445747"/>
          <a:ext cx="173692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606906</xdr:colOff>
      <xdr:row>69</xdr:row>
      <xdr:rowOff>101151</xdr:rowOff>
    </xdr:from>
    <xdr:to>
      <xdr:col>27</xdr:col>
      <xdr:colOff>807261</xdr:colOff>
      <xdr:row>70</xdr:row>
      <xdr:rowOff>72542</xdr:rowOff>
    </xdr:to>
    <xdr:sp macro="" textlink="">
      <xdr:nvSpPr>
        <xdr:cNvPr id="82" name="AutoShape 32">
          <a:extLst>
            <a:ext uri="{FF2B5EF4-FFF2-40B4-BE49-F238E27FC236}">
              <a16:creationId xmlns:a16="http://schemas.microsoft.com/office/drawing/2014/main" id="{26BF4F98-4429-EB47-9D8D-D30294E953FC}"/>
            </a:ext>
          </a:extLst>
        </xdr:cNvPr>
        <xdr:cNvSpPr>
          <a:spLocks noChangeArrowheads="1"/>
        </xdr:cNvSpPr>
      </xdr:nvSpPr>
      <xdr:spPr bwMode="auto">
        <a:xfrm rot="16200000">
          <a:off x="24584688" y="13918569"/>
          <a:ext cx="174591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618143</xdr:colOff>
      <xdr:row>73</xdr:row>
      <xdr:rowOff>11239</xdr:rowOff>
    </xdr:from>
    <xdr:to>
      <xdr:col>27</xdr:col>
      <xdr:colOff>818498</xdr:colOff>
      <xdr:row>73</xdr:row>
      <xdr:rowOff>184931</xdr:rowOff>
    </xdr:to>
    <xdr:sp macro="" textlink="">
      <xdr:nvSpPr>
        <xdr:cNvPr id="83" name="AutoShape 32">
          <a:extLst>
            <a:ext uri="{FF2B5EF4-FFF2-40B4-BE49-F238E27FC236}">
              <a16:creationId xmlns:a16="http://schemas.microsoft.com/office/drawing/2014/main" id="{CF504B0B-3FA2-224F-8729-7B763012BFCB}"/>
            </a:ext>
          </a:extLst>
        </xdr:cNvPr>
        <xdr:cNvSpPr>
          <a:spLocks noChangeArrowheads="1"/>
        </xdr:cNvSpPr>
      </xdr:nvSpPr>
      <xdr:spPr bwMode="auto">
        <a:xfrm rot="16200000">
          <a:off x="24596375" y="14653707"/>
          <a:ext cx="173692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635664</xdr:colOff>
      <xdr:row>89</xdr:row>
      <xdr:rowOff>11032</xdr:rowOff>
    </xdr:from>
    <xdr:to>
      <xdr:col>28</xdr:col>
      <xdr:colOff>9754</xdr:colOff>
      <xdr:row>89</xdr:row>
      <xdr:rowOff>198251</xdr:rowOff>
    </xdr:to>
    <xdr:sp macro="" textlink="">
      <xdr:nvSpPr>
        <xdr:cNvPr id="84" name="AutoShape 32">
          <a:extLst>
            <a:ext uri="{FF2B5EF4-FFF2-40B4-BE49-F238E27FC236}">
              <a16:creationId xmlns:a16="http://schemas.microsoft.com/office/drawing/2014/main" id="{C13E90BB-457E-F348-9930-A95A001E71F1}"/>
            </a:ext>
          </a:extLst>
        </xdr:cNvPr>
        <xdr:cNvSpPr>
          <a:spLocks noChangeArrowheads="1"/>
        </xdr:cNvSpPr>
      </xdr:nvSpPr>
      <xdr:spPr bwMode="auto">
        <a:xfrm rot="16200000">
          <a:off x="24606749" y="17911847"/>
          <a:ext cx="187219" cy="199590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629382</xdr:colOff>
      <xdr:row>91</xdr:row>
      <xdr:rowOff>22477</xdr:rowOff>
    </xdr:from>
    <xdr:to>
      <xdr:col>28</xdr:col>
      <xdr:colOff>9294</xdr:colOff>
      <xdr:row>91</xdr:row>
      <xdr:rowOff>196169</xdr:rowOff>
    </xdr:to>
    <xdr:sp macro="" textlink="">
      <xdr:nvSpPr>
        <xdr:cNvPr id="85" name="AutoShape 32">
          <a:extLst>
            <a:ext uri="{FF2B5EF4-FFF2-40B4-BE49-F238E27FC236}">
              <a16:creationId xmlns:a16="http://schemas.microsoft.com/office/drawing/2014/main" id="{33986F12-A83E-8142-A911-34DA8F4C73B8}"/>
            </a:ext>
          </a:extLst>
        </xdr:cNvPr>
        <xdr:cNvSpPr>
          <a:spLocks noChangeArrowheads="1"/>
        </xdr:cNvSpPr>
      </xdr:nvSpPr>
      <xdr:spPr bwMode="auto">
        <a:xfrm rot="16200000">
          <a:off x="24610142" y="18320017"/>
          <a:ext cx="173692" cy="205412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606904</xdr:colOff>
      <xdr:row>97</xdr:row>
      <xdr:rowOff>11239</xdr:rowOff>
    </xdr:from>
    <xdr:to>
      <xdr:col>27</xdr:col>
      <xdr:colOff>807259</xdr:colOff>
      <xdr:row>97</xdr:row>
      <xdr:rowOff>184931</xdr:rowOff>
    </xdr:to>
    <xdr:sp macro="" textlink="">
      <xdr:nvSpPr>
        <xdr:cNvPr id="86" name="AutoShape 32">
          <a:extLst>
            <a:ext uri="{FF2B5EF4-FFF2-40B4-BE49-F238E27FC236}">
              <a16:creationId xmlns:a16="http://schemas.microsoft.com/office/drawing/2014/main" id="{0815AB14-888A-0B42-97D2-08C7FEB0BBA8}"/>
            </a:ext>
          </a:extLst>
        </xdr:cNvPr>
        <xdr:cNvSpPr>
          <a:spLocks noChangeArrowheads="1"/>
        </xdr:cNvSpPr>
      </xdr:nvSpPr>
      <xdr:spPr bwMode="auto">
        <a:xfrm rot="16200000">
          <a:off x="24585136" y="19581307"/>
          <a:ext cx="173692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618143</xdr:colOff>
      <xdr:row>93</xdr:row>
      <xdr:rowOff>123628</xdr:rowOff>
    </xdr:from>
    <xdr:to>
      <xdr:col>27</xdr:col>
      <xdr:colOff>818498</xdr:colOff>
      <xdr:row>94</xdr:row>
      <xdr:rowOff>83780</xdr:rowOff>
    </xdr:to>
    <xdr:sp macro="" textlink="">
      <xdr:nvSpPr>
        <xdr:cNvPr id="87" name="AutoShape 32">
          <a:extLst>
            <a:ext uri="{FF2B5EF4-FFF2-40B4-BE49-F238E27FC236}">
              <a16:creationId xmlns:a16="http://schemas.microsoft.com/office/drawing/2014/main" id="{B1AC9816-FD18-2346-80A7-A2F861A05CDF}"/>
            </a:ext>
          </a:extLst>
        </xdr:cNvPr>
        <xdr:cNvSpPr>
          <a:spLocks noChangeArrowheads="1"/>
        </xdr:cNvSpPr>
      </xdr:nvSpPr>
      <xdr:spPr bwMode="auto">
        <a:xfrm rot="16200000">
          <a:off x="24595195" y="18831276"/>
          <a:ext cx="176052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618143</xdr:colOff>
      <xdr:row>102</xdr:row>
      <xdr:rowOff>123628</xdr:rowOff>
    </xdr:from>
    <xdr:to>
      <xdr:col>27</xdr:col>
      <xdr:colOff>818498</xdr:colOff>
      <xdr:row>103</xdr:row>
      <xdr:rowOff>95019</xdr:rowOff>
    </xdr:to>
    <xdr:sp macro="" textlink="">
      <xdr:nvSpPr>
        <xdr:cNvPr id="88" name="AutoShape 32">
          <a:extLst>
            <a:ext uri="{FF2B5EF4-FFF2-40B4-BE49-F238E27FC236}">
              <a16:creationId xmlns:a16="http://schemas.microsoft.com/office/drawing/2014/main" id="{E6D116AC-32B3-B84B-AEAF-C4FFB883DDCF}"/>
            </a:ext>
          </a:extLst>
        </xdr:cNvPr>
        <xdr:cNvSpPr>
          <a:spLocks noChangeArrowheads="1"/>
        </xdr:cNvSpPr>
      </xdr:nvSpPr>
      <xdr:spPr bwMode="auto">
        <a:xfrm rot="16200000">
          <a:off x="24595925" y="20684746"/>
          <a:ext cx="174591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618142</xdr:colOff>
      <xdr:row>111</xdr:row>
      <xdr:rowOff>11239</xdr:rowOff>
    </xdr:from>
    <xdr:to>
      <xdr:col>27</xdr:col>
      <xdr:colOff>818497</xdr:colOff>
      <xdr:row>111</xdr:row>
      <xdr:rowOff>184931</xdr:rowOff>
    </xdr:to>
    <xdr:sp macro="" textlink="">
      <xdr:nvSpPr>
        <xdr:cNvPr id="89" name="AutoShape 32">
          <a:extLst>
            <a:ext uri="{FF2B5EF4-FFF2-40B4-BE49-F238E27FC236}">
              <a16:creationId xmlns:a16="http://schemas.microsoft.com/office/drawing/2014/main" id="{9307530E-3BA4-A944-A171-0D06FFB55A1F}"/>
            </a:ext>
          </a:extLst>
        </xdr:cNvPr>
        <xdr:cNvSpPr>
          <a:spLocks noChangeArrowheads="1"/>
        </xdr:cNvSpPr>
      </xdr:nvSpPr>
      <xdr:spPr bwMode="auto">
        <a:xfrm rot="16200000">
          <a:off x="24596374" y="22349907"/>
          <a:ext cx="173692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618143</xdr:colOff>
      <xdr:row>105</xdr:row>
      <xdr:rowOff>22478</xdr:rowOff>
    </xdr:from>
    <xdr:to>
      <xdr:col>27</xdr:col>
      <xdr:colOff>818498</xdr:colOff>
      <xdr:row>105</xdr:row>
      <xdr:rowOff>196170</xdr:rowOff>
    </xdr:to>
    <xdr:sp macro="" textlink="">
      <xdr:nvSpPr>
        <xdr:cNvPr id="90" name="AutoShape 32">
          <a:extLst>
            <a:ext uri="{FF2B5EF4-FFF2-40B4-BE49-F238E27FC236}">
              <a16:creationId xmlns:a16="http://schemas.microsoft.com/office/drawing/2014/main" id="{9A817D91-0F2E-E14C-B58C-44C2CAB227CE}"/>
            </a:ext>
          </a:extLst>
        </xdr:cNvPr>
        <xdr:cNvSpPr>
          <a:spLocks noChangeArrowheads="1"/>
        </xdr:cNvSpPr>
      </xdr:nvSpPr>
      <xdr:spPr bwMode="auto">
        <a:xfrm rot="16200000">
          <a:off x="24596375" y="21180046"/>
          <a:ext cx="173692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618145</xdr:colOff>
      <xdr:row>144</xdr:row>
      <xdr:rowOff>171373</xdr:rowOff>
    </xdr:from>
    <xdr:to>
      <xdr:col>27</xdr:col>
      <xdr:colOff>818500</xdr:colOff>
      <xdr:row>145</xdr:row>
      <xdr:rowOff>131525</xdr:rowOff>
    </xdr:to>
    <xdr:sp macro="" textlink="">
      <xdr:nvSpPr>
        <xdr:cNvPr id="91" name="AutoShape 32">
          <a:extLst>
            <a:ext uri="{FF2B5EF4-FFF2-40B4-BE49-F238E27FC236}">
              <a16:creationId xmlns:a16="http://schemas.microsoft.com/office/drawing/2014/main" id="{5C203988-16FD-B042-BE6C-AE6BFCCDCEC7}"/>
            </a:ext>
          </a:extLst>
        </xdr:cNvPr>
        <xdr:cNvSpPr>
          <a:spLocks noChangeArrowheads="1"/>
        </xdr:cNvSpPr>
      </xdr:nvSpPr>
      <xdr:spPr bwMode="auto">
        <a:xfrm rot="16200000">
          <a:off x="24595197" y="29127921"/>
          <a:ext cx="176052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606905</xdr:colOff>
      <xdr:row>142</xdr:row>
      <xdr:rowOff>23940</xdr:rowOff>
    </xdr:from>
    <xdr:to>
      <xdr:col>27</xdr:col>
      <xdr:colOff>807260</xdr:colOff>
      <xdr:row>142</xdr:row>
      <xdr:rowOff>197632</xdr:rowOff>
    </xdr:to>
    <xdr:sp macro="" textlink="">
      <xdr:nvSpPr>
        <xdr:cNvPr id="92" name="AutoShape 32">
          <a:extLst>
            <a:ext uri="{FF2B5EF4-FFF2-40B4-BE49-F238E27FC236}">
              <a16:creationId xmlns:a16="http://schemas.microsoft.com/office/drawing/2014/main" id="{D66DCACF-E23E-A241-9EBC-626FFB9D1D82}"/>
            </a:ext>
          </a:extLst>
        </xdr:cNvPr>
        <xdr:cNvSpPr>
          <a:spLocks noChangeArrowheads="1"/>
        </xdr:cNvSpPr>
      </xdr:nvSpPr>
      <xdr:spPr bwMode="auto">
        <a:xfrm rot="16200000">
          <a:off x="24585137" y="28547508"/>
          <a:ext cx="173692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606903</xdr:colOff>
      <xdr:row>147</xdr:row>
      <xdr:rowOff>22478</xdr:rowOff>
    </xdr:from>
    <xdr:to>
      <xdr:col>27</xdr:col>
      <xdr:colOff>807258</xdr:colOff>
      <xdr:row>147</xdr:row>
      <xdr:rowOff>196170</xdr:rowOff>
    </xdr:to>
    <xdr:sp macro="" textlink="">
      <xdr:nvSpPr>
        <xdr:cNvPr id="93" name="AutoShape 32">
          <a:extLst>
            <a:ext uri="{FF2B5EF4-FFF2-40B4-BE49-F238E27FC236}">
              <a16:creationId xmlns:a16="http://schemas.microsoft.com/office/drawing/2014/main" id="{5CD6201D-6E0B-B44C-AE20-F910F6808750}"/>
            </a:ext>
          </a:extLst>
        </xdr:cNvPr>
        <xdr:cNvSpPr>
          <a:spLocks noChangeArrowheads="1"/>
        </xdr:cNvSpPr>
      </xdr:nvSpPr>
      <xdr:spPr bwMode="auto">
        <a:xfrm rot="16200000">
          <a:off x="24585135" y="29638246"/>
          <a:ext cx="173692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618143</xdr:colOff>
      <xdr:row>149</xdr:row>
      <xdr:rowOff>101150</xdr:rowOff>
    </xdr:from>
    <xdr:to>
      <xdr:col>27</xdr:col>
      <xdr:colOff>818498</xdr:colOff>
      <xdr:row>150</xdr:row>
      <xdr:rowOff>72541</xdr:rowOff>
    </xdr:to>
    <xdr:sp macro="" textlink="">
      <xdr:nvSpPr>
        <xdr:cNvPr id="94" name="AutoShape 32">
          <a:extLst>
            <a:ext uri="{FF2B5EF4-FFF2-40B4-BE49-F238E27FC236}">
              <a16:creationId xmlns:a16="http://schemas.microsoft.com/office/drawing/2014/main" id="{082CC58A-F2D4-4148-91CC-B40D08195AF3}"/>
            </a:ext>
          </a:extLst>
        </xdr:cNvPr>
        <xdr:cNvSpPr>
          <a:spLocks noChangeArrowheads="1"/>
        </xdr:cNvSpPr>
      </xdr:nvSpPr>
      <xdr:spPr bwMode="auto">
        <a:xfrm rot="16200000">
          <a:off x="24595925" y="30123768"/>
          <a:ext cx="174591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606904</xdr:colOff>
      <xdr:row>160</xdr:row>
      <xdr:rowOff>112390</xdr:rowOff>
    </xdr:from>
    <xdr:to>
      <xdr:col>27</xdr:col>
      <xdr:colOff>807259</xdr:colOff>
      <xdr:row>161</xdr:row>
      <xdr:rowOff>83781</xdr:rowOff>
    </xdr:to>
    <xdr:sp macro="" textlink="">
      <xdr:nvSpPr>
        <xdr:cNvPr id="95" name="AutoShape 32">
          <a:extLst>
            <a:ext uri="{FF2B5EF4-FFF2-40B4-BE49-F238E27FC236}">
              <a16:creationId xmlns:a16="http://schemas.microsoft.com/office/drawing/2014/main" id="{815E7E4E-F4DE-2745-B05D-6469D56E8C5A}"/>
            </a:ext>
          </a:extLst>
        </xdr:cNvPr>
        <xdr:cNvSpPr>
          <a:spLocks noChangeArrowheads="1"/>
        </xdr:cNvSpPr>
      </xdr:nvSpPr>
      <xdr:spPr bwMode="auto">
        <a:xfrm rot="16200000">
          <a:off x="24584686" y="32294008"/>
          <a:ext cx="174591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618143</xdr:colOff>
      <xdr:row>153</xdr:row>
      <xdr:rowOff>1</xdr:rowOff>
    </xdr:from>
    <xdr:to>
      <xdr:col>27</xdr:col>
      <xdr:colOff>818498</xdr:colOff>
      <xdr:row>153</xdr:row>
      <xdr:rowOff>173693</xdr:rowOff>
    </xdr:to>
    <xdr:sp macro="" textlink="">
      <xdr:nvSpPr>
        <xdr:cNvPr id="96" name="AutoShape 32">
          <a:extLst>
            <a:ext uri="{FF2B5EF4-FFF2-40B4-BE49-F238E27FC236}">
              <a16:creationId xmlns:a16="http://schemas.microsoft.com/office/drawing/2014/main" id="{C8A88189-312B-564E-A2BD-2A730C19BFBE}"/>
            </a:ext>
          </a:extLst>
        </xdr:cNvPr>
        <xdr:cNvSpPr>
          <a:spLocks noChangeArrowheads="1"/>
        </xdr:cNvSpPr>
      </xdr:nvSpPr>
      <xdr:spPr bwMode="auto">
        <a:xfrm rot="16200000">
          <a:off x="24596375" y="30809569"/>
          <a:ext cx="173692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618143</xdr:colOff>
      <xdr:row>163</xdr:row>
      <xdr:rowOff>11240</xdr:rowOff>
    </xdr:from>
    <xdr:to>
      <xdr:col>27</xdr:col>
      <xdr:colOff>818498</xdr:colOff>
      <xdr:row>163</xdr:row>
      <xdr:rowOff>184932</xdr:rowOff>
    </xdr:to>
    <xdr:sp macro="" textlink="">
      <xdr:nvSpPr>
        <xdr:cNvPr id="97" name="AutoShape 32">
          <a:extLst>
            <a:ext uri="{FF2B5EF4-FFF2-40B4-BE49-F238E27FC236}">
              <a16:creationId xmlns:a16="http://schemas.microsoft.com/office/drawing/2014/main" id="{26A1F745-F2F0-4B43-9C83-23F5D4EA1257}"/>
            </a:ext>
          </a:extLst>
        </xdr:cNvPr>
        <xdr:cNvSpPr>
          <a:spLocks noChangeArrowheads="1"/>
        </xdr:cNvSpPr>
      </xdr:nvSpPr>
      <xdr:spPr bwMode="auto">
        <a:xfrm rot="16200000">
          <a:off x="24596375" y="32789308"/>
          <a:ext cx="173692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606904</xdr:colOff>
      <xdr:row>169</xdr:row>
      <xdr:rowOff>11239</xdr:rowOff>
    </xdr:from>
    <xdr:to>
      <xdr:col>27</xdr:col>
      <xdr:colOff>807259</xdr:colOff>
      <xdr:row>169</xdr:row>
      <xdr:rowOff>184931</xdr:rowOff>
    </xdr:to>
    <xdr:sp macro="" textlink="">
      <xdr:nvSpPr>
        <xdr:cNvPr id="98" name="AutoShape 32">
          <a:extLst>
            <a:ext uri="{FF2B5EF4-FFF2-40B4-BE49-F238E27FC236}">
              <a16:creationId xmlns:a16="http://schemas.microsoft.com/office/drawing/2014/main" id="{0B23E109-8E87-8348-9EE4-3CC9A63DF86D}"/>
            </a:ext>
          </a:extLst>
        </xdr:cNvPr>
        <xdr:cNvSpPr>
          <a:spLocks noChangeArrowheads="1"/>
        </xdr:cNvSpPr>
      </xdr:nvSpPr>
      <xdr:spPr bwMode="auto">
        <a:xfrm rot="16200000">
          <a:off x="24585136" y="33970407"/>
          <a:ext cx="173692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618144</xdr:colOff>
      <xdr:row>165</xdr:row>
      <xdr:rowOff>101150</xdr:rowOff>
    </xdr:from>
    <xdr:to>
      <xdr:col>27</xdr:col>
      <xdr:colOff>818499</xdr:colOff>
      <xdr:row>166</xdr:row>
      <xdr:rowOff>72541</xdr:rowOff>
    </xdr:to>
    <xdr:sp macro="" textlink="">
      <xdr:nvSpPr>
        <xdr:cNvPr id="99" name="AutoShape 32">
          <a:extLst>
            <a:ext uri="{FF2B5EF4-FFF2-40B4-BE49-F238E27FC236}">
              <a16:creationId xmlns:a16="http://schemas.microsoft.com/office/drawing/2014/main" id="{4ABCBAB5-6331-B34B-AA5B-614F06E5255B}"/>
            </a:ext>
          </a:extLst>
        </xdr:cNvPr>
        <xdr:cNvSpPr>
          <a:spLocks noChangeArrowheads="1"/>
        </xdr:cNvSpPr>
      </xdr:nvSpPr>
      <xdr:spPr bwMode="auto">
        <a:xfrm rot="16200000">
          <a:off x="24595926" y="33273368"/>
          <a:ext cx="174591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647068</xdr:colOff>
      <xdr:row>10</xdr:row>
      <xdr:rowOff>105115</xdr:rowOff>
    </xdr:from>
    <xdr:to>
      <xdr:col>28</xdr:col>
      <xdr:colOff>25658</xdr:colOff>
      <xdr:row>11</xdr:row>
      <xdr:rowOff>76034</xdr:rowOff>
    </xdr:to>
    <xdr:sp macro="" textlink="">
      <xdr:nvSpPr>
        <xdr:cNvPr id="100" name="AutoShape 32">
          <a:extLst>
            <a:ext uri="{FF2B5EF4-FFF2-40B4-BE49-F238E27FC236}">
              <a16:creationId xmlns:a16="http://schemas.microsoft.com/office/drawing/2014/main" id="{DC6D8A9A-06EE-7A49-A8FC-B009BC0B9988}"/>
            </a:ext>
          </a:extLst>
        </xdr:cNvPr>
        <xdr:cNvSpPr>
          <a:spLocks noChangeArrowheads="1"/>
        </xdr:cNvSpPr>
      </xdr:nvSpPr>
      <xdr:spPr bwMode="auto">
        <a:xfrm rot="16200000">
          <a:off x="24626953" y="2071330"/>
          <a:ext cx="174119" cy="204090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15</xdr:col>
      <xdr:colOff>31954</xdr:colOff>
      <xdr:row>116</xdr:row>
      <xdr:rowOff>108857</xdr:rowOff>
    </xdr:from>
    <xdr:to>
      <xdr:col>27</xdr:col>
      <xdr:colOff>819960</xdr:colOff>
      <xdr:row>116</xdr:row>
      <xdr:rowOff>109042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C95DD1A3-6EAB-154A-8394-CBA9778FF9E9}"/>
            </a:ext>
          </a:extLst>
        </xdr:cNvPr>
        <xdr:cNvCxnSpPr>
          <a:endCxn id="103" idx="2"/>
        </xdr:cNvCxnSpPr>
      </xdr:nvCxnSpPr>
      <xdr:spPr>
        <a:xfrm>
          <a:off x="14014654" y="23438757"/>
          <a:ext cx="10770206" cy="185"/>
        </a:xfrm>
        <a:prstGeom prst="line">
          <a:avLst/>
        </a:prstGeom>
        <a:ln w="19050">
          <a:solidFill>
            <a:schemeClr val="tx1"/>
          </a:solidFill>
          <a:tailEnd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3176</xdr:colOff>
      <xdr:row>115</xdr:row>
      <xdr:rowOff>171449</xdr:rowOff>
    </xdr:from>
    <xdr:to>
      <xdr:col>15</xdr:col>
      <xdr:colOff>280989</xdr:colOff>
      <xdr:row>117</xdr:row>
      <xdr:rowOff>72230</xdr:rowOff>
    </xdr:to>
    <xdr:sp macro="" textlink="">
      <xdr:nvSpPr>
        <xdr:cNvPr id="102" name="Oval 101">
          <a:extLst>
            <a:ext uri="{FF2B5EF4-FFF2-40B4-BE49-F238E27FC236}">
              <a16:creationId xmlns:a16="http://schemas.microsoft.com/office/drawing/2014/main" id="{A88273D9-2299-2C47-95D4-54C4595A11BA}"/>
            </a:ext>
          </a:extLst>
        </xdr:cNvPr>
        <xdr:cNvSpPr/>
      </xdr:nvSpPr>
      <xdr:spPr>
        <a:xfrm>
          <a:off x="13985876" y="23298149"/>
          <a:ext cx="277813" cy="294481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619604</xdr:colOff>
      <xdr:row>116</xdr:row>
      <xdr:rowOff>22477</xdr:rowOff>
    </xdr:from>
    <xdr:to>
      <xdr:col>27</xdr:col>
      <xdr:colOff>819959</xdr:colOff>
      <xdr:row>117</xdr:row>
      <xdr:rowOff>5107</xdr:rowOff>
    </xdr:to>
    <xdr:sp macro="" textlink="">
      <xdr:nvSpPr>
        <xdr:cNvPr id="103" name="AutoShape 32">
          <a:extLst>
            <a:ext uri="{FF2B5EF4-FFF2-40B4-BE49-F238E27FC236}">
              <a16:creationId xmlns:a16="http://schemas.microsoft.com/office/drawing/2014/main" id="{D8162DE7-96D3-2F48-A3BF-B03B80268B61}"/>
            </a:ext>
          </a:extLst>
        </xdr:cNvPr>
        <xdr:cNvSpPr>
          <a:spLocks noChangeArrowheads="1"/>
        </xdr:cNvSpPr>
      </xdr:nvSpPr>
      <xdr:spPr bwMode="auto">
        <a:xfrm rot="16200000">
          <a:off x="24598117" y="23338764"/>
          <a:ext cx="173130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619835</xdr:colOff>
      <xdr:row>129</xdr:row>
      <xdr:rowOff>203907</xdr:rowOff>
    </xdr:from>
    <xdr:to>
      <xdr:col>27</xdr:col>
      <xdr:colOff>820950</xdr:colOff>
      <xdr:row>130</xdr:row>
      <xdr:rowOff>157975</xdr:rowOff>
    </xdr:to>
    <xdr:sp macro="" textlink="">
      <xdr:nvSpPr>
        <xdr:cNvPr id="104" name="AutoShape 32">
          <a:extLst>
            <a:ext uri="{FF2B5EF4-FFF2-40B4-BE49-F238E27FC236}">
              <a16:creationId xmlns:a16="http://schemas.microsoft.com/office/drawing/2014/main" id="{EAC31B36-3204-2A42-91D4-BFFE962F7308}"/>
            </a:ext>
          </a:extLst>
        </xdr:cNvPr>
        <xdr:cNvSpPr>
          <a:spLocks noChangeArrowheads="1"/>
        </xdr:cNvSpPr>
      </xdr:nvSpPr>
      <xdr:spPr bwMode="auto">
        <a:xfrm rot="16200000">
          <a:off x="24600309" y="26109033"/>
          <a:ext cx="169968" cy="20111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22884</xdr:colOff>
      <xdr:row>138</xdr:row>
      <xdr:rowOff>116184</xdr:rowOff>
    </xdr:from>
    <xdr:to>
      <xdr:col>28</xdr:col>
      <xdr:colOff>10853</xdr:colOff>
      <xdr:row>138</xdr:row>
      <xdr:rowOff>116184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938B35C3-A221-D049-88E0-D21BFB9743F9}"/>
            </a:ext>
          </a:extLst>
        </xdr:cNvPr>
        <xdr:cNvCxnSpPr/>
      </xdr:nvCxnSpPr>
      <xdr:spPr>
        <a:xfrm>
          <a:off x="23162284" y="27852984"/>
          <a:ext cx="1638969" cy="0"/>
        </a:xfrm>
        <a:prstGeom prst="line">
          <a:avLst/>
        </a:prstGeom>
        <a:ln w="19050">
          <a:solidFill>
            <a:schemeClr val="tx1"/>
          </a:solidFill>
          <a:tailEnd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39688</xdr:colOff>
      <xdr:row>138</xdr:row>
      <xdr:rowOff>0</xdr:rowOff>
    </xdr:from>
    <xdr:to>
      <xdr:col>26</xdr:col>
      <xdr:colOff>317501</xdr:colOff>
      <xdr:row>139</xdr:row>
      <xdr:rowOff>99219</xdr:rowOff>
    </xdr:to>
    <xdr:sp macro="" textlink="">
      <xdr:nvSpPr>
        <xdr:cNvPr id="106" name="Oval 105">
          <a:extLst>
            <a:ext uri="{FF2B5EF4-FFF2-40B4-BE49-F238E27FC236}">
              <a16:creationId xmlns:a16="http://schemas.microsoft.com/office/drawing/2014/main" id="{2E78F0D7-1C1C-FB47-83E4-70087D4E993A}"/>
            </a:ext>
          </a:extLst>
        </xdr:cNvPr>
        <xdr:cNvSpPr/>
      </xdr:nvSpPr>
      <xdr:spPr>
        <a:xfrm>
          <a:off x="23179088" y="27736800"/>
          <a:ext cx="277813" cy="302419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618143</xdr:colOff>
      <xdr:row>134</xdr:row>
      <xdr:rowOff>101149</xdr:rowOff>
    </xdr:from>
    <xdr:to>
      <xdr:col>27</xdr:col>
      <xdr:colOff>818498</xdr:colOff>
      <xdr:row>135</xdr:row>
      <xdr:rowOff>61302</xdr:rowOff>
    </xdr:to>
    <xdr:sp macro="" textlink="">
      <xdr:nvSpPr>
        <xdr:cNvPr id="107" name="AutoShape 32">
          <a:extLst>
            <a:ext uri="{FF2B5EF4-FFF2-40B4-BE49-F238E27FC236}">
              <a16:creationId xmlns:a16="http://schemas.microsoft.com/office/drawing/2014/main" id="{3F0AACF8-8AB0-4C4E-9139-0D365D4FFAC7}"/>
            </a:ext>
          </a:extLst>
        </xdr:cNvPr>
        <xdr:cNvSpPr>
          <a:spLocks noChangeArrowheads="1"/>
        </xdr:cNvSpPr>
      </xdr:nvSpPr>
      <xdr:spPr bwMode="auto">
        <a:xfrm rot="16200000">
          <a:off x="24601544" y="27032048"/>
          <a:ext cx="163353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618143</xdr:colOff>
      <xdr:row>138</xdr:row>
      <xdr:rowOff>11238</xdr:rowOff>
    </xdr:from>
    <xdr:to>
      <xdr:col>27</xdr:col>
      <xdr:colOff>818498</xdr:colOff>
      <xdr:row>138</xdr:row>
      <xdr:rowOff>184930</xdr:rowOff>
    </xdr:to>
    <xdr:sp macro="" textlink="">
      <xdr:nvSpPr>
        <xdr:cNvPr id="108" name="AutoShape 32">
          <a:extLst>
            <a:ext uri="{FF2B5EF4-FFF2-40B4-BE49-F238E27FC236}">
              <a16:creationId xmlns:a16="http://schemas.microsoft.com/office/drawing/2014/main" id="{974048AC-5A28-744B-A263-77C5ACEB69FB}"/>
            </a:ext>
          </a:extLst>
        </xdr:cNvPr>
        <xdr:cNvSpPr>
          <a:spLocks noChangeArrowheads="1"/>
        </xdr:cNvSpPr>
      </xdr:nvSpPr>
      <xdr:spPr bwMode="auto">
        <a:xfrm rot="16200000">
          <a:off x="24596375" y="27734706"/>
          <a:ext cx="173692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17397</xdr:colOff>
      <xdr:row>132</xdr:row>
      <xdr:rowOff>104383</xdr:rowOff>
    </xdr:from>
    <xdr:to>
      <xdr:col>28</xdr:col>
      <xdr:colOff>11479</xdr:colOff>
      <xdr:row>132</xdr:row>
      <xdr:rowOff>104383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EFC7DBFB-8EC2-7346-99E8-DBD07F3C4400}"/>
            </a:ext>
          </a:extLst>
        </xdr:cNvPr>
        <xdr:cNvCxnSpPr/>
      </xdr:nvCxnSpPr>
      <xdr:spPr>
        <a:xfrm>
          <a:off x="23156797" y="26647383"/>
          <a:ext cx="1645082" cy="0"/>
        </a:xfrm>
        <a:prstGeom prst="line">
          <a:avLst/>
        </a:prstGeom>
        <a:ln w="19050">
          <a:solidFill>
            <a:schemeClr val="tx1"/>
          </a:solidFill>
          <a:tailEnd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487124</xdr:colOff>
      <xdr:row>131</xdr:row>
      <xdr:rowOff>121782</xdr:rowOff>
    </xdr:from>
    <xdr:to>
      <xdr:col>27</xdr:col>
      <xdr:colOff>53627</xdr:colOff>
      <xdr:row>133</xdr:row>
      <xdr:rowOff>62249</xdr:rowOff>
    </xdr:to>
    <xdr:sp macro="" textlink="">
      <xdr:nvSpPr>
        <xdr:cNvPr id="110" name="Oval 109">
          <a:extLst>
            <a:ext uri="{FF2B5EF4-FFF2-40B4-BE49-F238E27FC236}">
              <a16:creationId xmlns:a16="http://schemas.microsoft.com/office/drawing/2014/main" id="{8D5D68FD-84D1-E64A-963C-4E7A2779571A}"/>
            </a:ext>
          </a:extLst>
        </xdr:cNvPr>
        <xdr:cNvSpPr/>
      </xdr:nvSpPr>
      <xdr:spPr>
        <a:xfrm>
          <a:off x="23626524" y="26448882"/>
          <a:ext cx="392003" cy="372267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626302</xdr:colOff>
      <xdr:row>132</xdr:row>
      <xdr:rowOff>17397</xdr:rowOff>
    </xdr:from>
    <xdr:to>
      <xdr:col>28</xdr:col>
      <xdr:colOff>8986</xdr:colOff>
      <xdr:row>132</xdr:row>
      <xdr:rowOff>197555</xdr:rowOff>
    </xdr:to>
    <xdr:sp macro="" textlink="">
      <xdr:nvSpPr>
        <xdr:cNvPr id="111" name="AutoShape 32">
          <a:extLst>
            <a:ext uri="{FF2B5EF4-FFF2-40B4-BE49-F238E27FC236}">
              <a16:creationId xmlns:a16="http://schemas.microsoft.com/office/drawing/2014/main" id="{047EBD3C-4182-1E41-AD91-C3135F45DBE1}"/>
            </a:ext>
          </a:extLst>
        </xdr:cNvPr>
        <xdr:cNvSpPr>
          <a:spLocks noChangeArrowheads="1"/>
        </xdr:cNvSpPr>
      </xdr:nvSpPr>
      <xdr:spPr bwMode="auto">
        <a:xfrm rot="16200000">
          <a:off x="24605215" y="26546384"/>
          <a:ext cx="180158" cy="208184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9072</xdr:colOff>
      <xdr:row>120</xdr:row>
      <xdr:rowOff>108856</xdr:rowOff>
    </xdr:from>
    <xdr:to>
      <xdr:col>27</xdr:col>
      <xdr:colOff>820825</xdr:colOff>
      <xdr:row>120</xdr:row>
      <xdr:rowOff>108856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A0FC48F1-A391-044D-B7C0-2BEF879AB4CD}"/>
            </a:ext>
          </a:extLst>
        </xdr:cNvPr>
        <xdr:cNvCxnSpPr/>
      </xdr:nvCxnSpPr>
      <xdr:spPr>
        <a:xfrm>
          <a:off x="23148472" y="24226156"/>
          <a:ext cx="1637253" cy="0"/>
        </a:xfrm>
        <a:prstGeom prst="line">
          <a:avLst/>
        </a:prstGeom>
        <a:ln w="19050">
          <a:solidFill>
            <a:schemeClr val="tx1"/>
          </a:solidFill>
          <a:tailEnd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27214</xdr:colOff>
      <xdr:row>126</xdr:row>
      <xdr:rowOff>99785</xdr:rowOff>
    </xdr:from>
    <xdr:to>
      <xdr:col>28</xdr:col>
      <xdr:colOff>13467</xdr:colOff>
      <xdr:row>126</xdr:row>
      <xdr:rowOff>99785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7CFEA990-9178-8846-9028-56BD3382B96B}"/>
            </a:ext>
          </a:extLst>
        </xdr:cNvPr>
        <xdr:cNvCxnSpPr/>
      </xdr:nvCxnSpPr>
      <xdr:spPr>
        <a:xfrm>
          <a:off x="23166614" y="25423585"/>
          <a:ext cx="1637253" cy="0"/>
        </a:xfrm>
        <a:prstGeom prst="line">
          <a:avLst/>
        </a:prstGeom>
        <a:ln w="19050">
          <a:solidFill>
            <a:schemeClr val="tx1"/>
          </a:solidFill>
          <a:tailEnd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535781</xdr:colOff>
      <xdr:row>119</xdr:row>
      <xdr:rowOff>138906</xdr:rowOff>
    </xdr:from>
    <xdr:to>
      <xdr:col>26</xdr:col>
      <xdr:colOff>813594</xdr:colOff>
      <xdr:row>121</xdr:row>
      <xdr:rowOff>39687</xdr:rowOff>
    </xdr:to>
    <xdr:sp macro="" textlink="">
      <xdr:nvSpPr>
        <xdr:cNvPr id="114" name="Oval 113">
          <a:extLst>
            <a:ext uri="{FF2B5EF4-FFF2-40B4-BE49-F238E27FC236}">
              <a16:creationId xmlns:a16="http://schemas.microsoft.com/office/drawing/2014/main" id="{8E8F96DE-F18B-0A45-9A93-1254F166870A}"/>
            </a:ext>
          </a:extLst>
        </xdr:cNvPr>
        <xdr:cNvSpPr/>
      </xdr:nvSpPr>
      <xdr:spPr>
        <a:xfrm>
          <a:off x="23675181" y="24053006"/>
          <a:ext cx="277813" cy="307181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853282</xdr:colOff>
      <xdr:row>125</xdr:row>
      <xdr:rowOff>138906</xdr:rowOff>
    </xdr:from>
    <xdr:to>
      <xdr:col>26</xdr:col>
      <xdr:colOff>257970</xdr:colOff>
      <xdr:row>127</xdr:row>
      <xdr:rowOff>39687</xdr:rowOff>
    </xdr:to>
    <xdr:sp macro="" textlink="">
      <xdr:nvSpPr>
        <xdr:cNvPr id="115" name="Oval 114">
          <a:extLst>
            <a:ext uri="{FF2B5EF4-FFF2-40B4-BE49-F238E27FC236}">
              <a16:creationId xmlns:a16="http://schemas.microsoft.com/office/drawing/2014/main" id="{F804BE1C-ADEF-FE41-8272-BCE0F08B1692}"/>
            </a:ext>
          </a:extLst>
        </xdr:cNvPr>
        <xdr:cNvSpPr/>
      </xdr:nvSpPr>
      <xdr:spPr>
        <a:xfrm>
          <a:off x="23141782" y="25272206"/>
          <a:ext cx="255588" cy="294481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618144</xdr:colOff>
      <xdr:row>117</xdr:row>
      <xdr:rowOff>123628</xdr:rowOff>
    </xdr:from>
    <xdr:to>
      <xdr:col>27</xdr:col>
      <xdr:colOff>818499</xdr:colOff>
      <xdr:row>118</xdr:row>
      <xdr:rowOff>95019</xdr:rowOff>
    </xdr:to>
    <xdr:sp macro="" textlink="">
      <xdr:nvSpPr>
        <xdr:cNvPr id="116" name="AutoShape 32">
          <a:extLst>
            <a:ext uri="{FF2B5EF4-FFF2-40B4-BE49-F238E27FC236}">
              <a16:creationId xmlns:a16="http://schemas.microsoft.com/office/drawing/2014/main" id="{FB49334C-BB32-BB49-9B50-4B3C590F94E3}"/>
            </a:ext>
          </a:extLst>
        </xdr:cNvPr>
        <xdr:cNvSpPr>
          <a:spLocks noChangeArrowheads="1"/>
        </xdr:cNvSpPr>
      </xdr:nvSpPr>
      <xdr:spPr bwMode="auto">
        <a:xfrm rot="16200000">
          <a:off x="24595926" y="23631146"/>
          <a:ext cx="174591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629382</xdr:colOff>
      <xdr:row>120</xdr:row>
      <xdr:rowOff>22478</xdr:rowOff>
    </xdr:from>
    <xdr:to>
      <xdr:col>28</xdr:col>
      <xdr:colOff>9294</xdr:colOff>
      <xdr:row>120</xdr:row>
      <xdr:rowOff>196170</xdr:rowOff>
    </xdr:to>
    <xdr:sp macro="" textlink="">
      <xdr:nvSpPr>
        <xdr:cNvPr id="117" name="AutoShape 32">
          <a:extLst>
            <a:ext uri="{FF2B5EF4-FFF2-40B4-BE49-F238E27FC236}">
              <a16:creationId xmlns:a16="http://schemas.microsoft.com/office/drawing/2014/main" id="{4299907E-0872-2545-B253-1E1A4CB83CBC}"/>
            </a:ext>
          </a:extLst>
        </xdr:cNvPr>
        <xdr:cNvSpPr>
          <a:spLocks noChangeArrowheads="1"/>
        </xdr:cNvSpPr>
      </xdr:nvSpPr>
      <xdr:spPr bwMode="auto">
        <a:xfrm rot="16200000">
          <a:off x="24610142" y="24123918"/>
          <a:ext cx="173692" cy="205412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618143</xdr:colOff>
      <xdr:row>122</xdr:row>
      <xdr:rowOff>101150</xdr:rowOff>
    </xdr:from>
    <xdr:to>
      <xdr:col>27</xdr:col>
      <xdr:colOff>818498</xdr:colOff>
      <xdr:row>123</xdr:row>
      <xdr:rowOff>72541</xdr:rowOff>
    </xdr:to>
    <xdr:sp macro="" textlink="">
      <xdr:nvSpPr>
        <xdr:cNvPr id="118" name="AutoShape 32">
          <a:extLst>
            <a:ext uri="{FF2B5EF4-FFF2-40B4-BE49-F238E27FC236}">
              <a16:creationId xmlns:a16="http://schemas.microsoft.com/office/drawing/2014/main" id="{BA6E4512-1B83-6B43-9A82-7C8C2954E41D}"/>
            </a:ext>
          </a:extLst>
        </xdr:cNvPr>
        <xdr:cNvSpPr>
          <a:spLocks noChangeArrowheads="1"/>
        </xdr:cNvSpPr>
      </xdr:nvSpPr>
      <xdr:spPr bwMode="auto">
        <a:xfrm rot="16200000">
          <a:off x="24595925" y="24611968"/>
          <a:ext cx="174591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618144</xdr:colOff>
      <xdr:row>126</xdr:row>
      <xdr:rowOff>23248</xdr:rowOff>
    </xdr:from>
    <xdr:to>
      <xdr:col>28</xdr:col>
      <xdr:colOff>828</xdr:colOff>
      <xdr:row>126</xdr:row>
      <xdr:rowOff>197248</xdr:rowOff>
    </xdr:to>
    <xdr:sp macro="" textlink="">
      <xdr:nvSpPr>
        <xdr:cNvPr id="119" name="AutoShape 32">
          <a:extLst>
            <a:ext uri="{FF2B5EF4-FFF2-40B4-BE49-F238E27FC236}">
              <a16:creationId xmlns:a16="http://schemas.microsoft.com/office/drawing/2014/main" id="{D60B44E5-6EFF-A743-8312-644E760F55C2}"/>
            </a:ext>
          </a:extLst>
        </xdr:cNvPr>
        <xdr:cNvSpPr>
          <a:spLocks noChangeArrowheads="1"/>
        </xdr:cNvSpPr>
      </xdr:nvSpPr>
      <xdr:spPr bwMode="auto">
        <a:xfrm rot="16200000">
          <a:off x="24600136" y="25329956"/>
          <a:ext cx="174000" cy="208184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469726</xdr:colOff>
      <xdr:row>128</xdr:row>
      <xdr:rowOff>121781</xdr:rowOff>
    </xdr:from>
    <xdr:to>
      <xdr:col>15</xdr:col>
      <xdr:colOff>850835</xdr:colOff>
      <xdr:row>130</xdr:row>
      <xdr:rowOff>101937</xdr:rowOff>
    </xdr:to>
    <xdr:sp macro="" textlink="">
      <xdr:nvSpPr>
        <xdr:cNvPr id="120" name="Oval 119">
          <a:extLst>
            <a:ext uri="{FF2B5EF4-FFF2-40B4-BE49-F238E27FC236}">
              <a16:creationId xmlns:a16="http://schemas.microsoft.com/office/drawing/2014/main" id="{8273218E-2467-B046-9C1B-30CF4AEA8BCF}"/>
            </a:ext>
          </a:extLst>
        </xdr:cNvPr>
        <xdr:cNvSpPr/>
      </xdr:nvSpPr>
      <xdr:spPr>
        <a:xfrm>
          <a:off x="14452426" y="25839281"/>
          <a:ext cx="381109" cy="399256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9071</xdr:colOff>
      <xdr:row>78</xdr:row>
      <xdr:rowOff>108857</xdr:rowOff>
    </xdr:from>
    <xdr:to>
      <xdr:col>27</xdr:col>
      <xdr:colOff>820824</xdr:colOff>
      <xdr:row>78</xdr:row>
      <xdr:rowOff>108857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19CE666E-781C-E749-92C4-0D0EDC98274B}"/>
            </a:ext>
          </a:extLst>
        </xdr:cNvPr>
        <xdr:cNvCxnSpPr/>
      </xdr:nvCxnSpPr>
      <xdr:spPr>
        <a:xfrm>
          <a:off x="23148471" y="15806057"/>
          <a:ext cx="1637253" cy="0"/>
        </a:xfrm>
        <a:prstGeom prst="line">
          <a:avLst/>
        </a:prstGeom>
        <a:ln w="19050">
          <a:solidFill>
            <a:schemeClr val="tx1"/>
          </a:solidFill>
          <a:tailEnd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456406</xdr:colOff>
      <xdr:row>80</xdr:row>
      <xdr:rowOff>99218</xdr:rowOff>
    </xdr:from>
    <xdr:to>
      <xdr:col>24</xdr:col>
      <xdr:colOff>19844</xdr:colOff>
      <xdr:row>82</xdr:row>
      <xdr:rowOff>59530</xdr:rowOff>
    </xdr:to>
    <xdr:sp macro="" textlink="">
      <xdr:nvSpPr>
        <xdr:cNvPr id="122" name="Oval 121">
          <a:extLst>
            <a:ext uri="{FF2B5EF4-FFF2-40B4-BE49-F238E27FC236}">
              <a16:creationId xmlns:a16="http://schemas.microsoft.com/office/drawing/2014/main" id="{44F5A947-AC47-A34F-A77D-2D1FB4D5BEAA}"/>
            </a:ext>
          </a:extLst>
        </xdr:cNvPr>
        <xdr:cNvSpPr/>
      </xdr:nvSpPr>
      <xdr:spPr>
        <a:xfrm>
          <a:off x="21119306" y="16228218"/>
          <a:ext cx="388938" cy="379412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555625</xdr:colOff>
      <xdr:row>77</xdr:row>
      <xdr:rowOff>158750</xdr:rowOff>
    </xdr:from>
    <xdr:to>
      <xdr:col>27</xdr:col>
      <xdr:colOff>0</xdr:colOff>
      <xdr:row>79</xdr:row>
      <xdr:rowOff>39687</xdr:rowOff>
    </xdr:to>
    <xdr:sp macro="" textlink="">
      <xdr:nvSpPr>
        <xdr:cNvPr id="123" name="Oval 122">
          <a:extLst>
            <a:ext uri="{FF2B5EF4-FFF2-40B4-BE49-F238E27FC236}">
              <a16:creationId xmlns:a16="http://schemas.microsoft.com/office/drawing/2014/main" id="{C54BAA4C-F5D6-324D-AD97-52504880A36B}"/>
            </a:ext>
          </a:extLst>
        </xdr:cNvPr>
        <xdr:cNvSpPr/>
      </xdr:nvSpPr>
      <xdr:spPr>
        <a:xfrm>
          <a:off x="23695025" y="15640050"/>
          <a:ext cx="269875" cy="312737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629382</xdr:colOff>
      <xdr:row>75</xdr:row>
      <xdr:rowOff>146107</xdr:rowOff>
    </xdr:from>
    <xdr:to>
      <xdr:col>28</xdr:col>
      <xdr:colOff>9294</xdr:colOff>
      <xdr:row>76</xdr:row>
      <xdr:rowOff>106259</xdr:rowOff>
    </xdr:to>
    <xdr:sp macro="" textlink="">
      <xdr:nvSpPr>
        <xdr:cNvPr id="124" name="AutoShape 32">
          <a:extLst>
            <a:ext uri="{FF2B5EF4-FFF2-40B4-BE49-F238E27FC236}">
              <a16:creationId xmlns:a16="http://schemas.microsoft.com/office/drawing/2014/main" id="{38670BD9-4A78-3044-ADCA-92272C2F46BD}"/>
            </a:ext>
          </a:extLst>
        </xdr:cNvPr>
        <xdr:cNvSpPr>
          <a:spLocks noChangeArrowheads="1"/>
        </xdr:cNvSpPr>
      </xdr:nvSpPr>
      <xdr:spPr bwMode="auto">
        <a:xfrm rot="16200000">
          <a:off x="24615312" y="15199977"/>
          <a:ext cx="163352" cy="205412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618143</xdr:colOff>
      <xdr:row>78</xdr:row>
      <xdr:rowOff>11239</xdr:rowOff>
    </xdr:from>
    <xdr:to>
      <xdr:col>27</xdr:col>
      <xdr:colOff>818498</xdr:colOff>
      <xdr:row>78</xdr:row>
      <xdr:rowOff>184931</xdr:rowOff>
    </xdr:to>
    <xdr:sp macro="" textlink="">
      <xdr:nvSpPr>
        <xdr:cNvPr id="125" name="AutoShape 32">
          <a:extLst>
            <a:ext uri="{FF2B5EF4-FFF2-40B4-BE49-F238E27FC236}">
              <a16:creationId xmlns:a16="http://schemas.microsoft.com/office/drawing/2014/main" id="{EA97C0C4-120E-2643-A47F-28B9A2523CA2}"/>
            </a:ext>
          </a:extLst>
        </xdr:cNvPr>
        <xdr:cNvSpPr>
          <a:spLocks noChangeArrowheads="1"/>
        </xdr:cNvSpPr>
      </xdr:nvSpPr>
      <xdr:spPr bwMode="auto">
        <a:xfrm rot="16200000">
          <a:off x="24596375" y="15695107"/>
          <a:ext cx="173692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618143</xdr:colOff>
      <xdr:row>80</xdr:row>
      <xdr:rowOff>123627</xdr:rowOff>
    </xdr:from>
    <xdr:to>
      <xdr:col>27</xdr:col>
      <xdr:colOff>818498</xdr:colOff>
      <xdr:row>81</xdr:row>
      <xdr:rowOff>83780</xdr:rowOff>
    </xdr:to>
    <xdr:sp macro="" textlink="">
      <xdr:nvSpPr>
        <xdr:cNvPr id="126" name="AutoShape 32">
          <a:extLst>
            <a:ext uri="{FF2B5EF4-FFF2-40B4-BE49-F238E27FC236}">
              <a16:creationId xmlns:a16="http://schemas.microsoft.com/office/drawing/2014/main" id="{EBC6D9A1-DD1D-6D43-B9FA-053A107056DA}"/>
            </a:ext>
          </a:extLst>
        </xdr:cNvPr>
        <xdr:cNvSpPr>
          <a:spLocks noChangeArrowheads="1"/>
        </xdr:cNvSpPr>
      </xdr:nvSpPr>
      <xdr:spPr bwMode="auto">
        <a:xfrm rot="16200000">
          <a:off x="24595194" y="16240476"/>
          <a:ext cx="176053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417535</xdr:colOff>
      <xdr:row>75</xdr:row>
      <xdr:rowOff>86986</xdr:rowOff>
    </xdr:from>
    <xdr:to>
      <xdr:col>19</xdr:col>
      <xdr:colOff>798644</xdr:colOff>
      <xdr:row>77</xdr:row>
      <xdr:rowOff>47297</xdr:rowOff>
    </xdr:to>
    <xdr:sp macro="" textlink="">
      <xdr:nvSpPr>
        <xdr:cNvPr id="127" name="Oval 126">
          <a:extLst>
            <a:ext uri="{FF2B5EF4-FFF2-40B4-BE49-F238E27FC236}">
              <a16:creationId xmlns:a16="http://schemas.microsoft.com/office/drawing/2014/main" id="{340DEE10-585C-ED43-80ED-D71E48BBF2DB}"/>
            </a:ext>
          </a:extLst>
        </xdr:cNvPr>
        <xdr:cNvSpPr/>
      </xdr:nvSpPr>
      <xdr:spPr>
        <a:xfrm>
          <a:off x="17778435" y="15161886"/>
          <a:ext cx="381109" cy="366711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452329</xdr:colOff>
      <xdr:row>69</xdr:row>
      <xdr:rowOff>86986</xdr:rowOff>
    </xdr:from>
    <xdr:to>
      <xdr:col>15</xdr:col>
      <xdr:colOff>833438</xdr:colOff>
      <xdr:row>71</xdr:row>
      <xdr:rowOff>47298</xdr:rowOff>
    </xdr:to>
    <xdr:sp macro="" textlink="">
      <xdr:nvSpPr>
        <xdr:cNvPr id="128" name="Oval 127">
          <a:extLst>
            <a:ext uri="{FF2B5EF4-FFF2-40B4-BE49-F238E27FC236}">
              <a16:creationId xmlns:a16="http://schemas.microsoft.com/office/drawing/2014/main" id="{52CE1F31-DDCA-6E4F-B71D-970B2DC6E53E}"/>
            </a:ext>
          </a:extLst>
        </xdr:cNvPr>
        <xdr:cNvSpPr/>
      </xdr:nvSpPr>
      <xdr:spPr>
        <a:xfrm>
          <a:off x="14435029" y="13917286"/>
          <a:ext cx="381109" cy="379412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627350</xdr:colOff>
      <xdr:row>107</xdr:row>
      <xdr:rowOff>76507</xdr:rowOff>
    </xdr:from>
    <xdr:to>
      <xdr:col>28</xdr:col>
      <xdr:colOff>1440</xdr:colOff>
      <xdr:row>108</xdr:row>
      <xdr:rowOff>51283</xdr:rowOff>
    </xdr:to>
    <xdr:sp macro="" textlink="">
      <xdr:nvSpPr>
        <xdr:cNvPr id="129" name="AutoShape 32">
          <a:extLst>
            <a:ext uri="{FF2B5EF4-FFF2-40B4-BE49-F238E27FC236}">
              <a16:creationId xmlns:a16="http://schemas.microsoft.com/office/drawing/2014/main" id="{05F3E025-1691-9943-8478-C847B08EDB31}"/>
            </a:ext>
          </a:extLst>
        </xdr:cNvPr>
        <xdr:cNvSpPr>
          <a:spLocks noChangeArrowheads="1"/>
        </xdr:cNvSpPr>
      </xdr:nvSpPr>
      <xdr:spPr bwMode="auto">
        <a:xfrm rot="16200000">
          <a:off x="24603057" y="21630300"/>
          <a:ext cx="177976" cy="199590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15301</xdr:colOff>
      <xdr:row>84</xdr:row>
      <xdr:rowOff>107108</xdr:rowOff>
    </xdr:from>
    <xdr:to>
      <xdr:col>28</xdr:col>
      <xdr:colOff>789</xdr:colOff>
      <xdr:row>84</xdr:row>
      <xdr:rowOff>107108</xdr:rowOff>
    </xdr:to>
    <xdr:cxnSp macro="">
      <xdr:nvCxnSpPr>
        <xdr:cNvPr id="130" name="Straight Connector 129">
          <a:extLst>
            <a:ext uri="{FF2B5EF4-FFF2-40B4-BE49-F238E27FC236}">
              <a16:creationId xmlns:a16="http://schemas.microsoft.com/office/drawing/2014/main" id="{507B8124-1052-0148-BC93-B5652CA213BE}"/>
            </a:ext>
          </a:extLst>
        </xdr:cNvPr>
        <xdr:cNvCxnSpPr/>
      </xdr:nvCxnSpPr>
      <xdr:spPr>
        <a:xfrm>
          <a:off x="23154701" y="17036208"/>
          <a:ext cx="1636488" cy="0"/>
        </a:xfrm>
        <a:prstGeom prst="line">
          <a:avLst/>
        </a:prstGeom>
        <a:ln w="19050">
          <a:solidFill>
            <a:schemeClr val="tx1"/>
          </a:solidFill>
          <a:tailEnd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622551</xdr:colOff>
      <xdr:row>84</xdr:row>
      <xdr:rowOff>16601</xdr:rowOff>
    </xdr:from>
    <xdr:to>
      <xdr:col>28</xdr:col>
      <xdr:colOff>1141</xdr:colOff>
      <xdr:row>84</xdr:row>
      <xdr:rowOff>192571</xdr:rowOff>
    </xdr:to>
    <xdr:sp macro="" textlink="">
      <xdr:nvSpPr>
        <xdr:cNvPr id="131" name="AutoShape 32">
          <a:extLst>
            <a:ext uri="{FF2B5EF4-FFF2-40B4-BE49-F238E27FC236}">
              <a16:creationId xmlns:a16="http://schemas.microsoft.com/office/drawing/2014/main" id="{8A84E127-247F-3B4A-B317-44A10E06C9C7}"/>
            </a:ext>
          </a:extLst>
        </xdr:cNvPr>
        <xdr:cNvSpPr>
          <a:spLocks noChangeArrowheads="1"/>
        </xdr:cNvSpPr>
      </xdr:nvSpPr>
      <xdr:spPr bwMode="auto">
        <a:xfrm rot="16200000">
          <a:off x="24601511" y="16931641"/>
          <a:ext cx="175970" cy="204090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11442</xdr:colOff>
      <xdr:row>4</xdr:row>
      <xdr:rowOff>86847</xdr:rowOff>
    </xdr:from>
    <xdr:to>
      <xdr:col>27</xdr:col>
      <xdr:colOff>807259</xdr:colOff>
      <xdr:row>4</xdr:row>
      <xdr:rowOff>91531</xdr:rowOff>
    </xdr:to>
    <xdr:cxnSp macro="">
      <xdr:nvCxnSpPr>
        <xdr:cNvPr id="132" name="Straight Connector 131">
          <a:extLst>
            <a:ext uri="{FF2B5EF4-FFF2-40B4-BE49-F238E27FC236}">
              <a16:creationId xmlns:a16="http://schemas.microsoft.com/office/drawing/2014/main" id="{956A7ECB-CEDB-0440-A18F-931EF3789EC2}"/>
            </a:ext>
          </a:extLst>
        </xdr:cNvPr>
        <xdr:cNvCxnSpPr>
          <a:endCxn id="134" idx="2"/>
        </xdr:cNvCxnSpPr>
      </xdr:nvCxnSpPr>
      <xdr:spPr>
        <a:xfrm flipV="1">
          <a:off x="15670542" y="861547"/>
          <a:ext cx="9101617" cy="4684"/>
        </a:xfrm>
        <a:prstGeom prst="line">
          <a:avLst/>
        </a:prstGeom>
        <a:ln w="19050">
          <a:solidFill>
            <a:schemeClr val="tx1"/>
          </a:solidFill>
          <a:tailEnd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714375</xdr:colOff>
      <xdr:row>3</xdr:row>
      <xdr:rowOff>138908</xdr:rowOff>
    </xdr:from>
    <xdr:to>
      <xdr:col>17</xdr:col>
      <xdr:colOff>138907</xdr:colOff>
      <xdr:row>5</xdr:row>
      <xdr:rowOff>39689</xdr:rowOff>
    </xdr:to>
    <xdr:sp macro="" textlink="">
      <xdr:nvSpPr>
        <xdr:cNvPr id="133" name="Oval 132">
          <a:extLst>
            <a:ext uri="{FF2B5EF4-FFF2-40B4-BE49-F238E27FC236}">
              <a16:creationId xmlns:a16="http://schemas.microsoft.com/office/drawing/2014/main" id="{4890E75F-FE9F-314B-B4B9-B793DD449941}"/>
            </a:ext>
          </a:extLst>
        </xdr:cNvPr>
        <xdr:cNvSpPr/>
      </xdr:nvSpPr>
      <xdr:spPr>
        <a:xfrm>
          <a:off x="15547975" y="710408"/>
          <a:ext cx="250032" cy="294481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606903</xdr:colOff>
      <xdr:row>4</xdr:row>
      <xdr:rowOff>1</xdr:rowOff>
    </xdr:from>
    <xdr:to>
      <xdr:col>27</xdr:col>
      <xdr:colOff>807258</xdr:colOff>
      <xdr:row>4</xdr:row>
      <xdr:rowOff>173693</xdr:rowOff>
    </xdr:to>
    <xdr:sp macro="" textlink="">
      <xdr:nvSpPr>
        <xdr:cNvPr id="134" name="AutoShape 32">
          <a:extLst>
            <a:ext uri="{FF2B5EF4-FFF2-40B4-BE49-F238E27FC236}">
              <a16:creationId xmlns:a16="http://schemas.microsoft.com/office/drawing/2014/main" id="{0BE76FD7-EF25-2444-A8CC-A4AEB39002EC}"/>
            </a:ext>
          </a:extLst>
        </xdr:cNvPr>
        <xdr:cNvSpPr>
          <a:spLocks noChangeArrowheads="1"/>
        </xdr:cNvSpPr>
      </xdr:nvSpPr>
      <xdr:spPr bwMode="auto">
        <a:xfrm rot="16200000">
          <a:off x="24585135" y="761369"/>
          <a:ext cx="173692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22</xdr:col>
      <xdr:colOff>454927</xdr:colOff>
      <xdr:row>19</xdr:row>
      <xdr:rowOff>94777</xdr:rowOff>
    </xdr:from>
    <xdr:to>
      <xdr:col>23</xdr:col>
      <xdr:colOff>4775</xdr:colOff>
      <xdr:row>21</xdr:row>
      <xdr:rowOff>35246</xdr:rowOff>
    </xdr:to>
    <xdr:sp macro="" textlink="">
      <xdr:nvSpPr>
        <xdr:cNvPr id="135" name="Oval 134">
          <a:extLst>
            <a:ext uri="{FF2B5EF4-FFF2-40B4-BE49-F238E27FC236}">
              <a16:creationId xmlns:a16="http://schemas.microsoft.com/office/drawing/2014/main" id="{579EB3C1-3A5A-C74E-9903-C97AB7B3DE8B}"/>
            </a:ext>
          </a:extLst>
        </xdr:cNvPr>
        <xdr:cNvSpPr/>
      </xdr:nvSpPr>
      <xdr:spPr>
        <a:xfrm>
          <a:off x="20292327" y="3866677"/>
          <a:ext cx="375348" cy="359569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454038</xdr:colOff>
      <xdr:row>14</xdr:row>
      <xdr:rowOff>55088</xdr:rowOff>
    </xdr:from>
    <xdr:to>
      <xdr:col>17</xdr:col>
      <xdr:colOff>870756</xdr:colOff>
      <xdr:row>15</xdr:row>
      <xdr:rowOff>193994</xdr:rowOff>
    </xdr:to>
    <xdr:sp macro="" textlink="">
      <xdr:nvSpPr>
        <xdr:cNvPr id="136" name="Oval 135">
          <a:extLst>
            <a:ext uri="{FF2B5EF4-FFF2-40B4-BE49-F238E27FC236}">
              <a16:creationId xmlns:a16="http://schemas.microsoft.com/office/drawing/2014/main" id="{5970A14F-E6CE-5841-A538-24EBFCEAFD2B}"/>
            </a:ext>
          </a:extLst>
        </xdr:cNvPr>
        <xdr:cNvSpPr/>
      </xdr:nvSpPr>
      <xdr:spPr>
        <a:xfrm>
          <a:off x="16113138" y="2823688"/>
          <a:ext cx="416718" cy="342106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417015</xdr:colOff>
      <xdr:row>9</xdr:row>
      <xdr:rowOff>75822</xdr:rowOff>
    </xdr:from>
    <xdr:to>
      <xdr:col>11</xdr:col>
      <xdr:colOff>794638</xdr:colOff>
      <xdr:row>11</xdr:row>
      <xdr:rowOff>16291</xdr:rowOff>
    </xdr:to>
    <xdr:sp macro="" textlink="">
      <xdr:nvSpPr>
        <xdr:cNvPr id="137" name="Oval 136">
          <a:extLst>
            <a:ext uri="{FF2B5EF4-FFF2-40B4-BE49-F238E27FC236}">
              <a16:creationId xmlns:a16="http://schemas.microsoft.com/office/drawing/2014/main" id="{F5BBC8FA-3512-234F-8E8D-114BAABDB027}"/>
            </a:ext>
          </a:extLst>
        </xdr:cNvPr>
        <xdr:cNvSpPr/>
      </xdr:nvSpPr>
      <xdr:spPr>
        <a:xfrm>
          <a:off x="11072315" y="1853822"/>
          <a:ext cx="377623" cy="346869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511791</xdr:colOff>
      <xdr:row>9</xdr:row>
      <xdr:rowOff>170597</xdr:rowOff>
    </xdr:from>
    <xdr:to>
      <xdr:col>23</xdr:col>
      <xdr:colOff>55384</xdr:colOff>
      <xdr:row>11</xdr:row>
      <xdr:rowOff>111066</xdr:rowOff>
    </xdr:to>
    <xdr:sp macro="" textlink="">
      <xdr:nvSpPr>
        <xdr:cNvPr id="138" name="Oval 137">
          <a:extLst>
            <a:ext uri="{FF2B5EF4-FFF2-40B4-BE49-F238E27FC236}">
              <a16:creationId xmlns:a16="http://schemas.microsoft.com/office/drawing/2014/main" id="{F3BB932D-578D-4746-A4A4-15E7516A2A2C}"/>
            </a:ext>
          </a:extLst>
        </xdr:cNvPr>
        <xdr:cNvSpPr/>
      </xdr:nvSpPr>
      <xdr:spPr>
        <a:xfrm>
          <a:off x="20349191" y="1948597"/>
          <a:ext cx="369093" cy="346869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621490</xdr:colOff>
      <xdr:row>32</xdr:row>
      <xdr:rowOff>54042</xdr:rowOff>
    </xdr:from>
    <xdr:to>
      <xdr:col>27</xdr:col>
      <xdr:colOff>828573</xdr:colOff>
      <xdr:row>33</xdr:row>
      <xdr:rowOff>14194</xdr:rowOff>
    </xdr:to>
    <xdr:sp macro="" textlink="">
      <xdr:nvSpPr>
        <xdr:cNvPr id="139" name="AutoShape 32">
          <a:extLst>
            <a:ext uri="{FF2B5EF4-FFF2-40B4-BE49-F238E27FC236}">
              <a16:creationId xmlns:a16="http://schemas.microsoft.com/office/drawing/2014/main" id="{F99A1949-6E69-4C48-B98D-6495D8B06B1D}"/>
            </a:ext>
          </a:extLst>
        </xdr:cNvPr>
        <xdr:cNvSpPr>
          <a:spLocks noChangeArrowheads="1"/>
        </xdr:cNvSpPr>
      </xdr:nvSpPr>
      <xdr:spPr bwMode="auto">
        <a:xfrm rot="16200000">
          <a:off x="24601906" y="6464726"/>
          <a:ext cx="176052" cy="207083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11441</xdr:colOff>
      <xdr:row>63</xdr:row>
      <xdr:rowOff>102973</xdr:rowOff>
    </xdr:from>
    <xdr:to>
      <xdr:col>28</xdr:col>
      <xdr:colOff>4378</xdr:colOff>
      <xdr:row>63</xdr:row>
      <xdr:rowOff>102973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E3CA861A-38BD-BF40-B72A-A6C1F53080FB}"/>
            </a:ext>
          </a:extLst>
        </xdr:cNvPr>
        <xdr:cNvCxnSpPr/>
      </xdr:nvCxnSpPr>
      <xdr:spPr>
        <a:xfrm>
          <a:off x="17372341" y="12752173"/>
          <a:ext cx="7422437" cy="0"/>
        </a:xfrm>
        <a:prstGeom prst="line">
          <a:avLst/>
        </a:prstGeom>
        <a:ln w="19050">
          <a:solidFill>
            <a:schemeClr val="tx1"/>
          </a:solidFill>
          <a:tailEnd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59531</xdr:colOff>
      <xdr:row>62</xdr:row>
      <xdr:rowOff>158751</xdr:rowOff>
    </xdr:from>
    <xdr:to>
      <xdr:col>19</xdr:col>
      <xdr:colOff>337344</xdr:colOff>
      <xdr:row>64</xdr:row>
      <xdr:rowOff>59532</xdr:rowOff>
    </xdr:to>
    <xdr:sp macro="" textlink="">
      <xdr:nvSpPr>
        <xdr:cNvPr id="141" name="Oval 140">
          <a:extLst>
            <a:ext uri="{FF2B5EF4-FFF2-40B4-BE49-F238E27FC236}">
              <a16:creationId xmlns:a16="http://schemas.microsoft.com/office/drawing/2014/main" id="{F05107E9-A74A-2944-A777-31B5DFD9A47D}"/>
            </a:ext>
          </a:extLst>
        </xdr:cNvPr>
        <xdr:cNvSpPr/>
      </xdr:nvSpPr>
      <xdr:spPr>
        <a:xfrm>
          <a:off x="17420431" y="12604751"/>
          <a:ext cx="277813" cy="294481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606903</xdr:colOff>
      <xdr:row>62</xdr:row>
      <xdr:rowOff>202300</xdr:rowOff>
    </xdr:from>
    <xdr:to>
      <xdr:col>27</xdr:col>
      <xdr:colOff>807258</xdr:colOff>
      <xdr:row>63</xdr:row>
      <xdr:rowOff>173692</xdr:rowOff>
    </xdr:to>
    <xdr:sp macro="" textlink="">
      <xdr:nvSpPr>
        <xdr:cNvPr id="142" name="AutoShape 32">
          <a:extLst>
            <a:ext uri="{FF2B5EF4-FFF2-40B4-BE49-F238E27FC236}">
              <a16:creationId xmlns:a16="http://schemas.microsoft.com/office/drawing/2014/main" id="{C9644111-2642-6147-AE82-5BFC85069D56}"/>
            </a:ext>
          </a:extLst>
        </xdr:cNvPr>
        <xdr:cNvSpPr>
          <a:spLocks noChangeArrowheads="1"/>
        </xdr:cNvSpPr>
      </xdr:nvSpPr>
      <xdr:spPr bwMode="auto">
        <a:xfrm rot="16200000">
          <a:off x="24584685" y="12635418"/>
          <a:ext cx="174592" cy="20035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518027</xdr:colOff>
      <xdr:row>157</xdr:row>
      <xdr:rowOff>100263</xdr:rowOff>
    </xdr:from>
    <xdr:to>
      <xdr:col>16</xdr:col>
      <xdr:colOff>62665</xdr:colOff>
      <xdr:row>159</xdr:row>
      <xdr:rowOff>77286</xdr:rowOff>
    </xdr:to>
    <xdr:sp macro="" textlink="">
      <xdr:nvSpPr>
        <xdr:cNvPr id="143" name="Oval 142">
          <a:extLst>
            <a:ext uri="{FF2B5EF4-FFF2-40B4-BE49-F238E27FC236}">
              <a16:creationId xmlns:a16="http://schemas.microsoft.com/office/drawing/2014/main" id="{C110F3A7-9BA7-3F41-B7EC-2D1EC1DFA13E}"/>
            </a:ext>
          </a:extLst>
        </xdr:cNvPr>
        <xdr:cNvSpPr/>
      </xdr:nvSpPr>
      <xdr:spPr>
        <a:xfrm>
          <a:off x="14500727" y="31697863"/>
          <a:ext cx="395538" cy="383423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484604</xdr:colOff>
      <xdr:row>149</xdr:row>
      <xdr:rowOff>83552</xdr:rowOff>
    </xdr:from>
    <xdr:to>
      <xdr:col>23</xdr:col>
      <xdr:colOff>62664</xdr:colOff>
      <xdr:row>151</xdr:row>
      <xdr:rowOff>60575</xdr:rowOff>
    </xdr:to>
    <xdr:sp macro="" textlink="">
      <xdr:nvSpPr>
        <xdr:cNvPr id="144" name="Oval 143">
          <a:extLst>
            <a:ext uri="{FF2B5EF4-FFF2-40B4-BE49-F238E27FC236}">
              <a16:creationId xmlns:a16="http://schemas.microsoft.com/office/drawing/2014/main" id="{A2663C10-09C8-EB49-9D81-C7ACB70B1CBF}"/>
            </a:ext>
          </a:extLst>
        </xdr:cNvPr>
        <xdr:cNvSpPr/>
      </xdr:nvSpPr>
      <xdr:spPr>
        <a:xfrm>
          <a:off x="20322004" y="30119052"/>
          <a:ext cx="403560" cy="383423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484604</xdr:colOff>
      <xdr:row>165</xdr:row>
      <xdr:rowOff>100263</xdr:rowOff>
    </xdr:from>
    <xdr:to>
      <xdr:col>23</xdr:col>
      <xdr:colOff>62664</xdr:colOff>
      <xdr:row>167</xdr:row>
      <xdr:rowOff>77286</xdr:rowOff>
    </xdr:to>
    <xdr:sp macro="" textlink="">
      <xdr:nvSpPr>
        <xdr:cNvPr id="145" name="Oval 144">
          <a:extLst>
            <a:ext uri="{FF2B5EF4-FFF2-40B4-BE49-F238E27FC236}">
              <a16:creationId xmlns:a16="http://schemas.microsoft.com/office/drawing/2014/main" id="{4B1286A5-65D6-B14C-8D90-B6CBFE92FA7E}"/>
            </a:ext>
          </a:extLst>
        </xdr:cNvPr>
        <xdr:cNvSpPr/>
      </xdr:nvSpPr>
      <xdr:spPr>
        <a:xfrm>
          <a:off x="20322004" y="33285363"/>
          <a:ext cx="403560" cy="383423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434473</xdr:colOff>
      <xdr:row>134</xdr:row>
      <xdr:rowOff>50131</xdr:rowOff>
    </xdr:from>
    <xdr:to>
      <xdr:col>22</xdr:col>
      <xdr:colOff>815582</xdr:colOff>
      <xdr:row>136</xdr:row>
      <xdr:rowOff>46999</xdr:rowOff>
    </xdr:to>
    <xdr:sp macro="" textlink="">
      <xdr:nvSpPr>
        <xdr:cNvPr id="146" name="Oval 145">
          <a:extLst>
            <a:ext uri="{FF2B5EF4-FFF2-40B4-BE49-F238E27FC236}">
              <a16:creationId xmlns:a16="http://schemas.microsoft.com/office/drawing/2014/main" id="{683BCC6C-83B3-FC4E-B90F-2F7386F49084}"/>
            </a:ext>
          </a:extLst>
        </xdr:cNvPr>
        <xdr:cNvSpPr/>
      </xdr:nvSpPr>
      <xdr:spPr>
        <a:xfrm>
          <a:off x="20271873" y="26999531"/>
          <a:ext cx="381109" cy="403268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434473</xdr:colOff>
      <xdr:row>122</xdr:row>
      <xdr:rowOff>83553</xdr:rowOff>
    </xdr:from>
    <xdr:to>
      <xdr:col>22</xdr:col>
      <xdr:colOff>815582</xdr:colOff>
      <xdr:row>124</xdr:row>
      <xdr:rowOff>63710</xdr:rowOff>
    </xdr:to>
    <xdr:sp macro="" textlink="">
      <xdr:nvSpPr>
        <xdr:cNvPr id="147" name="Oval 146">
          <a:extLst>
            <a:ext uri="{FF2B5EF4-FFF2-40B4-BE49-F238E27FC236}">
              <a16:creationId xmlns:a16="http://schemas.microsoft.com/office/drawing/2014/main" id="{3564991D-BD9A-D445-B23B-7D4298791B7C}"/>
            </a:ext>
          </a:extLst>
        </xdr:cNvPr>
        <xdr:cNvSpPr/>
      </xdr:nvSpPr>
      <xdr:spPr>
        <a:xfrm>
          <a:off x="20271873" y="24607253"/>
          <a:ext cx="381109" cy="399257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451184</xdr:colOff>
      <xdr:row>93</xdr:row>
      <xdr:rowOff>83552</xdr:rowOff>
    </xdr:from>
    <xdr:to>
      <xdr:col>23</xdr:col>
      <xdr:colOff>14622</xdr:colOff>
      <xdr:row>95</xdr:row>
      <xdr:rowOff>30287</xdr:rowOff>
    </xdr:to>
    <xdr:sp macro="" textlink="">
      <xdr:nvSpPr>
        <xdr:cNvPr id="148" name="Oval 147">
          <a:extLst>
            <a:ext uri="{FF2B5EF4-FFF2-40B4-BE49-F238E27FC236}">
              <a16:creationId xmlns:a16="http://schemas.microsoft.com/office/drawing/2014/main" id="{26C259AF-5FB2-DC4A-AC88-FB0E1F84DF87}"/>
            </a:ext>
          </a:extLst>
        </xdr:cNvPr>
        <xdr:cNvSpPr/>
      </xdr:nvSpPr>
      <xdr:spPr>
        <a:xfrm>
          <a:off x="20288584" y="18803352"/>
          <a:ext cx="388938" cy="378535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13</xdr:row>
      <xdr:rowOff>12700</xdr:rowOff>
    </xdr:from>
    <xdr:to>
      <xdr:col>10</xdr:col>
      <xdr:colOff>425450</xdr:colOff>
      <xdr:row>34</xdr:row>
      <xdr:rowOff>12700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2D1D987-2283-8449-AE58-324E431626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203200</xdr:colOff>
      <xdr:row>34</xdr:row>
      <xdr:rowOff>63500</xdr:rowOff>
    </xdr:from>
    <xdr:to>
      <xdr:col>10</xdr:col>
      <xdr:colOff>419100</xdr:colOff>
      <xdr:row>55</xdr:row>
      <xdr:rowOff>25400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A1608E49-798D-3E4C-9761-791448FC1C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0.0748</cdr:x>
      <cdr:y>0.09259</cdr:y>
    </cdr:from>
    <cdr:to>
      <cdr:x>0.24051</cdr:x>
      <cdr:y>0.35158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25396D8-6C5E-C248-9694-B620D56D3F59}"/>
            </a:ext>
          </a:extLst>
        </cdr:cNvPr>
        <cdr:cNvSpPr txBox="1"/>
      </cdr:nvSpPr>
      <cdr:spPr>
        <a:xfrm xmlns:a="http://schemas.openxmlformats.org/drawingml/2006/main">
          <a:off x="456447" y="369214"/>
          <a:ext cx="1011207" cy="1032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Existing</a:t>
          </a:r>
          <a:r>
            <a:rPr lang="en-US" sz="1100" baseline="0"/>
            <a:t> treatment dominates</a:t>
          </a:r>
          <a:endParaRPr lang="en-US" sz="1100"/>
        </a:p>
      </cdr:txBody>
    </cdr:sp>
  </cdr:relSizeAnchor>
  <cdr:relSizeAnchor xmlns:cdr="http://schemas.openxmlformats.org/drawingml/2006/chartDrawing">
    <cdr:from>
      <cdr:x>0.60042</cdr:x>
      <cdr:y>0.09414</cdr:y>
    </cdr:from>
    <cdr:to>
      <cdr:x>0.75026</cdr:x>
      <cdr:y>0.33021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7BA69AFF-3B36-8243-8A0A-447FC175CAE1}"/>
            </a:ext>
          </a:extLst>
        </cdr:cNvPr>
        <cdr:cNvSpPr txBox="1"/>
      </cdr:nvSpPr>
      <cdr:spPr>
        <a:xfrm xmlns:a="http://schemas.openxmlformats.org/drawingml/2006/main">
          <a:off x="3663950" y="375420"/>
          <a:ext cx="914400" cy="9413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 More effective and</a:t>
          </a:r>
          <a:r>
            <a:rPr lang="en-US" sz="1100" baseline="0"/>
            <a:t> more costly</a:t>
          </a:r>
          <a:r>
            <a:rPr lang="en-US" sz="1100"/>
            <a:t> </a:t>
          </a:r>
        </a:p>
      </cdr:txBody>
    </cdr: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789F0A-B13A-A849-BF77-60936A68306C}" name="Table2" displayName="Table2" ref="A22:B28" totalsRowShown="0" headerRowDxfId="2">
  <autoFilter ref="A22:B28" xr:uid="{FEA192F9-4A14-A748-BAAC-019980554BF6}"/>
  <sortState ref="A23:B28">
    <sortCondition descending="1" ref="B22:B28"/>
  </sortState>
  <tableColumns count="2">
    <tableColumn id="1" xr3:uid="{D64B4CFE-0D91-8A47-BFEA-57A9089E2D91}" name="Scenario"/>
    <tableColumn id="2" xr3:uid="{64F97BB4-ADC1-D748-8046-583B72B47AE7}" name="% Change in ICE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73DB-23A1-E44F-9ADA-D1E45220D554}">
  <dimension ref="A1:AW178"/>
  <sheetViews>
    <sheetView zoomScale="91" zoomScaleNormal="91" workbookViewId="0">
      <selection activeCell="H8" sqref="H8"/>
    </sheetView>
  </sheetViews>
  <sheetFormatPr baseColWidth="10" defaultRowHeight="15"/>
  <cols>
    <col min="1" max="2" width="13.33203125" customWidth="1"/>
    <col min="3" max="3" width="15.6640625" customWidth="1"/>
    <col min="4" max="4" width="13.6640625" customWidth="1"/>
    <col min="5" max="5" width="12.83203125" customWidth="1"/>
    <col min="6" max="6" width="12.5" customWidth="1"/>
    <col min="8" max="8" width="12.6640625" customWidth="1"/>
    <col min="10" max="10" width="10.83203125" customWidth="1"/>
    <col min="11" max="11" width="13.33203125" customWidth="1"/>
    <col min="15" max="16" width="11.1640625" customWidth="1"/>
    <col min="18" max="18" width="11.5" customWidth="1"/>
    <col min="22" max="22" width="10.83203125" customWidth="1"/>
    <col min="32" max="33" width="10.83203125" style="1"/>
    <col min="34" max="34" width="12.33203125" style="1" customWidth="1"/>
    <col min="35" max="35" width="10.83203125" style="1"/>
  </cols>
  <sheetData>
    <row r="1" spans="1:45">
      <c r="D1" s="69" t="s">
        <v>37</v>
      </c>
      <c r="P1" s="1" t="s">
        <v>69</v>
      </c>
      <c r="AF1" s="1" t="s">
        <v>2</v>
      </c>
      <c r="AG1" s="72"/>
      <c r="AH1" s="1" t="s">
        <v>53</v>
      </c>
    </row>
    <row r="2" spans="1:45">
      <c r="A2" t="s">
        <v>33</v>
      </c>
      <c r="D2">
        <v>3.5</v>
      </c>
      <c r="Q2" s="2"/>
      <c r="AD2" s="77" t="s">
        <v>1</v>
      </c>
      <c r="AF2" s="73" t="s">
        <v>51</v>
      </c>
      <c r="AG2" s="74" t="s">
        <v>52</v>
      </c>
      <c r="AH2" s="83" t="s">
        <v>51</v>
      </c>
      <c r="AI2" s="84" t="s">
        <v>52</v>
      </c>
      <c r="AN2" s="4"/>
    </row>
    <row r="3" spans="1:45">
      <c r="A3" t="s">
        <v>19</v>
      </c>
      <c r="D3">
        <v>2.4</v>
      </c>
      <c r="AG3" s="72"/>
      <c r="AN3" s="4"/>
    </row>
    <row r="4" spans="1:45" ht="16" thickBot="1">
      <c r="A4" t="s">
        <v>34</v>
      </c>
      <c r="D4">
        <v>0.9</v>
      </c>
      <c r="R4" s="2"/>
      <c r="S4" s="2"/>
      <c r="AF4" s="75"/>
      <c r="AG4" s="76"/>
      <c r="AR4" s="4"/>
      <c r="AS4" s="4"/>
    </row>
    <row r="5" spans="1:45">
      <c r="M5" s="36"/>
      <c r="N5" s="26"/>
      <c r="O5" s="26"/>
      <c r="P5" s="22" t="s">
        <v>17</v>
      </c>
      <c r="Q5" s="22"/>
      <c r="R5" s="2"/>
      <c r="S5" s="2"/>
      <c r="U5" s="2"/>
      <c r="W5" s="2"/>
      <c r="X5" s="2"/>
      <c r="AC5" s="67" t="s">
        <v>48</v>
      </c>
      <c r="AD5" s="67"/>
      <c r="AF5" s="75">
        <v>33</v>
      </c>
      <c r="AG5" s="76">
        <f>D3+D2</f>
        <v>5.9</v>
      </c>
      <c r="AH5" s="75">
        <v>33</v>
      </c>
      <c r="AI5" s="80">
        <v>5.9</v>
      </c>
      <c r="AO5" s="4"/>
      <c r="AP5" s="4"/>
    </row>
    <row r="6" spans="1:45" ht="16" customHeight="1" thickBot="1">
      <c r="A6" s="24" t="s">
        <v>35</v>
      </c>
      <c r="B6" s="24"/>
      <c r="C6" s="70" t="s">
        <v>36</v>
      </c>
      <c r="D6" s="71" t="s">
        <v>49</v>
      </c>
      <c r="E6" s="22" t="s">
        <v>50</v>
      </c>
      <c r="L6" s="4"/>
      <c r="M6" s="40"/>
      <c r="N6" s="4"/>
      <c r="O6" s="4"/>
      <c r="P6" s="63">
        <f>C19</f>
        <v>0.85</v>
      </c>
      <c r="Q6" s="4"/>
      <c r="R6" s="4"/>
      <c r="S6" s="4"/>
      <c r="U6" s="4"/>
      <c r="V6" s="4"/>
      <c r="W6" s="4"/>
      <c r="X6" s="4"/>
      <c r="AC6" s="63">
        <v>1</v>
      </c>
      <c r="AG6" s="72"/>
    </row>
    <row r="7" spans="1:45" ht="16" customHeight="1">
      <c r="A7" t="s">
        <v>38</v>
      </c>
      <c r="B7" t="s">
        <v>39</v>
      </c>
      <c r="C7">
        <v>4.5</v>
      </c>
      <c r="D7" s="33">
        <v>3.84</v>
      </c>
      <c r="E7">
        <v>19</v>
      </c>
      <c r="L7" s="4"/>
      <c r="M7" s="40"/>
      <c r="N7" s="4"/>
      <c r="O7" s="4"/>
      <c r="P7" s="93">
        <f>(P6*AH5)</f>
        <v>28.05</v>
      </c>
      <c r="Q7" s="89">
        <f>(P6*AI5)</f>
        <v>5.0150000000000006</v>
      </c>
      <c r="R7" s="4"/>
      <c r="S7" s="4"/>
      <c r="U7" s="2"/>
      <c r="V7" s="2"/>
      <c r="W7" s="2"/>
      <c r="X7" s="2"/>
      <c r="AB7" s="36"/>
      <c r="AC7" s="45" t="s">
        <v>29</v>
      </c>
      <c r="AD7" s="45"/>
      <c r="AF7" s="1">
        <v>18</v>
      </c>
      <c r="AG7" s="72">
        <f>C14*E14+D2+D3</f>
        <v>19.759999999999998</v>
      </c>
      <c r="AH7" s="1">
        <f>AF7*AC8</f>
        <v>17.46</v>
      </c>
      <c r="AI7" s="82">
        <f>AG7*AC8</f>
        <v>19.167199999999998</v>
      </c>
    </row>
    <row r="8" spans="1:45" ht="16" customHeight="1" thickBot="1">
      <c r="B8" t="s">
        <v>40</v>
      </c>
      <c r="C8">
        <v>6</v>
      </c>
      <c r="D8" s="33">
        <v>3.84</v>
      </c>
      <c r="E8">
        <v>19</v>
      </c>
      <c r="L8" s="4"/>
      <c r="M8" s="40"/>
      <c r="N8" s="4"/>
      <c r="O8" s="4"/>
      <c r="P8" s="4"/>
      <c r="Q8" s="4"/>
      <c r="R8" s="4"/>
      <c r="S8" s="4"/>
      <c r="W8" s="2"/>
      <c r="X8" s="2"/>
      <c r="AA8" s="13"/>
      <c r="AB8" s="40"/>
      <c r="AC8" s="63">
        <v>0.97</v>
      </c>
      <c r="AG8" s="72"/>
    </row>
    <row r="9" spans="1:45" ht="16" thickBot="1">
      <c r="B9" t="s">
        <v>27</v>
      </c>
      <c r="C9">
        <v>2</v>
      </c>
      <c r="D9" s="33">
        <v>3.84</v>
      </c>
      <c r="E9">
        <v>19</v>
      </c>
      <c r="L9" s="4"/>
      <c r="M9" s="40"/>
      <c r="N9" s="4"/>
      <c r="O9" s="4"/>
      <c r="P9" s="4"/>
      <c r="Q9" s="4"/>
      <c r="R9" s="4"/>
      <c r="S9" s="4"/>
      <c r="W9" s="37"/>
      <c r="X9" s="57"/>
      <c r="Y9" s="26"/>
      <c r="Z9" s="24" t="s">
        <v>25</v>
      </c>
      <c r="AC9" s="47" t="s">
        <v>30</v>
      </c>
      <c r="AD9" s="47"/>
      <c r="AF9" s="1">
        <v>9</v>
      </c>
      <c r="AG9" s="72">
        <f>C14*E14+D2+D3</f>
        <v>19.759999999999998</v>
      </c>
      <c r="AH9" s="82">
        <f>AF9*AC10</f>
        <v>0.24299999999999999</v>
      </c>
      <c r="AI9" s="82">
        <f>AG9*AC10</f>
        <v>0.53351999999999999</v>
      </c>
    </row>
    <row r="10" spans="1:45" ht="16" thickBot="1">
      <c r="A10" t="s">
        <v>41</v>
      </c>
      <c r="B10" t="s">
        <v>39</v>
      </c>
      <c r="C10">
        <v>4.5</v>
      </c>
      <c r="D10" s="33">
        <v>2.4</v>
      </c>
      <c r="E10">
        <v>7</v>
      </c>
      <c r="J10" t="s">
        <v>55</v>
      </c>
      <c r="L10" s="4"/>
      <c r="M10" s="40"/>
      <c r="N10" s="4"/>
      <c r="O10" s="4"/>
      <c r="P10" s="4"/>
      <c r="Q10" s="4"/>
      <c r="R10" s="4"/>
      <c r="S10" s="4"/>
      <c r="W10" s="37"/>
      <c r="X10" s="90">
        <f>(Z10*AH7)+(Z10*AH9)+(Z10*AH11)</f>
        <v>7.0812000000000008</v>
      </c>
      <c r="Y10" s="89">
        <f>(Z10*AI7)+(Z10*AI9)+(Z10*AI11)</f>
        <v>7.903999999999999</v>
      </c>
      <c r="Z10" s="66">
        <v>0.4</v>
      </c>
      <c r="AA10" s="27"/>
      <c r="AC10" s="63">
        <v>2.7E-2</v>
      </c>
      <c r="AG10" s="72"/>
    </row>
    <row r="11" spans="1:45" ht="16" thickBot="1">
      <c r="B11" t="s">
        <v>40</v>
      </c>
      <c r="C11">
        <v>3</v>
      </c>
      <c r="D11" s="33">
        <v>2.4</v>
      </c>
      <c r="E11">
        <v>7</v>
      </c>
      <c r="I11" s="14"/>
      <c r="J11" s="22" t="s">
        <v>15</v>
      </c>
      <c r="K11" s="22"/>
      <c r="L11" s="41"/>
      <c r="M11" s="37"/>
      <c r="N11" s="37"/>
      <c r="O11" s="37"/>
      <c r="P11" s="37"/>
      <c r="Q11" s="37"/>
      <c r="R11" s="37"/>
      <c r="S11" s="57"/>
      <c r="T11" s="26"/>
      <c r="U11" s="24" t="s">
        <v>20</v>
      </c>
      <c r="V11" s="24"/>
      <c r="W11" s="41"/>
      <c r="X11" s="37"/>
      <c r="AB11" s="28"/>
      <c r="AC11" s="46" t="s">
        <v>27</v>
      </c>
      <c r="AD11" s="46"/>
      <c r="AF11" s="1">
        <v>0</v>
      </c>
      <c r="AG11" s="72">
        <f>C14*E14+D2+D3</f>
        <v>19.759999999999998</v>
      </c>
      <c r="AH11" s="1">
        <v>0</v>
      </c>
      <c r="AI11" s="81">
        <f>AG11*AC12</f>
        <v>5.9279999999999992E-2</v>
      </c>
    </row>
    <row r="12" spans="1:45">
      <c r="B12" t="s">
        <v>27</v>
      </c>
      <c r="C12">
        <v>2</v>
      </c>
      <c r="D12" s="33">
        <v>2.4</v>
      </c>
      <c r="E12">
        <v>7</v>
      </c>
      <c r="I12" s="14"/>
      <c r="J12" s="29" t="s">
        <v>19</v>
      </c>
      <c r="L12" s="26"/>
      <c r="M12" s="40"/>
      <c r="N12" s="4"/>
      <c r="O12" s="4"/>
      <c r="P12" s="4"/>
      <c r="Q12" s="4"/>
      <c r="R12" s="4"/>
      <c r="S12" s="40"/>
      <c r="T12" s="4"/>
      <c r="U12" s="63">
        <v>0.95</v>
      </c>
      <c r="W12" s="2"/>
      <c r="X12" s="50"/>
      <c r="Y12" s="4"/>
      <c r="AC12" s="63">
        <v>3.0000000000000001E-3</v>
      </c>
      <c r="AG12" s="72"/>
    </row>
    <row r="13" spans="1:45">
      <c r="A13" s="24" t="s">
        <v>42</v>
      </c>
      <c r="B13" s="24"/>
      <c r="C13" s="70" t="s">
        <v>46</v>
      </c>
      <c r="D13" s="71" t="s">
        <v>49</v>
      </c>
      <c r="E13" s="22" t="s">
        <v>50</v>
      </c>
      <c r="I13" s="14"/>
      <c r="J13" s="63">
        <v>0.96</v>
      </c>
      <c r="L13" s="4"/>
      <c r="M13" s="40"/>
      <c r="N13" s="4"/>
      <c r="O13" s="4"/>
      <c r="P13" s="4"/>
      <c r="Q13" s="4"/>
      <c r="R13" s="4"/>
      <c r="S13" s="40"/>
      <c r="T13" s="93">
        <f>(U12*X10)+(U12*X15)</f>
        <v>14.137139999999999</v>
      </c>
      <c r="U13" s="89">
        <f>(U12*Y10)+(U12*Y15)</f>
        <v>10.871799999999999</v>
      </c>
      <c r="W13" s="2"/>
      <c r="X13" s="50"/>
      <c r="Y13" s="4"/>
      <c r="AG13" s="72"/>
    </row>
    <row r="14" spans="1:45" ht="16" thickBot="1">
      <c r="A14" t="s">
        <v>43</v>
      </c>
      <c r="B14" t="s">
        <v>44</v>
      </c>
      <c r="C14">
        <v>3</v>
      </c>
      <c r="D14" s="33">
        <v>0.74</v>
      </c>
      <c r="E14">
        <v>4.62</v>
      </c>
      <c r="I14" s="14"/>
      <c r="J14" s="93">
        <f>(J13*P7)+(J13*P18)</f>
        <v>29.134884960000001</v>
      </c>
      <c r="K14" s="89">
        <f>(J13*Q7)+(J13*Q18)</f>
        <v>6.976459199999999</v>
      </c>
      <c r="L14" s="4"/>
      <c r="M14" s="40"/>
      <c r="N14" s="4"/>
      <c r="O14" s="4"/>
      <c r="P14" s="4"/>
      <c r="Q14" s="4"/>
      <c r="R14" s="4"/>
      <c r="S14" s="40"/>
      <c r="T14" s="4"/>
      <c r="W14" s="2"/>
      <c r="X14" s="64"/>
      <c r="Y14" s="13"/>
      <c r="Z14" s="42" t="s">
        <v>23</v>
      </c>
      <c r="AC14" s="48" t="s">
        <v>28</v>
      </c>
      <c r="AD14" s="48"/>
      <c r="AF14" s="1">
        <v>13</v>
      </c>
      <c r="AG14" s="72">
        <f>D2+D3</f>
        <v>5.9</v>
      </c>
      <c r="AH14" s="1">
        <f>AF14*AC15</f>
        <v>13</v>
      </c>
      <c r="AI14" s="1">
        <f>AG14*AC15</f>
        <v>5.9</v>
      </c>
    </row>
    <row r="15" spans="1:45" ht="16" customHeight="1" thickBot="1">
      <c r="A15" t="s">
        <v>45</v>
      </c>
      <c r="B15" t="s">
        <v>44</v>
      </c>
      <c r="C15">
        <v>2</v>
      </c>
      <c r="D15" s="33">
        <v>0.8</v>
      </c>
      <c r="E15">
        <v>1.2</v>
      </c>
      <c r="I15" s="14"/>
      <c r="J15" s="29"/>
      <c r="L15" s="4"/>
      <c r="M15" s="40"/>
      <c r="N15" s="4"/>
      <c r="O15" s="4"/>
      <c r="P15" s="4"/>
      <c r="Q15" s="4"/>
      <c r="R15" s="4"/>
      <c r="S15" s="40"/>
      <c r="T15" s="4"/>
      <c r="W15" s="2"/>
      <c r="X15" s="88">
        <f>(Z15*AH14)</f>
        <v>7.8</v>
      </c>
      <c r="Y15" s="86">
        <f>(Z15*AI14)</f>
        <v>3.54</v>
      </c>
      <c r="Z15" s="66">
        <v>0.6</v>
      </c>
      <c r="AC15" s="63">
        <v>1</v>
      </c>
      <c r="AG15" s="72"/>
    </row>
    <row r="16" spans="1:45" ht="16" customHeight="1" thickBot="1">
      <c r="I16" s="14"/>
      <c r="J16" s="29"/>
      <c r="L16" s="4"/>
      <c r="M16" s="28"/>
      <c r="N16" s="13"/>
      <c r="O16" s="13"/>
      <c r="P16" s="23" t="s">
        <v>54</v>
      </c>
      <c r="Q16" s="23"/>
      <c r="R16" s="3"/>
      <c r="S16" s="4"/>
      <c r="W16" s="2"/>
      <c r="X16" s="37"/>
      <c r="AB16" s="36"/>
      <c r="AC16" s="45" t="s">
        <v>29</v>
      </c>
      <c r="AD16" s="45"/>
      <c r="AF16" s="1">
        <v>28</v>
      </c>
      <c r="AG16" s="72">
        <f>C7*E7+D2+D3</f>
        <v>91.4</v>
      </c>
      <c r="AH16" s="1">
        <f>AF16*AC17</f>
        <v>25.76</v>
      </c>
      <c r="AI16" s="82">
        <f>AG16*AC17</f>
        <v>84.088000000000008</v>
      </c>
    </row>
    <row r="17" spans="1:35" ht="16" thickBot="1">
      <c r="I17" s="14"/>
      <c r="J17" s="29"/>
      <c r="L17" s="4"/>
      <c r="M17" s="4"/>
      <c r="N17" s="4"/>
      <c r="O17" s="4"/>
      <c r="P17" s="61">
        <f>C20</f>
        <v>0.15</v>
      </c>
      <c r="Q17" s="4"/>
      <c r="R17" s="4"/>
      <c r="S17" s="40"/>
      <c r="T17" s="4"/>
      <c r="W17" s="2"/>
      <c r="X17" s="37"/>
      <c r="AA17" s="13"/>
      <c r="AB17" s="40"/>
      <c r="AC17" s="63">
        <v>0.92</v>
      </c>
      <c r="AG17" s="72"/>
    </row>
    <row r="18" spans="1:35" ht="16" thickBot="1">
      <c r="I18" s="14"/>
      <c r="L18" s="4"/>
      <c r="M18" s="4"/>
      <c r="N18" s="4"/>
      <c r="O18" s="4"/>
      <c r="P18" s="93">
        <f>(P17*T13)+(P17*T23)</f>
        <v>2.2988384999999996</v>
      </c>
      <c r="Q18" s="89">
        <f>(P17*U13)+(P17*U23)</f>
        <v>2.2521449999999996</v>
      </c>
      <c r="R18" s="4"/>
      <c r="S18" s="40"/>
      <c r="T18" s="4"/>
      <c r="W18" s="37"/>
      <c r="X18" s="57"/>
      <c r="Y18" s="26"/>
      <c r="Z18" s="23" t="s">
        <v>24</v>
      </c>
      <c r="AC18" s="47" t="s">
        <v>30</v>
      </c>
      <c r="AD18" s="47"/>
      <c r="AF18" s="1">
        <v>13</v>
      </c>
      <c r="AG18" s="72">
        <f>C8*E8+D2+D3</f>
        <v>119.9</v>
      </c>
      <c r="AH18" s="1">
        <f>AF18*AC19</f>
        <v>0.65</v>
      </c>
      <c r="AI18" s="82">
        <f>AG18*AC19</f>
        <v>5.995000000000001</v>
      </c>
    </row>
    <row r="19" spans="1:35">
      <c r="A19" t="s">
        <v>64</v>
      </c>
      <c r="C19">
        <v>0.85</v>
      </c>
      <c r="I19" s="14"/>
      <c r="L19" s="4"/>
      <c r="M19" s="4"/>
      <c r="N19" s="4"/>
      <c r="O19" s="4"/>
      <c r="P19" s="4"/>
      <c r="Q19" s="4"/>
      <c r="R19" s="4"/>
      <c r="S19" s="40"/>
      <c r="T19" s="4"/>
      <c r="W19" s="37"/>
      <c r="X19" s="90">
        <f>(Z19*AH16)+(Z19*AH18)+(Z19*AH20)</f>
        <v>23.769000000000002</v>
      </c>
      <c r="Y19" s="85">
        <f>(Z19*AI16)+(Z19*AI18)+(Z19*AI20)</f>
        <v>82.26</v>
      </c>
      <c r="Z19" s="66">
        <v>0.9</v>
      </c>
      <c r="AA19" s="27"/>
      <c r="AC19" s="63">
        <v>0.05</v>
      </c>
      <c r="AG19" s="72"/>
    </row>
    <row r="20" spans="1:35" ht="17" customHeight="1" thickBot="1">
      <c r="A20" t="s">
        <v>65</v>
      </c>
      <c r="C20">
        <v>0.15</v>
      </c>
      <c r="I20" s="14"/>
      <c r="L20" s="4"/>
      <c r="M20" s="4"/>
      <c r="N20" s="4"/>
      <c r="O20" s="4"/>
      <c r="P20" s="4"/>
      <c r="Q20" s="4"/>
      <c r="R20" s="4"/>
      <c r="S20" s="40"/>
      <c r="T20" s="4"/>
      <c r="W20" s="34"/>
      <c r="X20" s="50"/>
      <c r="AA20" s="14"/>
      <c r="AB20" s="28"/>
      <c r="AC20" s="46" t="s">
        <v>27</v>
      </c>
      <c r="AD20" s="46"/>
      <c r="AF20" s="1">
        <v>0</v>
      </c>
      <c r="AG20" s="72">
        <f>C9*E9+D2+D3</f>
        <v>43.9</v>
      </c>
      <c r="AH20" s="1">
        <v>0</v>
      </c>
      <c r="AI20" s="82">
        <f>AG20*AC21</f>
        <v>1.3169999999999999</v>
      </c>
    </row>
    <row r="21" spans="1:35" ht="16" thickBot="1">
      <c r="I21" s="14"/>
      <c r="L21" s="4"/>
      <c r="M21" s="4"/>
      <c r="N21" s="4"/>
      <c r="O21" s="4"/>
      <c r="P21" s="4"/>
      <c r="Q21" s="4"/>
      <c r="R21" s="4"/>
      <c r="S21" s="28"/>
      <c r="T21" s="13"/>
      <c r="U21" s="23" t="s">
        <v>21</v>
      </c>
      <c r="V21" s="23"/>
      <c r="W21" s="41"/>
      <c r="X21" s="37"/>
      <c r="AC21" s="63">
        <v>0.03</v>
      </c>
      <c r="AG21" s="72"/>
    </row>
    <row r="22" spans="1:35">
      <c r="A22" t="s">
        <v>66</v>
      </c>
      <c r="C22">
        <v>0.75</v>
      </c>
      <c r="I22" s="14"/>
      <c r="L22" s="4"/>
      <c r="M22" s="4"/>
      <c r="N22" s="4"/>
      <c r="O22" s="4"/>
      <c r="P22" s="4"/>
      <c r="Q22" s="4"/>
      <c r="R22" s="4"/>
      <c r="S22" s="4"/>
      <c r="T22" s="4"/>
      <c r="U22" s="66">
        <v>0.05</v>
      </c>
      <c r="V22" s="2"/>
      <c r="W22" s="37"/>
      <c r="X22" s="50"/>
      <c r="Y22" s="4"/>
      <c r="AG22" s="72"/>
    </row>
    <row r="23" spans="1:35">
      <c r="A23" t="s">
        <v>67</v>
      </c>
      <c r="C23">
        <v>0.25</v>
      </c>
      <c r="I23" s="14"/>
      <c r="L23" s="4"/>
      <c r="M23" s="4"/>
      <c r="N23" s="4"/>
      <c r="O23" s="4"/>
      <c r="P23" s="4"/>
      <c r="Q23" s="4"/>
      <c r="S23" s="4"/>
      <c r="T23" s="93">
        <f>(U22*X19)+(U22*X25)</f>
        <v>1.1884500000000002</v>
      </c>
      <c r="U23" s="89">
        <f>(U22*Y19)+(U22*Y25)</f>
        <v>4.1425000000000001</v>
      </c>
      <c r="W23" s="2"/>
      <c r="X23" s="50"/>
      <c r="Y23" s="4"/>
      <c r="AG23" s="72"/>
    </row>
    <row r="24" spans="1:35" ht="16" thickBot="1">
      <c r="C24" s="58"/>
      <c r="D24" s="58"/>
      <c r="I24" s="14"/>
      <c r="L24" s="4"/>
      <c r="M24" s="4"/>
      <c r="N24" s="4"/>
      <c r="O24" s="4"/>
      <c r="P24" s="4"/>
      <c r="Q24" s="4"/>
      <c r="R24" s="4"/>
      <c r="S24" s="4"/>
      <c r="T24" s="4"/>
      <c r="W24" s="2"/>
      <c r="X24" s="64"/>
      <c r="Y24" s="13"/>
      <c r="Z24" s="42" t="s">
        <v>23</v>
      </c>
      <c r="AC24" s="46" t="s">
        <v>27</v>
      </c>
      <c r="AD24" s="46"/>
      <c r="AF24" s="1">
        <v>0</v>
      </c>
      <c r="AG24" s="72">
        <f>D2+D3</f>
        <v>5.9</v>
      </c>
      <c r="AH24" s="1">
        <v>0</v>
      </c>
      <c r="AI24" s="1">
        <f>AG24*AC25</f>
        <v>5.9</v>
      </c>
    </row>
    <row r="25" spans="1:35" ht="16" thickBot="1">
      <c r="I25" s="15"/>
      <c r="W25" s="2"/>
      <c r="X25" s="87">
        <v>0</v>
      </c>
      <c r="Y25" s="86">
        <f>Z25*AI24</f>
        <v>0.59000000000000008</v>
      </c>
      <c r="Z25" s="63">
        <v>0.1</v>
      </c>
      <c r="AC25" s="63">
        <v>1</v>
      </c>
      <c r="AG25" s="72"/>
    </row>
    <row r="26" spans="1:35" ht="16" thickBot="1">
      <c r="G26" s="14"/>
      <c r="H26" s="25" t="s">
        <v>12</v>
      </c>
      <c r="I26" s="11"/>
      <c r="W26" s="2"/>
      <c r="AG26" s="72"/>
    </row>
    <row r="27" spans="1:35" ht="16">
      <c r="G27" s="14"/>
      <c r="H27" s="63">
        <v>0.48</v>
      </c>
      <c r="I27" s="19"/>
      <c r="X27" s="2"/>
      <c r="AG27" s="72"/>
    </row>
    <row r="28" spans="1:35" ht="16" thickBot="1">
      <c r="G28" s="14"/>
      <c r="H28" s="93">
        <f>(H27*J14)+(H27*J42)</f>
        <v>14.248013260800001</v>
      </c>
      <c r="I28" s="94">
        <f>(H27*K14)+(H27*K42)</f>
        <v>3.7802218559999994</v>
      </c>
      <c r="T28" s="2"/>
      <c r="U28" s="2"/>
      <c r="V28" s="2"/>
      <c r="W28" s="2"/>
      <c r="AG28" s="72"/>
    </row>
    <row r="29" spans="1:35" ht="16">
      <c r="G29" s="14"/>
      <c r="H29" s="9"/>
      <c r="I29" s="20"/>
      <c r="U29" s="2"/>
      <c r="V29" s="2"/>
      <c r="W29" s="2"/>
      <c r="X29" s="2"/>
      <c r="AB29" s="36"/>
      <c r="AC29" s="45" t="s">
        <v>29</v>
      </c>
      <c r="AD29" s="45"/>
      <c r="AF29" s="1">
        <v>18</v>
      </c>
      <c r="AG29" s="72">
        <f>C15*E15+D2+D4</f>
        <v>6.8000000000000007</v>
      </c>
      <c r="AH29" s="1">
        <f>AF29*AC30</f>
        <v>7.2</v>
      </c>
      <c r="AI29" s="1">
        <f>AG29*AC30</f>
        <v>2.7200000000000006</v>
      </c>
    </row>
    <row r="30" spans="1:35" ht="17" thickBot="1">
      <c r="G30" s="14"/>
      <c r="H30" s="9"/>
      <c r="I30" s="20"/>
      <c r="U30" s="2"/>
      <c r="V30" s="2"/>
      <c r="W30" s="2"/>
      <c r="X30" s="2"/>
      <c r="AA30" s="13"/>
      <c r="AB30" s="40"/>
      <c r="AC30" s="66">
        <v>0.4</v>
      </c>
      <c r="AG30" s="72"/>
    </row>
    <row r="31" spans="1:35" ht="17" thickBot="1">
      <c r="G31" s="14"/>
      <c r="H31" s="9"/>
      <c r="I31" s="20"/>
      <c r="U31" s="37"/>
      <c r="V31" s="57"/>
      <c r="W31" s="16"/>
      <c r="X31" s="16"/>
      <c r="Y31" s="26"/>
      <c r="Z31" s="24" t="s">
        <v>25</v>
      </c>
      <c r="AC31" s="47" t="s">
        <v>30</v>
      </c>
      <c r="AD31" s="47"/>
      <c r="AF31" s="1">
        <v>9</v>
      </c>
      <c r="AG31" s="72">
        <f>C15*E15+D2+D4</f>
        <v>6.8000000000000007</v>
      </c>
      <c r="AH31" s="1">
        <f>AF31*AC32</f>
        <v>4.05</v>
      </c>
      <c r="AI31" s="1">
        <f>AG31*AC32</f>
        <v>3.0600000000000005</v>
      </c>
    </row>
    <row r="32" spans="1:35" ht="16">
      <c r="G32" s="14"/>
      <c r="H32" s="9"/>
      <c r="I32" s="20"/>
      <c r="U32" s="37"/>
      <c r="V32" s="50"/>
      <c r="W32" s="37"/>
      <c r="X32" s="88">
        <f>(Z32*AH29)+(Z32+AH31)+(Z32*AH33)</f>
        <v>7.33</v>
      </c>
      <c r="Y32" s="85">
        <f>(Z32*AI29)+(Z32*AI31)+(Z32*AI33)</f>
        <v>2.72</v>
      </c>
      <c r="Z32" s="66">
        <v>0.4</v>
      </c>
      <c r="AA32" s="27"/>
      <c r="AC32" s="66">
        <v>0.45</v>
      </c>
      <c r="AG32" s="72"/>
    </row>
    <row r="33" spans="7:42" ht="17" thickBot="1">
      <c r="G33" s="14"/>
      <c r="H33" s="9"/>
      <c r="I33" s="20"/>
      <c r="U33" s="34"/>
      <c r="V33" s="50"/>
      <c r="W33" s="37"/>
      <c r="X33" s="37"/>
      <c r="AA33" s="14"/>
      <c r="AB33" s="28"/>
      <c r="AC33" s="46" t="s">
        <v>27</v>
      </c>
      <c r="AD33" s="46"/>
      <c r="AF33" s="1">
        <v>0</v>
      </c>
      <c r="AG33" s="72">
        <f>C15*E15+D2+D4</f>
        <v>6.8000000000000007</v>
      </c>
      <c r="AH33" s="1">
        <v>0</v>
      </c>
      <c r="AI33" s="1">
        <f>AG33*AC34</f>
        <v>1.02</v>
      </c>
    </row>
    <row r="34" spans="7:42" ht="17" thickBot="1">
      <c r="G34" s="14"/>
      <c r="H34" s="9"/>
      <c r="I34" s="20"/>
      <c r="M34" s="36"/>
      <c r="N34" s="26"/>
      <c r="O34" s="26"/>
      <c r="P34" s="26"/>
      <c r="Q34" s="26"/>
      <c r="R34" s="26"/>
      <c r="S34" s="24" t="s">
        <v>20</v>
      </c>
      <c r="T34" s="24"/>
      <c r="U34" s="41"/>
      <c r="V34" s="37"/>
      <c r="W34" s="37"/>
      <c r="X34" s="37"/>
      <c r="AC34" s="63">
        <v>0.15</v>
      </c>
      <c r="AG34" s="72"/>
    </row>
    <row r="35" spans="7:42" ht="16">
      <c r="G35" s="14"/>
      <c r="H35" s="9"/>
      <c r="I35" s="20"/>
      <c r="M35" s="40"/>
      <c r="N35" s="4"/>
      <c r="O35" s="4"/>
      <c r="P35" s="4"/>
      <c r="Q35" s="4"/>
      <c r="R35" s="4"/>
      <c r="S35" s="63">
        <v>0.13</v>
      </c>
      <c r="U35" s="2"/>
      <c r="V35" s="50"/>
      <c r="W35" s="37"/>
      <c r="X35" s="37"/>
      <c r="Y35" s="4"/>
      <c r="AG35" s="72"/>
    </row>
    <row r="36" spans="7:42" ht="16">
      <c r="G36" s="14"/>
      <c r="H36" s="7"/>
      <c r="I36" s="21"/>
      <c r="M36" s="40"/>
      <c r="N36" s="4"/>
      <c r="O36" s="4"/>
      <c r="P36" s="4"/>
      <c r="Q36" s="4"/>
      <c r="R36" s="93">
        <f>(S35*X32)+(S35*X38)</f>
        <v>1.9669000000000001</v>
      </c>
      <c r="S36" s="89">
        <f>(S35*Y32)+(S35*Y38)</f>
        <v>0.69680000000000009</v>
      </c>
      <c r="U36" s="2"/>
      <c r="V36" s="50"/>
      <c r="W36" s="37"/>
      <c r="X36" s="37"/>
      <c r="Y36" s="4"/>
      <c r="AG36" s="72"/>
    </row>
    <row r="37" spans="7:42" ht="17" thickBot="1">
      <c r="G37" s="14"/>
      <c r="H37" s="7"/>
      <c r="I37" s="21"/>
      <c r="M37" s="40"/>
      <c r="N37" s="4"/>
      <c r="O37" s="4"/>
      <c r="P37" s="4"/>
      <c r="Q37" s="4"/>
      <c r="R37" s="4"/>
      <c r="U37" s="2"/>
      <c r="V37" s="64"/>
      <c r="W37" s="34"/>
      <c r="X37" s="34"/>
      <c r="Y37" s="13"/>
      <c r="Z37" s="42" t="s">
        <v>23</v>
      </c>
      <c r="AC37" s="48" t="s">
        <v>28</v>
      </c>
      <c r="AD37" s="48"/>
      <c r="AF37" s="1">
        <v>13</v>
      </c>
      <c r="AG37" s="72">
        <f>D2+D4</f>
        <v>4.4000000000000004</v>
      </c>
      <c r="AH37" s="1">
        <f>AF37*AC38</f>
        <v>13</v>
      </c>
      <c r="AI37" s="1">
        <f>AG37*AC38</f>
        <v>4.4000000000000004</v>
      </c>
    </row>
    <row r="38" spans="7:42" ht="17" thickBot="1">
      <c r="G38" s="14"/>
      <c r="H38" s="7"/>
      <c r="I38" s="21"/>
      <c r="J38" t="s">
        <v>56</v>
      </c>
      <c r="K38" t="s">
        <v>57</v>
      </c>
      <c r="L38" s="13"/>
      <c r="M38" s="40"/>
      <c r="N38" s="4"/>
      <c r="O38" s="4"/>
      <c r="P38" s="4"/>
      <c r="Q38" s="4"/>
      <c r="R38" s="4"/>
      <c r="U38" s="37"/>
      <c r="V38" s="37"/>
      <c r="W38" s="37"/>
      <c r="X38" s="88">
        <f>(Z38*AH37)</f>
        <v>7.8</v>
      </c>
      <c r="Y38" s="85">
        <f>(Z38*AI37)</f>
        <v>2.64</v>
      </c>
      <c r="Z38" s="66">
        <v>0.6</v>
      </c>
      <c r="AC38" s="63">
        <v>1</v>
      </c>
      <c r="AG38" s="72"/>
    </row>
    <row r="39" spans="7:42" ht="16" thickBot="1">
      <c r="G39" s="14"/>
      <c r="I39" s="14"/>
      <c r="J39" s="23" t="s">
        <v>16</v>
      </c>
      <c r="K39" s="23"/>
      <c r="L39" s="2"/>
      <c r="M39" s="37"/>
      <c r="N39" s="37"/>
      <c r="O39" s="37"/>
      <c r="P39" s="37"/>
      <c r="Q39" s="37"/>
      <c r="S39" s="62"/>
      <c r="U39" s="2"/>
      <c r="V39" s="37"/>
      <c r="W39" s="37"/>
      <c r="X39" s="37"/>
      <c r="AB39" s="36"/>
      <c r="AC39" s="45" t="s">
        <v>29</v>
      </c>
      <c r="AD39" s="45"/>
      <c r="AF39" s="1">
        <v>28</v>
      </c>
      <c r="AG39" s="72">
        <f>C10*E10+D2+D4</f>
        <v>35.9</v>
      </c>
      <c r="AH39" s="1">
        <f>AF39*AC40</f>
        <v>9.7999999999999989</v>
      </c>
      <c r="AI39" s="1">
        <f>AG39*AC40</f>
        <v>12.565</v>
      </c>
    </row>
    <row r="40" spans="7:42" ht="16" thickBot="1">
      <c r="G40" s="14"/>
      <c r="J40" s="29" t="s">
        <v>18</v>
      </c>
      <c r="L40" s="26"/>
      <c r="M40" s="40"/>
      <c r="N40" s="4"/>
      <c r="O40" s="4"/>
      <c r="P40" s="4"/>
      <c r="Q40" s="4"/>
      <c r="U40" s="2"/>
      <c r="V40" s="37"/>
      <c r="W40" s="37"/>
      <c r="X40" s="37"/>
      <c r="AA40" s="13"/>
      <c r="AB40" s="40"/>
      <c r="AC40" s="63">
        <v>0.35</v>
      </c>
      <c r="AG40" s="72"/>
    </row>
    <row r="41" spans="7:42" ht="16" thickBot="1">
      <c r="G41" s="14"/>
      <c r="J41" s="63">
        <v>0.04</v>
      </c>
      <c r="L41" s="4"/>
      <c r="M41" s="40"/>
      <c r="N41" s="4"/>
      <c r="O41" s="4"/>
      <c r="P41" s="4"/>
      <c r="Q41" s="4"/>
      <c r="U41" s="37"/>
      <c r="V41" s="57"/>
      <c r="W41" s="16"/>
      <c r="X41" s="16"/>
      <c r="Y41" s="26"/>
      <c r="Z41" s="23" t="s">
        <v>24</v>
      </c>
      <c r="AC41" s="47" t="s">
        <v>30</v>
      </c>
      <c r="AD41" s="47"/>
      <c r="AF41" s="1">
        <v>13</v>
      </c>
      <c r="AG41" s="72">
        <f>C11*E11+D2+D4</f>
        <v>25.4</v>
      </c>
      <c r="AH41" s="1">
        <f>AF41*AC42</f>
        <v>5.2</v>
      </c>
      <c r="AI41" s="1">
        <f>AG41*AC42</f>
        <v>10.16</v>
      </c>
    </row>
    <row r="42" spans="7:42">
      <c r="G42" s="14"/>
      <c r="J42" s="93">
        <f>(J41*R36)+(J41*R46)</f>
        <v>0.54847599999999996</v>
      </c>
      <c r="K42" s="89">
        <f>(J41*S36)+(J41*S46)</f>
        <v>0.89900300000000011</v>
      </c>
      <c r="L42" s="4"/>
      <c r="M42" s="40"/>
      <c r="N42" s="4"/>
      <c r="O42" s="4"/>
      <c r="P42" s="4"/>
      <c r="Q42" s="4"/>
      <c r="U42" s="37"/>
      <c r="V42" s="50"/>
      <c r="W42" s="37"/>
      <c r="X42" s="88">
        <f>(Z42*AH39)+(Z42*AH41)+(Z42*AH43)</f>
        <v>13.5</v>
      </c>
      <c r="Y42" s="89">
        <f>(Z42*AI39)+(Z42*AI41)+(Z42*AI43)</f>
        <v>24.592500000000001</v>
      </c>
      <c r="Z42" s="66">
        <v>0.9</v>
      </c>
      <c r="AA42" s="27"/>
      <c r="AC42" s="63">
        <v>0.4</v>
      </c>
      <c r="AG42" s="72"/>
    </row>
    <row r="43" spans="7:42" ht="16" thickBot="1">
      <c r="G43" s="14"/>
      <c r="L43" s="4"/>
      <c r="M43" s="40"/>
      <c r="N43" s="4"/>
      <c r="O43" s="4"/>
      <c r="P43" s="4"/>
      <c r="Q43" s="4"/>
      <c r="U43" s="34"/>
      <c r="V43" s="50"/>
      <c r="W43" s="37"/>
      <c r="X43" s="37"/>
      <c r="AA43" s="14"/>
      <c r="AB43" s="28"/>
      <c r="AC43" s="46" t="s">
        <v>27</v>
      </c>
      <c r="AD43" s="46"/>
      <c r="AF43" s="1">
        <v>0</v>
      </c>
      <c r="AG43" s="72">
        <f>C12*E12+D2+D4</f>
        <v>18.399999999999999</v>
      </c>
      <c r="AH43" s="1">
        <v>0</v>
      </c>
      <c r="AI43" s="1">
        <f>AG43*AC44</f>
        <v>4.5999999999999996</v>
      </c>
    </row>
    <row r="44" spans="7:42" ht="16" thickBot="1">
      <c r="G44" s="14"/>
      <c r="M44" s="28"/>
      <c r="N44" s="13"/>
      <c r="O44" s="13"/>
      <c r="P44" s="13"/>
      <c r="Q44" s="13"/>
      <c r="R44" s="13"/>
      <c r="S44" s="23" t="s">
        <v>21</v>
      </c>
      <c r="T44" s="23"/>
      <c r="U44" s="41"/>
      <c r="V44" s="37"/>
      <c r="W44" s="37"/>
      <c r="X44" s="37"/>
      <c r="AC44" s="63">
        <v>0.25</v>
      </c>
      <c r="AG44" s="72"/>
    </row>
    <row r="45" spans="7:42">
      <c r="G45" s="14"/>
      <c r="S45" s="63">
        <v>0.87</v>
      </c>
      <c r="U45" s="37"/>
      <c r="V45" s="50"/>
      <c r="W45" s="37"/>
      <c r="X45" s="37"/>
      <c r="Y45" s="4"/>
      <c r="AG45" s="72"/>
    </row>
    <row r="46" spans="7:42">
      <c r="G46" s="14"/>
      <c r="R46" s="93">
        <f>(S45*X42)+(S45*X48)</f>
        <v>11.744999999999999</v>
      </c>
      <c r="S46" s="89">
        <f>(S45*Y42)+(S45*Y48)</f>
        <v>21.778275000000001</v>
      </c>
      <c r="U46" s="2"/>
      <c r="V46" s="50"/>
      <c r="W46" s="37"/>
      <c r="X46" s="37"/>
      <c r="Y46" s="4"/>
      <c r="AG46" s="72"/>
    </row>
    <row r="47" spans="7:42" ht="16" thickBot="1">
      <c r="G47" s="14"/>
      <c r="U47" s="2"/>
      <c r="V47" s="64"/>
      <c r="W47" s="34"/>
      <c r="X47" s="34"/>
      <c r="Y47" s="13"/>
      <c r="Z47" s="42" t="s">
        <v>23</v>
      </c>
      <c r="AC47" s="46" t="s">
        <v>27</v>
      </c>
      <c r="AD47" s="46"/>
      <c r="AF47" s="1">
        <v>0</v>
      </c>
      <c r="AG47" s="72">
        <f>D2+D4</f>
        <v>4.4000000000000004</v>
      </c>
      <c r="AH47" s="1">
        <v>0</v>
      </c>
      <c r="AI47" s="1">
        <f>AG47*AC48</f>
        <v>4.4000000000000004</v>
      </c>
    </row>
    <row r="48" spans="7:42" ht="16" thickBot="1">
      <c r="G48" s="15"/>
      <c r="U48" s="2"/>
      <c r="V48" s="2"/>
      <c r="W48" s="2"/>
      <c r="X48" s="87">
        <v>0</v>
      </c>
      <c r="Y48" s="86">
        <f>Z48*AI47</f>
        <v>0.44000000000000006</v>
      </c>
      <c r="Z48" s="66">
        <v>0.1</v>
      </c>
      <c r="AC48" s="63">
        <v>1</v>
      </c>
      <c r="AG48" s="72"/>
      <c r="AK48" s="4"/>
      <c r="AL48" s="4"/>
      <c r="AM48" s="4"/>
      <c r="AN48" s="4"/>
      <c r="AO48" s="4"/>
      <c r="AP48" s="4"/>
    </row>
    <row r="49" spans="4:45" ht="16" thickBot="1">
      <c r="D49" s="14"/>
      <c r="E49" s="57"/>
      <c r="F49" s="12" t="s">
        <v>10</v>
      </c>
      <c r="G49" s="2"/>
      <c r="T49" s="2"/>
      <c r="U49" s="2"/>
      <c r="V49" s="2"/>
      <c r="W49" s="2"/>
      <c r="AG49" s="72"/>
      <c r="AK49" s="4"/>
      <c r="AL49" s="4"/>
      <c r="AM49" s="4"/>
      <c r="AN49" s="4"/>
      <c r="AO49" s="4"/>
      <c r="AP49" s="4"/>
    </row>
    <row r="50" spans="4:45">
      <c r="D50" s="14"/>
      <c r="E50" s="2"/>
      <c r="F50" s="10"/>
      <c r="G50" s="17"/>
      <c r="T50" s="2"/>
      <c r="AG50" s="72"/>
      <c r="AK50" s="4"/>
      <c r="AL50" s="4"/>
      <c r="AM50" s="4"/>
      <c r="AN50" s="4"/>
      <c r="AO50" s="4"/>
      <c r="AP50" s="4"/>
    </row>
    <row r="51" spans="4:45">
      <c r="D51" s="14"/>
      <c r="E51" s="2"/>
      <c r="F51" s="93">
        <f>H28+H73</f>
        <v>19.766799975800001</v>
      </c>
      <c r="G51" s="94">
        <f>I28+I73</f>
        <v>6.7400052409999995</v>
      </c>
      <c r="Y51" s="2"/>
      <c r="AG51" s="72"/>
    </row>
    <row r="52" spans="4:45">
      <c r="D52" s="14"/>
      <c r="E52" s="2"/>
      <c r="F52" s="2"/>
      <c r="G52" s="18"/>
      <c r="Y52" s="2"/>
      <c r="AG52" s="72"/>
    </row>
    <row r="53" spans="4:45" ht="17" customHeight="1">
      <c r="D53" s="14"/>
      <c r="E53" s="2"/>
      <c r="F53" s="2"/>
      <c r="G53" s="18"/>
      <c r="M53" s="14"/>
      <c r="N53" s="22" t="s">
        <v>15</v>
      </c>
      <c r="O53" s="22"/>
      <c r="P53" s="2"/>
      <c r="Q53" s="2"/>
      <c r="R53" s="2"/>
      <c r="S53" s="2"/>
      <c r="T53" s="2"/>
      <c r="U53" s="2"/>
      <c r="V53" s="2"/>
      <c r="W53" s="2"/>
      <c r="X53" s="2"/>
      <c r="Z53" s="39" t="s">
        <v>22</v>
      </c>
      <c r="AA53" s="2"/>
      <c r="AB53" s="2"/>
      <c r="AC53" s="45" t="s">
        <v>26</v>
      </c>
      <c r="AD53" s="45"/>
      <c r="AF53" s="1">
        <v>8</v>
      </c>
      <c r="AG53" s="72">
        <f>D2+D4</f>
        <v>4.4000000000000004</v>
      </c>
      <c r="AH53" s="1">
        <v>8</v>
      </c>
      <c r="AI53" s="1">
        <f>AG53*AC54</f>
        <v>4.4000000000000004</v>
      </c>
    </row>
    <row r="54" spans="4:45" ht="16">
      <c r="D54" s="14"/>
      <c r="G54" s="14"/>
      <c r="M54" s="14"/>
      <c r="N54" s="29" t="s">
        <v>18</v>
      </c>
      <c r="P54" s="37"/>
      <c r="Q54" s="37"/>
      <c r="R54" s="37"/>
      <c r="S54" s="37"/>
      <c r="T54" s="37"/>
      <c r="U54" s="37"/>
      <c r="V54" s="37"/>
      <c r="W54" s="37"/>
      <c r="X54" s="37"/>
      <c r="Y54" s="38"/>
      <c r="Z54" s="2"/>
      <c r="AA54" s="2"/>
      <c r="AB54" s="2"/>
      <c r="AC54" s="63">
        <v>1</v>
      </c>
      <c r="AG54" s="72"/>
    </row>
    <row r="55" spans="4:45" ht="16" thickBot="1">
      <c r="D55" s="14"/>
      <c r="G55" s="14"/>
      <c r="L55" s="13"/>
      <c r="M55" s="15"/>
      <c r="N55" s="63">
        <v>0.95</v>
      </c>
      <c r="O55" s="93">
        <f>(N55*AH53)</f>
        <v>7.6</v>
      </c>
      <c r="P55" s="89">
        <f>N55*AI53</f>
        <v>4.18</v>
      </c>
      <c r="Q55" s="37"/>
      <c r="R55" s="37"/>
      <c r="S55" s="37"/>
      <c r="T55" s="37"/>
      <c r="U55" s="37"/>
      <c r="V55" s="37"/>
      <c r="W55" s="37"/>
      <c r="X55" s="37"/>
      <c r="Y55" s="4"/>
      <c r="AG55" s="72"/>
      <c r="AQ55" s="4"/>
      <c r="AR55" s="4"/>
      <c r="AS55" s="4"/>
    </row>
    <row r="56" spans="4:45" ht="16" thickBot="1">
      <c r="D56" s="14"/>
      <c r="G56" s="14"/>
      <c r="J56" s="49" t="s">
        <v>13</v>
      </c>
      <c r="K56" s="33"/>
      <c r="L56" s="3"/>
      <c r="M56" s="3"/>
      <c r="P56" s="2"/>
      <c r="Q56" s="2"/>
      <c r="R56" s="2"/>
      <c r="S56" s="2"/>
      <c r="T56" s="2"/>
      <c r="U56" s="2"/>
      <c r="V56" s="2"/>
      <c r="W56" s="2"/>
      <c r="X56" s="2"/>
      <c r="AG56" s="72"/>
      <c r="AQ56" s="4"/>
      <c r="AR56" s="4"/>
      <c r="AS56" s="4"/>
    </row>
    <row r="57" spans="4:45">
      <c r="D57" s="14"/>
      <c r="G57" s="14"/>
      <c r="J57" s="78">
        <v>0.7</v>
      </c>
      <c r="M57" s="27"/>
      <c r="P57" s="2"/>
      <c r="Q57" s="2"/>
      <c r="R57" s="2"/>
      <c r="S57" s="2"/>
      <c r="T57" s="2"/>
      <c r="U57" s="2"/>
      <c r="V57" s="2"/>
      <c r="W57" s="2"/>
      <c r="X57" s="2"/>
      <c r="AG57" s="72"/>
      <c r="AQ57" s="4"/>
      <c r="AR57" s="4"/>
      <c r="AS57" s="4"/>
    </row>
    <row r="58" spans="4:45">
      <c r="D58" s="14"/>
      <c r="G58" s="14"/>
      <c r="J58" s="90">
        <f>(J57*O55)+(J57*N62)</f>
        <v>5.6</v>
      </c>
      <c r="K58" s="89">
        <f>(J57*P55)+(J57*O62)</f>
        <v>3.1324999999999998</v>
      </c>
      <c r="M58" s="14"/>
      <c r="P58" s="2"/>
      <c r="Q58" s="2"/>
      <c r="R58" s="2"/>
      <c r="S58" s="2"/>
      <c r="T58" s="2"/>
      <c r="U58" s="2"/>
      <c r="V58" s="2"/>
      <c r="W58" s="2"/>
      <c r="X58" s="2"/>
      <c r="AG58" s="72"/>
    </row>
    <row r="59" spans="4:45">
      <c r="D59" s="14"/>
      <c r="G59" s="14"/>
      <c r="I59" s="14"/>
      <c r="J59" s="40"/>
      <c r="M59" s="14"/>
      <c r="N59" s="23" t="s">
        <v>16</v>
      </c>
      <c r="O59" s="23"/>
      <c r="P59" s="2"/>
      <c r="Q59" s="2"/>
      <c r="R59" s="2"/>
      <c r="S59" s="2"/>
      <c r="T59" s="2"/>
      <c r="U59" s="2"/>
      <c r="V59" s="2"/>
      <c r="W59" s="2"/>
      <c r="X59" s="2"/>
      <c r="Z59" s="39" t="s">
        <v>22</v>
      </c>
      <c r="AA59" s="2"/>
      <c r="AB59" s="2"/>
      <c r="AC59" s="45" t="s">
        <v>26</v>
      </c>
      <c r="AD59" s="45"/>
      <c r="AF59" s="1">
        <v>8</v>
      </c>
      <c r="AG59" s="72">
        <f>D2+D3</f>
        <v>5.9</v>
      </c>
      <c r="AH59" s="1">
        <v>8</v>
      </c>
      <c r="AI59" s="1">
        <v>5.9</v>
      </c>
    </row>
    <row r="60" spans="4:45">
      <c r="D60" s="14"/>
      <c r="G60" s="14"/>
      <c r="I60" s="14"/>
      <c r="M60" s="4"/>
      <c r="N60" s="29" t="s">
        <v>19</v>
      </c>
      <c r="P60" s="2"/>
      <c r="Q60" s="2"/>
      <c r="R60" s="2"/>
      <c r="S60" s="2"/>
      <c r="T60" s="2"/>
      <c r="U60" s="2"/>
      <c r="V60" s="2"/>
      <c r="W60" s="2"/>
      <c r="X60" s="2"/>
      <c r="AC60" s="63">
        <v>1</v>
      </c>
      <c r="AG60" s="72"/>
    </row>
    <row r="61" spans="4:45">
      <c r="D61" s="14"/>
      <c r="G61" s="14"/>
      <c r="I61" s="14"/>
      <c r="M61" s="4"/>
      <c r="N61" s="63">
        <v>0.05</v>
      </c>
      <c r="P61" s="2"/>
      <c r="Q61" s="2"/>
      <c r="R61" s="2"/>
      <c r="S61" s="2"/>
      <c r="T61" s="2"/>
      <c r="U61" s="2"/>
      <c r="V61" s="2"/>
      <c r="W61" s="2"/>
      <c r="X61" s="2"/>
      <c r="AG61" s="72"/>
      <c r="AL61" s="4"/>
      <c r="AM61" s="4"/>
      <c r="AN61" s="4"/>
    </row>
    <row r="62" spans="4:45" ht="16" customHeight="1">
      <c r="D62" s="14"/>
      <c r="G62" s="14"/>
      <c r="I62" s="14"/>
      <c r="M62" s="4"/>
      <c r="N62" s="93">
        <f>N61*AH59</f>
        <v>0.4</v>
      </c>
      <c r="O62" s="89">
        <f>N61*AI59</f>
        <v>0.29500000000000004</v>
      </c>
      <c r="P62" s="2"/>
      <c r="AG62" s="72"/>
      <c r="AH62" s="5"/>
      <c r="AI62" s="5"/>
      <c r="AL62" s="4"/>
      <c r="AM62" s="4"/>
      <c r="AN62" s="4"/>
    </row>
    <row r="63" spans="4:45" ht="16" thickBot="1">
      <c r="D63" s="14"/>
      <c r="G63" s="14"/>
      <c r="I63" s="14"/>
      <c r="K63" s="62"/>
      <c r="M63" s="4"/>
      <c r="N63" s="37"/>
      <c r="O63" s="2"/>
      <c r="P63" s="2"/>
      <c r="AG63" s="72"/>
      <c r="AH63" s="5"/>
      <c r="AI63" s="5"/>
      <c r="AL63" s="4"/>
      <c r="AM63" s="4"/>
      <c r="AN63" s="4"/>
    </row>
    <row r="64" spans="4:45">
      <c r="D64" s="14"/>
      <c r="G64" s="14"/>
      <c r="I64" s="14"/>
      <c r="M64" s="4"/>
      <c r="O64" s="2"/>
      <c r="P64" s="2"/>
      <c r="Q64" s="36"/>
      <c r="R64" s="22" t="s">
        <v>17</v>
      </c>
      <c r="S64" s="22"/>
      <c r="AC64" s="68" t="s">
        <v>48</v>
      </c>
      <c r="AD64" s="68"/>
      <c r="AF64" s="1">
        <v>21</v>
      </c>
      <c r="AG64" s="72">
        <f>D2+D4</f>
        <v>4.4000000000000004</v>
      </c>
      <c r="AH64" s="1">
        <v>21</v>
      </c>
      <c r="AI64" s="1">
        <v>4.4000000000000004</v>
      </c>
    </row>
    <row r="65" spans="2:35" ht="16" thickBot="1">
      <c r="D65" s="14"/>
      <c r="G65" s="14"/>
      <c r="I65" s="14"/>
      <c r="M65" s="4"/>
      <c r="P65" s="2"/>
      <c r="Q65" s="40"/>
      <c r="R65" s="63">
        <f>C22</f>
        <v>0.75</v>
      </c>
      <c r="AC65" s="63">
        <v>1</v>
      </c>
      <c r="AG65" s="72"/>
      <c r="AH65" s="5"/>
      <c r="AI65" s="5"/>
    </row>
    <row r="66" spans="2:35">
      <c r="D66" s="14"/>
      <c r="G66" s="14"/>
      <c r="I66" s="14"/>
      <c r="M66" s="4"/>
      <c r="P66" s="18"/>
      <c r="Q66" s="93">
        <f>(R65*AH64)</f>
        <v>15.75</v>
      </c>
      <c r="R66" s="89">
        <f>(R65*AI64)</f>
        <v>3.3000000000000003</v>
      </c>
      <c r="AB66" s="36"/>
      <c r="AC66" s="45" t="s">
        <v>29</v>
      </c>
      <c r="AD66" s="45"/>
      <c r="AF66" s="1">
        <v>10</v>
      </c>
      <c r="AG66" s="72">
        <f>C15*E15+D2+D4</f>
        <v>6.8000000000000007</v>
      </c>
      <c r="AH66" s="1">
        <f>AF66*AC67</f>
        <v>9.8000000000000007</v>
      </c>
      <c r="AI66" s="82">
        <f>AG66*AC67</f>
        <v>6.6640000000000006</v>
      </c>
    </row>
    <row r="67" spans="2:35" ht="16" thickBot="1">
      <c r="D67" s="14"/>
      <c r="G67" s="14"/>
      <c r="I67" s="14"/>
      <c r="M67" s="4"/>
      <c r="P67" s="18"/>
      <c r="Q67" s="37"/>
      <c r="R67" s="37"/>
      <c r="S67" s="37"/>
      <c r="T67" s="37"/>
      <c r="AA67" s="13"/>
      <c r="AB67" s="40"/>
      <c r="AC67" s="63">
        <v>0.98</v>
      </c>
      <c r="AG67" s="72"/>
    </row>
    <row r="68" spans="2:35" ht="16" thickBot="1">
      <c r="D68" s="14"/>
      <c r="G68" s="14"/>
      <c r="I68" s="14"/>
      <c r="M68" s="4"/>
      <c r="P68" s="18"/>
      <c r="Q68" s="37"/>
      <c r="R68" s="37"/>
      <c r="S68" s="37"/>
      <c r="T68" s="37"/>
      <c r="X68" s="18"/>
      <c r="Y68" s="36"/>
      <c r="Z68" s="24" t="s">
        <v>25</v>
      </c>
      <c r="AC68" s="47" t="s">
        <v>30</v>
      </c>
      <c r="AD68" s="47"/>
      <c r="AF68" s="1">
        <v>6</v>
      </c>
      <c r="AG68" s="72">
        <f>C15*E15+D2+D4</f>
        <v>6.8000000000000007</v>
      </c>
      <c r="AH68" s="1">
        <f>AF68*AC69</f>
        <v>0.12</v>
      </c>
      <c r="AI68" s="1">
        <f>AG68*AC69</f>
        <v>0.13600000000000001</v>
      </c>
    </row>
    <row r="69" spans="2:35">
      <c r="D69" s="14"/>
      <c r="G69" s="14"/>
      <c r="I69" s="14"/>
      <c r="M69" s="4"/>
      <c r="P69" s="18"/>
      <c r="Q69" s="37"/>
      <c r="R69" s="37"/>
      <c r="S69" s="37"/>
      <c r="T69" s="37"/>
      <c r="X69" s="18"/>
      <c r="Y69" s="4"/>
      <c r="Z69" s="66">
        <v>0.25</v>
      </c>
      <c r="AA69" s="27"/>
      <c r="AC69" s="63">
        <v>0.02</v>
      </c>
      <c r="AG69" s="72"/>
    </row>
    <row r="70" spans="2:35" ht="16" thickBot="1">
      <c r="D70" s="14"/>
      <c r="G70" s="14"/>
      <c r="I70" s="15"/>
      <c r="P70" s="35"/>
      <c r="Q70" s="37"/>
      <c r="R70" s="37"/>
      <c r="S70" s="37"/>
      <c r="T70" s="37"/>
      <c r="X70" s="35"/>
      <c r="Y70" s="87">
        <f>(Z69*AH66)+(AH68*Z69)+(Z69*AH70)</f>
        <v>2.48</v>
      </c>
      <c r="Z70" s="86">
        <f>(Z69*AI66)+(Z69*AI68)+(Z69*AI70)</f>
        <v>1.7000000000000002</v>
      </c>
      <c r="AA70" s="14"/>
      <c r="AB70" s="28"/>
      <c r="AC70" s="46" t="s">
        <v>27</v>
      </c>
      <c r="AD70" s="46"/>
      <c r="AF70" s="1">
        <v>0</v>
      </c>
      <c r="AG70" s="72">
        <f>C15*E15+D2+D4</f>
        <v>6.8000000000000007</v>
      </c>
      <c r="AH70" s="1">
        <v>0</v>
      </c>
      <c r="AI70" s="1">
        <v>0</v>
      </c>
    </row>
    <row r="71" spans="2:35" ht="17" customHeight="1" thickBot="1">
      <c r="D71" s="14"/>
      <c r="G71" s="14"/>
      <c r="H71" s="25" t="s">
        <v>11</v>
      </c>
      <c r="I71" s="30"/>
      <c r="N71" s="43" t="s">
        <v>15</v>
      </c>
      <c r="O71" s="22"/>
      <c r="P71" s="2"/>
      <c r="Q71" s="2"/>
      <c r="R71" s="2"/>
      <c r="S71" s="2"/>
      <c r="T71" s="2"/>
      <c r="U71" s="36"/>
      <c r="V71" s="24" t="s">
        <v>20</v>
      </c>
      <c r="W71" s="24"/>
      <c r="X71" s="41"/>
      <c r="AC71" s="63">
        <v>0</v>
      </c>
      <c r="AG71" s="72"/>
    </row>
    <row r="72" spans="2:35" ht="16" customHeight="1">
      <c r="D72" s="14"/>
      <c r="H72" s="63">
        <v>0.52</v>
      </c>
      <c r="I72" s="31"/>
      <c r="N72" s="54" t="s">
        <v>18</v>
      </c>
      <c r="O72" s="2"/>
      <c r="P72" s="17"/>
      <c r="Q72" s="37"/>
      <c r="R72" s="37"/>
      <c r="S72" s="37"/>
      <c r="T72" s="37"/>
      <c r="U72" s="40"/>
      <c r="V72" s="66">
        <v>0.8</v>
      </c>
      <c r="W72" s="2"/>
      <c r="X72" s="37"/>
      <c r="Y72" s="40"/>
      <c r="AG72" s="72"/>
    </row>
    <row r="73" spans="2:35" ht="16" customHeight="1">
      <c r="D73" s="14"/>
      <c r="H73" s="93">
        <f>(H72*J58)+(H72*J88)</f>
        <v>5.5187867150000001</v>
      </c>
      <c r="I73" s="94">
        <f>(H72*K58)+(H72*K88)</f>
        <v>2.9597833850000002</v>
      </c>
      <c r="N73" s="78">
        <v>0.95</v>
      </c>
      <c r="P73" s="18"/>
      <c r="Q73" s="37"/>
      <c r="R73" s="37"/>
      <c r="S73" s="37"/>
      <c r="T73" s="37"/>
      <c r="U73" s="90">
        <f>(V72*Y70)+(V72*Y76)</f>
        <v>3.1840000000000002</v>
      </c>
      <c r="V73" s="89">
        <f>(V72*Z70)+(V72*Z76)</f>
        <v>4.0000000000000009</v>
      </c>
      <c r="X73" s="2"/>
      <c r="Y73" s="40"/>
      <c r="AG73" s="72"/>
    </row>
    <row r="74" spans="2:35" ht="16" customHeight="1" thickBot="1">
      <c r="B74" s="1"/>
      <c r="D74" s="14"/>
      <c r="H74" s="8"/>
      <c r="I74" s="32"/>
      <c r="N74" s="90">
        <f>(N73*Q66)+(N73*Q79)</f>
        <v>16.234739999999999</v>
      </c>
      <c r="O74" s="89">
        <f>(N73*R66)+(N73*R79)</f>
        <v>5.3215912500000009</v>
      </c>
      <c r="P74" s="18"/>
      <c r="Q74" s="37"/>
      <c r="R74" s="37"/>
      <c r="S74" s="37"/>
      <c r="T74" s="37"/>
      <c r="U74" s="40"/>
      <c r="X74" s="2"/>
      <c r="Y74" s="28"/>
      <c r="Z74" s="42" t="s">
        <v>23</v>
      </c>
      <c r="AC74" s="48" t="s">
        <v>28</v>
      </c>
      <c r="AD74" s="48"/>
      <c r="AF74" s="1">
        <v>2</v>
      </c>
      <c r="AG74" s="72">
        <f>D2+D4</f>
        <v>4.4000000000000004</v>
      </c>
      <c r="AH74" s="1">
        <v>2</v>
      </c>
      <c r="AI74" s="1">
        <f>AG74*AC75</f>
        <v>4.4000000000000004</v>
      </c>
    </row>
    <row r="75" spans="2:35" ht="17" customHeight="1">
      <c r="D75" s="14"/>
      <c r="H75" s="8"/>
      <c r="I75" s="32"/>
      <c r="N75" s="40"/>
      <c r="P75" s="18"/>
      <c r="Q75" s="37"/>
      <c r="R75" s="37"/>
      <c r="S75" s="37"/>
      <c r="T75" s="37"/>
      <c r="U75" s="40"/>
      <c r="X75" s="2"/>
      <c r="Y75" s="4"/>
      <c r="Z75" s="66">
        <v>0.75</v>
      </c>
      <c r="AC75" s="63">
        <v>1</v>
      </c>
      <c r="AG75" s="72"/>
    </row>
    <row r="76" spans="2:35" ht="16" customHeight="1" thickBot="1">
      <c r="D76" s="14"/>
      <c r="H76" s="8"/>
      <c r="I76" s="32"/>
      <c r="N76" s="40"/>
      <c r="P76" s="18"/>
      <c r="Q76" s="37"/>
      <c r="R76" s="37"/>
      <c r="S76" s="37"/>
      <c r="T76" s="37"/>
      <c r="U76" s="44"/>
      <c r="Y76" s="87">
        <f>(Z75*AH74)</f>
        <v>1.5</v>
      </c>
      <c r="Z76" s="86">
        <f>(Z75*AI74)</f>
        <v>3.3000000000000003</v>
      </c>
      <c r="AG76" s="72"/>
    </row>
    <row r="77" spans="2:35" ht="16" customHeight="1" thickBot="1">
      <c r="D77" s="14"/>
      <c r="H77" s="8"/>
      <c r="I77" s="32"/>
      <c r="N77" s="40"/>
      <c r="P77" s="18"/>
      <c r="Q77" s="64"/>
      <c r="R77" s="23" t="s">
        <v>47</v>
      </c>
      <c r="S77" s="23"/>
      <c r="T77" s="41"/>
      <c r="U77" s="6"/>
      <c r="AB77" s="36"/>
      <c r="AC77" s="45" t="s">
        <v>29</v>
      </c>
      <c r="AD77" s="45"/>
      <c r="AF77" s="1">
        <v>16</v>
      </c>
      <c r="AG77" s="72">
        <f>C10*E10+D2+D4</f>
        <v>35.9</v>
      </c>
      <c r="AH77" s="1">
        <f>AF77*AC78</f>
        <v>15.2</v>
      </c>
      <c r="AI77" s="1">
        <f>AG77*AC78</f>
        <v>34.104999999999997</v>
      </c>
    </row>
    <row r="78" spans="2:35" ht="17" customHeight="1" thickBot="1">
      <c r="D78" s="14"/>
      <c r="H78" s="8"/>
      <c r="I78" s="32"/>
      <c r="N78" s="40"/>
      <c r="P78" s="37"/>
      <c r="Q78" s="37"/>
      <c r="R78" s="65">
        <f>C23</f>
        <v>0.25</v>
      </c>
      <c r="S78" s="37"/>
      <c r="T78" s="17"/>
      <c r="U78" s="6"/>
      <c r="AA78" s="13"/>
      <c r="AB78" s="40"/>
      <c r="AC78" s="63">
        <v>0.95</v>
      </c>
      <c r="AG78" s="72"/>
    </row>
    <row r="79" spans="2:35" ht="17" customHeight="1" thickBot="1">
      <c r="D79" s="14"/>
      <c r="H79" s="8"/>
      <c r="I79" s="32"/>
      <c r="N79" s="40"/>
      <c r="P79" s="37"/>
      <c r="Q79" s="93">
        <f>(R78*U73)+(R78*U84)</f>
        <v>1.3391999999999999</v>
      </c>
      <c r="R79" s="89">
        <f>(R78*V73)+(R78*V84)</f>
        <v>2.3016750000000004</v>
      </c>
      <c r="S79" s="37"/>
      <c r="T79" s="18"/>
      <c r="U79" s="6"/>
      <c r="X79" s="18"/>
      <c r="Y79" s="36"/>
      <c r="Z79" s="23" t="s">
        <v>24</v>
      </c>
      <c r="AC79" s="47" t="s">
        <v>30</v>
      </c>
      <c r="AD79" s="47"/>
      <c r="AF79" s="1">
        <v>8</v>
      </c>
      <c r="AG79" s="72">
        <f>C11*E11+D2+D4</f>
        <v>25.4</v>
      </c>
      <c r="AH79" s="1">
        <f>AF79*AC80</f>
        <v>0.32</v>
      </c>
      <c r="AI79" s="1">
        <f>AG79*AC80</f>
        <v>1.016</v>
      </c>
    </row>
    <row r="80" spans="2:35" ht="17" customHeight="1">
      <c r="D80" s="14"/>
      <c r="H80" s="8"/>
      <c r="I80" s="32"/>
      <c r="N80" s="40"/>
      <c r="P80" s="2"/>
      <c r="Q80" s="2"/>
      <c r="R80" s="2"/>
      <c r="S80" s="2"/>
      <c r="T80" s="2"/>
      <c r="U80" s="44"/>
      <c r="X80" s="18"/>
      <c r="Y80" s="4"/>
      <c r="Z80" s="66">
        <v>0.7</v>
      </c>
      <c r="AA80" s="27"/>
      <c r="AC80" s="63">
        <v>0.04</v>
      </c>
      <c r="AG80" s="72"/>
    </row>
    <row r="81" spans="1:35" ht="17" thickBot="1">
      <c r="D81" s="14"/>
      <c r="H81" s="8"/>
      <c r="I81" s="32"/>
      <c r="M81" s="14"/>
      <c r="P81" s="37"/>
      <c r="Q81" s="37"/>
      <c r="R81" s="37"/>
      <c r="S81" s="37"/>
      <c r="T81" s="37"/>
      <c r="U81" s="44"/>
      <c r="X81" s="35"/>
      <c r="Y81" s="91">
        <f>(Z80*AH77)+(Z80*AH79)+(Z80*AH81)</f>
        <v>10.863999999999999</v>
      </c>
      <c r="Z81" s="92">
        <f>(Z80*AI77)+(Z80*AI79)+(Z80*AI81)</f>
        <v>24.713499999999996</v>
      </c>
      <c r="AA81" s="14"/>
      <c r="AB81" s="28"/>
      <c r="AC81" s="46" t="s">
        <v>27</v>
      </c>
      <c r="AD81" s="46"/>
      <c r="AF81" s="1">
        <v>0</v>
      </c>
      <c r="AG81" s="72">
        <f>C12*E12+D2+D4</f>
        <v>18.399999999999999</v>
      </c>
      <c r="AH81" s="1">
        <v>0</v>
      </c>
      <c r="AI81" s="1">
        <f>AG81*AC82</f>
        <v>0.184</v>
      </c>
    </row>
    <row r="82" spans="1:35" ht="16" thickBot="1">
      <c r="D82" s="14"/>
      <c r="H82" s="8"/>
      <c r="I82" s="32"/>
      <c r="M82" s="14"/>
      <c r="P82" s="2"/>
      <c r="Q82" s="2"/>
      <c r="R82" s="2"/>
      <c r="S82" s="2"/>
      <c r="T82" s="2"/>
      <c r="U82" s="28"/>
      <c r="V82" s="23" t="s">
        <v>21</v>
      </c>
      <c r="W82" s="23"/>
      <c r="X82" s="41"/>
      <c r="AC82" s="63">
        <v>0.01</v>
      </c>
      <c r="AG82" s="72"/>
    </row>
    <row r="83" spans="1:35">
      <c r="D83" s="14"/>
      <c r="H83" s="8"/>
      <c r="I83" s="32"/>
      <c r="M83" s="14"/>
      <c r="P83" s="2"/>
      <c r="Q83" s="2"/>
      <c r="R83" s="2"/>
      <c r="S83" s="2"/>
      <c r="T83" s="2"/>
      <c r="V83" s="63">
        <v>0.2</v>
      </c>
      <c r="X83" s="2"/>
      <c r="Y83" s="40"/>
      <c r="AG83" s="72"/>
    </row>
    <row r="84" spans="1:35">
      <c r="D84" s="14"/>
      <c r="H84" s="8"/>
      <c r="I84" s="32"/>
      <c r="M84" s="14"/>
      <c r="P84" s="2"/>
      <c r="Q84" s="2"/>
      <c r="R84" s="2"/>
      <c r="S84" s="2"/>
      <c r="T84" s="2"/>
      <c r="U84" s="93">
        <f>(V83*Y81)+(V83*Y87)</f>
        <v>2.1728000000000001</v>
      </c>
      <c r="V84" s="89">
        <f>(V83*Z81)+(V83*Z87)</f>
        <v>5.2066999999999997</v>
      </c>
      <c r="X84" s="2"/>
      <c r="Y84" s="40"/>
      <c r="AG84" s="72"/>
    </row>
    <row r="85" spans="1:35" ht="16" thickBot="1">
      <c r="D85" s="14"/>
      <c r="I85" s="14"/>
      <c r="L85" s="13"/>
      <c r="M85" s="15"/>
      <c r="P85" s="2"/>
      <c r="Q85" s="2"/>
      <c r="R85" s="2"/>
      <c r="S85" s="2"/>
      <c r="T85" s="2"/>
      <c r="X85" s="2"/>
      <c r="Y85" s="28"/>
      <c r="Z85" s="42" t="s">
        <v>23</v>
      </c>
      <c r="AC85" s="46" t="s">
        <v>27</v>
      </c>
      <c r="AD85" s="46"/>
      <c r="AF85" s="1">
        <v>0</v>
      </c>
      <c r="AG85" s="72">
        <f>D2+D4</f>
        <v>4.4000000000000004</v>
      </c>
      <c r="AH85" s="1">
        <v>0</v>
      </c>
      <c r="AI85" s="1">
        <v>4.4000000000000004</v>
      </c>
    </row>
    <row r="86" spans="1:35" ht="16" thickBot="1">
      <c r="D86" s="14"/>
      <c r="I86" s="14"/>
      <c r="J86" s="33" t="s">
        <v>14</v>
      </c>
      <c r="K86" s="33"/>
      <c r="L86" s="3"/>
      <c r="M86" s="26"/>
      <c r="P86" s="2"/>
      <c r="Q86" s="2"/>
      <c r="R86" s="2"/>
      <c r="Z86" s="63">
        <v>0.3</v>
      </c>
      <c r="AC86" s="63">
        <v>1</v>
      </c>
      <c r="AD86" s="51"/>
      <c r="AG86" s="72"/>
    </row>
    <row r="87" spans="1:35" ht="15" customHeight="1">
      <c r="D87" s="14"/>
      <c r="I87" s="4"/>
      <c r="J87" s="66">
        <v>0.3</v>
      </c>
      <c r="K87" s="37"/>
      <c r="L87" s="4"/>
      <c r="M87" s="27"/>
      <c r="P87" s="2"/>
      <c r="Q87" s="2"/>
      <c r="R87" s="2"/>
      <c r="Y87" s="87">
        <v>0</v>
      </c>
      <c r="Z87" s="86">
        <f>Z86*AI85</f>
        <v>1.32</v>
      </c>
      <c r="AG87" s="72"/>
    </row>
    <row r="88" spans="1:35" ht="14" customHeight="1">
      <c r="D88" s="14"/>
      <c r="I88" s="4"/>
      <c r="J88" s="93">
        <f>(J87*N74)+(J87*N105)</f>
        <v>5.0130513749999999</v>
      </c>
      <c r="K88" s="89">
        <f>(J87*O74)+(J87*O105)</f>
        <v>2.5593911250000003</v>
      </c>
      <c r="L88" s="4"/>
      <c r="M88" s="14"/>
      <c r="P88" s="2"/>
      <c r="Q88" s="2"/>
      <c r="R88" s="2"/>
      <c r="AG88" s="72"/>
    </row>
    <row r="89" spans="1:35" ht="16" thickBot="1">
      <c r="D89" s="14"/>
      <c r="I89" s="4"/>
      <c r="J89" s="52"/>
      <c r="K89" s="2"/>
      <c r="L89" s="4"/>
      <c r="M89" s="14"/>
      <c r="P89" s="2"/>
      <c r="Q89" s="2"/>
      <c r="R89" s="2"/>
      <c r="V89" s="2"/>
      <c r="Y89" s="2"/>
      <c r="AG89" s="72"/>
    </row>
    <row r="90" spans="1:35" ht="16" customHeight="1">
      <c r="D90" s="14"/>
      <c r="M90" s="14"/>
      <c r="P90" s="2"/>
      <c r="Q90" s="2"/>
      <c r="R90" s="2"/>
      <c r="S90" s="2"/>
      <c r="AB90" s="36"/>
      <c r="AC90" s="45" t="s">
        <v>29</v>
      </c>
      <c r="AD90" s="45"/>
      <c r="AF90" s="59">
        <v>10</v>
      </c>
      <c r="AG90" s="72">
        <f>C14*E14+D2+D3</f>
        <v>19.759999999999998</v>
      </c>
      <c r="AH90" s="1">
        <f>AF90*AC91</f>
        <v>9.8000000000000007</v>
      </c>
      <c r="AI90" s="1">
        <f>AG90*AC91</f>
        <v>19.364799999999999</v>
      </c>
    </row>
    <row r="91" spans="1:35" ht="16" thickBot="1">
      <c r="D91" s="14"/>
      <c r="M91" s="14"/>
      <c r="P91" s="2"/>
      <c r="Q91" s="2"/>
      <c r="R91" s="2"/>
      <c r="S91" s="2"/>
      <c r="AA91" s="13"/>
      <c r="AB91" s="40"/>
      <c r="AC91" s="66">
        <v>0.98</v>
      </c>
      <c r="AF91" s="51"/>
      <c r="AG91" s="72"/>
    </row>
    <row r="92" spans="1:35" ht="16" thickBot="1">
      <c r="D92" s="14"/>
      <c r="M92" s="14"/>
      <c r="P92" s="2"/>
      <c r="Q92" s="2"/>
      <c r="R92" s="2"/>
      <c r="S92" s="2"/>
      <c r="W92" s="37"/>
      <c r="X92" s="57"/>
      <c r="Y92" s="26"/>
      <c r="Z92" s="24" t="s">
        <v>25</v>
      </c>
      <c r="AC92" s="47" t="s">
        <v>30</v>
      </c>
      <c r="AD92" s="47"/>
      <c r="AF92" s="59">
        <v>6</v>
      </c>
      <c r="AG92" s="72">
        <f>C14*E14+D2+D3</f>
        <v>19.759999999999998</v>
      </c>
      <c r="AH92" s="1">
        <f>AF92*AC93</f>
        <v>0.09</v>
      </c>
      <c r="AI92" s="1">
        <f>AG92*AC93</f>
        <v>0.29639999999999994</v>
      </c>
    </row>
    <row r="93" spans="1:35" ht="16" customHeight="1" thickBot="1">
      <c r="D93" s="15"/>
      <c r="M93" s="14"/>
      <c r="P93" s="37"/>
      <c r="Q93" s="37"/>
      <c r="R93" s="37"/>
      <c r="S93" s="37"/>
      <c r="T93" s="4"/>
      <c r="W93" s="37"/>
      <c r="X93" s="50"/>
      <c r="Y93" s="4"/>
      <c r="Z93" s="66">
        <v>0.25</v>
      </c>
      <c r="AA93" s="27"/>
      <c r="AC93" s="63">
        <v>1.4999999999999999E-2</v>
      </c>
      <c r="AE93" s="62"/>
      <c r="AG93" s="72"/>
    </row>
    <row r="94" spans="1:35" ht="17" customHeight="1" thickBot="1">
      <c r="A94" s="108" t="s">
        <v>68</v>
      </c>
      <c r="B94" s="108"/>
      <c r="C94" s="47"/>
      <c r="M94" s="14"/>
      <c r="P94" s="37"/>
      <c r="Q94" s="37"/>
      <c r="R94" s="37"/>
      <c r="S94" s="37"/>
      <c r="T94" s="13"/>
      <c r="W94" s="34"/>
      <c r="X94" s="50"/>
      <c r="Y94" s="91">
        <f>(Z93*AH90)+(Z93*AH92)+(Z93*AH94)</f>
        <v>2.4725000000000001</v>
      </c>
      <c r="Z94" s="86">
        <f>(Z93*AI90)+(Z93*AI92)+(Z93*AI94)</f>
        <v>4.9399999999999995</v>
      </c>
      <c r="AA94" s="14"/>
      <c r="AB94" s="28"/>
      <c r="AC94" s="46" t="s">
        <v>27</v>
      </c>
      <c r="AD94" s="46"/>
      <c r="AF94" s="1">
        <v>0</v>
      </c>
      <c r="AG94" s="72">
        <f>C14*E14+D2+D3</f>
        <v>19.759999999999998</v>
      </c>
      <c r="AH94" s="1">
        <v>0</v>
      </c>
      <c r="AI94" s="1">
        <f>AG94*AC95</f>
        <v>9.8799999999999999E-2</v>
      </c>
    </row>
    <row r="95" spans="1:35" ht="17" customHeight="1" thickBot="1">
      <c r="D95" s="27"/>
      <c r="M95" s="14"/>
      <c r="P95" s="37"/>
      <c r="Q95" s="57"/>
      <c r="R95" s="16"/>
      <c r="S95" s="16"/>
      <c r="U95" s="24" t="s">
        <v>20</v>
      </c>
      <c r="V95" s="24"/>
      <c r="W95" s="41"/>
      <c r="X95" s="37"/>
      <c r="AC95" s="63">
        <v>5.0000000000000001E-3</v>
      </c>
      <c r="AG95" s="72"/>
    </row>
    <row r="96" spans="1:35" ht="18" customHeight="1">
      <c r="D96" s="14"/>
      <c r="M96" s="14"/>
      <c r="P96" s="37"/>
      <c r="Q96" s="50"/>
      <c r="R96" s="37"/>
      <c r="S96" s="37"/>
      <c r="U96" s="66">
        <v>0.05</v>
      </c>
      <c r="V96" s="2"/>
      <c r="W96" s="37"/>
      <c r="X96" s="50"/>
      <c r="Y96" s="4"/>
      <c r="AG96" s="72"/>
    </row>
    <row r="97" spans="4:35" ht="16" customHeight="1">
      <c r="D97" s="14"/>
      <c r="M97" s="14"/>
      <c r="P97" s="37"/>
      <c r="Q97" s="50"/>
      <c r="R97" s="37"/>
      <c r="S97" s="37"/>
      <c r="T97" s="93">
        <f>(U96*Y94)+(U96*Y100)</f>
        <v>0.19862500000000002</v>
      </c>
      <c r="U97" s="89">
        <f>(U96*Z94)+(U96*Z100)</f>
        <v>0.46825000000000006</v>
      </c>
      <c r="W97" s="2"/>
      <c r="X97" s="50"/>
      <c r="Y97" s="4"/>
      <c r="AG97" s="72"/>
    </row>
    <row r="98" spans="4:35" ht="16" thickBot="1">
      <c r="D98" s="14"/>
      <c r="M98" s="14"/>
      <c r="P98" s="37"/>
      <c r="Q98" s="50"/>
      <c r="R98" s="37"/>
      <c r="S98" s="37"/>
      <c r="W98" s="2"/>
      <c r="X98" s="64"/>
      <c r="Y98" s="13"/>
      <c r="Z98" s="42" t="s">
        <v>23</v>
      </c>
      <c r="AC98" s="48" t="s">
        <v>28</v>
      </c>
      <c r="AD98" s="48"/>
      <c r="AF98" s="1">
        <v>2</v>
      </c>
      <c r="AG98" s="72">
        <f>D2+D3</f>
        <v>5.9</v>
      </c>
      <c r="AH98" s="1">
        <v>2</v>
      </c>
      <c r="AI98" s="1">
        <v>5.9</v>
      </c>
    </row>
    <row r="99" spans="4:35">
      <c r="D99" s="14"/>
      <c r="M99" s="14"/>
      <c r="P99" s="37"/>
      <c r="Q99" s="50"/>
      <c r="R99" s="37"/>
      <c r="S99" s="37"/>
      <c r="W99" s="2"/>
      <c r="X99" s="2"/>
      <c r="Y99" s="4"/>
      <c r="Z99" s="66">
        <v>0.75</v>
      </c>
      <c r="AC99" s="63">
        <v>1</v>
      </c>
      <c r="AG99" s="72"/>
    </row>
    <row r="100" spans="4:35">
      <c r="D100" s="14"/>
      <c r="M100" s="14"/>
      <c r="P100" s="37"/>
      <c r="Q100" s="50"/>
      <c r="R100" s="37"/>
      <c r="S100" s="37"/>
      <c r="W100" s="2"/>
      <c r="X100" s="2"/>
      <c r="Y100" s="87">
        <f>(Z99*AH98)</f>
        <v>1.5</v>
      </c>
      <c r="Z100" s="92">
        <f>(Z99*AI98)</f>
        <v>4.4250000000000007</v>
      </c>
      <c r="AG100" s="72"/>
    </row>
    <row r="101" spans="4:35" ht="16" thickBot="1">
      <c r="D101" s="14"/>
      <c r="M101" s="14"/>
      <c r="N101" t="s">
        <v>56</v>
      </c>
      <c r="O101" t="s">
        <v>58</v>
      </c>
      <c r="P101" s="34"/>
      <c r="Q101" s="50"/>
      <c r="R101" s="37"/>
      <c r="S101" s="37"/>
      <c r="Z101" s="2"/>
      <c r="AG101" s="72"/>
    </row>
    <row r="102" spans="4:35" ht="16" thickBot="1">
      <c r="D102" s="14"/>
      <c r="M102" s="14"/>
      <c r="N102" s="23" t="s">
        <v>16</v>
      </c>
      <c r="O102" s="23"/>
      <c r="P102" s="2"/>
      <c r="Q102" s="37"/>
      <c r="R102" s="2"/>
      <c r="S102" s="2"/>
      <c r="Z102" s="51"/>
      <c r="AG102" s="72"/>
    </row>
    <row r="103" spans="4:35" ht="16" thickBot="1">
      <c r="D103" s="14"/>
      <c r="M103" s="4"/>
      <c r="N103" s="29" t="s">
        <v>19</v>
      </c>
      <c r="O103" s="2"/>
      <c r="P103" s="16"/>
      <c r="Q103" s="50"/>
      <c r="R103" s="37"/>
      <c r="S103" s="37"/>
      <c r="T103" s="2"/>
      <c r="W103" s="2"/>
      <c r="X103" s="2"/>
      <c r="Z103" s="2"/>
      <c r="AG103" s="72"/>
    </row>
    <row r="104" spans="4:35">
      <c r="D104" s="14"/>
      <c r="N104" s="63">
        <v>0.05</v>
      </c>
      <c r="P104" s="4"/>
      <c r="Q104" s="40"/>
      <c r="R104" s="4"/>
      <c r="S104" s="4"/>
      <c r="AB104" s="36"/>
      <c r="AC104" s="45" t="s">
        <v>29</v>
      </c>
      <c r="AD104" s="45"/>
      <c r="AF104" s="1">
        <v>16</v>
      </c>
      <c r="AG104" s="72">
        <f>C7*E7+D2+D3</f>
        <v>91.4</v>
      </c>
      <c r="AH104" s="1">
        <f>AF104*AC105</f>
        <v>12.8</v>
      </c>
      <c r="AI104" s="1">
        <f>AG104*AC105</f>
        <v>73.12</v>
      </c>
    </row>
    <row r="105" spans="4:35" ht="16" thickBot="1">
      <c r="D105" s="14"/>
      <c r="N105" s="93">
        <f>(N104*T97)+(N104*T111)</f>
        <v>0.47543124999999997</v>
      </c>
      <c r="O105" s="89">
        <f>(N104*U97)+(N104*U111)</f>
        <v>3.2097125000000002</v>
      </c>
      <c r="P105" s="4"/>
      <c r="Q105" s="40"/>
      <c r="R105" s="4"/>
      <c r="S105" s="4"/>
      <c r="AA105" s="13"/>
      <c r="AB105" s="40"/>
      <c r="AC105" s="66">
        <v>0.8</v>
      </c>
      <c r="AG105" s="72"/>
    </row>
    <row r="106" spans="4:35" ht="16" thickBot="1">
      <c r="D106" s="14"/>
      <c r="P106" s="4"/>
      <c r="Q106" s="40"/>
      <c r="R106" s="4"/>
      <c r="S106" s="4"/>
      <c r="W106" s="37"/>
      <c r="X106" s="57"/>
      <c r="Y106" s="26"/>
      <c r="Z106" s="23" t="s">
        <v>24</v>
      </c>
      <c r="AC106" s="47" t="s">
        <v>30</v>
      </c>
      <c r="AD106" s="47"/>
      <c r="AF106" s="1">
        <v>8</v>
      </c>
      <c r="AG106" s="72">
        <f>C8*E8+D2+D3</f>
        <v>119.9</v>
      </c>
      <c r="AH106" s="1">
        <f>AF106*AC107</f>
        <v>1.2</v>
      </c>
      <c r="AI106" s="82">
        <f>AG106*AC107</f>
        <v>17.984999999999999</v>
      </c>
    </row>
    <row r="107" spans="4:35">
      <c r="D107" s="14"/>
      <c r="P107" s="4"/>
      <c r="Q107" s="40"/>
      <c r="R107" s="4"/>
      <c r="S107" s="4"/>
      <c r="W107" s="37"/>
      <c r="X107" s="50"/>
      <c r="Y107" s="4"/>
      <c r="Z107" s="66">
        <v>0.7</v>
      </c>
      <c r="AA107" s="27"/>
      <c r="AC107" s="63">
        <v>0.15</v>
      </c>
      <c r="AF107" s="5"/>
      <c r="AG107" s="72"/>
    </row>
    <row r="108" spans="4:35" ht="16" thickBot="1">
      <c r="D108" s="14"/>
      <c r="P108" s="4"/>
      <c r="Q108" s="40"/>
      <c r="R108" s="4"/>
      <c r="S108" s="4"/>
      <c r="W108" s="34"/>
      <c r="X108" s="50"/>
      <c r="Y108" s="87">
        <f>(Z107*AH104)+(Z107*AH106)+(Z107*AH108)</f>
        <v>9.7999999999999989</v>
      </c>
      <c r="Z108" s="86">
        <f>(Z107*AI104)+(Z107*AI106)+(Z107*AI108)</f>
        <v>65.31</v>
      </c>
      <c r="AA108" s="14"/>
      <c r="AB108" s="28"/>
      <c r="AC108" s="46" t="s">
        <v>27</v>
      </c>
      <c r="AD108" s="46"/>
      <c r="AF108" s="5">
        <v>0</v>
      </c>
      <c r="AG108" s="72">
        <f>C9*E9+D2+D3</f>
        <v>43.9</v>
      </c>
      <c r="AH108" s="1">
        <v>0</v>
      </c>
      <c r="AI108" s="1">
        <f>AG108*AC109</f>
        <v>2.1949999999999998</v>
      </c>
    </row>
    <row r="109" spans="4:35" ht="16" thickBot="1">
      <c r="D109" s="14"/>
      <c r="P109" s="4"/>
      <c r="Q109" s="28"/>
      <c r="R109" s="13"/>
      <c r="S109" s="13"/>
      <c r="T109" s="13"/>
      <c r="U109" s="23" t="s">
        <v>21</v>
      </c>
      <c r="V109" s="23"/>
      <c r="W109" s="41"/>
      <c r="X109" s="37"/>
      <c r="AC109" s="63">
        <v>0.05</v>
      </c>
      <c r="AF109" s="5"/>
      <c r="AG109" s="72"/>
    </row>
    <row r="110" spans="4:35">
      <c r="D110" s="14"/>
      <c r="U110" s="66">
        <v>0.95</v>
      </c>
      <c r="V110" s="2"/>
      <c r="W110" s="37"/>
      <c r="X110" s="50"/>
      <c r="Y110" s="4"/>
      <c r="AF110" s="5"/>
      <c r="AG110" s="72"/>
    </row>
    <row r="111" spans="4:35">
      <c r="D111" s="14"/>
      <c r="T111" s="93">
        <f>(U110*Y108)+(U110*Y114)</f>
        <v>9.3099999999999987</v>
      </c>
      <c r="U111" s="89">
        <f>(U110*Z108)+(U110*Z114)</f>
        <v>63.725999999999999</v>
      </c>
      <c r="W111" s="2"/>
      <c r="X111" s="50"/>
      <c r="Y111" s="4"/>
      <c r="AF111" s="5"/>
      <c r="AG111" s="72"/>
    </row>
    <row r="112" spans="4:35" ht="16" thickBot="1">
      <c r="D112" s="14"/>
      <c r="G112" s="4"/>
      <c r="H112" s="4"/>
      <c r="I112" s="4"/>
      <c r="J112" s="4"/>
      <c r="W112" s="2"/>
      <c r="X112" s="64"/>
      <c r="Y112" s="13"/>
      <c r="Z112" s="42" t="s">
        <v>23</v>
      </c>
      <c r="AC112" s="46" t="s">
        <v>27</v>
      </c>
      <c r="AD112" s="46"/>
      <c r="AF112" s="5">
        <v>0</v>
      </c>
      <c r="AG112" s="72">
        <f>D2+D3</f>
        <v>5.9</v>
      </c>
      <c r="AH112" s="1">
        <v>0</v>
      </c>
      <c r="AI112" s="1">
        <v>5.9</v>
      </c>
    </row>
    <row r="113" spans="4:35">
      <c r="D113" s="14"/>
      <c r="G113" s="4"/>
      <c r="H113" s="4"/>
      <c r="I113" s="4"/>
      <c r="J113" s="4"/>
      <c r="Z113" s="63">
        <v>0.3</v>
      </c>
      <c r="AC113" s="63">
        <v>1</v>
      </c>
      <c r="AF113" s="5"/>
      <c r="AG113" s="72"/>
    </row>
    <row r="114" spans="4:35">
      <c r="D114" s="14"/>
      <c r="G114" s="4"/>
      <c r="H114" s="4"/>
      <c r="I114" s="4"/>
      <c r="Y114" s="87">
        <f>(Z113*AH112)</f>
        <v>0</v>
      </c>
      <c r="Z114" s="86">
        <f>Z113*AI112</f>
        <v>1.77</v>
      </c>
      <c r="AF114" s="5"/>
      <c r="AG114" s="72"/>
    </row>
    <row r="115" spans="4:35">
      <c r="D115" s="14"/>
      <c r="G115" s="4"/>
      <c r="H115" s="4"/>
      <c r="I115" s="4"/>
      <c r="L115" s="4"/>
      <c r="M115" s="4"/>
      <c r="AF115" s="5"/>
      <c r="AG115" s="72"/>
    </row>
    <row r="116" spans="4:35" ht="16" thickBot="1">
      <c r="D116" s="14"/>
      <c r="G116" s="4"/>
      <c r="H116" s="4"/>
      <c r="I116" s="4"/>
      <c r="L116" s="4"/>
      <c r="M116" s="4"/>
      <c r="N116" s="4"/>
      <c r="O116" s="4"/>
      <c r="P116" s="4"/>
      <c r="Q116" s="4"/>
      <c r="R116" s="4"/>
      <c r="S116" s="4"/>
      <c r="U116" s="2"/>
      <c r="V116" s="2"/>
      <c r="W116" s="2"/>
      <c r="X116" s="2"/>
      <c r="AF116" s="5"/>
      <c r="AG116" s="72"/>
    </row>
    <row r="117" spans="4:35">
      <c r="D117" s="14"/>
      <c r="G117" s="4"/>
      <c r="L117" s="14"/>
      <c r="M117" s="36"/>
      <c r="N117" s="22" t="s">
        <v>17</v>
      </c>
      <c r="O117" s="22"/>
      <c r="P117" s="2"/>
      <c r="Q117" s="2"/>
      <c r="R117" s="2"/>
      <c r="S117" s="2"/>
      <c r="AC117" s="67" t="s">
        <v>48</v>
      </c>
      <c r="AD117" s="67"/>
      <c r="AE117" s="2"/>
      <c r="AF117" s="5">
        <v>33</v>
      </c>
      <c r="AG117" s="72">
        <f>D3</f>
        <v>2.4</v>
      </c>
      <c r="AH117" s="1">
        <v>33</v>
      </c>
      <c r="AI117" s="1">
        <v>2.4</v>
      </c>
    </row>
    <row r="118" spans="4:35" ht="16" thickBot="1">
      <c r="D118" s="14"/>
      <c r="G118" s="4"/>
      <c r="L118" s="14"/>
      <c r="M118" s="4"/>
      <c r="N118" s="61">
        <f>C19</f>
        <v>0.85</v>
      </c>
      <c r="O118" s="4"/>
      <c r="P118" s="4"/>
      <c r="Q118" s="4"/>
      <c r="R118" s="4"/>
      <c r="S118" s="4"/>
      <c r="U118" s="2"/>
      <c r="V118" s="2"/>
      <c r="W118" s="2"/>
      <c r="X118" s="2"/>
      <c r="AC118" s="63">
        <v>1</v>
      </c>
      <c r="AF118" s="5"/>
      <c r="AG118" s="72"/>
    </row>
    <row r="119" spans="4:35">
      <c r="D119" s="14"/>
      <c r="G119" s="4"/>
      <c r="L119" s="14"/>
      <c r="M119" s="93">
        <f>(N118*AH117)</f>
        <v>28.05</v>
      </c>
      <c r="N119" s="89">
        <f>N118*AI117</f>
        <v>2.04</v>
      </c>
      <c r="O119" s="4"/>
      <c r="P119" s="4"/>
      <c r="Q119" s="4"/>
      <c r="R119" s="4"/>
      <c r="S119" s="4"/>
      <c r="U119" s="2"/>
      <c r="V119" s="2"/>
      <c r="W119" s="2"/>
      <c r="X119" s="2"/>
      <c r="AB119" s="36"/>
      <c r="AC119" s="45" t="s">
        <v>29</v>
      </c>
      <c r="AD119" s="45"/>
      <c r="AF119" s="5">
        <v>18</v>
      </c>
      <c r="AG119" s="72">
        <f>C14*E14+D3</f>
        <v>16.259999999999998</v>
      </c>
      <c r="AH119" s="1">
        <f>AF119*AC120</f>
        <v>17.46</v>
      </c>
      <c r="AI119" s="82">
        <f>AG119*AC120</f>
        <v>15.772199999999998</v>
      </c>
    </row>
    <row r="120" spans="4:35" ht="16" thickBot="1">
      <c r="D120" s="14"/>
      <c r="G120" s="4"/>
      <c r="L120" s="14"/>
      <c r="M120" s="4"/>
      <c r="N120" s="4"/>
      <c r="O120" s="4"/>
      <c r="P120" s="4"/>
      <c r="Q120" s="4"/>
      <c r="R120" s="4"/>
      <c r="S120" s="4"/>
      <c r="T120" s="62"/>
      <c r="W120" s="2"/>
      <c r="X120" s="2"/>
      <c r="AA120" s="13"/>
      <c r="AB120" s="40"/>
      <c r="AC120" s="63">
        <v>0.97</v>
      </c>
      <c r="AF120" s="5"/>
      <c r="AG120" s="72"/>
    </row>
    <row r="121" spans="4:35" ht="16" thickBot="1">
      <c r="D121" s="14"/>
      <c r="G121" s="4"/>
      <c r="L121" s="14"/>
      <c r="M121" s="4"/>
      <c r="N121" s="4"/>
      <c r="O121" s="4"/>
      <c r="P121" s="4"/>
      <c r="Q121" s="4"/>
      <c r="R121" s="4"/>
      <c r="S121" s="4"/>
      <c r="W121" s="37"/>
      <c r="X121" s="57"/>
      <c r="Y121" s="26"/>
      <c r="Z121" s="24" t="s">
        <v>25</v>
      </c>
      <c r="AC121" s="47" t="s">
        <v>30</v>
      </c>
      <c r="AD121" s="47"/>
      <c r="AF121" s="5">
        <v>9</v>
      </c>
      <c r="AG121" s="72">
        <f>C14*E14+D3</f>
        <v>16.259999999999998</v>
      </c>
      <c r="AH121" s="82">
        <f>AF121*AC122</f>
        <v>0.24299999999999999</v>
      </c>
      <c r="AI121" s="82">
        <f>AG121*AC122</f>
        <v>0.43901999999999997</v>
      </c>
    </row>
    <row r="122" spans="4:35" ht="16" thickBot="1">
      <c r="D122" s="14"/>
      <c r="G122" s="4"/>
      <c r="L122" s="15"/>
      <c r="M122" s="4"/>
      <c r="N122" s="4"/>
      <c r="O122" s="4"/>
      <c r="P122" s="4"/>
      <c r="Q122" s="4"/>
      <c r="R122" s="4"/>
      <c r="S122" s="4"/>
      <c r="W122" s="37"/>
      <c r="X122" s="50"/>
      <c r="Y122" s="4"/>
      <c r="Z122" s="66">
        <v>0.4</v>
      </c>
      <c r="AA122" s="27"/>
      <c r="AC122" s="63">
        <v>2.7E-2</v>
      </c>
      <c r="AF122" s="5"/>
      <c r="AG122" s="72"/>
    </row>
    <row r="123" spans="4:35" ht="16" thickBot="1">
      <c r="D123" s="14"/>
      <c r="G123" s="4"/>
      <c r="H123" s="36"/>
      <c r="I123" s="26"/>
      <c r="J123" s="22" t="s">
        <v>31</v>
      </c>
      <c r="K123" s="22"/>
      <c r="L123" s="2"/>
      <c r="M123" s="2"/>
      <c r="N123" s="2"/>
      <c r="O123" s="2"/>
      <c r="P123" s="2"/>
      <c r="Q123" s="2"/>
      <c r="R123" s="2"/>
      <c r="S123" s="2"/>
      <c r="W123" s="34"/>
      <c r="X123" s="50"/>
      <c r="Y123" s="91">
        <f>(Z122*AH119)+(Z122*AH121)+(Z122*AH123)</f>
        <v>7.0812000000000008</v>
      </c>
      <c r="Z123" s="92">
        <f>(Z122*AI119)+(Z122*AI121)+(Z122*AI123)</f>
        <v>6.5039999999999987</v>
      </c>
      <c r="AA123" s="14"/>
      <c r="AB123" s="28"/>
      <c r="AC123" s="46" t="s">
        <v>27</v>
      </c>
      <c r="AD123" s="46"/>
      <c r="AF123" s="5">
        <v>0</v>
      </c>
      <c r="AG123" s="72">
        <f>C14*E14+D3</f>
        <v>16.259999999999998</v>
      </c>
      <c r="AH123" s="1">
        <v>0</v>
      </c>
      <c r="AI123" s="81">
        <f>AG123*AC124</f>
        <v>4.8779999999999997E-2</v>
      </c>
    </row>
    <row r="124" spans="4:35" ht="17" thickBot="1">
      <c r="D124" s="14"/>
      <c r="G124" s="4"/>
      <c r="H124" s="40"/>
      <c r="J124" s="79">
        <v>0.48</v>
      </c>
      <c r="L124" s="27"/>
      <c r="M124" s="4"/>
      <c r="N124" s="4"/>
      <c r="O124" s="4"/>
      <c r="P124" s="4"/>
      <c r="Q124" s="36"/>
      <c r="R124" s="26"/>
      <c r="S124" s="26"/>
      <c r="T124" s="26"/>
      <c r="U124" s="24" t="s">
        <v>20</v>
      </c>
      <c r="V124" s="24"/>
      <c r="W124" s="41"/>
      <c r="X124" s="37"/>
      <c r="AC124" s="63">
        <v>3.0000000000000001E-3</v>
      </c>
      <c r="AF124" s="5"/>
      <c r="AG124" s="72"/>
    </row>
    <row r="125" spans="4:35">
      <c r="D125" s="14"/>
      <c r="G125" s="4"/>
      <c r="H125" s="40"/>
      <c r="I125" s="4"/>
      <c r="J125" s="93">
        <f>(J124*M119)+(J124*M132)</f>
        <v>14.56744248</v>
      </c>
      <c r="K125" s="89">
        <f>(J124*N119)+(J124*N132)</f>
        <v>1.8082295999999998</v>
      </c>
      <c r="L125" s="14"/>
      <c r="M125" s="4"/>
      <c r="N125" s="4"/>
      <c r="O125" s="4"/>
      <c r="P125" s="4"/>
      <c r="Q125" s="40"/>
      <c r="R125" s="4"/>
      <c r="S125" s="4"/>
      <c r="T125" s="4"/>
      <c r="U125" s="63">
        <v>0.95</v>
      </c>
      <c r="W125" s="2"/>
      <c r="X125" s="50"/>
      <c r="Y125" s="4"/>
      <c r="AF125" s="5"/>
      <c r="AG125" s="72"/>
    </row>
    <row r="126" spans="4:35">
      <c r="D126" s="14"/>
      <c r="G126" s="4"/>
      <c r="H126" s="40"/>
      <c r="I126" s="4"/>
      <c r="J126" s="29"/>
      <c r="L126" s="14"/>
      <c r="M126" s="4"/>
      <c r="N126" s="4"/>
      <c r="O126" s="4"/>
      <c r="P126" s="4"/>
      <c r="Q126" s="40"/>
      <c r="R126" s="4"/>
      <c r="S126" s="4"/>
      <c r="T126" s="93">
        <f>(U125*Y123)+(U125*Y129)</f>
        <v>14.137139999999999</v>
      </c>
      <c r="U126" s="89">
        <f>(U125*Z123)+(U125*Z129)</f>
        <v>7.5467999999999975</v>
      </c>
      <c r="W126" s="2"/>
      <c r="X126" s="50"/>
      <c r="Y126" s="4"/>
      <c r="AF126" s="5"/>
      <c r="AG126" s="72"/>
    </row>
    <row r="127" spans="4:35" ht="16" thickBot="1">
      <c r="D127" s="14"/>
      <c r="G127" s="4"/>
      <c r="H127" s="40"/>
      <c r="I127" s="4"/>
      <c r="J127" s="29"/>
      <c r="L127" s="14"/>
      <c r="M127" s="4"/>
      <c r="N127" s="4"/>
      <c r="O127" s="4"/>
      <c r="P127" s="4"/>
      <c r="Q127" s="40"/>
      <c r="R127" s="4"/>
      <c r="S127" s="4"/>
      <c r="T127" s="4"/>
      <c r="W127" s="2"/>
      <c r="X127" s="64"/>
      <c r="Y127" s="13"/>
      <c r="Z127" s="42" t="s">
        <v>23</v>
      </c>
      <c r="AC127" s="48" t="s">
        <v>28</v>
      </c>
      <c r="AD127" s="48"/>
      <c r="AF127" s="5">
        <v>13</v>
      </c>
      <c r="AG127" s="72">
        <f>+D3</f>
        <v>2.4</v>
      </c>
      <c r="AH127" s="1">
        <v>13</v>
      </c>
      <c r="AI127" s="1">
        <v>2.4</v>
      </c>
    </row>
    <row r="128" spans="4:35">
      <c r="D128" s="14"/>
      <c r="G128" s="14"/>
      <c r="H128" s="4"/>
      <c r="I128" s="4"/>
      <c r="J128" s="29"/>
      <c r="L128" s="14"/>
      <c r="M128" s="4"/>
      <c r="N128" s="4"/>
      <c r="O128" s="4"/>
      <c r="P128" s="4"/>
      <c r="Q128" s="40"/>
      <c r="R128" s="4"/>
      <c r="S128" s="4"/>
      <c r="T128" s="4"/>
      <c r="W128" s="2"/>
      <c r="X128" s="37"/>
      <c r="Z128" s="63">
        <v>0.6</v>
      </c>
      <c r="AC128" s="63">
        <v>1</v>
      </c>
      <c r="AF128" s="5"/>
      <c r="AG128" s="72"/>
    </row>
    <row r="129" spans="4:49" ht="16" thickBot="1">
      <c r="D129" s="14"/>
      <c r="G129" s="14"/>
      <c r="H129" s="4"/>
      <c r="I129" s="4"/>
      <c r="J129" s="29"/>
      <c r="L129" s="14"/>
      <c r="M129" s="4"/>
      <c r="N129" s="4"/>
      <c r="O129" s="4"/>
      <c r="P129" s="4"/>
      <c r="Q129" s="40"/>
      <c r="R129" s="4"/>
      <c r="S129" s="4"/>
      <c r="T129" s="4"/>
      <c r="W129" s="2"/>
      <c r="X129" s="37"/>
      <c r="Y129" s="87">
        <f>(Z128*AH127)</f>
        <v>7.8</v>
      </c>
      <c r="Z129" s="86">
        <f>Z128*AI127</f>
        <v>1.44</v>
      </c>
      <c r="AD129" s="4"/>
      <c r="AF129" s="5"/>
      <c r="AG129" s="72"/>
    </row>
    <row r="130" spans="4:49" ht="17" customHeight="1" thickBot="1">
      <c r="D130" s="14"/>
      <c r="G130" s="14"/>
      <c r="H130" s="4"/>
      <c r="L130" s="14"/>
      <c r="M130" s="28"/>
      <c r="N130" s="23" t="s">
        <v>47</v>
      </c>
      <c r="O130" s="23"/>
      <c r="P130" s="3"/>
      <c r="Q130" s="4"/>
      <c r="R130" s="4"/>
      <c r="S130" s="4"/>
      <c r="W130" s="2"/>
      <c r="X130" s="37"/>
      <c r="AF130" s="5"/>
      <c r="AG130" s="72"/>
    </row>
    <row r="131" spans="4:49">
      <c r="D131" s="14"/>
      <c r="G131" s="14"/>
      <c r="H131" s="4"/>
      <c r="L131" s="4"/>
      <c r="M131" s="4"/>
      <c r="N131" s="61">
        <f>C20</f>
        <v>0.15</v>
      </c>
      <c r="O131" s="4"/>
      <c r="P131" s="4"/>
      <c r="Q131" s="40"/>
      <c r="R131" s="4"/>
      <c r="S131" s="4"/>
      <c r="T131" s="4"/>
      <c r="W131" s="2"/>
      <c r="X131" s="37"/>
      <c r="AA131" s="14"/>
      <c r="AB131" s="36"/>
      <c r="AC131" s="45" t="s">
        <v>29</v>
      </c>
      <c r="AD131" s="45"/>
      <c r="AF131" s="5">
        <v>28</v>
      </c>
      <c r="AG131" s="72">
        <f>C7*E7+D3</f>
        <v>87.9</v>
      </c>
      <c r="AH131" s="1">
        <f>AF131*AC132</f>
        <v>25.76</v>
      </c>
      <c r="AI131" s="82">
        <f>AG131*AC132</f>
        <v>80.868000000000009</v>
      </c>
    </row>
    <row r="132" spans="4:49" ht="17" thickBot="1">
      <c r="D132" s="14"/>
      <c r="G132" s="14"/>
      <c r="H132" s="9"/>
      <c r="I132" s="55"/>
      <c r="L132" s="4"/>
      <c r="M132" s="93">
        <f>(N131*T126)+(N131*T138)</f>
        <v>2.2988384999999996</v>
      </c>
      <c r="N132" s="89">
        <f>(N131*U126)+(N131*U138)</f>
        <v>1.7271449999999997</v>
      </c>
      <c r="O132" s="4"/>
      <c r="P132" s="4"/>
      <c r="Q132" s="40"/>
      <c r="R132" s="4"/>
      <c r="S132" s="4"/>
      <c r="T132" s="4"/>
      <c r="W132" s="2"/>
      <c r="X132" s="37"/>
      <c r="AA132" s="13"/>
      <c r="AB132" s="40"/>
      <c r="AC132" s="63">
        <v>0.92</v>
      </c>
      <c r="AF132" s="5"/>
      <c r="AG132" s="72"/>
    </row>
    <row r="133" spans="4:49" ht="17" thickBot="1">
      <c r="D133" s="14"/>
      <c r="G133" s="14"/>
      <c r="H133" s="9"/>
      <c r="I133" s="55"/>
      <c r="L133" s="4"/>
      <c r="M133" s="4"/>
      <c r="N133" s="4"/>
      <c r="O133" s="4"/>
      <c r="P133" s="4"/>
      <c r="Q133" s="40"/>
      <c r="R133" s="4"/>
      <c r="S133" s="4"/>
      <c r="T133" s="4"/>
      <c r="W133" s="37"/>
      <c r="X133" s="57"/>
      <c r="Y133" s="26"/>
      <c r="Z133" s="23" t="s">
        <v>24</v>
      </c>
      <c r="AC133" s="47" t="s">
        <v>30</v>
      </c>
      <c r="AD133" s="47"/>
      <c r="AF133" s="5">
        <v>13</v>
      </c>
      <c r="AG133" s="72">
        <f>C8*E8+D3</f>
        <v>116.4</v>
      </c>
      <c r="AH133" s="1">
        <f>AF133*AC134</f>
        <v>0.65</v>
      </c>
      <c r="AI133" s="1">
        <f>AG133*AC134</f>
        <v>5.82</v>
      </c>
    </row>
    <row r="134" spans="4:49">
      <c r="D134" s="14"/>
      <c r="G134" s="14"/>
      <c r="L134" s="4"/>
      <c r="M134" s="4"/>
      <c r="N134" s="4"/>
      <c r="O134" s="4"/>
      <c r="P134" s="4"/>
      <c r="Q134" s="40"/>
      <c r="R134" s="4"/>
      <c r="S134" s="4"/>
      <c r="T134" s="4"/>
      <c r="W134" s="37"/>
      <c r="X134" s="50"/>
      <c r="Y134" s="4"/>
      <c r="Z134" s="66">
        <v>0.9</v>
      </c>
      <c r="AA134" s="27"/>
      <c r="AC134" s="63">
        <v>0.05</v>
      </c>
      <c r="AF134" s="5"/>
      <c r="AG134" s="72"/>
    </row>
    <row r="135" spans="4:49" ht="16" thickBot="1">
      <c r="D135" s="14"/>
      <c r="G135" s="15"/>
      <c r="L135" s="4"/>
      <c r="M135" s="4"/>
      <c r="N135" s="4"/>
      <c r="O135" s="4"/>
      <c r="P135" s="4"/>
      <c r="Q135" s="40"/>
      <c r="R135" s="4"/>
      <c r="S135" s="4"/>
      <c r="T135" s="4"/>
      <c r="W135" s="34"/>
      <c r="X135" s="50"/>
      <c r="Y135" s="91">
        <f>(Z134*AH131)+(Z134*AH133)+(Z134*AH135)</f>
        <v>23.769000000000002</v>
      </c>
      <c r="Z135" s="86">
        <f>(Z134*AI131)+(Z134*AI133)+(Z134*AI135)</f>
        <v>79.110000000000014</v>
      </c>
      <c r="AA135" s="14"/>
      <c r="AB135" s="28"/>
      <c r="AC135" s="46" t="s">
        <v>27</v>
      </c>
      <c r="AD135" s="46"/>
      <c r="AF135" s="5">
        <v>0</v>
      </c>
      <c r="AG135" s="72">
        <f>C9*E9+D3</f>
        <v>40.4</v>
      </c>
      <c r="AH135" s="1">
        <v>0</v>
      </c>
      <c r="AI135" s="82">
        <f>AG135*AC136</f>
        <v>1.212</v>
      </c>
    </row>
    <row r="136" spans="4:49" ht="16" thickBot="1">
      <c r="D136" s="14"/>
      <c r="E136" s="28"/>
      <c r="F136" s="12" t="s">
        <v>9</v>
      </c>
      <c r="G136" s="2"/>
      <c r="L136" s="4"/>
      <c r="M136" s="4"/>
      <c r="N136" s="4"/>
      <c r="O136" s="4"/>
      <c r="P136" s="4"/>
      <c r="Q136" s="28"/>
      <c r="R136" s="13"/>
      <c r="S136" s="13"/>
      <c r="T136" s="13"/>
      <c r="U136" s="23" t="s">
        <v>21</v>
      </c>
      <c r="V136" s="23"/>
      <c r="W136" s="41"/>
      <c r="X136" s="37"/>
      <c r="AC136" s="63">
        <v>0.03</v>
      </c>
      <c r="AF136" s="5"/>
      <c r="AG136" s="72"/>
      <c r="AW136">
        <v>3</v>
      </c>
    </row>
    <row r="137" spans="4:49">
      <c r="G137" s="17"/>
      <c r="H137" s="4"/>
      <c r="I137" s="4"/>
      <c r="T137" s="4"/>
      <c r="U137" s="66">
        <v>0.05</v>
      </c>
      <c r="V137" s="2"/>
      <c r="W137" s="37"/>
      <c r="X137" s="50"/>
      <c r="Y137" s="4"/>
      <c r="AF137" s="60"/>
      <c r="AG137" s="72"/>
    </row>
    <row r="138" spans="4:49">
      <c r="F138" s="93">
        <f>J125+J152</f>
        <v>18.962787980000002</v>
      </c>
      <c r="G138" s="94">
        <f>K125+K152</f>
        <v>4.8551357999999993</v>
      </c>
      <c r="H138" s="4"/>
      <c r="I138" s="4"/>
      <c r="L138" s="4"/>
      <c r="M138" s="4"/>
      <c r="N138" s="4"/>
      <c r="O138" s="4"/>
      <c r="P138" s="4"/>
      <c r="Q138" s="4"/>
      <c r="R138" s="4"/>
      <c r="S138" s="4"/>
      <c r="T138" s="93">
        <f>(U137*Y135)+(U137*Y141)</f>
        <v>1.1884500000000002</v>
      </c>
      <c r="U138" s="89">
        <f>(U137*Z135)+(U137*Z141)</f>
        <v>3.9675000000000007</v>
      </c>
      <c r="W138" s="2"/>
      <c r="X138" s="50"/>
      <c r="Y138" s="4"/>
      <c r="AF138" s="5"/>
      <c r="AG138" s="72"/>
    </row>
    <row r="139" spans="4:49" ht="16" thickBot="1">
      <c r="G139" s="18"/>
      <c r="H139" s="4"/>
      <c r="I139" s="4"/>
      <c r="L139" s="4"/>
      <c r="M139" s="4"/>
      <c r="P139" s="2"/>
      <c r="Q139" s="2"/>
      <c r="R139" s="2"/>
      <c r="S139" s="2"/>
      <c r="T139" s="4"/>
      <c r="W139" s="2"/>
      <c r="X139" s="64"/>
      <c r="Y139" s="13"/>
      <c r="Z139" s="42" t="s">
        <v>23</v>
      </c>
      <c r="AC139" s="46" t="s">
        <v>27</v>
      </c>
      <c r="AD139" s="46"/>
      <c r="AF139" s="5">
        <v>0</v>
      </c>
      <c r="AG139" s="72">
        <f>D3</f>
        <v>2.4</v>
      </c>
      <c r="AH139" s="1">
        <v>0</v>
      </c>
      <c r="AI139" s="1">
        <v>2.4</v>
      </c>
      <c r="AJ139" s="62"/>
    </row>
    <row r="140" spans="4:49" ht="16" customHeight="1">
      <c r="G140" s="18"/>
      <c r="H140" s="4"/>
      <c r="I140" s="4"/>
      <c r="L140" s="4"/>
      <c r="M140" s="4"/>
      <c r="P140" s="2"/>
      <c r="Q140" s="2"/>
      <c r="R140" s="2"/>
      <c r="S140" s="2"/>
      <c r="W140" s="2"/>
      <c r="X140" s="2"/>
      <c r="Z140" s="63">
        <v>0.1</v>
      </c>
      <c r="AC140" s="63">
        <v>1</v>
      </c>
      <c r="AF140" s="5"/>
      <c r="AG140" s="72"/>
    </row>
    <row r="141" spans="4:49">
      <c r="G141" s="14"/>
      <c r="H141" s="4"/>
      <c r="I141" s="4"/>
      <c r="P141" s="2"/>
      <c r="Q141" s="2"/>
      <c r="R141" s="2"/>
      <c r="S141" s="2"/>
      <c r="Y141" s="87">
        <v>0</v>
      </c>
      <c r="Z141" s="86">
        <f>Z140*AI139</f>
        <v>0.24</v>
      </c>
      <c r="AF141" s="5"/>
      <c r="AG141" s="72"/>
    </row>
    <row r="142" spans="4:49" ht="16" thickBot="1">
      <c r="G142" s="14"/>
      <c r="H142" s="4"/>
      <c r="I142" s="4"/>
      <c r="P142" s="2"/>
      <c r="Q142" s="2"/>
      <c r="R142" s="2"/>
      <c r="S142" s="2"/>
      <c r="AF142" s="5"/>
      <c r="AG142" s="72"/>
    </row>
    <row r="143" spans="4:49" ht="17" customHeight="1">
      <c r="G143" s="14"/>
      <c r="L143" s="14"/>
      <c r="M143" s="36"/>
      <c r="N143" s="56" t="s">
        <v>13</v>
      </c>
      <c r="O143" s="33"/>
      <c r="P143" s="2"/>
      <c r="Q143" s="2"/>
      <c r="R143" s="2"/>
      <c r="S143" s="2"/>
      <c r="U143" s="39" t="s">
        <v>22</v>
      </c>
      <c r="V143" s="39"/>
      <c r="AC143" s="45" t="s">
        <v>26</v>
      </c>
      <c r="AD143" s="45"/>
      <c r="AF143" s="5">
        <v>8</v>
      </c>
      <c r="AG143" s="72">
        <f>D3</f>
        <v>2.4</v>
      </c>
      <c r="AH143" s="1">
        <v>8</v>
      </c>
      <c r="AI143" s="1">
        <v>2.4</v>
      </c>
    </row>
    <row r="144" spans="4:49" ht="17" customHeight="1">
      <c r="G144" s="14"/>
      <c r="L144" s="14"/>
      <c r="N144" s="65">
        <v>0.7</v>
      </c>
      <c r="O144" s="2"/>
      <c r="P144" s="2"/>
      <c r="Q144" s="2"/>
      <c r="R144" s="2"/>
      <c r="S144" s="2"/>
      <c r="U144" s="2"/>
      <c r="V144" s="2"/>
      <c r="W144" s="2"/>
      <c r="X144" s="2"/>
      <c r="Y144" s="53"/>
      <c r="Z144" s="2"/>
      <c r="AC144" s="63">
        <v>1</v>
      </c>
      <c r="AF144" s="5"/>
      <c r="AG144" s="72"/>
    </row>
    <row r="145" spans="7:35" ht="17" customHeight="1" thickBot="1">
      <c r="G145" s="14"/>
      <c r="L145" s="14"/>
      <c r="M145" s="93">
        <f>(N144*AH143)</f>
        <v>5.6</v>
      </c>
      <c r="N145" s="89">
        <f>N144*AI143</f>
        <v>1.68</v>
      </c>
      <c r="O145" s="2"/>
      <c r="P145" s="2"/>
      <c r="Q145" s="2"/>
      <c r="R145" s="2"/>
      <c r="S145" s="2"/>
      <c r="V145" s="2"/>
      <c r="W145" s="2"/>
      <c r="X145" s="2"/>
      <c r="Y145" s="2"/>
      <c r="Z145" s="53"/>
      <c r="AA145" s="2"/>
      <c r="AF145" s="5"/>
      <c r="AG145" s="72"/>
    </row>
    <row r="146" spans="7:35" ht="17" customHeight="1">
      <c r="G146" s="14"/>
      <c r="L146" s="14"/>
      <c r="N146" s="37"/>
      <c r="O146" s="2"/>
      <c r="P146" s="2"/>
      <c r="Q146" s="2"/>
      <c r="R146" s="2"/>
      <c r="S146" s="2"/>
      <c r="AB146" s="36"/>
      <c r="AC146" s="45" t="s">
        <v>29</v>
      </c>
      <c r="AD146" s="45"/>
      <c r="AF146" s="5">
        <v>10</v>
      </c>
      <c r="AG146" s="72">
        <f>C14*E14+D3</f>
        <v>16.259999999999998</v>
      </c>
      <c r="AH146" s="1">
        <f>AF146*AC147</f>
        <v>9.8000000000000007</v>
      </c>
      <c r="AI146" s="82">
        <f>AG146*AC147</f>
        <v>15.934799999999997</v>
      </c>
    </row>
    <row r="147" spans="7:35" ht="18" customHeight="1" thickBot="1">
      <c r="G147" s="14"/>
      <c r="L147" s="14"/>
      <c r="N147" s="37"/>
      <c r="O147" s="2"/>
      <c r="P147" s="2"/>
      <c r="Q147" s="2"/>
      <c r="R147" s="2"/>
      <c r="S147" s="2"/>
      <c r="X147" s="4"/>
      <c r="AA147" s="13"/>
      <c r="AB147" s="40"/>
      <c r="AC147" s="66">
        <v>0.98</v>
      </c>
      <c r="AF147" s="5"/>
      <c r="AG147" s="72"/>
    </row>
    <row r="148" spans="7:35" ht="16" thickBot="1">
      <c r="G148" s="14"/>
      <c r="L148" s="14"/>
      <c r="O148" s="4"/>
      <c r="P148" s="37"/>
      <c r="Q148" s="37"/>
      <c r="R148" s="37"/>
      <c r="S148" s="37"/>
      <c r="W148" s="37"/>
      <c r="X148" s="57"/>
      <c r="Y148" s="26"/>
      <c r="Z148" s="24" t="s">
        <v>25</v>
      </c>
      <c r="AC148" s="47" t="s">
        <v>30</v>
      </c>
      <c r="AD148" s="47"/>
      <c r="AF148" s="5">
        <v>6</v>
      </c>
      <c r="AG148" s="72">
        <f>C14*E14+D3</f>
        <v>16.259999999999998</v>
      </c>
      <c r="AH148" s="1">
        <f>AF148*AC149</f>
        <v>0.09</v>
      </c>
      <c r="AI148" s="82">
        <f>AG148*AC149</f>
        <v>0.24389999999999995</v>
      </c>
    </row>
    <row r="149" spans="7:35" ht="16" thickBot="1">
      <c r="G149" s="4"/>
      <c r="H149" s="40"/>
      <c r="L149" s="15"/>
      <c r="O149" s="4"/>
      <c r="P149" s="4"/>
      <c r="Q149" s="4"/>
      <c r="R149" s="4"/>
      <c r="S149" s="4"/>
      <c r="W149" s="37"/>
      <c r="X149" s="50"/>
      <c r="Y149" s="4"/>
      <c r="Z149" s="66">
        <v>0.25</v>
      </c>
      <c r="AA149" s="27"/>
      <c r="AC149" s="63">
        <v>1.4999999999999999E-2</v>
      </c>
      <c r="AF149" s="5"/>
      <c r="AG149" s="72"/>
    </row>
    <row r="150" spans="7:35" ht="16" thickBot="1">
      <c r="G150" s="4"/>
      <c r="H150" s="28"/>
      <c r="I150" s="13"/>
      <c r="J150" s="23" t="s">
        <v>32</v>
      </c>
      <c r="K150" s="23"/>
      <c r="P150" s="2"/>
      <c r="Q150" s="2"/>
      <c r="R150" s="2"/>
      <c r="S150" s="2"/>
      <c r="W150" s="34"/>
      <c r="X150" s="50"/>
      <c r="Y150" s="91">
        <f>(Z149*AH146)+(Z149*AH148)+(Z149*AH150)</f>
        <v>2.4725000000000001</v>
      </c>
      <c r="Z150" s="86">
        <f>(Z149*AI146)+(Z149*AI148)+(Z149*AI150)</f>
        <v>4.0649999999999986</v>
      </c>
      <c r="AA150" s="14"/>
      <c r="AB150" s="28"/>
      <c r="AC150" s="46" t="s">
        <v>27</v>
      </c>
      <c r="AD150" s="46"/>
      <c r="AF150" s="5">
        <v>0</v>
      </c>
      <c r="AG150" s="72">
        <f>C14*E14+D3</f>
        <v>16.259999999999998</v>
      </c>
      <c r="AH150" s="1">
        <v>0</v>
      </c>
      <c r="AI150" s="82">
        <f>AG150*AC151</f>
        <v>8.1299999999999997E-2</v>
      </c>
    </row>
    <row r="151" spans="7:35" ht="16" thickBot="1">
      <c r="G151" s="4"/>
      <c r="H151" s="4"/>
      <c r="J151" s="63">
        <v>0.52</v>
      </c>
      <c r="L151" s="27"/>
      <c r="P151" s="14"/>
      <c r="Q151" s="26"/>
      <c r="R151" s="26"/>
      <c r="S151" s="26"/>
      <c r="T151" s="26"/>
      <c r="U151" s="24" t="s">
        <v>20</v>
      </c>
      <c r="V151" s="24"/>
      <c r="W151" s="41"/>
      <c r="X151" s="37"/>
      <c r="AC151" s="63">
        <v>5.0000000000000001E-3</v>
      </c>
      <c r="AF151" s="5"/>
      <c r="AG151" s="72"/>
    </row>
    <row r="152" spans="7:35">
      <c r="G152" s="4"/>
      <c r="H152" s="4"/>
      <c r="J152" s="93">
        <f>(J151*M145)+(J151*M161)</f>
        <v>4.3953454999999995</v>
      </c>
      <c r="K152" s="89">
        <f>(J151*N145)+(J151*N161)</f>
        <v>3.0469061999999996</v>
      </c>
      <c r="L152" s="14"/>
      <c r="P152" s="14"/>
      <c r="Q152" s="4"/>
      <c r="R152" s="4"/>
      <c r="S152" s="4"/>
      <c r="T152" s="2"/>
      <c r="U152" s="63">
        <v>0.05</v>
      </c>
      <c r="V152" s="2"/>
      <c r="W152" s="37"/>
      <c r="X152" s="50"/>
      <c r="Y152" s="4"/>
      <c r="AF152" s="5"/>
      <c r="AG152" s="72"/>
    </row>
    <row r="153" spans="7:35">
      <c r="G153" s="4"/>
      <c r="H153" s="4"/>
      <c r="L153" s="14"/>
      <c r="P153" s="14"/>
      <c r="Q153" s="4"/>
      <c r="R153" s="4"/>
      <c r="S153" s="4"/>
      <c r="T153" s="93">
        <f>(U152*Y150)+(U152*Y156)</f>
        <v>0.19862500000000002</v>
      </c>
      <c r="U153" s="89">
        <f>(U152*Z150)+(U152*Z156)</f>
        <v>0.2932499999999999</v>
      </c>
      <c r="W153" s="2"/>
      <c r="X153" s="50"/>
      <c r="Y153" s="4"/>
      <c r="AF153" s="5"/>
      <c r="AG153" s="72"/>
    </row>
    <row r="154" spans="7:35" ht="16" thickBot="1">
      <c r="G154" s="4"/>
      <c r="H154" s="4"/>
      <c r="L154" s="14"/>
      <c r="P154" s="14"/>
      <c r="Q154" s="4"/>
      <c r="R154" s="4"/>
      <c r="S154" s="4"/>
      <c r="W154" s="2"/>
      <c r="X154" s="64"/>
      <c r="Y154" s="13"/>
      <c r="Z154" s="42" t="s">
        <v>23</v>
      </c>
      <c r="AC154" s="48" t="s">
        <v>28</v>
      </c>
      <c r="AD154" s="48"/>
      <c r="AF154" s="5">
        <v>2</v>
      </c>
      <c r="AG154" s="72">
        <f>D3</f>
        <v>2.4</v>
      </c>
      <c r="AH154" s="1">
        <v>2</v>
      </c>
      <c r="AI154" s="1">
        <v>2.4</v>
      </c>
    </row>
    <row r="155" spans="7:35">
      <c r="G155" s="4"/>
      <c r="H155" s="4"/>
      <c r="L155" s="14"/>
      <c r="P155" s="14"/>
      <c r="Q155" s="4"/>
      <c r="R155" s="4"/>
      <c r="S155" s="4"/>
      <c r="W155" s="2"/>
      <c r="X155" s="37"/>
      <c r="Y155" s="4"/>
      <c r="Z155" s="66">
        <v>0.75</v>
      </c>
      <c r="AC155" s="63">
        <v>1</v>
      </c>
      <c r="AG155" s="72"/>
    </row>
    <row r="156" spans="7:35">
      <c r="G156" s="4"/>
      <c r="H156" s="4"/>
      <c r="L156" s="14"/>
      <c r="P156" s="14"/>
      <c r="Q156" s="4"/>
      <c r="R156" s="4"/>
      <c r="S156" s="4"/>
      <c r="X156" s="4"/>
      <c r="Y156" s="87">
        <f>Z155*AH154</f>
        <v>1.5</v>
      </c>
      <c r="Z156" s="86">
        <f>Z155*AI154</f>
        <v>1.7999999999999998</v>
      </c>
      <c r="AG156" s="72"/>
    </row>
    <row r="157" spans="7:35">
      <c r="G157" s="4"/>
      <c r="H157" s="4"/>
      <c r="L157" s="14"/>
      <c r="P157" s="14"/>
      <c r="Q157" s="4"/>
      <c r="R157" s="4"/>
      <c r="S157" s="4"/>
      <c r="X157" s="4"/>
      <c r="AG157" s="72"/>
    </row>
    <row r="158" spans="7:35" ht="16" thickBot="1">
      <c r="G158" s="4"/>
      <c r="H158" s="4"/>
      <c r="L158" s="14"/>
      <c r="P158" s="15"/>
      <c r="Q158" s="4"/>
      <c r="R158" s="4"/>
      <c r="S158" s="4"/>
      <c r="X158" s="4"/>
      <c r="AD158" s="62"/>
      <c r="AG158" s="72"/>
    </row>
    <row r="159" spans="7:35" ht="16" thickBot="1">
      <c r="G159" s="4"/>
      <c r="H159" s="4"/>
      <c r="L159" s="14"/>
      <c r="M159" s="28"/>
      <c r="N159" s="33" t="s">
        <v>14</v>
      </c>
      <c r="O159" s="33"/>
      <c r="Q159" s="4"/>
      <c r="R159" s="4"/>
      <c r="S159" s="4"/>
      <c r="X159" s="4"/>
      <c r="AG159" s="72"/>
    </row>
    <row r="160" spans="7:35">
      <c r="G160" s="4"/>
      <c r="H160" s="4"/>
      <c r="N160" s="66">
        <v>0.3</v>
      </c>
      <c r="P160" s="27"/>
      <c r="Q160" s="4"/>
      <c r="R160" s="4"/>
      <c r="S160" s="4"/>
      <c r="X160" s="4"/>
      <c r="AG160" s="72"/>
    </row>
    <row r="161" spans="7:35" ht="16" thickBot="1">
      <c r="G161" s="4"/>
      <c r="H161" s="4"/>
      <c r="M161" s="93">
        <f>(N160*T153)+(N160*T169)</f>
        <v>2.8525874999999998</v>
      </c>
      <c r="N161" s="89">
        <f>(N160*U153)+(N160*U169)</f>
        <v>4.1794349999999989</v>
      </c>
      <c r="P161" s="14"/>
      <c r="Q161" s="4"/>
      <c r="R161" s="4"/>
      <c r="S161" s="4"/>
      <c r="W161" s="2"/>
      <c r="X161" s="37"/>
      <c r="Z161" s="2"/>
      <c r="AG161" s="72"/>
    </row>
    <row r="162" spans="7:35">
      <c r="G162" s="4"/>
      <c r="H162" s="4"/>
      <c r="P162" s="14"/>
      <c r="Q162" s="4"/>
      <c r="R162" s="4"/>
      <c r="S162" s="4"/>
      <c r="X162" s="4"/>
      <c r="AB162" s="36"/>
      <c r="AC162" s="45" t="s">
        <v>29</v>
      </c>
      <c r="AD162" s="45"/>
      <c r="AF162" s="1">
        <v>16</v>
      </c>
      <c r="AG162" s="72">
        <f>C7*E7+D3</f>
        <v>87.9</v>
      </c>
      <c r="AH162" s="1">
        <f>AF162*AC163</f>
        <v>12.8</v>
      </c>
      <c r="AI162" s="1">
        <f>AG162*AC163</f>
        <v>70.320000000000007</v>
      </c>
    </row>
    <row r="163" spans="7:35" ht="16" thickBot="1">
      <c r="G163" s="4"/>
      <c r="H163" s="4"/>
      <c r="P163" s="14"/>
      <c r="Q163" s="4"/>
      <c r="R163" s="4"/>
      <c r="S163" s="4"/>
      <c r="X163" s="4"/>
      <c r="AA163" s="13"/>
      <c r="AB163" s="40"/>
      <c r="AC163" s="66">
        <v>0.8</v>
      </c>
      <c r="AG163" s="72"/>
    </row>
    <row r="164" spans="7:35" ht="16" thickBot="1">
      <c r="G164" s="4"/>
      <c r="H164" s="4"/>
      <c r="P164" s="14"/>
      <c r="Q164" s="4"/>
      <c r="R164" s="4"/>
      <c r="S164" s="4"/>
      <c r="W164" s="37"/>
      <c r="X164" s="57"/>
      <c r="Y164" s="26"/>
      <c r="Z164" s="23" t="s">
        <v>24</v>
      </c>
      <c r="AC164" s="47" t="s">
        <v>30</v>
      </c>
      <c r="AD164" s="47"/>
      <c r="AF164" s="1">
        <v>8</v>
      </c>
      <c r="AG164" s="72">
        <f>C8*E8+D3</f>
        <v>116.4</v>
      </c>
      <c r="AH164" s="1">
        <f>AF164*AC165</f>
        <v>1.2</v>
      </c>
      <c r="AI164" s="1">
        <f>AG164*AC165</f>
        <v>17.46</v>
      </c>
    </row>
    <row r="165" spans="7:35">
      <c r="G165" s="4"/>
      <c r="H165" s="4"/>
      <c r="P165" s="14"/>
      <c r="Q165" s="4"/>
      <c r="R165" s="4"/>
      <c r="S165" s="4"/>
      <c r="W165" s="37"/>
      <c r="X165" s="50"/>
      <c r="Y165" s="4"/>
      <c r="Z165" s="66">
        <v>0.7</v>
      </c>
      <c r="AA165" s="27"/>
      <c r="AC165" s="63">
        <v>0.15</v>
      </c>
      <c r="AG165" s="72"/>
    </row>
    <row r="166" spans="7:35" ht="16" thickBot="1">
      <c r="P166" s="14"/>
      <c r="Q166" s="4"/>
      <c r="R166" s="4"/>
      <c r="S166" s="4"/>
      <c r="W166" s="34"/>
      <c r="X166" s="50"/>
      <c r="Y166" s="87">
        <f>(Z165*AH162)+(Z165*AH164)+(Z165*AH166)</f>
        <v>9.7999999999999989</v>
      </c>
      <c r="Z166" s="86">
        <f>(AA16*AI162)+(Z165*AI164)+(Z165*AI166)</f>
        <v>13.635999999999999</v>
      </c>
      <c r="AA166" s="14"/>
      <c r="AB166" s="28"/>
      <c r="AC166" s="46" t="s">
        <v>27</v>
      </c>
      <c r="AD166" s="46"/>
      <c r="AF166" s="1">
        <v>0</v>
      </c>
      <c r="AG166" s="72">
        <f>C9*E9+D3</f>
        <v>40.4</v>
      </c>
      <c r="AH166" s="1">
        <v>0</v>
      </c>
      <c r="AI166" s="1">
        <f>AG166*AC167</f>
        <v>2.02</v>
      </c>
    </row>
    <row r="167" spans="7:35" ht="16" thickBot="1">
      <c r="P167" s="14"/>
      <c r="Q167" s="13"/>
      <c r="R167" s="13"/>
      <c r="S167" s="13"/>
      <c r="T167" s="13"/>
      <c r="U167" s="23" t="s">
        <v>21</v>
      </c>
      <c r="V167" s="23"/>
      <c r="W167" s="41"/>
      <c r="X167" s="37"/>
      <c r="AC167" s="63">
        <v>0.05</v>
      </c>
      <c r="AG167" s="72"/>
    </row>
    <row r="168" spans="7:35">
      <c r="P168" s="4"/>
      <c r="Q168" s="4"/>
      <c r="R168" s="4"/>
      <c r="S168" s="4"/>
      <c r="U168" s="66">
        <v>0.95</v>
      </c>
      <c r="V168" s="2"/>
      <c r="W168" s="37"/>
      <c r="X168" s="50"/>
      <c r="Y168" s="4"/>
      <c r="AE168" s="4"/>
      <c r="AG168" s="72"/>
    </row>
    <row r="169" spans="7:35">
      <c r="T169" s="93">
        <f>(U168*Y166)+(U168*Y172)</f>
        <v>9.3099999999999987</v>
      </c>
      <c r="U169" s="89">
        <f>(U168*Z166)+(U168*Z172)</f>
        <v>13.638199999999998</v>
      </c>
      <c r="W169" s="2"/>
      <c r="X169" s="50"/>
      <c r="Y169" s="4"/>
      <c r="AE169" s="4"/>
      <c r="AG169" s="72"/>
    </row>
    <row r="170" spans="7:35" ht="16" thickBot="1">
      <c r="W170" s="2"/>
      <c r="X170" s="64"/>
      <c r="Y170" s="13"/>
      <c r="Z170" s="42" t="s">
        <v>23</v>
      </c>
      <c r="AC170" s="46" t="s">
        <v>27</v>
      </c>
      <c r="AD170" s="46"/>
      <c r="AE170" s="4"/>
      <c r="AF170" s="1">
        <v>0</v>
      </c>
      <c r="AG170" s="72">
        <f>D3</f>
        <v>2.4</v>
      </c>
      <c r="AH170" s="1">
        <v>0</v>
      </c>
      <c r="AI170" s="1">
        <v>2.4</v>
      </c>
    </row>
    <row r="171" spans="7:35">
      <c r="X171" s="4"/>
      <c r="Z171" s="63">
        <v>0.3</v>
      </c>
      <c r="AC171" s="63">
        <v>1</v>
      </c>
      <c r="AE171" s="4"/>
    </row>
    <row r="172" spans="7:35">
      <c r="X172" s="4"/>
      <c r="Y172" s="87">
        <f>Z171*AH170</f>
        <v>0</v>
      </c>
      <c r="Z172" s="85">
        <f>Z171*AI170</f>
        <v>0.72</v>
      </c>
      <c r="AA172" s="4"/>
      <c r="AB172" s="4"/>
      <c r="AC172" s="4"/>
      <c r="AD172" s="4"/>
      <c r="AE172" s="4"/>
    </row>
    <row r="173" spans="7:35">
      <c r="V173" s="4"/>
      <c r="W173" s="4"/>
      <c r="X173" s="4"/>
      <c r="Z173" s="4"/>
      <c r="AA173" s="37"/>
      <c r="AB173" s="4"/>
      <c r="AC173" s="4"/>
      <c r="AD173" s="4"/>
    </row>
    <row r="174" spans="7:35">
      <c r="Z174" s="4"/>
      <c r="AA174" s="37"/>
      <c r="AB174" s="4"/>
      <c r="AC174" s="4"/>
      <c r="AD174" s="4"/>
    </row>
    <row r="175" spans="7:35">
      <c r="Z175" s="4"/>
      <c r="AA175" s="37"/>
      <c r="AB175" s="4"/>
      <c r="AC175" s="4"/>
      <c r="AD175" s="4"/>
    </row>
    <row r="176" spans="7:35">
      <c r="V176" s="4"/>
      <c r="W176" s="37"/>
      <c r="X176" s="4"/>
      <c r="Y176" s="4"/>
      <c r="Z176" s="4"/>
    </row>
    <row r="177" spans="22:26">
      <c r="V177" s="4"/>
      <c r="W177" s="4"/>
      <c r="X177" s="4"/>
      <c r="Y177" s="4"/>
      <c r="Z177" s="4"/>
    </row>
    <row r="178" spans="22:26">
      <c r="V178" s="4"/>
      <c r="W178" s="4"/>
      <c r="X178" s="4"/>
      <c r="Y178" s="4"/>
      <c r="Z178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2E678-0A65-284C-BE10-B4CBF3AF7E62}">
  <dimension ref="A1:L28"/>
  <sheetViews>
    <sheetView topLeftCell="A7" zoomScale="110" zoomScaleNormal="110" workbookViewId="0">
      <selection activeCell="J26" sqref="J26"/>
    </sheetView>
  </sheetViews>
  <sheetFormatPr baseColWidth="10" defaultRowHeight="15"/>
  <cols>
    <col min="1" max="1" width="21.83203125" customWidth="1"/>
    <col min="2" max="2" width="17" customWidth="1"/>
    <col min="3" max="3" width="17.33203125" customWidth="1"/>
    <col min="9" max="9" width="11" customWidth="1"/>
  </cols>
  <sheetData>
    <row r="1" spans="1:12" ht="16" thickBot="1">
      <c r="A1" s="1" t="s">
        <v>95</v>
      </c>
    </row>
    <row r="2" spans="1:12" ht="16" thickBot="1">
      <c r="A2" s="97" t="s">
        <v>59</v>
      </c>
      <c r="B2" s="4"/>
      <c r="C2" s="4"/>
      <c r="D2" s="4"/>
      <c r="E2" s="4"/>
      <c r="F2" s="4"/>
    </row>
    <row r="3" spans="1:12" ht="29" customHeight="1" thickBot="1">
      <c r="A3" s="99"/>
      <c r="B3" s="100" t="s">
        <v>3</v>
      </c>
      <c r="C3" s="100" t="s">
        <v>7</v>
      </c>
      <c r="D3" s="100" t="s">
        <v>4</v>
      </c>
      <c r="E3" s="100" t="s">
        <v>5</v>
      </c>
      <c r="F3" s="100" t="s">
        <v>6</v>
      </c>
    </row>
    <row r="4" spans="1:12" ht="16" thickBot="1">
      <c r="A4" s="101" t="s">
        <v>9</v>
      </c>
      <c r="B4" s="128">
        <f>'Decision Tree'!G138</f>
        <v>4.8551357999999993</v>
      </c>
      <c r="C4" s="103">
        <f>'Decision Tree'!F138</f>
        <v>18.962787980000002</v>
      </c>
      <c r="D4" s="104"/>
      <c r="E4" s="105"/>
      <c r="F4" s="104"/>
    </row>
    <row r="5" spans="1:12" ht="16" thickBot="1">
      <c r="A5" s="101" t="s">
        <v>8</v>
      </c>
      <c r="B5" s="128">
        <f>'Decision Tree'!G51</f>
        <v>6.7400052409999995</v>
      </c>
      <c r="C5" s="103">
        <f>'Decision Tree'!F51</f>
        <v>19.766799975800001</v>
      </c>
      <c r="D5" s="104">
        <f>B5-B4</f>
        <v>1.8848694410000002</v>
      </c>
      <c r="E5" s="105">
        <f>C5-C4</f>
        <v>0.80401199579999982</v>
      </c>
      <c r="F5" s="106">
        <f>D5/E5</f>
        <v>2.3443299986146808</v>
      </c>
      <c r="H5" s="149" t="s">
        <v>96</v>
      </c>
      <c r="I5" s="24"/>
      <c r="J5" s="24"/>
      <c r="K5" s="24"/>
      <c r="L5" s="24"/>
    </row>
    <row r="7" spans="1:12">
      <c r="D7" s="95"/>
    </row>
    <row r="8" spans="1:12">
      <c r="A8" s="1" t="s">
        <v>94</v>
      </c>
    </row>
    <row r="9" spans="1:12">
      <c r="A9" s="86" t="s">
        <v>63</v>
      </c>
      <c r="C9">
        <v>2.8</v>
      </c>
      <c r="D9">
        <v>3</v>
      </c>
      <c r="E9">
        <v>3.2</v>
      </c>
      <c r="F9">
        <v>3.4</v>
      </c>
      <c r="G9">
        <v>3.6</v>
      </c>
      <c r="H9">
        <v>3.8</v>
      </c>
      <c r="I9">
        <v>4</v>
      </c>
      <c r="J9">
        <v>4.2</v>
      </c>
    </row>
    <row r="10" spans="1:12">
      <c r="A10" s="22" t="s">
        <v>6</v>
      </c>
      <c r="B10">
        <v>2.34</v>
      </c>
      <c r="C10">
        <v>1.93</v>
      </c>
      <c r="D10">
        <v>2.0499999999999998</v>
      </c>
      <c r="E10">
        <v>2.17</v>
      </c>
      <c r="F10">
        <v>2.29</v>
      </c>
      <c r="G10">
        <v>2.4</v>
      </c>
      <c r="H10">
        <v>2.52</v>
      </c>
      <c r="I10">
        <v>2.6</v>
      </c>
      <c r="J10">
        <v>2.75</v>
      </c>
    </row>
    <row r="12" spans="1:12" ht="16" customHeight="1">
      <c r="A12" s="25" t="s">
        <v>62</v>
      </c>
      <c r="C12">
        <v>1</v>
      </c>
      <c r="D12">
        <v>1.2849999999999999</v>
      </c>
      <c r="E12">
        <v>1.57</v>
      </c>
      <c r="F12">
        <v>1.855</v>
      </c>
      <c r="G12">
        <v>2.14</v>
      </c>
      <c r="H12">
        <v>2.4249999999999998</v>
      </c>
      <c r="I12">
        <v>2.71</v>
      </c>
      <c r="J12">
        <v>3</v>
      </c>
    </row>
    <row r="13" spans="1:12">
      <c r="A13" s="22" t="s">
        <v>6</v>
      </c>
      <c r="B13">
        <v>2.34</v>
      </c>
      <c r="C13">
        <v>2.31</v>
      </c>
      <c r="D13">
        <v>2.3199999999999998</v>
      </c>
      <c r="E13">
        <v>2.3199999999999998</v>
      </c>
      <c r="F13">
        <v>2.33</v>
      </c>
      <c r="G13">
        <v>2.34</v>
      </c>
      <c r="H13">
        <v>2.34</v>
      </c>
      <c r="I13">
        <v>2.35</v>
      </c>
      <c r="J13">
        <v>2.36</v>
      </c>
    </row>
    <row r="15" spans="1:12" ht="31" customHeight="1">
      <c r="A15" s="107" t="s">
        <v>60</v>
      </c>
      <c r="C15">
        <v>0.76500000000000001</v>
      </c>
      <c r="D15">
        <v>0.78920000000000001</v>
      </c>
      <c r="E15">
        <v>0.8135</v>
      </c>
      <c r="F15">
        <v>0.83760000000000001</v>
      </c>
      <c r="G15">
        <v>0.86180000000000001</v>
      </c>
      <c r="H15">
        <v>0.88600000000000001</v>
      </c>
      <c r="I15">
        <v>0.91020000000000001</v>
      </c>
      <c r="J15">
        <v>0.93500000000000005</v>
      </c>
    </row>
    <row r="16" spans="1:12">
      <c r="A16" s="22" t="s">
        <v>6</v>
      </c>
      <c r="B16">
        <v>2.34</v>
      </c>
      <c r="C16">
        <v>2.25</v>
      </c>
      <c r="D16">
        <v>2.27</v>
      </c>
      <c r="E16">
        <v>2.2999999999999998</v>
      </c>
      <c r="F16">
        <v>2.33</v>
      </c>
      <c r="G16">
        <v>2.36</v>
      </c>
      <c r="H16">
        <v>2.39</v>
      </c>
      <c r="I16">
        <v>2.42</v>
      </c>
      <c r="J16">
        <v>2.4500000000000002</v>
      </c>
    </row>
    <row r="18" spans="1:10" ht="47" customHeight="1">
      <c r="A18" s="107" t="s">
        <v>61</v>
      </c>
      <c r="C18">
        <v>0.63749999999999996</v>
      </c>
      <c r="D18">
        <v>0.66959999999999997</v>
      </c>
      <c r="E18">
        <v>0.70169999999999999</v>
      </c>
      <c r="F18">
        <v>0.73380000000000001</v>
      </c>
      <c r="G18">
        <v>0.76590000000000003</v>
      </c>
      <c r="H18">
        <v>0.79800000000000004</v>
      </c>
      <c r="I18">
        <v>0.83009999999999995</v>
      </c>
      <c r="J18">
        <v>0.86250000000000004</v>
      </c>
    </row>
    <row r="19" spans="1:10">
      <c r="A19" s="22" t="s">
        <v>6</v>
      </c>
      <c r="B19">
        <v>2.34</v>
      </c>
      <c r="C19">
        <v>3.62</v>
      </c>
      <c r="D19">
        <v>3.14</v>
      </c>
      <c r="E19">
        <v>2.77</v>
      </c>
      <c r="F19">
        <v>2.4700000000000002</v>
      </c>
      <c r="G19">
        <v>2.23</v>
      </c>
      <c r="H19">
        <v>2.02</v>
      </c>
      <c r="I19">
        <v>1.85</v>
      </c>
      <c r="J19">
        <v>1.69</v>
      </c>
    </row>
    <row r="22" spans="1:10">
      <c r="A22" s="5" t="s">
        <v>103</v>
      </c>
      <c r="B22" s="150" t="s">
        <v>104</v>
      </c>
      <c r="C22" s="96"/>
    </row>
    <row r="23" spans="1:10">
      <c r="A23" t="s">
        <v>100</v>
      </c>
      <c r="B23" s="111">
        <f>($J$16*100/$B$16)-100</f>
        <v>4.7008547008547197</v>
      </c>
    </row>
    <row r="24" spans="1:10">
      <c r="A24" t="s">
        <v>98</v>
      </c>
      <c r="B24" s="111">
        <f>($J$13*100/$B$13)-100</f>
        <v>0.85470085470086588</v>
      </c>
    </row>
    <row r="25" spans="1:10">
      <c r="A25" t="s">
        <v>99</v>
      </c>
      <c r="B25" s="111">
        <f>($C$13*100/$B$13)-100</f>
        <v>-1.2820512820512704</v>
      </c>
    </row>
    <row r="26" spans="1:10">
      <c r="A26" t="s">
        <v>101</v>
      </c>
      <c r="B26" s="111">
        <f>($C$16*100/$B$16)-100</f>
        <v>-3.8461538461538396</v>
      </c>
    </row>
    <row r="27" spans="1:10">
      <c r="A27" t="s">
        <v>97</v>
      </c>
      <c r="B27" s="111">
        <f>($C$10*100/$B$10)-100</f>
        <v>-17.521367521367523</v>
      </c>
    </row>
    <row r="28" spans="1:10">
      <c r="A28" t="s">
        <v>102</v>
      </c>
      <c r="B28" s="111">
        <f>($J$19*100/$B$19)-100</f>
        <v>-27.777777777777771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98DE1-8360-A346-BB32-3BCC9EE61020}">
  <dimension ref="A1:AW178"/>
  <sheetViews>
    <sheetView zoomScale="70" zoomScaleNormal="70" workbookViewId="0">
      <selection activeCell="L8" sqref="L8"/>
    </sheetView>
  </sheetViews>
  <sheetFormatPr baseColWidth="10" defaultRowHeight="15"/>
  <cols>
    <col min="1" max="2" width="13.33203125" customWidth="1"/>
    <col min="3" max="3" width="15.6640625" customWidth="1"/>
    <col min="4" max="4" width="13.6640625" customWidth="1"/>
    <col min="5" max="5" width="12.83203125" customWidth="1"/>
    <col min="6" max="6" width="12.5" customWidth="1"/>
    <col min="8" max="8" width="12.6640625" customWidth="1"/>
    <col min="10" max="10" width="10.83203125" customWidth="1"/>
    <col min="11" max="11" width="13.33203125" customWidth="1"/>
    <col min="15" max="16" width="11.1640625" customWidth="1"/>
    <col min="18" max="18" width="11.5" customWidth="1"/>
    <col min="22" max="22" width="10.83203125" customWidth="1"/>
    <col min="32" max="33" width="10.83203125" style="1"/>
    <col min="34" max="34" width="12.33203125" style="1" customWidth="1"/>
    <col min="35" max="35" width="10.83203125" style="1"/>
  </cols>
  <sheetData>
    <row r="1" spans="1:45">
      <c r="D1" s="69" t="s">
        <v>37</v>
      </c>
      <c r="P1" s="1" t="s">
        <v>69</v>
      </c>
      <c r="AF1" s="1" t="s">
        <v>2</v>
      </c>
      <c r="AG1" s="72"/>
      <c r="AH1" s="1" t="s">
        <v>53</v>
      </c>
    </row>
    <row r="2" spans="1:45">
      <c r="A2" t="s">
        <v>33</v>
      </c>
      <c r="D2">
        <v>3.5</v>
      </c>
      <c r="Q2" s="2"/>
      <c r="AD2" s="77" t="s">
        <v>1</v>
      </c>
      <c r="AF2" s="73" t="s">
        <v>51</v>
      </c>
      <c r="AG2" s="74" t="s">
        <v>52</v>
      </c>
      <c r="AH2" s="83" t="s">
        <v>51</v>
      </c>
      <c r="AI2" s="84" t="s">
        <v>52</v>
      </c>
      <c r="AN2" s="4"/>
    </row>
    <row r="3" spans="1:45">
      <c r="A3" t="s">
        <v>19</v>
      </c>
      <c r="D3" s="111">
        <f ca="1">'Monte Carlo Simulation'!G4</f>
        <v>4.1021420103253536</v>
      </c>
      <c r="AG3" s="72"/>
      <c r="AN3" s="4"/>
    </row>
    <row r="4" spans="1:45" ht="16" thickBot="1">
      <c r="A4" t="s">
        <v>34</v>
      </c>
      <c r="D4" s="111">
        <f>0.9</f>
        <v>0.9</v>
      </c>
      <c r="R4" s="2"/>
      <c r="S4" s="2"/>
      <c r="AF4" s="75"/>
      <c r="AG4" s="76"/>
      <c r="AR4" s="4"/>
      <c r="AS4" s="4"/>
    </row>
    <row r="5" spans="1:45">
      <c r="M5" s="36"/>
      <c r="N5" s="26"/>
      <c r="O5" s="26"/>
      <c r="P5" s="22" t="s">
        <v>17</v>
      </c>
      <c r="Q5" s="22"/>
      <c r="R5" s="2"/>
      <c r="S5" s="2"/>
      <c r="U5" s="2"/>
      <c r="W5" s="2"/>
      <c r="X5" s="2"/>
      <c r="AC5" s="67" t="s">
        <v>48</v>
      </c>
      <c r="AD5" s="67"/>
      <c r="AF5" s="75">
        <v>33</v>
      </c>
      <c r="AG5" s="76">
        <f ca="1">D3+D2</f>
        <v>7.6021420103253536</v>
      </c>
      <c r="AH5" s="75">
        <v>33</v>
      </c>
      <c r="AI5" s="80">
        <v>5.9</v>
      </c>
      <c r="AO5" s="4"/>
      <c r="AP5" s="4"/>
    </row>
    <row r="6" spans="1:45" ht="16" customHeight="1" thickBot="1">
      <c r="A6" s="24" t="s">
        <v>35</v>
      </c>
      <c r="B6" s="24"/>
      <c r="C6" s="70" t="s">
        <v>36</v>
      </c>
      <c r="D6" s="71" t="s">
        <v>49</v>
      </c>
      <c r="E6" s="22" t="s">
        <v>50</v>
      </c>
      <c r="L6" s="4"/>
      <c r="M6" s="40"/>
      <c r="N6" s="4"/>
      <c r="O6" s="4"/>
      <c r="P6" s="63">
        <f>C19</f>
        <v>0.85</v>
      </c>
      <c r="Q6" s="4"/>
      <c r="R6" s="4"/>
      <c r="S6" s="4"/>
      <c r="U6" s="4"/>
      <c r="V6" s="4"/>
      <c r="W6" s="4"/>
      <c r="X6" s="4"/>
      <c r="AC6" s="63">
        <v>1</v>
      </c>
      <c r="AG6" s="72"/>
    </row>
    <row r="7" spans="1:45" ht="16" customHeight="1">
      <c r="A7" t="s">
        <v>38</v>
      </c>
      <c r="B7" t="s">
        <v>39</v>
      </c>
      <c r="C7">
        <v>4.5</v>
      </c>
      <c r="D7" s="33">
        <v>3.84</v>
      </c>
      <c r="E7">
        <v>19</v>
      </c>
      <c r="L7" s="4"/>
      <c r="M7" s="40"/>
      <c r="N7" s="4"/>
      <c r="O7" s="4"/>
      <c r="P7" s="93">
        <f>(P6*AH5)</f>
        <v>28.05</v>
      </c>
      <c r="Q7" s="89">
        <f>(P6*AI5)</f>
        <v>5.0150000000000006</v>
      </c>
      <c r="R7" s="4"/>
      <c r="S7" s="4"/>
      <c r="U7" s="2"/>
      <c r="V7" s="2"/>
      <c r="W7" s="2"/>
      <c r="X7" s="2"/>
      <c r="AB7" s="36"/>
      <c r="AC7" s="45" t="s">
        <v>29</v>
      </c>
      <c r="AD7" s="45"/>
      <c r="AF7" s="1">
        <v>18</v>
      </c>
      <c r="AG7" s="72">
        <f ca="1">C14*E14+D2+D3</f>
        <v>21.462142010325351</v>
      </c>
      <c r="AH7" s="1">
        <f>AF7*AC8</f>
        <v>17.46</v>
      </c>
      <c r="AI7" s="82">
        <f ca="1">AG7*AC8</f>
        <v>20.818277750015589</v>
      </c>
    </row>
    <row r="8" spans="1:45" ht="16" customHeight="1" thickBot="1">
      <c r="B8" t="s">
        <v>40</v>
      </c>
      <c r="C8">
        <v>6</v>
      </c>
      <c r="D8" s="33">
        <v>3.84</v>
      </c>
      <c r="E8">
        <v>19</v>
      </c>
      <c r="L8" s="4"/>
      <c r="M8" s="40"/>
      <c r="N8" s="4"/>
      <c r="O8" s="4"/>
      <c r="P8" s="4"/>
      <c r="Q8" s="4"/>
      <c r="R8" s="4"/>
      <c r="S8" s="4"/>
      <c r="W8" s="2"/>
      <c r="X8" s="2"/>
      <c r="AA8" s="13"/>
      <c r="AB8" s="40"/>
      <c r="AC8" s="63">
        <v>0.97</v>
      </c>
      <c r="AG8" s="72"/>
    </row>
    <row r="9" spans="1:45" ht="16" thickBot="1">
      <c r="B9" t="s">
        <v>27</v>
      </c>
      <c r="C9">
        <v>2</v>
      </c>
      <c r="D9" s="33">
        <v>3.84</v>
      </c>
      <c r="E9">
        <v>19</v>
      </c>
      <c r="L9" s="4"/>
      <c r="M9" s="40"/>
      <c r="N9" s="4"/>
      <c r="O9" s="4"/>
      <c r="P9" s="4"/>
      <c r="Q9" s="4"/>
      <c r="R9" s="4"/>
      <c r="S9" s="4"/>
      <c r="W9" s="37"/>
      <c r="X9" s="57"/>
      <c r="Y9" s="26"/>
      <c r="Z9" s="24" t="s">
        <v>25</v>
      </c>
      <c r="AC9" s="47" t="s">
        <v>30</v>
      </c>
      <c r="AD9" s="47"/>
      <c r="AF9" s="1">
        <v>9</v>
      </c>
      <c r="AG9" s="72">
        <f ca="1">C14*E14+D2+D3</f>
        <v>21.462142010325351</v>
      </c>
      <c r="AH9" s="82">
        <f>AF9*AC10</f>
        <v>0.24299999999999999</v>
      </c>
      <c r="AI9" s="82">
        <f ca="1">AG9*AC10</f>
        <v>0.57947783427878452</v>
      </c>
    </row>
    <row r="10" spans="1:45" ht="16" thickBot="1">
      <c r="A10" t="s">
        <v>41</v>
      </c>
      <c r="B10" t="s">
        <v>39</v>
      </c>
      <c r="C10">
        <v>4.5</v>
      </c>
      <c r="D10" s="33">
        <v>2.4</v>
      </c>
      <c r="E10">
        <v>7</v>
      </c>
      <c r="J10" t="s">
        <v>55</v>
      </c>
      <c r="L10" s="4"/>
      <c r="M10" s="40"/>
      <c r="N10" s="4"/>
      <c r="O10" s="4"/>
      <c r="P10" s="4"/>
      <c r="Q10" s="4"/>
      <c r="R10" s="4"/>
      <c r="S10" s="4"/>
      <c r="W10" s="37"/>
      <c r="X10" s="90">
        <f>(Z10*AH7)+(Z10*AH9)+(Z10*AH11)</f>
        <v>7.0812000000000008</v>
      </c>
      <c r="Y10" s="89">
        <f ca="1">(Z10*AI7)+(Z10*AI9)+(Z10*AI11)</f>
        <v>8.5848568041301405</v>
      </c>
      <c r="Z10" s="66">
        <v>0.4</v>
      </c>
      <c r="AA10" s="27"/>
      <c r="AC10" s="63">
        <v>2.7E-2</v>
      </c>
      <c r="AG10" s="72"/>
    </row>
    <row r="11" spans="1:45" ht="16" thickBot="1">
      <c r="B11" t="s">
        <v>40</v>
      </c>
      <c r="C11">
        <v>3</v>
      </c>
      <c r="D11" s="33">
        <v>2.4</v>
      </c>
      <c r="E11">
        <v>7</v>
      </c>
      <c r="I11" s="14"/>
      <c r="J11" s="22" t="s">
        <v>15</v>
      </c>
      <c r="K11" s="22"/>
      <c r="L11" s="41"/>
      <c r="M11" s="37"/>
      <c r="N11" s="37"/>
      <c r="O11" s="37"/>
      <c r="P11" s="37"/>
      <c r="Q11" s="37"/>
      <c r="R11" s="37"/>
      <c r="S11" s="57"/>
      <c r="T11" s="26"/>
      <c r="U11" s="24" t="s">
        <v>20</v>
      </c>
      <c r="V11" s="24"/>
      <c r="W11" s="41"/>
      <c r="X11" s="37"/>
      <c r="AB11" s="28"/>
      <c r="AC11" s="46" t="s">
        <v>27</v>
      </c>
      <c r="AD11" s="46"/>
      <c r="AF11" s="1">
        <v>0</v>
      </c>
      <c r="AG11" s="72">
        <f ca="1">C14*E14+D2+D3</f>
        <v>21.462142010325351</v>
      </c>
      <c r="AH11" s="1">
        <v>0</v>
      </c>
      <c r="AI11" s="81">
        <f ca="1">AG11*AC12</f>
        <v>6.4386426030976052E-2</v>
      </c>
    </row>
    <row r="12" spans="1:45">
      <c r="B12" t="s">
        <v>27</v>
      </c>
      <c r="C12">
        <v>2</v>
      </c>
      <c r="D12" s="33">
        <v>2.4</v>
      </c>
      <c r="E12">
        <v>7</v>
      </c>
      <c r="I12" s="14"/>
      <c r="J12" s="29" t="s">
        <v>19</v>
      </c>
      <c r="L12" s="26"/>
      <c r="M12" s="40"/>
      <c r="N12" s="4"/>
      <c r="O12" s="4"/>
      <c r="P12" s="4"/>
      <c r="Q12" s="4"/>
      <c r="R12" s="4"/>
      <c r="S12" s="40"/>
      <c r="T12" s="4"/>
      <c r="U12" s="63">
        <v>0.95</v>
      </c>
      <c r="W12" s="2"/>
      <c r="X12" s="50"/>
      <c r="Y12" s="4"/>
      <c r="AC12" s="63">
        <v>3.0000000000000001E-3</v>
      </c>
      <c r="AG12" s="72"/>
    </row>
    <row r="13" spans="1:45">
      <c r="A13" s="24" t="s">
        <v>42</v>
      </c>
      <c r="B13" s="24"/>
      <c r="C13" s="70" t="s">
        <v>46</v>
      </c>
      <c r="D13" s="71" t="s">
        <v>49</v>
      </c>
      <c r="E13" s="22" t="s">
        <v>50</v>
      </c>
      <c r="I13" s="14"/>
      <c r="J13" s="63">
        <v>0.96</v>
      </c>
      <c r="L13" s="4"/>
      <c r="M13" s="40"/>
      <c r="N13" s="4"/>
      <c r="O13" s="4"/>
      <c r="P13" s="4"/>
      <c r="Q13" s="4"/>
      <c r="R13" s="4"/>
      <c r="S13" s="40"/>
      <c r="T13" s="93">
        <f>(U12*X10)+(U12*X15)</f>
        <v>14.137139999999999</v>
      </c>
      <c r="U13" s="89">
        <f ca="1">(U12*Y10)+(U12*Y15)</f>
        <v>12.488834909809084</v>
      </c>
      <c r="W13" s="2"/>
      <c r="X13" s="50"/>
      <c r="Y13" s="4"/>
      <c r="AG13" s="72"/>
    </row>
    <row r="14" spans="1:45" ht="16" thickBot="1">
      <c r="A14" t="s">
        <v>43</v>
      </c>
      <c r="B14" t="s">
        <v>44</v>
      </c>
      <c r="C14">
        <v>3</v>
      </c>
      <c r="D14" s="33">
        <v>0.74</v>
      </c>
      <c r="E14">
        <v>4.62</v>
      </c>
      <c r="I14" s="14"/>
      <c r="J14" s="93">
        <f>(J13*P7)+(J13*P18)</f>
        <v>29.134884960000001</v>
      </c>
      <c r="K14" s="89">
        <f ca="1">(J13*Q7)+(J13*Q18)</f>
        <v>7.2215676494868504</v>
      </c>
      <c r="L14" s="4"/>
      <c r="M14" s="40"/>
      <c r="N14" s="4"/>
      <c r="O14" s="4"/>
      <c r="P14" s="4"/>
      <c r="Q14" s="4"/>
      <c r="R14" s="4"/>
      <c r="S14" s="40"/>
      <c r="T14" s="4"/>
      <c r="W14" s="2"/>
      <c r="X14" s="64"/>
      <c r="Y14" s="13"/>
      <c r="Z14" s="42" t="s">
        <v>23</v>
      </c>
      <c r="AC14" s="48" t="s">
        <v>28</v>
      </c>
      <c r="AD14" s="48"/>
      <c r="AF14" s="1">
        <v>13</v>
      </c>
      <c r="AG14" s="72">
        <f ca="1">D2+D3</f>
        <v>7.6021420103253536</v>
      </c>
      <c r="AH14" s="1">
        <f>AF14*AC15</f>
        <v>13</v>
      </c>
      <c r="AI14" s="1">
        <f ca="1">AG14*AC15</f>
        <v>7.6021420103253536</v>
      </c>
    </row>
    <row r="15" spans="1:45" ht="16" customHeight="1" thickBot="1">
      <c r="A15" t="s">
        <v>45</v>
      </c>
      <c r="B15" t="s">
        <v>44</v>
      </c>
      <c r="C15">
        <v>2</v>
      </c>
      <c r="D15" s="33">
        <v>0.8</v>
      </c>
      <c r="E15">
        <v>1.2</v>
      </c>
      <c r="I15" s="14"/>
      <c r="J15" s="29"/>
      <c r="L15" s="4"/>
      <c r="M15" s="40"/>
      <c r="N15" s="4"/>
      <c r="O15" s="4"/>
      <c r="P15" s="4"/>
      <c r="Q15" s="4"/>
      <c r="R15" s="4"/>
      <c r="S15" s="40"/>
      <c r="T15" s="4"/>
      <c r="W15" s="2"/>
      <c r="X15" s="88">
        <f>(Z15*AH14)</f>
        <v>7.8</v>
      </c>
      <c r="Y15" s="86">
        <f ca="1">(Z15*AI14)</f>
        <v>4.5612852061952118</v>
      </c>
      <c r="Z15" s="66">
        <v>0.6</v>
      </c>
      <c r="AC15" s="63">
        <v>1</v>
      </c>
      <c r="AG15" s="72"/>
    </row>
    <row r="16" spans="1:45" ht="16" customHeight="1" thickBot="1">
      <c r="I16" s="14"/>
      <c r="J16" s="29"/>
      <c r="L16" s="4"/>
      <c r="M16" s="28"/>
      <c r="N16" s="13"/>
      <c r="O16" s="13"/>
      <c r="P16" s="23" t="s">
        <v>54</v>
      </c>
      <c r="Q16" s="23"/>
      <c r="R16" s="3"/>
      <c r="S16" s="4"/>
      <c r="W16" s="2"/>
      <c r="X16" s="37"/>
      <c r="AB16" s="36"/>
      <c r="AC16" s="45" t="s">
        <v>29</v>
      </c>
      <c r="AD16" s="45"/>
      <c r="AF16" s="1">
        <v>28</v>
      </c>
      <c r="AG16" s="72">
        <f ca="1">C7*E7+D2+D3</f>
        <v>93.102142010325352</v>
      </c>
      <c r="AH16" s="1">
        <f>AF16*AC17</f>
        <v>25.76</v>
      </c>
      <c r="AI16" s="82">
        <f ca="1">AG16*AC17</f>
        <v>85.653970649499328</v>
      </c>
    </row>
    <row r="17" spans="1:35" ht="16" thickBot="1">
      <c r="I17" s="14"/>
      <c r="J17" s="29"/>
      <c r="L17" s="4"/>
      <c r="M17" s="4"/>
      <c r="N17" s="4"/>
      <c r="O17" s="4"/>
      <c r="P17" s="61">
        <f>C20</f>
        <v>0.15</v>
      </c>
      <c r="Q17" s="4"/>
      <c r="R17" s="4"/>
      <c r="S17" s="40"/>
      <c r="T17" s="4"/>
      <c r="W17" s="2"/>
      <c r="X17" s="37"/>
      <c r="AA17" s="13"/>
      <c r="AB17" s="40"/>
      <c r="AC17" s="63">
        <v>0.92</v>
      </c>
      <c r="AG17" s="72"/>
    </row>
    <row r="18" spans="1:35" ht="16" thickBot="1">
      <c r="I18" s="14"/>
      <c r="L18" s="4"/>
      <c r="M18" s="4"/>
      <c r="N18" s="4"/>
      <c r="O18" s="4"/>
      <c r="P18" s="93">
        <f>(P17*T13)+(P17*T23)</f>
        <v>2.2988384999999996</v>
      </c>
      <c r="Q18" s="89">
        <f ca="1">(P17*U13)+(P17*U23)</f>
        <v>2.5074663015488028</v>
      </c>
      <c r="R18" s="4"/>
      <c r="S18" s="40"/>
      <c r="T18" s="4"/>
      <c r="W18" s="37"/>
      <c r="X18" s="57"/>
      <c r="Y18" s="26"/>
      <c r="Z18" s="23" t="s">
        <v>24</v>
      </c>
      <c r="AC18" s="47" t="s">
        <v>30</v>
      </c>
      <c r="AD18" s="47"/>
      <c r="AF18" s="1">
        <v>13</v>
      </c>
      <c r="AG18" s="72">
        <f ca="1">C8*E8+D2+D3</f>
        <v>121.60214201032535</v>
      </c>
      <c r="AH18" s="1">
        <f>AF18*AC19</f>
        <v>0.65</v>
      </c>
      <c r="AI18" s="82">
        <f ca="1">AG18*AC19</f>
        <v>6.0801071005162681</v>
      </c>
    </row>
    <row r="19" spans="1:35">
      <c r="A19" t="s">
        <v>64</v>
      </c>
      <c r="C19">
        <v>0.85</v>
      </c>
      <c r="I19" s="14"/>
      <c r="L19" s="4"/>
      <c r="M19" s="4"/>
      <c r="N19" s="4"/>
      <c r="O19" s="4"/>
      <c r="P19" s="4"/>
      <c r="Q19" s="4"/>
      <c r="R19" s="4"/>
      <c r="S19" s="40"/>
      <c r="T19" s="4"/>
      <c r="W19" s="37"/>
      <c r="X19" s="90">
        <f>(Z19*AH16)+(Z19*AH18)+(Z19*AH20)</f>
        <v>23.769000000000002</v>
      </c>
      <c r="Y19" s="85">
        <f ca="1">(Z19*AI16)+(Z19*AI18)+(Z19*AI20)</f>
        <v>83.791927809292815</v>
      </c>
      <c r="Z19" s="66">
        <v>0.9</v>
      </c>
      <c r="AA19" s="27"/>
      <c r="AC19" s="63">
        <v>0.05</v>
      </c>
      <c r="AG19" s="72"/>
    </row>
    <row r="20" spans="1:35" ht="17" customHeight="1" thickBot="1">
      <c r="A20" t="s">
        <v>65</v>
      </c>
      <c r="C20">
        <v>0.15</v>
      </c>
      <c r="I20" s="14"/>
      <c r="L20" s="4"/>
      <c r="M20" s="4"/>
      <c r="N20" s="4"/>
      <c r="O20" s="4"/>
      <c r="P20" s="4"/>
      <c r="Q20" s="4"/>
      <c r="R20" s="4"/>
      <c r="S20" s="40"/>
      <c r="T20" s="4"/>
      <c r="W20" s="34"/>
      <c r="X20" s="50"/>
      <c r="AA20" s="14"/>
      <c r="AB20" s="28"/>
      <c r="AC20" s="46" t="s">
        <v>27</v>
      </c>
      <c r="AD20" s="46"/>
      <c r="AF20" s="1">
        <v>0</v>
      </c>
      <c r="AG20" s="72">
        <f ca="1">C9*E9+D2+D3</f>
        <v>45.602142010325352</v>
      </c>
      <c r="AH20" s="1">
        <v>0</v>
      </c>
      <c r="AI20" s="82">
        <f ca="1">AG20*AC21</f>
        <v>1.3680642603097606</v>
      </c>
    </row>
    <row r="21" spans="1:35" ht="16" thickBot="1">
      <c r="I21" s="14"/>
      <c r="L21" s="4"/>
      <c r="M21" s="4"/>
      <c r="N21" s="4"/>
      <c r="O21" s="4"/>
      <c r="P21" s="4"/>
      <c r="Q21" s="4"/>
      <c r="R21" s="4"/>
      <c r="S21" s="28"/>
      <c r="T21" s="13"/>
      <c r="U21" s="23" t="s">
        <v>21</v>
      </c>
      <c r="V21" s="23"/>
      <c r="W21" s="41"/>
      <c r="X21" s="37"/>
      <c r="AC21" s="63">
        <v>0.03</v>
      </c>
      <c r="AG21" s="72"/>
    </row>
    <row r="22" spans="1:35">
      <c r="A22" t="s">
        <v>66</v>
      </c>
      <c r="C22">
        <v>0.75</v>
      </c>
      <c r="I22" s="14"/>
      <c r="L22" s="4"/>
      <c r="M22" s="4"/>
      <c r="N22" s="4"/>
      <c r="O22" s="4"/>
      <c r="P22" s="4"/>
      <c r="Q22" s="4"/>
      <c r="R22" s="4"/>
      <c r="S22" s="4"/>
      <c r="T22" s="4"/>
      <c r="U22" s="66">
        <v>0.05</v>
      </c>
      <c r="V22" s="2"/>
      <c r="W22" s="37"/>
      <c r="X22" s="50"/>
      <c r="Y22" s="4"/>
      <c r="AG22" s="72"/>
    </row>
    <row r="23" spans="1:35">
      <c r="A23" t="s">
        <v>67</v>
      </c>
      <c r="C23">
        <v>0.25</v>
      </c>
      <c r="I23" s="14"/>
      <c r="L23" s="4"/>
      <c r="M23" s="4"/>
      <c r="N23" s="4"/>
      <c r="O23" s="4"/>
      <c r="P23" s="4"/>
      <c r="Q23" s="4"/>
      <c r="S23" s="4"/>
      <c r="T23" s="93">
        <f>(U22*X19)+(U22*X25)</f>
        <v>1.1884500000000002</v>
      </c>
      <c r="U23" s="89">
        <f ca="1">(U22*Y19)+(U22*Y25)</f>
        <v>4.2276071005162681</v>
      </c>
      <c r="W23" s="2"/>
      <c r="X23" s="50"/>
      <c r="Y23" s="4"/>
      <c r="AG23" s="72"/>
    </row>
    <row r="24" spans="1:35" ht="16" thickBot="1">
      <c r="C24" s="58"/>
      <c r="D24" s="58"/>
      <c r="I24" s="14"/>
      <c r="L24" s="4"/>
      <c r="M24" s="4"/>
      <c r="N24" s="4"/>
      <c r="O24" s="4"/>
      <c r="P24" s="4"/>
      <c r="Q24" s="4"/>
      <c r="R24" s="4"/>
      <c r="S24" s="4"/>
      <c r="T24" s="4"/>
      <c r="W24" s="2"/>
      <c r="X24" s="64"/>
      <c r="Y24" s="13"/>
      <c r="Z24" s="42" t="s">
        <v>23</v>
      </c>
      <c r="AC24" s="46" t="s">
        <v>27</v>
      </c>
      <c r="AD24" s="46"/>
      <c r="AF24" s="1">
        <v>0</v>
      </c>
      <c r="AG24" s="72">
        <f ca="1">D2+D3</f>
        <v>7.6021420103253536</v>
      </c>
      <c r="AH24" s="1">
        <v>0</v>
      </c>
      <c r="AI24" s="1">
        <f ca="1">AG24*AC25</f>
        <v>7.6021420103253536</v>
      </c>
    </row>
    <row r="25" spans="1:35" ht="16" thickBot="1">
      <c r="I25" s="15"/>
      <c r="W25" s="2"/>
      <c r="X25" s="87">
        <v>0</v>
      </c>
      <c r="Y25" s="86">
        <f ca="1">Z25*AI24</f>
        <v>0.76021420103253545</v>
      </c>
      <c r="Z25" s="63">
        <v>0.1</v>
      </c>
      <c r="AC25" s="63">
        <v>1</v>
      </c>
      <c r="AG25" s="72"/>
    </row>
    <row r="26" spans="1:35" ht="16" thickBot="1">
      <c r="G26" s="14"/>
      <c r="H26" s="25" t="s">
        <v>12</v>
      </c>
      <c r="I26" s="11"/>
      <c r="W26" s="2"/>
      <c r="AG26" s="72"/>
    </row>
    <row r="27" spans="1:35" ht="16">
      <c r="G27" s="14"/>
      <c r="H27" s="112">
        <f ca="1">'Monte Carlo Simulation'!G5</f>
        <v>0.53643510054975085</v>
      </c>
      <c r="I27" s="19"/>
      <c r="X27" s="2"/>
      <c r="AG27" s="72"/>
    </row>
    <row r="28" spans="1:35" ht="16" thickBot="1">
      <c r="G28" s="14"/>
      <c r="H28" s="93">
        <f ca="1">(H27*J14)+(H27*J42)</f>
        <v>15.92319672123215</v>
      </c>
      <c r="I28" s="94">
        <f ca="1">(H27*K14)+(H27*K42)</f>
        <v>4.3561591328788341</v>
      </c>
      <c r="T28" s="2"/>
      <c r="U28" s="2"/>
      <c r="V28" s="2"/>
      <c r="W28" s="2"/>
      <c r="AG28" s="72"/>
    </row>
    <row r="29" spans="1:35" ht="16">
      <c r="G29" s="14"/>
      <c r="H29" s="9"/>
      <c r="I29" s="20"/>
      <c r="U29" s="2"/>
      <c r="V29" s="2"/>
      <c r="W29" s="2"/>
      <c r="X29" s="2"/>
      <c r="AB29" s="36"/>
      <c r="AC29" s="45" t="s">
        <v>29</v>
      </c>
      <c r="AD29" s="45"/>
      <c r="AF29" s="1">
        <v>18</v>
      </c>
      <c r="AG29" s="72">
        <f>C15*E15+D2+D4</f>
        <v>6.8000000000000007</v>
      </c>
      <c r="AH29" s="1">
        <f>AF29*AC30</f>
        <v>7.2</v>
      </c>
      <c r="AI29" s="1">
        <f>AG29*AC30</f>
        <v>2.7200000000000006</v>
      </c>
    </row>
    <row r="30" spans="1:35" ht="17" thickBot="1">
      <c r="G30" s="14"/>
      <c r="H30" s="9"/>
      <c r="I30" s="20"/>
      <c r="U30" s="2"/>
      <c r="V30" s="2"/>
      <c r="W30" s="2"/>
      <c r="X30" s="2"/>
      <c r="AA30" s="13"/>
      <c r="AB30" s="40"/>
      <c r="AC30" s="66">
        <v>0.4</v>
      </c>
      <c r="AG30" s="72"/>
    </row>
    <row r="31" spans="1:35" ht="17" thickBot="1">
      <c r="G31" s="14"/>
      <c r="H31" s="9"/>
      <c r="I31" s="20"/>
      <c r="U31" s="37"/>
      <c r="V31" s="57"/>
      <c r="W31" s="16"/>
      <c r="X31" s="16"/>
      <c r="Y31" s="26"/>
      <c r="Z31" s="24" t="s">
        <v>25</v>
      </c>
      <c r="AC31" s="47" t="s">
        <v>30</v>
      </c>
      <c r="AD31" s="47"/>
      <c r="AF31" s="1">
        <v>9</v>
      </c>
      <c r="AG31" s="72">
        <f>C15*E15+D2+D4</f>
        <v>6.8000000000000007</v>
      </c>
      <c r="AH31" s="1">
        <f>AF31*AC32</f>
        <v>4.05</v>
      </c>
      <c r="AI31" s="1">
        <f>AG31*AC32</f>
        <v>3.0600000000000005</v>
      </c>
    </row>
    <row r="32" spans="1:35" ht="16">
      <c r="G32" s="14"/>
      <c r="H32" s="9"/>
      <c r="I32" s="20"/>
      <c r="U32" s="37"/>
      <c r="V32" s="50"/>
      <c r="W32" s="37"/>
      <c r="X32" s="88">
        <f>(Z32*AH29)+(Z32+AH31)+(Z32*AH33)</f>
        <v>7.33</v>
      </c>
      <c r="Y32" s="85">
        <f>(Z32*AI29)+(Z32*AI31)+(Z32*AI33)</f>
        <v>2.72</v>
      </c>
      <c r="Z32" s="66">
        <v>0.4</v>
      </c>
      <c r="AA32" s="27"/>
      <c r="AC32" s="66">
        <v>0.45</v>
      </c>
      <c r="AG32" s="72"/>
    </row>
    <row r="33" spans="7:42" ht="17" thickBot="1">
      <c r="G33" s="14"/>
      <c r="H33" s="9"/>
      <c r="I33" s="20"/>
      <c r="U33" s="34"/>
      <c r="V33" s="50"/>
      <c r="W33" s="37"/>
      <c r="X33" s="37"/>
      <c r="AA33" s="14"/>
      <c r="AB33" s="28"/>
      <c r="AC33" s="46" t="s">
        <v>27</v>
      </c>
      <c r="AD33" s="46"/>
      <c r="AF33" s="1">
        <v>0</v>
      </c>
      <c r="AG33" s="72">
        <f>C15*E15+D2+D4</f>
        <v>6.8000000000000007</v>
      </c>
      <c r="AH33" s="1">
        <v>0</v>
      </c>
      <c r="AI33" s="1">
        <f>AG33*AC34</f>
        <v>1.02</v>
      </c>
    </row>
    <row r="34" spans="7:42" ht="17" thickBot="1">
      <c r="G34" s="14"/>
      <c r="H34" s="9"/>
      <c r="I34" s="20"/>
      <c r="M34" s="36"/>
      <c r="N34" s="26"/>
      <c r="O34" s="26"/>
      <c r="P34" s="26"/>
      <c r="Q34" s="26"/>
      <c r="R34" s="26"/>
      <c r="S34" s="24" t="s">
        <v>20</v>
      </c>
      <c r="T34" s="24"/>
      <c r="U34" s="41"/>
      <c r="V34" s="37"/>
      <c r="W34" s="37"/>
      <c r="X34" s="37"/>
      <c r="AC34" s="63">
        <v>0.15</v>
      </c>
      <c r="AG34" s="72"/>
    </row>
    <row r="35" spans="7:42" ht="16">
      <c r="G35" s="14"/>
      <c r="H35" s="9"/>
      <c r="I35" s="20"/>
      <c r="M35" s="40"/>
      <c r="N35" s="4"/>
      <c r="O35" s="4"/>
      <c r="P35" s="4"/>
      <c r="Q35" s="4"/>
      <c r="R35" s="4"/>
      <c r="S35" s="63">
        <v>0.13</v>
      </c>
      <c r="U35" s="2"/>
      <c r="V35" s="50"/>
      <c r="W35" s="37"/>
      <c r="X35" s="37"/>
      <c r="Y35" s="4"/>
      <c r="AG35" s="72"/>
    </row>
    <row r="36" spans="7:42" ht="16">
      <c r="G36" s="14"/>
      <c r="H36" s="7"/>
      <c r="I36" s="21"/>
      <c r="M36" s="40"/>
      <c r="N36" s="4"/>
      <c r="O36" s="4"/>
      <c r="P36" s="4"/>
      <c r="Q36" s="4"/>
      <c r="R36" s="93">
        <f>(S35*X32)+(S35*X38)</f>
        <v>1.9669000000000001</v>
      </c>
      <c r="S36" s="89">
        <f>(S35*Y32)+(S35*Y38)</f>
        <v>0.69680000000000009</v>
      </c>
      <c r="U36" s="2"/>
      <c r="V36" s="50"/>
      <c r="W36" s="37"/>
      <c r="X36" s="37"/>
      <c r="Y36" s="4"/>
      <c r="AG36" s="72"/>
    </row>
    <row r="37" spans="7:42" ht="17" thickBot="1">
      <c r="G37" s="14"/>
      <c r="H37" s="7"/>
      <c r="I37" s="21"/>
      <c r="M37" s="40"/>
      <c r="N37" s="4"/>
      <c r="O37" s="4"/>
      <c r="P37" s="4"/>
      <c r="Q37" s="4"/>
      <c r="R37" s="4"/>
      <c r="U37" s="2"/>
      <c r="V37" s="64"/>
      <c r="W37" s="34"/>
      <c r="X37" s="34"/>
      <c r="Y37" s="13"/>
      <c r="Z37" s="42" t="s">
        <v>23</v>
      </c>
      <c r="AC37" s="48" t="s">
        <v>28</v>
      </c>
      <c r="AD37" s="48"/>
      <c r="AF37" s="1">
        <v>13</v>
      </c>
      <c r="AG37" s="72">
        <f>D2+D4</f>
        <v>4.4000000000000004</v>
      </c>
      <c r="AH37" s="1">
        <f>AF37*AC38</f>
        <v>13</v>
      </c>
      <c r="AI37" s="1">
        <f>AG37*AC38</f>
        <v>4.4000000000000004</v>
      </c>
    </row>
    <row r="38" spans="7:42" ht="17" thickBot="1">
      <c r="G38" s="14"/>
      <c r="H38" s="7"/>
      <c r="I38" s="21"/>
      <c r="J38" t="s">
        <v>56</v>
      </c>
      <c r="K38" t="s">
        <v>57</v>
      </c>
      <c r="L38" s="13"/>
      <c r="M38" s="40"/>
      <c r="N38" s="4"/>
      <c r="O38" s="4"/>
      <c r="P38" s="4"/>
      <c r="Q38" s="4"/>
      <c r="R38" s="4"/>
      <c r="U38" s="37"/>
      <c r="V38" s="37"/>
      <c r="W38" s="37"/>
      <c r="X38" s="88">
        <f>(Z38*AH37)</f>
        <v>7.8</v>
      </c>
      <c r="Y38" s="85">
        <f>(Z38*AI37)</f>
        <v>2.64</v>
      </c>
      <c r="Z38" s="66">
        <v>0.6</v>
      </c>
      <c r="AC38" s="63">
        <v>1</v>
      </c>
      <c r="AG38" s="72"/>
    </row>
    <row r="39" spans="7:42" ht="16" thickBot="1">
      <c r="G39" s="14"/>
      <c r="I39" s="14"/>
      <c r="J39" s="23" t="s">
        <v>16</v>
      </c>
      <c r="K39" s="23"/>
      <c r="L39" s="2"/>
      <c r="M39" s="37"/>
      <c r="N39" s="37"/>
      <c r="O39" s="37"/>
      <c r="P39" s="37"/>
      <c r="Q39" s="37"/>
      <c r="S39" s="62"/>
      <c r="U39" s="2"/>
      <c r="V39" s="37"/>
      <c r="W39" s="37"/>
      <c r="X39" s="37"/>
      <c r="AB39" s="36"/>
      <c r="AC39" s="45" t="s">
        <v>29</v>
      </c>
      <c r="AD39" s="45"/>
      <c r="AF39" s="1">
        <v>28</v>
      </c>
      <c r="AG39" s="72">
        <f>C10*E10+D2+D4</f>
        <v>35.9</v>
      </c>
      <c r="AH39" s="1">
        <f>AF39*AC40</f>
        <v>9.7999999999999989</v>
      </c>
      <c r="AI39" s="1">
        <f>AG39*AC40</f>
        <v>12.565</v>
      </c>
    </row>
    <row r="40" spans="7:42" ht="16" thickBot="1">
      <c r="G40" s="14"/>
      <c r="J40" s="29" t="s">
        <v>18</v>
      </c>
      <c r="L40" s="26"/>
      <c r="M40" s="40"/>
      <c r="N40" s="4"/>
      <c r="O40" s="4"/>
      <c r="P40" s="4"/>
      <c r="Q40" s="4"/>
      <c r="U40" s="2"/>
      <c r="V40" s="37"/>
      <c r="W40" s="37"/>
      <c r="X40" s="37"/>
      <c r="AA40" s="13"/>
      <c r="AB40" s="40"/>
      <c r="AC40" s="63">
        <v>0.35</v>
      </c>
      <c r="AG40" s="72"/>
    </row>
    <row r="41" spans="7:42" ht="16" thickBot="1">
      <c r="G41" s="14"/>
      <c r="J41" s="63">
        <v>0.04</v>
      </c>
      <c r="L41" s="4"/>
      <c r="M41" s="40"/>
      <c r="N41" s="4"/>
      <c r="O41" s="4"/>
      <c r="P41" s="4"/>
      <c r="Q41" s="4"/>
      <c r="U41" s="37"/>
      <c r="V41" s="57"/>
      <c r="W41" s="16"/>
      <c r="X41" s="16"/>
      <c r="Y41" s="26"/>
      <c r="Z41" s="23" t="s">
        <v>24</v>
      </c>
      <c r="AC41" s="47" t="s">
        <v>30</v>
      </c>
      <c r="AD41" s="47"/>
      <c r="AF41" s="1">
        <v>13</v>
      </c>
      <c r="AG41" s="72">
        <f>C11*E11+D2+D4</f>
        <v>25.4</v>
      </c>
      <c r="AH41" s="1">
        <f>AF41*AC42</f>
        <v>5.2</v>
      </c>
      <c r="AI41" s="1">
        <f>AG41*AC42</f>
        <v>10.16</v>
      </c>
    </row>
    <row r="42" spans="7:42">
      <c r="G42" s="14"/>
      <c r="J42" s="93">
        <f>(J41*R36)+(J41*R46)</f>
        <v>0.54847599999999996</v>
      </c>
      <c r="K42" s="89">
        <f>(J41*S36)+(J41*S46)</f>
        <v>0.89900300000000011</v>
      </c>
      <c r="L42" s="4"/>
      <c r="M42" s="40"/>
      <c r="N42" s="4"/>
      <c r="O42" s="4"/>
      <c r="P42" s="4"/>
      <c r="Q42" s="4"/>
      <c r="U42" s="37"/>
      <c r="V42" s="50"/>
      <c r="W42" s="37"/>
      <c r="X42" s="88">
        <f>(Z42*AH39)+(Z42*AH41)+(Z42*AH43)</f>
        <v>13.5</v>
      </c>
      <c r="Y42" s="89">
        <f>(Z42*AI39)+(Z42*AI41)+(Z42*AI43)</f>
        <v>24.592500000000001</v>
      </c>
      <c r="Z42" s="66">
        <v>0.9</v>
      </c>
      <c r="AA42" s="27"/>
      <c r="AC42" s="63">
        <v>0.4</v>
      </c>
      <c r="AG42" s="72"/>
    </row>
    <row r="43" spans="7:42" ht="16" thickBot="1">
      <c r="G43" s="14"/>
      <c r="L43" s="4"/>
      <c r="M43" s="40"/>
      <c r="N43" s="4"/>
      <c r="O43" s="4"/>
      <c r="P43" s="4"/>
      <c r="Q43" s="4"/>
      <c r="U43" s="34"/>
      <c r="V43" s="50"/>
      <c r="W43" s="37"/>
      <c r="X43" s="37"/>
      <c r="AA43" s="14"/>
      <c r="AB43" s="28"/>
      <c r="AC43" s="46" t="s">
        <v>27</v>
      </c>
      <c r="AD43" s="46"/>
      <c r="AF43" s="1">
        <v>0</v>
      </c>
      <c r="AG43" s="72">
        <f>C12*E12+D2+D4</f>
        <v>18.399999999999999</v>
      </c>
      <c r="AH43" s="1">
        <v>0</v>
      </c>
      <c r="AI43" s="1">
        <f>AG43*AC44</f>
        <v>4.5999999999999996</v>
      </c>
    </row>
    <row r="44" spans="7:42" ht="16" thickBot="1">
      <c r="G44" s="14"/>
      <c r="M44" s="28"/>
      <c r="N44" s="13"/>
      <c r="O44" s="13"/>
      <c r="P44" s="13"/>
      <c r="Q44" s="13"/>
      <c r="R44" s="13"/>
      <c r="S44" s="23" t="s">
        <v>21</v>
      </c>
      <c r="T44" s="23"/>
      <c r="U44" s="41"/>
      <c r="V44" s="37"/>
      <c r="W44" s="37"/>
      <c r="X44" s="37"/>
      <c r="AC44" s="63">
        <v>0.25</v>
      </c>
      <c r="AG44" s="72"/>
    </row>
    <row r="45" spans="7:42">
      <c r="G45" s="14"/>
      <c r="S45" s="63">
        <v>0.87</v>
      </c>
      <c r="U45" s="37"/>
      <c r="V45" s="50"/>
      <c r="W45" s="37"/>
      <c r="X45" s="37"/>
      <c r="Y45" s="4"/>
      <c r="AG45" s="72"/>
    </row>
    <row r="46" spans="7:42">
      <c r="G46" s="14"/>
      <c r="R46" s="93">
        <f>(S45*X42)+(S45*X48)</f>
        <v>11.744999999999999</v>
      </c>
      <c r="S46" s="89">
        <f>(S45*Y42)+(S45*Y48)</f>
        <v>21.778275000000001</v>
      </c>
      <c r="U46" s="2"/>
      <c r="V46" s="50"/>
      <c r="W46" s="37"/>
      <c r="X46" s="37"/>
      <c r="Y46" s="4"/>
      <c r="AG46" s="72"/>
    </row>
    <row r="47" spans="7:42" ht="16" thickBot="1">
      <c r="G47" s="14"/>
      <c r="U47" s="2"/>
      <c r="V47" s="64"/>
      <c r="W47" s="34"/>
      <c r="X47" s="34"/>
      <c r="Y47" s="13"/>
      <c r="Z47" s="42" t="s">
        <v>23</v>
      </c>
      <c r="AC47" s="46" t="s">
        <v>27</v>
      </c>
      <c r="AD47" s="46"/>
      <c r="AF47" s="1">
        <v>0</v>
      </c>
      <c r="AG47" s="72">
        <f>D2+D4</f>
        <v>4.4000000000000004</v>
      </c>
      <c r="AH47" s="1">
        <v>0</v>
      </c>
      <c r="AI47" s="1">
        <f>AG47*AC48</f>
        <v>4.4000000000000004</v>
      </c>
    </row>
    <row r="48" spans="7:42" ht="16" thickBot="1">
      <c r="G48" s="15"/>
      <c r="U48" s="2"/>
      <c r="V48" s="2"/>
      <c r="W48" s="2"/>
      <c r="X48" s="87">
        <v>0</v>
      </c>
      <c r="Y48" s="86">
        <f>Z48*AI47</f>
        <v>0.44000000000000006</v>
      </c>
      <c r="Z48" s="66">
        <v>0.1</v>
      </c>
      <c r="AC48" s="63">
        <v>1</v>
      </c>
      <c r="AG48" s="72"/>
      <c r="AK48" s="4"/>
      <c r="AL48" s="4"/>
      <c r="AM48" s="4"/>
      <c r="AN48" s="4"/>
      <c r="AO48" s="4"/>
      <c r="AP48" s="4"/>
    </row>
    <row r="49" spans="4:45" ht="16" thickBot="1">
      <c r="D49" s="14"/>
      <c r="E49" s="57"/>
      <c r="F49" s="12" t="s">
        <v>10</v>
      </c>
      <c r="G49" s="2"/>
      <c r="T49" s="2"/>
      <c r="U49" s="2"/>
      <c r="V49" s="2"/>
      <c r="W49" s="2"/>
      <c r="AG49" s="72"/>
      <c r="AK49" s="4"/>
      <c r="AL49" s="4"/>
      <c r="AM49" s="4"/>
      <c r="AN49" s="4"/>
      <c r="AO49" s="4"/>
      <c r="AP49" s="4"/>
    </row>
    <row r="50" spans="4:45">
      <c r="D50" s="14"/>
      <c r="E50" s="2"/>
      <c r="F50" s="10"/>
      <c r="G50" s="17"/>
      <c r="T50" s="2"/>
      <c r="AG50" s="72"/>
      <c r="AK50" s="4"/>
      <c r="AL50" s="4"/>
      <c r="AM50" s="4"/>
      <c r="AN50" s="4"/>
      <c r="AO50" s="4"/>
      <c r="AP50" s="4"/>
    </row>
    <row r="51" spans="4:45">
      <c r="D51" s="14"/>
      <c r="E51" s="2"/>
      <c r="F51" s="93">
        <f ca="1">H28+H73</f>
        <v>20.843034814744353</v>
      </c>
      <c r="G51" s="94">
        <f ca="1">I28+I73</f>
        <v>7.0027388239794934</v>
      </c>
      <c r="Y51" s="2"/>
      <c r="AG51" s="72"/>
    </row>
    <row r="52" spans="4:45">
      <c r="D52" s="14"/>
      <c r="E52" s="2"/>
      <c r="F52" s="2"/>
      <c r="G52" s="18"/>
      <c r="Y52" s="2"/>
      <c r="AG52" s="72"/>
    </row>
    <row r="53" spans="4:45" ht="17" customHeight="1">
      <c r="D53" s="14"/>
      <c r="E53" s="2"/>
      <c r="F53" s="2"/>
      <c r="G53" s="18"/>
      <c r="M53" s="14"/>
      <c r="N53" s="22" t="s">
        <v>15</v>
      </c>
      <c r="O53" s="22"/>
      <c r="P53" s="2"/>
      <c r="Q53" s="2"/>
      <c r="R53" s="2"/>
      <c r="S53" s="2"/>
      <c r="T53" s="2"/>
      <c r="U53" s="2"/>
      <c r="V53" s="2"/>
      <c r="W53" s="2"/>
      <c r="X53" s="2"/>
      <c r="Z53" s="39" t="s">
        <v>22</v>
      </c>
      <c r="AA53" s="2"/>
      <c r="AB53" s="2"/>
      <c r="AC53" s="45" t="s">
        <v>26</v>
      </c>
      <c r="AD53" s="45"/>
      <c r="AF53" s="1">
        <v>8</v>
      </c>
      <c r="AG53" s="72">
        <f>D2+D4</f>
        <v>4.4000000000000004</v>
      </c>
      <c r="AH53" s="1">
        <v>8</v>
      </c>
      <c r="AI53" s="1">
        <f>AG53*AC54</f>
        <v>4.4000000000000004</v>
      </c>
    </row>
    <row r="54" spans="4:45" ht="16">
      <c r="D54" s="14"/>
      <c r="G54" s="14"/>
      <c r="M54" s="14"/>
      <c r="N54" s="29" t="s">
        <v>18</v>
      </c>
      <c r="P54" s="37"/>
      <c r="Q54" s="37"/>
      <c r="R54" s="37"/>
      <c r="S54" s="37"/>
      <c r="T54" s="37"/>
      <c r="U54" s="37"/>
      <c r="V54" s="37"/>
      <c r="W54" s="37"/>
      <c r="X54" s="37"/>
      <c r="Y54" s="38"/>
      <c r="Z54" s="2"/>
      <c r="AA54" s="2"/>
      <c r="AB54" s="2"/>
      <c r="AC54" s="63">
        <v>1</v>
      </c>
      <c r="AG54" s="72"/>
    </row>
    <row r="55" spans="4:45" ht="16" thickBot="1">
      <c r="D55" s="14"/>
      <c r="G55" s="14"/>
      <c r="L55" s="13"/>
      <c r="M55" s="15"/>
      <c r="N55" s="63">
        <v>0.95</v>
      </c>
      <c r="O55" s="93">
        <f>(N55*AH53)</f>
        <v>7.6</v>
      </c>
      <c r="P55" s="89">
        <f>N55*AI53</f>
        <v>4.18</v>
      </c>
      <c r="Q55" s="37"/>
      <c r="R55" s="37"/>
      <c r="S55" s="37"/>
      <c r="T55" s="37"/>
      <c r="U55" s="37"/>
      <c r="V55" s="37"/>
      <c r="W55" s="37"/>
      <c r="X55" s="37"/>
      <c r="Y55" s="4"/>
      <c r="AG55" s="72"/>
      <c r="AQ55" s="4"/>
      <c r="AR55" s="4"/>
      <c r="AS55" s="4"/>
    </row>
    <row r="56" spans="4:45" ht="16" thickBot="1">
      <c r="D56" s="14"/>
      <c r="G56" s="14"/>
      <c r="J56" s="49" t="s">
        <v>13</v>
      </c>
      <c r="K56" s="33"/>
      <c r="L56" s="3"/>
      <c r="M56" s="3"/>
      <c r="P56" s="2"/>
      <c r="Q56" s="2"/>
      <c r="R56" s="2"/>
      <c r="S56" s="2"/>
      <c r="T56" s="2"/>
      <c r="U56" s="2"/>
      <c r="V56" s="2"/>
      <c r="W56" s="2"/>
      <c r="X56" s="2"/>
      <c r="AG56" s="72"/>
      <c r="AQ56" s="4"/>
      <c r="AR56" s="4"/>
      <c r="AS56" s="4"/>
    </row>
    <row r="57" spans="4:45">
      <c r="D57" s="14"/>
      <c r="G57" s="14"/>
      <c r="J57" s="78">
        <v>0.7</v>
      </c>
      <c r="M57" s="27"/>
      <c r="P57" s="2"/>
      <c r="Q57" s="2"/>
      <c r="R57" s="2"/>
      <c r="S57" s="2"/>
      <c r="T57" s="2"/>
      <c r="U57" s="2"/>
      <c r="V57" s="2"/>
      <c r="W57" s="2"/>
      <c r="X57" s="2"/>
      <c r="AG57" s="72"/>
      <c r="AQ57" s="4"/>
      <c r="AR57" s="4"/>
      <c r="AS57" s="4"/>
    </row>
    <row r="58" spans="4:45">
      <c r="D58" s="14"/>
      <c r="G58" s="14"/>
      <c r="J58" s="90">
        <f>(J57*O55)+(J57*N62)</f>
        <v>5.6</v>
      </c>
      <c r="K58" s="89">
        <f>(J57*P55)+(J57*O62)</f>
        <v>3.1324999999999998</v>
      </c>
      <c r="M58" s="14"/>
      <c r="P58" s="2"/>
      <c r="Q58" s="2"/>
      <c r="R58" s="2"/>
      <c r="S58" s="2"/>
      <c r="T58" s="2"/>
      <c r="U58" s="2"/>
      <c r="V58" s="2"/>
      <c r="W58" s="2"/>
      <c r="X58" s="2"/>
      <c r="AG58" s="72"/>
    </row>
    <row r="59" spans="4:45">
      <c r="D59" s="14"/>
      <c r="G59" s="14"/>
      <c r="I59" s="14"/>
      <c r="J59" s="40"/>
      <c r="M59" s="14"/>
      <c r="N59" s="23" t="s">
        <v>16</v>
      </c>
      <c r="O59" s="23"/>
      <c r="P59" s="2"/>
      <c r="Q59" s="2"/>
      <c r="R59" s="2"/>
      <c r="S59" s="2"/>
      <c r="T59" s="2"/>
      <c r="U59" s="2"/>
      <c r="V59" s="2"/>
      <c r="W59" s="2"/>
      <c r="X59" s="2"/>
      <c r="Z59" s="39" t="s">
        <v>22</v>
      </c>
      <c r="AA59" s="2"/>
      <c r="AB59" s="2"/>
      <c r="AC59" s="45" t="s">
        <v>26</v>
      </c>
      <c r="AD59" s="45"/>
      <c r="AF59" s="1">
        <v>8</v>
      </c>
      <c r="AG59" s="72">
        <f ca="1">D2+D3</f>
        <v>7.6021420103253536</v>
      </c>
      <c r="AH59" s="1">
        <v>8</v>
      </c>
      <c r="AI59" s="1">
        <v>5.9</v>
      </c>
    </row>
    <row r="60" spans="4:45">
      <c r="D60" s="14"/>
      <c r="G60" s="14"/>
      <c r="I60" s="14"/>
      <c r="M60" s="4"/>
      <c r="N60" s="29" t="s">
        <v>19</v>
      </c>
      <c r="P60" s="2"/>
      <c r="Q60" s="2"/>
      <c r="R60" s="2"/>
      <c r="S60" s="2"/>
      <c r="T60" s="2"/>
      <c r="U60" s="2"/>
      <c r="V60" s="2"/>
      <c r="W60" s="2"/>
      <c r="X60" s="2"/>
      <c r="AC60" s="63">
        <v>1</v>
      </c>
      <c r="AG60" s="72"/>
    </row>
    <row r="61" spans="4:45">
      <c r="D61" s="14"/>
      <c r="G61" s="14"/>
      <c r="I61" s="14"/>
      <c r="M61" s="4"/>
      <c r="N61" s="63">
        <v>0.05</v>
      </c>
      <c r="P61" s="2"/>
      <c r="Q61" s="2"/>
      <c r="R61" s="2"/>
      <c r="S61" s="2"/>
      <c r="T61" s="2"/>
      <c r="U61" s="2"/>
      <c r="V61" s="2"/>
      <c r="W61" s="2"/>
      <c r="X61" s="2"/>
      <c r="AG61" s="72"/>
      <c r="AL61" s="4"/>
      <c r="AM61" s="4"/>
      <c r="AN61" s="4"/>
    </row>
    <row r="62" spans="4:45" ht="16" customHeight="1">
      <c r="D62" s="14"/>
      <c r="G62" s="14"/>
      <c r="I62" s="14"/>
      <c r="M62" s="4"/>
      <c r="N62" s="93">
        <f>N61*AH59</f>
        <v>0.4</v>
      </c>
      <c r="O62" s="89">
        <f>N61*AI59</f>
        <v>0.29500000000000004</v>
      </c>
      <c r="P62" s="2"/>
      <c r="AG62" s="72"/>
      <c r="AH62" s="5"/>
      <c r="AI62" s="5"/>
      <c r="AL62" s="4"/>
      <c r="AM62" s="4"/>
      <c r="AN62" s="4"/>
    </row>
    <row r="63" spans="4:45" ht="16" thickBot="1">
      <c r="D63" s="14"/>
      <c r="G63" s="14"/>
      <c r="I63" s="14"/>
      <c r="K63" s="62"/>
      <c r="M63" s="4"/>
      <c r="N63" s="37"/>
      <c r="O63" s="2"/>
      <c r="P63" s="2"/>
      <c r="AG63" s="72"/>
      <c r="AH63" s="5"/>
      <c r="AI63" s="5"/>
      <c r="AL63" s="4"/>
      <c r="AM63" s="4"/>
      <c r="AN63" s="4"/>
    </row>
    <row r="64" spans="4:45">
      <c r="D64" s="14"/>
      <c r="G64" s="14"/>
      <c r="I64" s="14"/>
      <c r="M64" s="4"/>
      <c r="O64" s="2"/>
      <c r="P64" s="2"/>
      <c r="Q64" s="36"/>
      <c r="R64" s="22" t="s">
        <v>17</v>
      </c>
      <c r="S64" s="22"/>
      <c r="AC64" s="68" t="s">
        <v>48</v>
      </c>
      <c r="AD64" s="68"/>
      <c r="AF64" s="1">
        <v>21</v>
      </c>
      <c r="AG64" s="72">
        <f>D2+D4</f>
        <v>4.4000000000000004</v>
      </c>
      <c r="AH64" s="1">
        <v>21</v>
      </c>
      <c r="AI64" s="1">
        <v>4.4000000000000004</v>
      </c>
    </row>
    <row r="65" spans="2:35" ht="16" thickBot="1">
      <c r="D65" s="14"/>
      <c r="G65" s="14"/>
      <c r="I65" s="14"/>
      <c r="M65" s="4"/>
      <c r="P65" s="2"/>
      <c r="Q65" s="40"/>
      <c r="R65" s="63">
        <f>C22</f>
        <v>0.75</v>
      </c>
      <c r="AC65" s="63">
        <v>1</v>
      </c>
      <c r="AG65" s="72"/>
      <c r="AH65" s="5"/>
      <c r="AI65" s="5"/>
    </row>
    <row r="66" spans="2:35">
      <c r="D66" s="14"/>
      <c r="G66" s="14"/>
      <c r="I66" s="14"/>
      <c r="M66" s="4"/>
      <c r="P66" s="18"/>
      <c r="Q66" s="93">
        <f>(R65*AH64)</f>
        <v>15.75</v>
      </c>
      <c r="R66" s="89">
        <f>(R65*AI64)</f>
        <v>3.3000000000000003</v>
      </c>
      <c r="AB66" s="36"/>
      <c r="AC66" s="45" t="s">
        <v>29</v>
      </c>
      <c r="AD66" s="45"/>
      <c r="AF66" s="1">
        <v>10</v>
      </c>
      <c r="AG66" s="72">
        <f>C15*E15+D2+D4</f>
        <v>6.8000000000000007</v>
      </c>
      <c r="AH66" s="1">
        <f>AF66*AC67</f>
        <v>9.8000000000000007</v>
      </c>
      <c r="AI66" s="82">
        <f>AG66*AC67</f>
        <v>6.6640000000000006</v>
      </c>
    </row>
    <row r="67" spans="2:35" ht="16" thickBot="1">
      <c r="D67" s="14"/>
      <c r="G67" s="14"/>
      <c r="I67" s="14"/>
      <c r="M67" s="4"/>
      <c r="P67" s="18"/>
      <c r="Q67" s="37"/>
      <c r="R67" s="37"/>
      <c r="S67" s="37"/>
      <c r="T67" s="37"/>
      <c r="AA67" s="13"/>
      <c r="AB67" s="40"/>
      <c r="AC67" s="63">
        <v>0.98</v>
      </c>
      <c r="AG67" s="72"/>
    </row>
    <row r="68" spans="2:35" ht="16" thickBot="1">
      <c r="D68" s="14"/>
      <c r="G68" s="14"/>
      <c r="I68" s="14"/>
      <c r="M68" s="4"/>
      <c r="P68" s="18"/>
      <c r="Q68" s="37"/>
      <c r="R68" s="37"/>
      <c r="S68" s="37"/>
      <c r="T68" s="37"/>
      <c r="X68" s="18"/>
      <c r="Y68" s="36"/>
      <c r="Z68" s="24" t="s">
        <v>25</v>
      </c>
      <c r="AC68" s="47" t="s">
        <v>30</v>
      </c>
      <c r="AD68" s="47"/>
      <c r="AF68" s="1">
        <v>6</v>
      </c>
      <c r="AG68" s="72">
        <f>C15*E15+D2+D4</f>
        <v>6.8000000000000007</v>
      </c>
      <c r="AH68" s="1">
        <f>AF68*AC69</f>
        <v>0.12</v>
      </c>
      <c r="AI68" s="1">
        <f>AG68*AC69</f>
        <v>0.13600000000000001</v>
      </c>
    </row>
    <row r="69" spans="2:35">
      <c r="D69" s="14"/>
      <c r="G69" s="14"/>
      <c r="I69" s="14"/>
      <c r="M69" s="4"/>
      <c r="P69" s="18"/>
      <c r="Q69" s="37"/>
      <c r="R69" s="37"/>
      <c r="S69" s="37"/>
      <c r="T69" s="37"/>
      <c r="X69" s="18"/>
      <c r="Y69" s="4"/>
      <c r="Z69" s="66">
        <v>0.25</v>
      </c>
      <c r="AA69" s="27"/>
      <c r="AC69" s="63">
        <v>0.02</v>
      </c>
      <c r="AG69" s="72"/>
    </row>
    <row r="70" spans="2:35" ht="16" thickBot="1">
      <c r="D70" s="14"/>
      <c r="G70" s="14"/>
      <c r="I70" s="15"/>
      <c r="P70" s="35"/>
      <c r="Q70" s="37"/>
      <c r="R70" s="37"/>
      <c r="S70" s="37"/>
      <c r="T70" s="37"/>
      <c r="X70" s="35"/>
      <c r="Y70" s="87">
        <f>(Z69*AH66)+(AH68*Z69)+(Z69*AH70)</f>
        <v>2.48</v>
      </c>
      <c r="Z70" s="86">
        <f>(Z69*AI66)+(Z69*AI68)+(Z69*AI70)</f>
        <v>1.7000000000000002</v>
      </c>
      <c r="AA70" s="14"/>
      <c r="AB70" s="28"/>
      <c r="AC70" s="46" t="s">
        <v>27</v>
      </c>
      <c r="AD70" s="46"/>
      <c r="AF70" s="1">
        <v>0</v>
      </c>
      <c r="AG70" s="72">
        <f>C15*E15+D2+D4</f>
        <v>6.8000000000000007</v>
      </c>
      <c r="AH70" s="1">
        <v>0</v>
      </c>
      <c r="AI70" s="1">
        <v>0</v>
      </c>
    </row>
    <row r="71" spans="2:35" ht="17" customHeight="1" thickBot="1">
      <c r="D71" s="14"/>
      <c r="G71" s="14"/>
      <c r="H71" s="25" t="s">
        <v>11</v>
      </c>
      <c r="I71" s="30"/>
      <c r="N71" s="43" t="s">
        <v>15</v>
      </c>
      <c r="O71" s="22"/>
      <c r="P71" s="2"/>
      <c r="Q71" s="2"/>
      <c r="R71" s="2"/>
      <c r="S71" s="2"/>
      <c r="T71" s="2"/>
      <c r="U71" s="36"/>
      <c r="V71" s="24" t="s">
        <v>20</v>
      </c>
      <c r="W71" s="24"/>
      <c r="X71" s="41"/>
      <c r="AC71" s="63">
        <v>0</v>
      </c>
      <c r="AG71" s="72"/>
    </row>
    <row r="72" spans="2:35" ht="16" customHeight="1">
      <c r="D72" s="14"/>
      <c r="H72" s="112">
        <f ca="1">1-H27</f>
        <v>0.46356489945024915</v>
      </c>
      <c r="I72" s="31"/>
      <c r="N72" s="54" t="s">
        <v>18</v>
      </c>
      <c r="O72" s="2"/>
      <c r="P72" s="17"/>
      <c r="Q72" s="37"/>
      <c r="R72" s="37"/>
      <c r="S72" s="37"/>
      <c r="T72" s="37"/>
      <c r="U72" s="40"/>
      <c r="V72" s="66">
        <v>0.8</v>
      </c>
      <c r="W72" s="2"/>
      <c r="X72" s="37"/>
      <c r="Y72" s="40"/>
      <c r="AG72" s="72"/>
    </row>
    <row r="73" spans="2:35" ht="16" customHeight="1">
      <c r="D73" s="14"/>
      <c r="H73" s="93">
        <f ca="1">(H72*J58)+(H72*J88)</f>
        <v>4.9198380935122028</v>
      </c>
      <c r="I73" s="94">
        <f ca="1">(H72*K58)+(H72*K88)</f>
        <v>2.6465796911006589</v>
      </c>
      <c r="N73" s="78">
        <v>0.95</v>
      </c>
      <c r="P73" s="18"/>
      <c r="Q73" s="37"/>
      <c r="R73" s="37"/>
      <c r="S73" s="37"/>
      <c r="T73" s="37"/>
      <c r="U73" s="90">
        <f>(V72*Y70)+(V72*Y76)</f>
        <v>3.1840000000000002</v>
      </c>
      <c r="V73" s="89">
        <f>(V72*Z70)+(V72*Z76)</f>
        <v>4.0000000000000009</v>
      </c>
      <c r="X73" s="2"/>
      <c r="Y73" s="40"/>
      <c r="AG73" s="72"/>
    </row>
    <row r="74" spans="2:35" ht="16" customHeight="1" thickBot="1">
      <c r="B74" s="1"/>
      <c r="D74" s="14"/>
      <c r="H74" s="8"/>
      <c r="I74" s="32"/>
      <c r="N74" s="90">
        <f>(N73*Q66)+(N73*Q79)</f>
        <v>16.234739999999999</v>
      </c>
      <c r="O74" s="89">
        <f>(N73*R66)+(N73*R79)</f>
        <v>5.3215912500000009</v>
      </c>
      <c r="P74" s="18"/>
      <c r="Q74" s="37"/>
      <c r="R74" s="37"/>
      <c r="S74" s="37"/>
      <c r="T74" s="37"/>
      <c r="U74" s="40"/>
      <c r="X74" s="2"/>
      <c r="Y74" s="28"/>
      <c r="Z74" s="42" t="s">
        <v>23</v>
      </c>
      <c r="AC74" s="48" t="s">
        <v>28</v>
      </c>
      <c r="AD74" s="48"/>
      <c r="AF74" s="1">
        <v>2</v>
      </c>
      <c r="AG74" s="72">
        <f>D2+D4</f>
        <v>4.4000000000000004</v>
      </c>
      <c r="AH74" s="1">
        <v>2</v>
      </c>
      <c r="AI74" s="1">
        <f>AG74*AC75</f>
        <v>4.4000000000000004</v>
      </c>
    </row>
    <row r="75" spans="2:35" ht="17" customHeight="1">
      <c r="D75" s="14"/>
      <c r="H75" s="8"/>
      <c r="I75" s="32"/>
      <c r="N75" s="40"/>
      <c r="P75" s="18"/>
      <c r="Q75" s="37"/>
      <c r="R75" s="37"/>
      <c r="S75" s="37"/>
      <c r="T75" s="37"/>
      <c r="U75" s="40"/>
      <c r="X75" s="2"/>
      <c r="Y75" s="4"/>
      <c r="Z75" s="66">
        <v>0.75</v>
      </c>
      <c r="AC75" s="63">
        <v>1</v>
      </c>
      <c r="AG75" s="72"/>
    </row>
    <row r="76" spans="2:35" ht="16" customHeight="1" thickBot="1">
      <c r="D76" s="14"/>
      <c r="H76" s="8"/>
      <c r="I76" s="32"/>
      <c r="N76" s="40"/>
      <c r="P76" s="18"/>
      <c r="Q76" s="37"/>
      <c r="R76" s="37"/>
      <c r="S76" s="37"/>
      <c r="T76" s="37"/>
      <c r="U76" s="44"/>
      <c r="Y76" s="87">
        <f>(Z75*AH74)</f>
        <v>1.5</v>
      </c>
      <c r="Z76" s="86">
        <f>(Z75*AI74)</f>
        <v>3.3000000000000003</v>
      </c>
      <c r="AG76" s="72"/>
    </row>
    <row r="77" spans="2:35" ht="16" customHeight="1" thickBot="1">
      <c r="D77" s="14"/>
      <c r="H77" s="8"/>
      <c r="I77" s="32"/>
      <c r="N77" s="40"/>
      <c r="P77" s="18"/>
      <c r="Q77" s="64"/>
      <c r="R77" s="23" t="s">
        <v>47</v>
      </c>
      <c r="S77" s="23"/>
      <c r="T77" s="41"/>
      <c r="U77" s="6"/>
      <c r="AB77" s="36"/>
      <c r="AC77" s="45" t="s">
        <v>29</v>
      </c>
      <c r="AD77" s="45"/>
      <c r="AF77" s="1">
        <v>16</v>
      </c>
      <c r="AG77" s="72">
        <f>C10*E10+D2+D4</f>
        <v>35.9</v>
      </c>
      <c r="AH77" s="1">
        <f>AF77*AC78</f>
        <v>15.2</v>
      </c>
      <c r="AI77" s="1">
        <f>AG77*AC78</f>
        <v>34.104999999999997</v>
      </c>
    </row>
    <row r="78" spans="2:35" ht="17" customHeight="1" thickBot="1">
      <c r="D78" s="14"/>
      <c r="H78" s="8"/>
      <c r="I78" s="32"/>
      <c r="N78" s="40"/>
      <c r="P78" s="37"/>
      <c r="Q78" s="37"/>
      <c r="R78" s="65">
        <f>C23</f>
        <v>0.25</v>
      </c>
      <c r="S78" s="37"/>
      <c r="T78" s="17"/>
      <c r="U78" s="6"/>
      <c r="AA78" s="13"/>
      <c r="AB78" s="40"/>
      <c r="AC78" s="63">
        <v>0.95</v>
      </c>
      <c r="AG78" s="72"/>
    </row>
    <row r="79" spans="2:35" ht="17" customHeight="1" thickBot="1">
      <c r="D79" s="14"/>
      <c r="H79" s="8"/>
      <c r="I79" s="32"/>
      <c r="N79" s="40"/>
      <c r="P79" s="37"/>
      <c r="Q79" s="93">
        <f>(R78*U73)+(R78*U84)</f>
        <v>1.3391999999999999</v>
      </c>
      <c r="R79" s="89">
        <f>(R78*V73)+(R78*V84)</f>
        <v>2.3016750000000004</v>
      </c>
      <c r="S79" s="37"/>
      <c r="T79" s="18"/>
      <c r="U79" s="6"/>
      <c r="X79" s="18"/>
      <c r="Y79" s="36"/>
      <c r="Z79" s="23" t="s">
        <v>24</v>
      </c>
      <c r="AC79" s="47" t="s">
        <v>30</v>
      </c>
      <c r="AD79" s="47"/>
      <c r="AF79" s="1">
        <v>8</v>
      </c>
      <c r="AG79" s="72">
        <f>C11*E11+D2+D4</f>
        <v>25.4</v>
      </c>
      <c r="AH79" s="1">
        <f>AF79*AC80</f>
        <v>0.32</v>
      </c>
      <c r="AI79" s="1">
        <f>AG79*AC80</f>
        <v>1.016</v>
      </c>
    </row>
    <row r="80" spans="2:35" ht="17" customHeight="1">
      <c r="D80" s="14"/>
      <c r="H80" s="8"/>
      <c r="I80" s="32"/>
      <c r="N80" s="40"/>
      <c r="P80" s="2"/>
      <c r="Q80" s="2"/>
      <c r="R80" s="2"/>
      <c r="S80" s="2"/>
      <c r="T80" s="2"/>
      <c r="U80" s="44"/>
      <c r="X80" s="18"/>
      <c r="Y80" s="4"/>
      <c r="Z80" s="66">
        <v>0.7</v>
      </c>
      <c r="AA80" s="27"/>
      <c r="AC80" s="63">
        <v>0.04</v>
      </c>
      <c r="AG80" s="72"/>
    </row>
    <row r="81" spans="1:35" ht="17" thickBot="1">
      <c r="D81" s="14"/>
      <c r="H81" s="8"/>
      <c r="I81" s="32"/>
      <c r="M81" s="14"/>
      <c r="P81" s="37"/>
      <c r="Q81" s="37"/>
      <c r="R81" s="37"/>
      <c r="S81" s="37"/>
      <c r="T81" s="37"/>
      <c r="U81" s="44"/>
      <c r="X81" s="35"/>
      <c r="Y81" s="91">
        <f>(Z80*AH77)+(Z80*AH79)+(Z80*AH81)</f>
        <v>10.863999999999999</v>
      </c>
      <c r="Z81" s="92">
        <f>(Z80*AI77)+(Z80*AI79)+(Z80*AI81)</f>
        <v>24.713499999999996</v>
      </c>
      <c r="AA81" s="14"/>
      <c r="AB81" s="28"/>
      <c r="AC81" s="46" t="s">
        <v>27</v>
      </c>
      <c r="AD81" s="46"/>
      <c r="AF81" s="1">
        <v>0</v>
      </c>
      <c r="AG81" s="72">
        <f>C12*E12+D2+D4</f>
        <v>18.399999999999999</v>
      </c>
      <c r="AH81" s="1">
        <v>0</v>
      </c>
      <c r="AI81" s="1">
        <f>AG81*AC82</f>
        <v>0.184</v>
      </c>
    </row>
    <row r="82" spans="1:35" ht="16" thickBot="1">
      <c r="D82" s="14"/>
      <c r="H82" s="8"/>
      <c r="I82" s="32"/>
      <c r="M82" s="14"/>
      <c r="P82" s="2"/>
      <c r="Q82" s="2"/>
      <c r="R82" s="2"/>
      <c r="S82" s="2"/>
      <c r="T82" s="2"/>
      <c r="U82" s="28"/>
      <c r="V82" s="23" t="s">
        <v>21</v>
      </c>
      <c r="W82" s="23"/>
      <c r="X82" s="41"/>
      <c r="AC82" s="63">
        <v>0.01</v>
      </c>
      <c r="AG82" s="72"/>
    </row>
    <row r="83" spans="1:35">
      <c r="D83" s="14"/>
      <c r="H83" s="8"/>
      <c r="I83" s="32"/>
      <c r="M83" s="14"/>
      <c r="P83" s="2"/>
      <c r="Q83" s="2"/>
      <c r="R83" s="2"/>
      <c r="S83" s="2"/>
      <c r="T83" s="2"/>
      <c r="V83" s="63">
        <v>0.2</v>
      </c>
      <c r="X83" s="2"/>
      <c r="Y83" s="40"/>
      <c r="AG83" s="72"/>
    </row>
    <row r="84" spans="1:35">
      <c r="D84" s="14"/>
      <c r="H84" s="8"/>
      <c r="I84" s="32"/>
      <c r="M84" s="14"/>
      <c r="P84" s="2"/>
      <c r="Q84" s="2"/>
      <c r="R84" s="2"/>
      <c r="S84" s="2"/>
      <c r="T84" s="2"/>
      <c r="U84" s="93">
        <f>(V83*Y81)+(V83*Y87)</f>
        <v>2.1728000000000001</v>
      </c>
      <c r="V84" s="89">
        <f>(V83*Z81)+(V83*Z87)</f>
        <v>5.2066999999999997</v>
      </c>
      <c r="X84" s="2"/>
      <c r="Y84" s="40"/>
      <c r="AG84" s="72"/>
    </row>
    <row r="85" spans="1:35" ht="16" thickBot="1">
      <c r="D85" s="14"/>
      <c r="I85" s="14"/>
      <c r="L85" s="13"/>
      <c r="M85" s="15"/>
      <c r="P85" s="2"/>
      <c r="Q85" s="2"/>
      <c r="R85" s="2"/>
      <c r="S85" s="2"/>
      <c r="T85" s="2"/>
      <c r="X85" s="2"/>
      <c r="Y85" s="28"/>
      <c r="Z85" s="42" t="s">
        <v>23</v>
      </c>
      <c r="AC85" s="46" t="s">
        <v>27</v>
      </c>
      <c r="AD85" s="46"/>
      <c r="AF85" s="1">
        <v>0</v>
      </c>
      <c r="AG85" s="72">
        <f>D2+D4</f>
        <v>4.4000000000000004</v>
      </c>
      <c r="AH85" s="1">
        <v>0</v>
      </c>
      <c r="AI85" s="1">
        <v>4.4000000000000004</v>
      </c>
    </row>
    <row r="86" spans="1:35" ht="16" thickBot="1">
      <c r="D86" s="14"/>
      <c r="I86" s="14"/>
      <c r="J86" s="33" t="s">
        <v>14</v>
      </c>
      <c r="K86" s="33"/>
      <c r="L86" s="3"/>
      <c r="M86" s="26"/>
      <c r="P86" s="2"/>
      <c r="Q86" s="2"/>
      <c r="R86" s="2"/>
      <c r="Z86" s="63">
        <v>0.3</v>
      </c>
      <c r="AC86" s="63">
        <v>1</v>
      </c>
      <c r="AD86" s="51"/>
      <c r="AG86" s="72"/>
    </row>
    <row r="87" spans="1:35" ht="15" customHeight="1">
      <c r="D87" s="14"/>
      <c r="I87" s="4"/>
      <c r="J87" s="66">
        <v>0.3</v>
      </c>
      <c r="K87" s="37"/>
      <c r="L87" s="4"/>
      <c r="M87" s="27"/>
      <c r="P87" s="2"/>
      <c r="Q87" s="2"/>
      <c r="R87" s="2"/>
      <c r="Y87" s="87">
        <v>0</v>
      </c>
      <c r="Z87" s="86">
        <f>Z86*AI85</f>
        <v>1.32</v>
      </c>
      <c r="AG87" s="72"/>
    </row>
    <row r="88" spans="1:35" ht="14" customHeight="1">
      <c r="D88" s="14"/>
      <c r="I88" s="4"/>
      <c r="J88" s="93">
        <f>(J87*N74)+(J87*N105)</f>
        <v>5.0130513749999999</v>
      </c>
      <c r="K88" s="89">
        <f ca="1">(J87*O74)+(J87*O105)</f>
        <v>2.5766891431799319</v>
      </c>
      <c r="L88" s="4"/>
      <c r="M88" s="14"/>
      <c r="P88" s="2"/>
      <c r="Q88" s="2"/>
      <c r="R88" s="2"/>
      <c r="AG88" s="72"/>
    </row>
    <row r="89" spans="1:35" ht="16" thickBot="1">
      <c r="D89" s="14"/>
      <c r="I89" s="4"/>
      <c r="J89" s="52"/>
      <c r="K89" s="2"/>
      <c r="L89" s="4"/>
      <c r="M89" s="14"/>
      <c r="P89" s="2"/>
      <c r="Q89" s="2"/>
      <c r="R89" s="2"/>
      <c r="V89" s="2"/>
      <c r="Y89" s="2"/>
      <c r="AG89" s="72"/>
    </row>
    <row r="90" spans="1:35" ht="16" customHeight="1">
      <c r="D90" s="14"/>
      <c r="M90" s="14"/>
      <c r="P90" s="2"/>
      <c r="Q90" s="2"/>
      <c r="R90" s="2"/>
      <c r="S90" s="2"/>
      <c r="AB90" s="36"/>
      <c r="AC90" s="45" t="s">
        <v>29</v>
      </c>
      <c r="AD90" s="45"/>
      <c r="AF90" s="59">
        <v>10</v>
      </c>
      <c r="AG90" s="72">
        <f ca="1">C14*E14+D2+D3</f>
        <v>21.462142010325351</v>
      </c>
      <c r="AH90" s="1">
        <f>AF90*AC91</f>
        <v>9.8000000000000007</v>
      </c>
      <c r="AI90" s="1">
        <f ca="1">AG90*AC91</f>
        <v>21.032899170118842</v>
      </c>
    </row>
    <row r="91" spans="1:35" ht="16" thickBot="1">
      <c r="D91" s="14"/>
      <c r="M91" s="14"/>
      <c r="P91" s="2"/>
      <c r="Q91" s="2"/>
      <c r="R91" s="2"/>
      <c r="S91" s="2"/>
      <c r="AA91" s="13"/>
      <c r="AB91" s="40"/>
      <c r="AC91" s="66">
        <v>0.98</v>
      </c>
      <c r="AF91" s="51"/>
      <c r="AG91" s="72"/>
    </row>
    <row r="92" spans="1:35" ht="16" thickBot="1">
      <c r="D92" s="14"/>
      <c r="M92" s="14"/>
      <c r="P92" s="2"/>
      <c r="Q92" s="2"/>
      <c r="R92" s="2"/>
      <c r="S92" s="2"/>
      <c r="W92" s="37"/>
      <c r="X92" s="57"/>
      <c r="Y92" s="26"/>
      <c r="Z92" s="24" t="s">
        <v>25</v>
      </c>
      <c r="AC92" s="47" t="s">
        <v>30</v>
      </c>
      <c r="AD92" s="47"/>
      <c r="AF92" s="59">
        <v>6</v>
      </c>
      <c r="AG92" s="72">
        <f ca="1">C14*E14+D2+D3</f>
        <v>21.462142010325351</v>
      </c>
      <c r="AH92" s="1">
        <f>AF92*AC93</f>
        <v>0.09</v>
      </c>
      <c r="AI92" s="1">
        <f ca="1">AG92*AC93</f>
        <v>0.32193213015488026</v>
      </c>
    </row>
    <row r="93" spans="1:35" ht="16" customHeight="1" thickBot="1">
      <c r="D93" s="15"/>
      <c r="M93" s="14"/>
      <c r="P93" s="37"/>
      <c r="Q93" s="37"/>
      <c r="R93" s="37"/>
      <c r="S93" s="37"/>
      <c r="T93" s="4"/>
      <c r="W93" s="37"/>
      <c r="X93" s="50"/>
      <c r="Y93" s="4"/>
      <c r="Z93" s="66">
        <v>0.25</v>
      </c>
      <c r="AA93" s="27"/>
      <c r="AC93" s="63">
        <v>1.4999999999999999E-2</v>
      </c>
      <c r="AE93" s="62"/>
      <c r="AG93" s="72"/>
    </row>
    <row r="94" spans="1:35" ht="17" customHeight="1" thickBot="1">
      <c r="A94" s="108" t="s">
        <v>68</v>
      </c>
      <c r="B94" s="108"/>
      <c r="C94" s="47"/>
      <c r="M94" s="14"/>
      <c r="P94" s="37"/>
      <c r="Q94" s="37"/>
      <c r="R94" s="37"/>
      <c r="S94" s="37"/>
      <c r="T94" s="13"/>
      <c r="W94" s="34"/>
      <c r="X94" s="50"/>
      <c r="Y94" s="91">
        <f>(Z93*AH90)+(Z93*AH92)+(Z93*AH94)</f>
        <v>2.4725000000000001</v>
      </c>
      <c r="Z94" s="86">
        <f ca="1">(Z93*AI90)+(Z93*AI92)+(Z93*AI94)</f>
        <v>5.3655355025813378</v>
      </c>
      <c r="AA94" s="14"/>
      <c r="AB94" s="28"/>
      <c r="AC94" s="46" t="s">
        <v>27</v>
      </c>
      <c r="AD94" s="46"/>
      <c r="AF94" s="1">
        <v>0</v>
      </c>
      <c r="AG94" s="72">
        <f ca="1">C14*E14+D2+D3</f>
        <v>21.462142010325351</v>
      </c>
      <c r="AH94" s="1">
        <v>0</v>
      </c>
      <c r="AI94" s="1">
        <f ca="1">AG94*AC95</f>
        <v>0.10731071005162676</v>
      </c>
    </row>
    <row r="95" spans="1:35" ht="17" customHeight="1" thickBot="1">
      <c r="D95" s="27"/>
      <c r="M95" s="14"/>
      <c r="P95" s="37"/>
      <c r="Q95" s="57"/>
      <c r="R95" s="16"/>
      <c r="S95" s="16"/>
      <c r="U95" s="24" t="s">
        <v>20</v>
      </c>
      <c r="V95" s="24"/>
      <c r="W95" s="41"/>
      <c r="X95" s="37"/>
      <c r="AC95" s="63">
        <v>5.0000000000000001E-3</v>
      </c>
      <c r="AG95" s="72"/>
    </row>
    <row r="96" spans="1:35" ht="18" customHeight="1">
      <c r="D96" s="14"/>
      <c r="M96" s="14"/>
      <c r="P96" s="37"/>
      <c r="Q96" s="50"/>
      <c r="R96" s="37"/>
      <c r="S96" s="37"/>
      <c r="U96" s="66">
        <v>0.05</v>
      </c>
      <c r="V96" s="2"/>
      <c r="W96" s="37"/>
      <c r="X96" s="50"/>
      <c r="Y96" s="4"/>
      <c r="AG96" s="72"/>
    </row>
    <row r="97" spans="4:35" ht="16" customHeight="1">
      <c r="D97" s="14"/>
      <c r="M97" s="14"/>
      <c r="P97" s="37"/>
      <c r="Q97" s="50"/>
      <c r="R97" s="37"/>
      <c r="S97" s="37"/>
      <c r="T97" s="93">
        <f>(U96*Y94)+(U96*Y100)</f>
        <v>0.19862500000000002</v>
      </c>
      <c r="U97" s="89">
        <f ca="1">(U96*Z94)+(U96*Z100)</f>
        <v>0.48952677512906695</v>
      </c>
      <c r="W97" s="2"/>
      <c r="X97" s="50"/>
      <c r="Y97" s="4"/>
      <c r="AG97" s="72"/>
    </row>
    <row r="98" spans="4:35" ht="16" thickBot="1">
      <c r="D98" s="14"/>
      <c r="M98" s="14"/>
      <c r="P98" s="37"/>
      <c r="Q98" s="50"/>
      <c r="R98" s="37"/>
      <c r="S98" s="37"/>
      <c r="W98" s="2"/>
      <c r="X98" s="64"/>
      <c r="Y98" s="13"/>
      <c r="Z98" s="42" t="s">
        <v>23</v>
      </c>
      <c r="AC98" s="48" t="s">
        <v>28</v>
      </c>
      <c r="AD98" s="48"/>
      <c r="AF98" s="1">
        <v>2</v>
      </c>
      <c r="AG98" s="72">
        <f ca="1">D2+D3</f>
        <v>7.6021420103253536</v>
      </c>
      <c r="AH98" s="1">
        <v>2</v>
      </c>
      <c r="AI98" s="1">
        <v>5.9</v>
      </c>
    </row>
    <row r="99" spans="4:35">
      <c r="D99" s="14"/>
      <c r="M99" s="14"/>
      <c r="P99" s="37"/>
      <c r="Q99" s="50"/>
      <c r="R99" s="37"/>
      <c r="S99" s="37"/>
      <c r="W99" s="2"/>
      <c r="X99" s="2"/>
      <c r="Y99" s="4"/>
      <c r="Z99" s="66">
        <v>0.75</v>
      </c>
      <c r="AC99" s="63">
        <v>1</v>
      </c>
      <c r="AG99" s="72"/>
    </row>
    <row r="100" spans="4:35">
      <c r="D100" s="14"/>
      <c r="M100" s="14"/>
      <c r="P100" s="37"/>
      <c r="Q100" s="50"/>
      <c r="R100" s="37"/>
      <c r="S100" s="37"/>
      <c r="W100" s="2"/>
      <c r="X100" s="2"/>
      <c r="Y100" s="87">
        <f>(Z99*AH98)</f>
        <v>1.5</v>
      </c>
      <c r="Z100" s="92">
        <f>(Z99*AI98)</f>
        <v>4.4250000000000007</v>
      </c>
      <c r="AG100" s="72"/>
    </row>
    <row r="101" spans="4:35" ht="16" thickBot="1">
      <c r="D101" s="14"/>
      <c r="M101" s="14"/>
      <c r="N101" t="s">
        <v>56</v>
      </c>
      <c r="O101" t="s">
        <v>58</v>
      </c>
      <c r="P101" s="34"/>
      <c r="Q101" s="50"/>
      <c r="R101" s="37"/>
      <c r="S101" s="37"/>
      <c r="Z101" s="2"/>
      <c r="AG101" s="72"/>
    </row>
    <row r="102" spans="4:35" ht="16" thickBot="1">
      <c r="D102" s="14"/>
      <c r="M102" s="14"/>
      <c r="N102" s="23" t="s">
        <v>16</v>
      </c>
      <c r="O102" s="23"/>
      <c r="P102" s="2"/>
      <c r="Q102" s="37"/>
      <c r="R102" s="2"/>
      <c r="S102" s="2"/>
      <c r="Z102" s="51"/>
      <c r="AG102" s="72"/>
    </row>
    <row r="103" spans="4:35" ht="16" thickBot="1">
      <c r="D103" s="14"/>
      <c r="M103" s="4"/>
      <c r="N103" s="29" t="s">
        <v>19</v>
      </c>
      <c r="O103" s="2"/>
      <c r="P103" s="16"/>
      <c r="Q103" s="50"/>
      <c r="R103" s="37"/>
      <c r="S103" s="37"/>
      <c r="T103" s="2"/>
      <c r="W103" s="2"/>
      <c r="X103" s="2"/>
      <c r="Z103" s="2"/>
      <c r="AG103" s="72"/>
    </row>
    <row r="104" spans="4:35">
      <c r="D104" s="14"/>
      <c r="N104" s="63">
        <v>0.05</v>
      </c>
      <c r="P104" s="4"/>
      <c r="Q104" s="40"/>
      <c r="R104" s="4"/>
      <c r="S104" s="4"/>
      <c r="AB104" s="36"/>
      <c r="AC104" s="45" t="s">
        <v>29</v>
      </c>
      <c r="AD104" s="45"/>
      <c r="AF104" s="1">
        <v>16</v>
      </c>
      <c r="AG104" s="72">
        <f ca="1">C7*E7+D2+D3</f>
        <v>93.102142010325352</v>
      </c>
      <c r="AH104" s="1">
        <f>AF104*AC105</f>
        <v>12.8</v>
      </c>
      <c r="AI104" s="1">
        <f ca="1">AG104*AC105</f>
        <v>74.481713608260279</v>
      </c>
    </row>
    <row r="105" spans="4:35" ht="16" thickBot="1">
      <c r="D105" s="14"/>
      <c r="N105" s="93">
        <f>(N104*T97)+(N104*T111)</f>
        <v>0.47543124999999997</v>
      </c>
      <c r="O105" s="89">
        <f ca="1">(N104*U97)+(N104*U111)</f>
        <v>3.2673725605997714</v>
      </c>
      <c r="P105" s="4"/>
      <c r="Q105" s="40"/>
      <c r="R105" s="4"/>
      <c r="S105" s="4"/>
      <c r="AA105" s="13"/>
      <c r="AB105" s="40"/>
      <c r="AC105" s="66">
        <v>0.8</v>
      </c>
      <c r="AG105" s="72"/>
    </row>
    <row r="106" spans="4:35" ht="16" thickBot="1">
      <c r="D106" s="14"/>
      <c r="P106" s="4"/>
      <c r="Q106" s="40"/>
      <c r="R106" s="4"/>
      <c r="S106" s="4"/>
      <c r="W106" s="37"/>
      <c r="X106" s="57"/>
      <c r="Y106" s="26"/>
      <c r="Z106" s="23" t="s">
        <v>24</v>
      </c>
      <c r="AC106" s="47" t="s">
        <v>30</v>
      </c>
      <c r="AD106" s="47"/>
      <c r="AF106" s="1">
        <v>8</v>
      </c>
      <c r="AG106" s="72">
        <f ca="1">C8*E8+D2+D3</f>
        <v>121.60214201032535</v>
      </c>
      <c r="AH106" s="1">
        <f>AF106*AC107</f>
        <v>1.2</v>
      </c>
      <c r="AI106" s="82">
        <f ca="1">AG106*AC107</f>
        <v>18.240321301548803</v>
      </c>
    </row>
    <row r="107" spans="4:35">
      <c r="D107" s="14"/>
      <c r="P107" s="4"/>
      <c r="Q107" s="40"/>
      <c r="R107" s="4"/>
      <c r="S107" s="4"/>
      <c r="W107" s="37"/>
      <c r="X107" s="50"/>
      <c r="Y107" s="4"/>
      <c r="Z107" s="66">
        <v>0.7</v>
      </c>
      <c r="AA107" s="27"/>
      <c r="AC107" s="63">
        <v>0.15</v>
      </c>
      <c r="AF107" s="5"/>
      <c r="AG107" s="72"/>
    </row>
    <row r="108" spans="4:35" ht="16" thickBot="1">
      <c r="D108" s="14"/>
      <c r="P108" s="4"/>
      <c r="Q108" s="40"/>
      <c r="R108" s="4"/>
      <c r="S108" s="4"/>
      <c r="W108" s="34"/>
      <c r="X108" s="50"/>
      <c r="Y108" s="87">
        <f>(Z107*AH104)+(Z107*AH106)+(Z107*AH108)</f>
        <v>9.7999999999999989</v>
      </c>
      <c r="Z108" s="86">
        <f ca="1">(Z107*AI104)+(Z107*AI106)+(Z107*AI108)</f>
        <v>66.50149940722774</v>
      </c>
      <c r="AA108" s="14"/>
      <c r="AB108" s="28"/>
      <c r="AC108" s="46" t="s">
        <v>27</v>
      </c>
      <c r="AD108" s="46"/>
      <c r="AF108" s="5">
        <v>0</v>
      </c>
      <c r="AG108" s="72">
        <f ca="1">C9*E9+D2+D3</f>
        <v>45.602142010325352</v>
      </c>
      <c r="AH108" s="1">
        <v>0</v>
      </c>
      <c r="AI108" s="1">
        <f ca="1">AG108*AC109</f>
        <v>2.2801071005162679</v>
      </c>
    </row>
    <row r="109" spans="4:35" ht="16" thickBot="1">
      <c r="D109" s="14"/>
      <c r="P109" s="4"/>
      <c r="Q109" s="28"/>
      <c r="R109" s="13"/>
      <c r="S109" s="13"/>
      <c r="T109" s="13"/>
      <c r="U109" s="23" t="s">
        <v>21</v>
      </c>
      <c r="V109" s="23"/>
      <c r="W109" s="41"/>
      <c r="X109" s="37"/>
      <c r="AC109" s="63">
        <v>0.05</v>
      </c>
      <c r="AF109" s="5"/>
      <c r="AG109" s="72"/>
    </row>
    <row r="110" spans="4:35">
      <c r="D110" s="14"/>
      <c r="U110" s="66">
        <v>0.95</v>
      </c>
      <c r="V110" s="2"/>
      <c r="W110" s="37"/>
      <c r="X110" s="50"/>
      <c r="Y110" s="4"/>
      <c r="AF110" s="5"/>
      <c r="AG110" s="72"/>
    </row>
    <row r="111" spans="4:35">
      <c r="D111" s="14"/>
      <c r="T111" s="93">
        <f>(U110*Y108)+(U110*Y114)</f>
        <v>9.3099999999999987</v>
      </c>
      <c r="U111" s="89">
        <f ca="1">(U110*Z108)+(U110*Z114)</f>
        <v>64.857924436866355</v>
      </c>
      <c r="W111" s="2"/>
      <c r="X111" s="50"/>
      <c r="Y111" s="4"/>
      <c r="AF111" s="5"/>
      <c r="AG111" s="72"/>
    </row>
    <row r="112" spans="4:35" ht="16" thickBot="1">
      <c r="D112" s="14"/>
      <c r="G112" s="4"/>
      <c r="H112" s="4"/>
      <c r="I112" s="4"/>
      <c r="J112" s="4"/>
      <c r="W112" s="2"/>
      <c r="X112" s="64"/>
      <c r="Y112" s="13"/>
      <c r="Z112" s="42" t="s">
        <v>23</v>
      </c>
      <c r="AC112" s="46" t="s">
        <v>27</v>
      </c>
      <c r="AD112" s="46"/>
      <c r="AF112" s="5">
        <v>0</v>
      </c>
      <c r="AG112" s="72">
        <f ca="1">D2+D3</f>
        <v>7.6021420103253536</v>
      </c>
      <c r="AH112" s="1">
        <v>0</v>
      </c>
      <c r="AI112" s="1">
        <v>5.9</v>
      </c>
    </row>
    <row r="113" spans="4:35">
      <c r="D113" s="14"/>
      <c r="G113" s="4"/>
      <c r="H113" s="4"/>
      <c r="I113" s="4"/>
      <c r="J113" s="4"/>
      <c r="Z113" s="63">
        <v>0.3</v>
      </c>
      <c r="AC113" s="63">
        <v>1</v>
      </c>
      <c r="AF113" s="5"/>
      <c r="AG113" s="72"/>
    </row>
    <row r="114" spans="4:35">
      <c r="D114" s="14"/>
      <c r="G114" s="4"/>
      <c r="H114" s="4"/>
      <c r="I114" s="4"/>
      <c r="Y114" s="87">
        <f>(Z113*AH112)</f>
        <v>0</v>
      </c>
      <c r="Z114" s="86">
        <f>Z113*AI112</f>
        <v>1.77</v>
      </c>
      <c r="AF114" s="5"/>
      <c r="AG114" s="72"/>
    </row>
    <row r="115" spans="4:35">
      <c r="D115" s="14"/>
      <c r="G115" s="4"/>
      <c r="H115" s="4"/>
      <c r="I115" s="4"/>
      <c r="L115" s="4"/>
      <c r="M115" s="4"/>
      <c r="AF115" s="5"/>
      <c r="AG115" s="72"/>
    </row>
    <row r="116" spans="4:35" ht="16" thickBot="1">
      <c r="D116" s="14"/>
      <c r="G116" s="4"/>
      <c r="H116" s="4"/>
      <c r="I116" s="4"/>
      <c r="L116" s="4"/>
      <c r="M116" s="4"/>
      <c r="N116" s="4"/>
      <c r="O116" s="4"/>
      <c r="P116" s="4"/>
      <c r="Q116" s="4"/>
      <c r="R116" s="4"/>
      <c r="S116" s="4"/>
      <c r="U116" s="2"/>
      <c r="V116" s="2"/>
      <c r="W116" s="2"/>
      <c r="X116" s="2"/>
      <c r="AF116" s="5"/>
      <c r="AG116" s="72"/>
    </row>
    <row r="117" spans="4:35">
      <c r="D117" s="14"/>
      <c r="G117" s="4"/>
      <c r="L117" s="14"/>
      <c r="M117" s="36"/>
      <c r="N117" s="22" t="s">
        <v>17</v>
      </c>
      <c r="O117" s="22"/>
      <c r="P117" s="2"/>
      <c r="Q117" s="2"/>
      <c r="R117" s="2"/>
      <c r="S117" s="2"/>
      <c r="AC117" s="67" t="s">
        <v>48</v>
      </c>
      <c r="AD117" s="67"/>
      <c r="AE117" s="2"/>
      <c r="AF117" s="5">
        <v>33</v>
      </c>
      <c r="AG117" s="72">
        <f ca="1">D3</f>
        <v>4.1021420103253536</v>
      </c>
      <c r="AH117" s="1">
        <v>33</v>
      </c>
      <c r="AI117" s="1">
        <v>2.4</v>
      </c>
    </row>
    <row r="118" spans="4:35" ht="16" thickBot="1">
      <c r="D118" s="14"/>
      <c r="G118" s="4"/>
      <c r="L118" s="14"/>
      <c r="M118" s="4"/>
      <c r="N118" s="61">
        <f>C19</f>
        <v>0.85</v>
      </c>
      <c r="O118" s="4"/>
      <c r="P118" s="4"/>
      <c r="Q118" s="4"/>
      <c r="R118" s="4"/>
      <c r="S118" s="4"/>
      <c r="U118" s="2"/>
      <c r="V118" s="2"/>
      <c r="W118" s="2"/>
      <c r="X118" s="2"/>
      <c r="AC118" s="63">
        <v>1</v>
      </c>
      <c r="AF118" s="5"/>
      <c r="AG118" s="72"/>
    </row>
    <row r="119" spans="4:35">
      <c r="D119" s="14"/>
      <c r="G119" s="4"/>
      <c r="L119" s="14"/>
      <c r="M119" s="93">
        <f>(N118*AH117)</f>
        <v>28.05</v>
      </c>
      <c r="N119" s="89">
        <f>N118*AI117</f>
        <v>2.04</v>
      </c>
      <c r="O119" s="4"/>
      <c r="P119" s="4"/>
      <c r="Q119" s="4"/>
      <c r="R119" s="4"/>
      <c r="S119" s="4"/>
      <c r="U119" s="2"/>
      <c r="V119" s="2"/>
      <c r="W119" s="2"/>
      <c r="X119" s="2"/>
      <c r="AB119" s="36"/>
      <c r="AC119" s="45" t="s">
        <v>29</v>
      </c>
      <c r="AD119" s="45"/>
      <c r="AF119" s="5">
        <v>18</v>
      </c>
      <c r="AG119" s="72">
        <f ca="1">C14*E14+D3</f>
        <v>17.962142010325351</v>
      </c>
      <c r="AH119" s="1">
        <f>AF119*AC120</f>
        <v>17.46</v>
      </c>
      <c r="AI119" s="82">
        <f ca="1">AG119*AC120</f>
        <v>17.42327775001559</v>
      </c>
    </row>
    <row r="120" spans="4:35" ht="16" thickBot="1">
      <c r="D120" s="14"/>
      <c r="G120" s="4"/>
      <c r="L120" s="14"/>
      <c r="M120" s="4"/>
      <c r="N120" s="4"/>
      <c r="O120" s="4"/>
      <c r="P120" s="4"/>
      <c r="Q120" s="4"/>
      <c r="R120" s="4"/>
      <c r="S120" s="4"/>
      <c r="T120" s="62"/>
      <c r="W120" s="2"/>
      <c r="X120" s="2"/>
      <c r="AA120" s="13"/>
      <c r="AB120" s="40"/>
      <c r="AC120" s="63">
        <v>0.97</v>
      </c>
      <c r="AF120" s="5"/>
      <c r="AG120" s="72"/>
    </row>
    <row r="121" spans="4:35" ht="16" thickBot="1">
      <c r="D121" s="14"/>
      <c r="G121" s="4"/>
      <c r="L121" s="14"/>
      <c r="M121" s="4"/>
      <c r="N121" s="4"/>
      <c r="O121" s="4"/>
      <c r="P121" s="4"/>
      <c r="Q121" s="4"/>
      <c r="R121" s="4"/>
      <c r="S121" s="4"/>
      <c r="W121" s="37"/>
      <c r="X121" s="57"/>
      <c r="Y121" s="26"/>
      <c r="Z121" s="24" t="s">
        <v>25</v>
      </c>
      <c r="AC121" s="47" t="s">
        <v>30</v>
      </c>
      <c r="AD121" s="47"/>
      <c r="AF121" s="5">
        <v>9</v>
      </c>
      <c r="AG121" s="72">
        <f ca="1">C14*E14+D3</f>
        <v>17.962142010325351</v>
      </c>
      <c r="AH121" s="82">
        <f>AF121*AC122</f>
        <v>0.24299999999999999</v>
      </c>
      <c r="AI121" s="82">
        <f ca="1">AG121*AC122</f>
        <v>0.48497783427878449</v>
      </c>
    </row>
    <row r="122" spans="4:35" ht="16" thickBot="1">
      <c r="D122" s="14"/>
      <c r="G122" s="4"/>
      <c r="L122" s="15"/>
      <c r="M122" s="4"/>
      <c r="N122" s="4"/>
      <c r="O122" s="4"/>
      <c r="P122" s="4"/>
      <c r="Q122" s="4"/>
      <c r="R122" s="4"/>
      <c r="S122" s="4"/>
      <c r="W122" s="37"/>
      <c r="X122" s="50"/>
      <c r="Y122" s="4"/>
      <c r="Z122" s="66">
        <v>0.4</v>
      </c>
      <c r="AA122" s="27"/>
      <c r="AC122" s="63">
        <v>2.7E-2</v>
      </c>
      <c r="AF122" s="5"/>
      <c r="AG122" s="72"/>
    </row>
    <row r="123" spans="4:35" ht="16" thickBot="1">
      <c r="D123" s="14"/>
      <c r="G123" s="4"/>
      <c r="H123" s="36"/>
      <c r="I123" s="26"/>
      <c r="J123" s="22" t="s">
        <v>31</v>
      </c>
      <c r="K123" s="22"/>
      <c r="L123" s="2"/>
      <c r="M123" s="2"/>
      <c r="N123" s="2"/>
      <c r="O123" s="2"/>
      <c r="P123" s="2"/>
      <c r="Q123" s="2"/>
      <c r="R123" s="2"/>
      <c r="S123" s="2"/>
      <c r="W123" s="34"/>
      <c r="X123" s="50"/>
      <c r="Y123" s="91">
        <f>(Z122*AH119)+(Z122*AH121)+(Z122*AH123)</f>
        <v>7.0812000000000008</v>
      </c>
      <c r="Z123" s="92">
        <f ca="1">(Z122*AI119)+(Z122*AI121)+(Z122*AI123)</f>
        <v>7.1848568041301402</v>
      </c>
      <c r="AA123" s="14"/>
      <c r="AB123" s="28"/>
      <c r="AC123" s="46" t="s">
        <v>27</v>
      </c>
      <c r="AD123" s="46"/>
      <c r="AF123" s="5">
        <v>0</v>
      </c>
      <c r="AG123" s="72">
        <f ca="1">C14*E14+D3</f>
        <v>17.962142010325351</v>
      </c>
      <c r="AH123" s="1">
        <v>0</v>
      </c>
      <c r="AI123" s="81">
        <f ca="1">AG123*AC124</f>
        <v>5.3886426030976056E-2</v>
      </c>
    </row>
    <row r="124" spans="4:35" ht="17" thickBot="1">
      <c r="D124" s="14"/>
      <c r="G124" s="4"/>
      <c r="H124" s="40"/>
      <c r="J124" s="79">
        <v>0.48</v>
      </c>
      <c r="L124" s="27"/>
      <c r="M124" s="4"/>
      <c r="N124" s="4"/>
      <c r="O124" s="4"/>
      <c r="P124" s="4"/>
      <c r="Q124" s="36"/>
      <c r="R124" s="26"/>
      <c r="S124" s="26"/>
      <c r="T124" s="26"/>
      <c r="U124" s="24" t="s">
        <v>20</v>
      </c>
      <c r="V124" s="24"/>
      <c r="W124" s="41"/>
      <c r="X124" s="37"/>
      <c r="AC124" s="63">
        <v>3.0000000000000001E-3</v>
      </c>
      <c r="AF124" s="5"/>
      <c r="AG124" s="72"/>
    </row>
    <row r="125" spans="4:35">
      <c r="D125" s="14"/>
      <c r="G125" s="4"/>
      <c r="H125" s="40"/>
      <c r="I125" s="4"/>
      <c r="J125" s="93">
        <f>(J124*M119)+(J124*M132)</f>
        <v>14.56744248</v>
      </c>
      <c r="K125" s="89">
        <f ca="1">(J124*N119)+(J124*N132)</f>
        <v>1.8603151455159557</v>
      </c>
      <c r="L125" s="14"/>
      <c r="M125" s="4"/>
      <c r="N125" s="4"/>
      <c r="O125" s="4"/>
      <c r="P125" s="4"/>
      <c r="Q125" s="40"/>
      <c r="R125" s="4"/>
      <c r="S125" s="4"/>
      <c r="T125" s="4"/>
      <c r="U125" s="63">
        <v>0.95</v>
      </c>
      <c r="W125" s="2"/>
      <c r="X125" s="50"/>
      <c r="Y125" s="4"/>
      <c r="AF125" s="5"/>
      <c r="AG125" s="72"/>
    </row>
    <row r="126" spans="4:35">
      <c r="D126" s="14"/>
      <c r="G126" s="4"/>
      <c r="H126" s="40"/>
      <c r="I126" s="4"/>
      <c r="J126" s="29"/>
      <c r="L126" s="14"/>
      <c r="M126" s="4"/>
      <c r="N126" s="4"/>
      <c r="O126" s="4"/>
      <c r="P126" s="4"/>
      <c r="Q126" s="40"/>
      <c r="R126" s="4"/>
      <c r="S126" s="4"/>
      <c r="T126" s="93">
        <f>(U125*Y123)+(U125*Y129)</f>
        <v>14.137139999999999</v>
      </c>
      <c r="U126" s="89">
        <f ca="1">(U125*Z123)+(U125*Z129)</f>
        <v>8.1936139639236334</v>
      </c>
      <c r="W126" s="2"/>
      <c r="X126" s="50"/>
      <c r="Y126" s="4"/>
      <c r="AF126" s="5"/>
      <c r="AG126" s="72"/>
    </row>
    <row r="127" spans="4:35" ht="16" thickBot="1">
      <c r="D127" s="14"/>
      <c r="G127" s="4"/>
      <c r="H127" s="40"/>
      <c r="I127" s="4"/>
      <c r="J127" s="29"/>
      <c r="L127" s="14"/>
      <c r="M127" s="4"/>
      <c r="N127" s="4"/>
      <c r="O127" s="4"/>
      <c r="P127" s="4"/>
      <c r="Q127" s="40"/>
      <c r="R127" s="4"/>
      <c r="S127" s="4"/>
      <c r="T127" s="4"/>
      <c r="W127" s="2"/>
      <c r="X127" s="64"/>
      <c r="Y127" s="13"/>
      <c r="Z127" s="42" t="s">
        <v>23</v>
      </c>
      <c r="AC127" s="48" t="s">
        <v>28</v>
      </c>
      <c r="AD127" s="48"/>
      <c r="AF127" s="5">
        <v>13</v>
      </c>
      <c r="AG127" s="72">
        <f ca="1">+D3</f>
        <v>4.1021420103253536</v>
      </c>
      <c r="AH127" s="1">
        <v>13</v>
      </c>
      <c r="AI127" s="1">
        <v>2.4</v>
      </c>
    </row>
    <row r="128" spans="4:35">
      <c r="D128" s="14"/>
      <c r="G128" s="14"/>
      <c r="H128" s="4"/>
      <c r="I128" s="4"/>
      <c r="J128" s="29"/>
      <c r="L128" s="14"/>
      <c r="M128" s="4"/>
      <c r="N128" s="4"/>
      <c r="O128" s="4"/>
      <c r="P128" s="4"/>
      <c r="Q128" s="40"/>
      <c r="R128" s="4"/>
      <c r="S128" s="4"/>
      <c r="T128" s="4"/>
      <c r="W128" s="2"/>
      <c r="X128" s="37"/>
      <c r="Z128" s="63">
        <v>0.6</v>
      </c>
      <c r="AC128" s="63">
        <v>1</v>
      </c>
      <c r="AF128" s="5"/>
      <c r="AG128" s="72"/>
    </row>
    <row r="129" spans="4:49" ht="16" thickBot="1">
      <c r="D129" s="14"/>
      <c r="G129" s="14"/>
      <c r="H129" s="4"/>
      <c r="I129" s="4"/>
      <c r="J129" s="29"/>
      <c r="L129" s="14"/>
      <c r="M129" s="4"/>
      <c r="N129" s="4"/>
      <c r="O129" s="4"/>
      <c r="P129" s="4"/>
      <c r="Q129" s="40"/>
      <c r="R129" s="4"/>
      <c r="S129" s="4"/>
      <c r="T129" s="4"/>
      <c r="W129" s="2"/>
      <c r="X129" s="37"/>
      <c r="Y129" s="87">
        <f>(Z128*AH127)</f>
        <v>7.8</v>
      </c>
      <c r="Z129" s="86">
        <f>Z128*AI127</f>
        <v>1.44</v>
      </c>
      <c r="AD129" s="4"/>
      <c r="AF129" s="5"/>
      <c r="AG129" s="72"/>
    </row>
    <row r="130" spans="4:49" ht="17" customHeight="1" thickBot="1">
      <c r="D130" s="14"/>
      <c r="G130" s="14"/>
      <c r="H130" s="4"/>
      <c r="L130" s="14"/>
      <c r="M130" s="28"/>
      <c r="N130" s="23" t="s">
        <v>47</v>
      </c>
      <c r="O130" s="23"/>
      <c r="P130" s="3"/>
      <c r="Q130" s="4"/>
      <c r="R130" s="4"/>
      <c r="S130" s="4"/>
      <c r="W130" s="2"/>
      <c r="X130" s="37"/>
      <c r="AF130" s="5"/>
      <c r="AG130" s="72"/>
    </row>
    <row r="131" spans="4:49">
      <c r="D131" s="14"/>
      <c r="G131" s="14"/>
      <c r="H131" s="4"/>
      <c r="L131" s="4"/>
      <c r="M131" s="4"/>
      <c r="N131" s="61">
        <f>C20</f>
        <v>0.15</v>
      </c>
      <c r="O131" s="4"/>
      <c r="P131" s="4"/>
      <c r="Q131" s="40"/>
      <c r="R131" s="4"/>
      <c r="S131" s="4"/>
      <c r="T131" s="4"/>
      <c r="W131" s="2"/>
      <c r="X131" s="37"/>
      <c r="AA131" s="14"/>
      <c r="AB131" s="36"/>
      <c r="AC131" s="45" t="s">
        <v>29</v>
      </c>
      <c r="AD131" s="45"/>
      <c r="AF131" s="5">
        <v>28</v>
      </c>
      <c r="AG131" s="72">
        <f ca="1">C7*E7+D3</f>
        <v>89.602142010325352</v>
      </c>
      <c r="AH131" s="1">
        <f>AF131*AC132</f>
        <v>25.76</v>
      </c>
      <c r="AI131" s="82">
        <f ca="1">AG131*AC132</f>
        <v>82.433970649499329</v>
      </c>
    </row>
    <row r="132" spans="4:49" ht="17" thickBot="1">
      <c r="D132" s="14"/>
      <c r="G132" s="14"/>
      <c r="H132" s="9"/>
      <c r="I132" s="55"/>
      <c r="L132" s="4"/>
      <c r="M132" s="93">
        <f>(N131*T126)+(N131*T138)</f>
        <v>2.2988384999999996</v>
      </c>
      <c r="N132" s="89">
        <f ca="1">(N131*U126)+(N131*U138)</f>
        <v>1.8356565531582412</v>
      </c>
      <c r="O132" s="4"/>
      <c r="P132" s="4"/>
      <c r="Q132" s="40"/>
      <c r="R132" s="4"/>
      <c r="S132" s="4"/>
      <c r="T132" s="4"/>
      <c r="W132" s="2"/>
      <c r="X132" s="37"/>
      <c r="AA132" s="13"/>
      <c r="AB132" s="40"/>
      <c r="AC132" s="63">
        <v>0.92</v>
      </c>
      <c r="AF132" s="5"/>
      <c r="AG132" s="72"/>
    </row>
    <row r="133" spans="4:49" ht="17" thickBot="1">
      <c r="D133" s="14"/>
      <c r="G133" s="14"/>
      <c r="H133" s="9"/>
      <c r="I133" s="55"/>
      <c r="L133" s="4"/>
      <c r="M133" s="4"/>
      <c r="N133" s="4"/>
      <c r="O133" s="4"/>
      <c r="P133" s="4"/>
      <c r="Q133" s="40"/>
      <c r="R133" s="4"/>
      <c r="S133" s="4"/>
      <c r="T133" s="4"/>
      <c r="W133" s="37"/>
      <c r="X133" s="57"/>
      <c r="Y133" s="26"/>
      <c r="Z133" s="23" t="s">
        <v>24</v>
      </c>
      <c r="AC133" s="47" t="s">
        <v>30</v>
      </c>
      <c r="AD133" s="47"/>
      <c r="AF133" s="5">
        <v>13</v>
      </c>
      <c r="AG133" s="72">
        <f ca="1">C8*E8+D3</f>
        <v>118.10214201032535</v>
      </c>
      <c r="AH133" s="1">
        <f>AF133*AC134</f>
        <v>0.65</v>
      </c>
      <c r="AI133" s="1">
        <f ca="1">AG133*AC134</f>
        <v>5.9051071005162683</v>
      </c>
    </row>
    <row r="134" spans="4:49">
      <c r="D134" s="14"/>
      <c r="G134" s="14"/>
      <c r="L134" s="4"/>
      <c r="M134" s="4"/>
      <c r="N134" s="4"/>
      <c r="O134" s="4"/>
      <c r="P134" s="4"/>
      <c r="Q134" s="40"/>
      <c r="R134" s="4"/>
      <c r="S134" s="4"/>
      <c r="T134" s="4"/>
      <c r="W134" s="37"/>
      <c r="X134" s="50"/>
      <c r="Y134" s="4"/>
      <c r="Z134" s="66">
        <v>0.9</v>
      </c>
      <c r="AA134" s="27"/>
      <c r="AC134" s="63">
        <v>0.05</v>
      </c>
      <c r="AF134" s="5"/>
      <c r="AG134" s="72"/>
    </row>
    <row r="135" spans="4:49" ht="16" thickBot="1">
      <c r="D135" s="14"/>
      <c r="G135" s="15"/>
      <c r="L135" s="4"/>
      <c r="M135" s="4"/>
      <c r="N135" s="4"/>
      <c r="O135" s="4"/>
      <c r="P135" s="4"/>
      <c r="Q135" s="40"/>
      <c r="R135" s="4"/>
      <c r="S135" s="4"/>
      <c r="T135" s="4"/>
      <c r="W135" s="34"/>
      <c r="X135" s="50"/>
      <c r="Y135" s="91">
        <f>(Z134*AH131)+(Z134*AH133)+(Z134*AH135)</f>
        <v>23.769000000000002</v>
      </c>
      <c r="Z135" s="86">
        <f ca="1">(Z134*AI131)+(Z134*AI133)+(Z134*AI135)</f>
        <v>80.641927809292824</v>
      </c>
      <c r="AA135" s="14"/>
      <c r="AB135" s="28"/>
      <c r="AC135" s="46" t="s">
        <v>27</v>
      </c>
      <c r="AD135" s="46"/>
      <c r="AF135" s="5">
        <v>0</v>
      </c>
      <c r="AG135" s="72">
        <f ca="1">C9*E9+D3</f>
        <v>42.102142010325352</v>
      </c>
      <c r="AH135" s="1">
        <v>0</v>
      </c>
      <c r="AI135" s="82">
        <f ca="1">AG135*AC136</f>
        <v>1.2630642603097606</v>
      </c>
    </row>
    <row r="136" spans="4:49" ht="16" thickBot="1">
      <c r="D136" s="14"/>
      <c r="E136" s="28"/>
      <c r="F136" s="12" t="s">
        <v>9</v>
      </c>
      <c r="G136" s="2"/>
      <c r="L136" s="4"/>
      <c r="M136" s="4"/>
      <c r="N136" s="4"/>
      <c r="O136" s="4"/>
      <c r="P136" s="4"/>
      <c r="Q136" s="28"/>
      <c r="R136" s="13"/>
      <c r="S136" s="13"/>
      <c r="T136" s="13"/>
      <c r="U136" s="23" t="s">
        <v>21</v>
      </c>
      <c r="V136" s="23"/>
      <c r="W136" s="41"/>
      <c r="X136" s="37"/>
      <c r="AC136" s="63">
        <v>0.03</v>
      </c>
      <c r="AF136" s="5"/>
      <c r="AG136" s="72"/>
      <c r="AW136">
        <v>3</v>
      </c>
    </row>
    <row r="137" spans="4:49">
      <c r="G137" s="17"/>
      <c r="H137" s="4"/>
      <c r="I137" s="4"/>
      <c r="T137" s="4"/>
      <c r="U137" s="66">
        <v>0.05</v>
      </c>
      <c r="V137" s="2"/>
      <c r="W137" s="37"/>
      <c r="X137" s="50"/>
      <c r="Y137" s="4"/>
      <c r="AF137" s="60"/>
      <c r="AG137" s="72"/>
    </row>
    <row r="138" spans="4:49">
      <c r="F138" s="93">
        <f>J125+J152</f>
        <v>18.962787980000002</v>
      </c>
      <c r="G138" s="94">
        <f ca="1">K125+K152</f>
        <v>4.94585656486632</v>
      </c>
      <c r="H138" s="4"/>
      <c r="I138" s="4"/>
      <c r="L138" s="4"/>
      <c r="M138" s="4"/>
      <c r="N138" s="4"/>
      <c r="O138" s="4"/>
      <c r="P138" s="4"/>
      <c r="Q138" s="4"/>
      <c r="R138" s="4"/>
      <c r="S138" s="4"/>
      <c r="T138" s="93">
        <f>(U137*Y135)+(U137*Y141)</f>
        <v>1.1884500000000002</v>
      </c>
      <c r="U138" s="89">
        <f ca="1">(U137*Z135)+(U137*Z141)</f>
        <v>4.0440963904646408</v>
      </c>
      <c r="W138" s="2"/>
      <c r="X138" s="50"/>
      <c r="Y138" s="4"/>
      <c r="AF138" s="5"/>
      <c r="AG138" s="72"/>
    </row>
    <row r="139" spans="4:49" ht="16" thickBot="1">
      <c r="G139" s="18"/>
      <c r="H139" s="4"/>
      <c r="I139" s="4"/>
      <c r="L139" s="4"/>
      <c r="M139" s="4"/>
      <c r="P139" s="2"/>
      <c r="Q139" s="2"/>
      <c r="R139" s="2"/>
      <c r="S139" s="2"/>
      <c r="T139" s="4"/>
      <c r="W139" s="2"/>
      <c r="X139" s="64"/>
      <c r="Y139" s="13"/>
      <c r="Z139" s="42" t="s">
        <v>23</v>
      </c>
      <c r="AC139" s="46" t="s">
        <v>27</v>
      </c>
      <c r="AD139" s="46"/>
      <c r="AF139" s="5">
        <v>0</v>
      </c>
      <c r="AG139" s="72">
        <f ca="1">D3</f>
        <v>4.1021420103253536</v>
      </c>
      <c r="AH139" s="1">
        <v>0</v>
      </c>
      <c r="AI139" s="1">
        <v>2.4</v>
      </c>
      <c r="AJ139" s="62"/>
    </row>
    <row r="140" spans="4:49" ht="16" customHeight="1">
      <c r="G140" s="18"/>
      <c r="H140" s="4"/>
      <c r="I140" s="4"/>
      <c r="L140" s="4"/>
      <c r="M140" s="4"/>
      <c r="P140" s="2"/>
      <c r="Q140" s="2"/>
      <c r="R140" s="2"/>
      <c r="S140" s="2"/>
      <c r="W140" s="2"/>
      <c r="X140" s="2"/>
      <c r="Z140" s="63">
        <v>0.1</v>
      </c>
      <c r="AC140" s="63">
        <v>1</v>
      </c>
      <c r="AF140" s="5"/>
      <c r="AG140" s="72"/>
    </row>
    <row r="141" spans="4:49">
      <c r="G141" s="14"/>
      <c r="H141" s="4"/>
      <c r="I141" s="4"/>
      <c r="P141" s="2"/>
      <c r="Q141" s="2"/>
      <c r="R141" s="2"/>
      <c r="S141" s="2"/>
      <c r="Y141" s="87">
        <v>0</v>
      </c>
      <c r="Z141" s="86">
        <f>Z140*AI139</f>
        <v>0.24</v>
      </c>
      <c r="AF141" s="5"/>
      <c r="AG141" s="72"/>
    </row>
    <row r="142" spans="4:49" ht="16" thickBot="1">
      <c r="G142" s="14"/>
      <c r="H142" s="4"/>
      <c r="I142" s="4"/>
      <c r="P142" s="2"/>
      <c r="Q142" s="2"/>
      <c r="R142" s="2"/>
      <c r="S142" s="2"/>
      <c r="AF142" s="5"/>
      <c r="AG142" s="72"/>
    </row>
    <row r="143" spans="4:49" ht="17" customHeight="1">
      <c r="G143" s="14"/>
      <c r="L143" s="14"/>
      <c r="M143" s="36"/>
      <c r="N143" s="56" t="s">
        <v>13</v>
      </c>
      <c r="O143" s="33"/>
      <c r="P143" s="2"/>
      <c r="Q143" s="2"/>
      <c r="R143" s="2"/>
      <c r="S143" s="2"/>
      <c r="U143" s="39" t="s">
        <v>22</v>
      </c>
      <c r="V143" s="39"/>
      <c r="AC143" s="45" t="s">
        <v>26</v>
      </c>
      <c r="AD143" s="45"/>
      <c r="AF143" s="5">
        <v>8</v>
      </c>
      <c r="AG143" s="72">
        <f ca="1">D3</f>
        <v>4.1021420103253536</v>
      </c>
      <c r="AH143" s="1">
        <v>8</v>
      </c>
      <c r="AI143" s="1">
        <v>2.4</v>
      </c>
    </row>
    <row r="144" spans="4:49" ht="17" customHeight="1">
      <c r="G144" s="14"/>
      <c r="L144" s="14"/>
      <c r="N144" s="65">
        <v>0.7</v>
      </c>
      <c r="O144" s="2"/>
      <c r="P144" s="2"/>
      <c r="Q144" s="2"/>
      <c r="R144" s="2"/>
      <c r="S144" s="2"/>
      <c r="U144" s="2"/>
      <c r="V144" s="2"/>
      <c r="W144" s="2"/>
      <c r="X144" s="2"/>
      <c r="Y144" s="53"/>
      <c r="Z144" s="2"/>
      <c r="AC144" s="63">
        <v>1</v>
      </c>
      <c r="AF144" s="5"/>
      <c r="AG144" s="72"/>
    </row>
    <row r="145" spans="7:35" ht="17" customHeight="1" thickBot="1">
      <c r="G145" s="14"/>
      <c r="L145" s="14"/>
      <c r="M145" s="93">
        <f>(N144*AH143)</f>
        <v>5.6</v>
      </c>
      <c r="N145" s="89">
        <f>N144*AI143</f>
        <v>1.68</v>
      </c>
      <c r="O145" s="2"/>
      <c r="P145" s="2"/>
      <c r="Q145" s="2"/>
      <c r="R145" s="2"/>
      <c r="S145" s="2"/>
      <c r="V145" s="2"/>
      <c r="W145" s="2"/>
      <c r="X145" s="2"/>
      <c r="Y145" s="2"/>
      <c r="Z145" s="53"/>
      <c r="AA145" s="2"/>
      <c r="AF145" s="5"/>
      <c r="AG145" s="72"/>
    </row>
    <row r="146" spans="7:35" ht="17" customHeight="1">
      <c r="G146" s="14"/>
      <c r="L146" s="14"/>
      <c r="N146" s="37"/>
      <c r="O146" s="2"/>
      <c r="P146" s="2"/>
      <c r="Q146" s="2"/>
      <c r="R146" s="2"/>
      <c r="S146" s="2"/>
      <c r="AB146" s="36"/>
      <c r="AC146" s="45" t="s">
        <v>29</v>
      </c>
      <c r="AD146" s="45"/>
      <c r="AF146" s="5">
        <v>10</v>
      </c>
      <c r="AG146" s="72">
        <f ca="1">C14*E14+D3</f>
        <v>17.962142010325351</v>
      </c>
      <c r="AH146" s="1">
        <f>AF146*AC147</f>
        <v>9.8000000000000007</v>
      </c>
      <c r="AI146" s="82">
        <f ca="1">AG146*AC147</f>
        <v>17.602899170118842</v>
      </c>
    </row>
    <row r="147" spans="7:35" ht="18" customHeight="1" thickBot="1">
      <c r="G147" s="14"/>
      <c r="L147" s="14"/>
      <c r="N147" s="37"/>
      <c r="O147" s="2"/>
      <c r="P147" s="2"/>
      <c r="Q147" s="2"/>
      <c r="R147" s="2"/>
      <c r="S147" s="2"/>
      <c r="X147" s="4"/>
      <c r="AA147" s="13"/>
      <c r="AB147" s="40"/>
      <c r="AC147" s="66">
        <v>0.98</v>
      </c>
      <c r="AF147" s="5"/>
      <c r="AG147" s="72"/>
    </row>
    <row r="148" spans="7:35" ht="16" thickBot="1">
      <c r="G148" s="14"/>
      <c r="L148" s="14"/>
      <c r="O148" s="4"/>
      <c r="P148" s="37"/>
      <c r="Q148" s="37"/>
      <c r="R148" s="37"/>
      <c r="S148" s="37"/>
      <c r="W148" s="37"/>
      <c r="X148" s="57"/>
      <c r="Y148" s="26"/>
      <c r="Z148" s="24" t="s">
        <v>25</v>
      </c>
      <c r="AC148" s="47" t="s">
        <v>30</v>
      </c>
      <c r="AD148" s="47"/>
      <c r="AF148" s="5">
        <v>6</v>
      </c>
      <c r="AG148" s="72">
        <f ca="1">C14*E14+D3</f>
        <v>17.962142010325351</v>
      </c>
      <c r="AH148" s="1">
        <f>AF148*AC149</f>
        <v>0.09</v>
      </c>
      <c r="AI148" s="82">
        <f ca="1">AG148*AC149</f>
        <v>0.26943213015488027</v>
      </c>
    </row>
    <row r="149" spans="7:35" ht="16" thickBot="1">
      <c r="G149" s="4"/>
      <c r="H149" s="40"/>
      <c r="L149" s="15"/>
      <c r="O149" s="4"/>
      <c r="P149" s="4"/>
      <c r="Q149" s="4"/>
      <c r="R149" s="4"/>
      <c r="S149" s="4"/>
      <c r="W149" s="37"/>
      <c r="X149" s="50"/>
      <c r="Y149" s="4"/>
      <c r="Z149" s="66">
        <v>0.25</v>
      </c>
      <c r="AA149" s="27"/>
      <c r="AC149" s="63">
        <v>1.4999999999999999E-2</v>
      </c>
      <c r="AF149" s="5"/>
      <c r="AG149" s="72"/>
    </row>
    <row r="150" spans="7:35" ht="16" thickBot="1">
      <c r="G150" s="4"/>
      <c r="H150" s="28"/>
      <c r="I150" s="13"/>
      <c r="J150" s="23" t="s">
        <v>32</v>
      </c>
      <c r="K150" s="23"/>
      <c r="P150" s="2"/>
      <c r="Q150" s="2"/>
      <c r="R150" s="2"/>
      <c r="S150" s="2"/>
      <c r="W150" s="34"/>
      <c r="X150" s="50"/>
      <c r="Y150" s="91">
        <f>(Z149*AH146)+(Z149*AH148)+(Z149*AH150)</f>
        <v>2.4725000000000001</v>
      </c>
      <c r="Z150" s="86">
        <f ca="1">(Z149*AI146)+(Z149*AI148)+(Z149*AI150)</f>
        <v>4.4905355025813369</v>
      </c>
      <c r="AA150" s="14"/>
      <c r="AB150" s="28"/>
      <c r="AC150" s="46" t="s">
        <v>27</v>
      </c>
      <c r="AD150" s="46"/>
      <c r="AF150" s="5">
        <v>0</v>
      </c>
      <c r="AG150" s="72">
        <f ca="1">C14*E14+D3</f>
        <v>17.962142010325351</v>
      </c>
      <c r="AH150" s="1">
        <v>0</v>
      </c>
      <c r="AI150" s="82">
        <f ca="1">AG150*AC151</f>
        <v>8.981071005162676E-2</v>
      </c>
    </row>
    <row r="151" spans="7:35" ht="16" thickBot="1">
      <c r="G151" s="4"/>
      <c r="H151" s="4"/>
      <c r="J151" s="63">
        <v>0.52</v>
      </c>
      <c r="L151" s="27"/>
      <c r="P151" s="14"/>
      <c r="Q151" s="26"/>
      <c r="R151" s="26"/>
      <c r="S151" s="26"/>
      <c r="T151" s="26"/>
      <c r="U151" s="24" t="s">
        <v>20</v>
      </c>
      <c r="V151" s="24"/>
      <c r="W151" s="41"/>
      <c r="X151" s="37"/>
      <c r="AC151" s="63">
        <v>5.0000000000000001E-3</v>
      </c>
      <c r="AF151" s="5"/>
      <c r="AG151" s="72"/>
    </row>
    <row r="152" spans="7:35">
      <c r="G152" s="4"/>
      <c r="H152" s="4"/>
      <c r="J152" s="93">
        <f>(J151*M145)+(J151*M161)</f>
        <v>4.3953454999999995</v>
      </c>
      <c r="K152" s="89">
        <f ca="1">(J151*N145)+(J151*N161)</f>
        <v>3.0855414193503643</v>
      </c>
      <c r="L152" s="14"/>
      <c r="P152" s="14"/>
      <c r="Q152" s="4"/>
      <c r="R152" s="4"/>
      <c r="S152" s="4"/>
      <c r="T152" s="2"/>
      <c r="U152" s="63">
        <v>0.05</v>
      </c>
      <c r="V152" s="2"/>
      <c r="W152" s="37"/>
      <c r="X152" s="50"/>
      <c r="Y152" s="4"/>
      <c r="AF152" s="5"/>
      <c r="AG152" s="72"/>
    </row>
    <row r="153" spans="7:35">
      <c r="G153" s="4"/>
      <c r="H153" s="4"/>
      <c r="L153" s="14"/>
      <c r="P153" s="14"/>
      <c r="Q153" s="4"/>
      <c r="R153" s="4"/>
      <c r="S153" s="4"/>
      <c r="T153" s="93">
        <f>(U152*Y150)+(U152*Y156)</f>
        <v>0.19862500000000002</v>
      </c>
      <c r="U153" s="89">
        <f ca="1">(U152*Z150)+(U152*Z156)</f>
        <v>0.31452677512906685</v>
      </c>
      <c r="W153" s="2"/>
      <c r="X153" s="50"/>
      <c r="Y153" s="4"/>
      <c r="AF153" s="5"/>
      <c r="AG153" s="72"/>
    </row>
    <row r="154" spans="7:35" ht="16" thickBot="1">
      <c r="G154" s="4"/>
      <c r="H154" s="4"/>
      <c r="L154" s="14"/>
      <c r="P154" s="14"/>
      <c r="Q154" s="4"/>
      <c r="R154" s="4"/>
      <c r="S154" s="4"/>
      <c r="W154" s="2"/>
      <c r="X154" s="64"/>
      <c r="Y154" s="13"/>
      <c r="Z154" s="42" t="s">
        <v>23</v>
      </c>
      <c r="AC154" s="48" t="s">
        <v>28</v>
      </c>
      <c r="AD154" s="48"/>
      <c r="AF154" s="5">
        <v>2</v>
      </c>
      <c r="AG154" s="72">
        <f ca="1">D3</f>
        <v>4.1021420103253536</v>
      </c>
      <c r="AH154" s="1">
        <v>2</v>
      </c>
      <c r="AI154" s="1">
        <v>2.4</v>
      </c>
    </row>
    <row r="155" spans="7:35">
      <c r="G155" s="4"/>
      <c r="H155" s="4"/>
      <c r="L155" s="14"/>
      <c r="P155" s="14"/>
      <c r="Q155" s="4"/>
      <c r="R155" s="4"/>
      <c r="S155" s="4"/>
      <c r="W155" s="2"/>
      <c r="X155" s="37"/>
      <c r="Y155" s="4"/>
      <c r="Z155" s="66">
        <v>0.75</v>
      </c>
      <c r="AC155" s="63">
        <v>1</v>
      </c>
      <c r="AG155" s="72"/>
    </row>
    <row r="156" spans="7:35">
      <c r="G156" s="4"/>
      <c r="H156" s="4"/>
      <c r="L156" s="14"/>
      <c r="P156" s="14"/>
      <c r="Q156" s="4"/>
      <c r="R156" s="4"/>
      <c r="S156" s="4"/>
      <c r="X156" s="4"/>
      <c r="Y156" s="87">
        <f>Z155*AH154</f>
        <v>1.5</v>
      </c>
      <c r="Z156" s="86">
        <f>Z155*AI154</f>
        <v>1.7999999999999998</v>
      </c>
      <c r="AG156" s="72"/>
    </row>
    <row r="157" spans="7:35">
      <c r="G157" s="4"/>
      <c r="H157" s="4"/>
      <c r="L157" s="14"/>
      <c r="P157" s="14"/>
      <c r="Q157" s="4"/>
      <c r="R157" s="4"/>
      <c r="S157" s="4"/>
      <c r="X157" s="4"/>
      <c r="AG157" s="72"/>
    </row>
    <row r="158" spans="7:35" ht="16" thickBot="1">
      <c r="G158" s="4"/>
      <c r="H158" s="4"/>
      <c r="L158" s="14"/>
      <c r="P158" s="15"/>
      <c r="Q158" s="4"/>
      <c r="R158" s="4"/>
      <c r="S158" s="4"/>
      <c r="X158" s="4"/>
      <c r="AD158" s="62"/>
      <c r="AG158" s="72"/>
    </row>
    <row r="159" spans="7:35" ht="16" thickBot="1">
      <c r="G159" s="4"/>
      <c r="H159" s="4"/>
      <c r="L159" s="14"/>
      <c r="M159" s="28"/>
      <c r="N159" s="33" t="s">
        <v>14</v>
      </c>
      <c r="O159" s="33"/>
      <c r="Q159" s="4"/>
      <c r="R159" s="4"/>
      <c r="S159" s="4"/>
      <c r="X159" s="4"/>
      <c r="AG159" s="72"/>
    </row>
    <row r="160" spans="7:35">
      <c r="G160" s="4"/>
      <c r="H160" s="4"/>
      <c r="N160" s="66">
        <v>0.3</v>
      </c>
      <c r="P160" s="27"/>
      <c r="Q160" s="4"/>
      <c r="R160" s="4"/>
      <c r="S160" s="4"/>
      <c r="X160" s="4"/>
      <c r="AG160" s="72"/>
    </row>
    <row r="161" spans="7:35" ht="16" thickBot="1">
      <c r="G161" s="4"/>
      <c r="H161" s="4"/>
      <c r="M161" s="93">
        <f>(N160*T153)+(N160*T169)</f>
        <v>2.8525874999999998</v>
      </c>
      <c r="N161" s="89">
        <f ca="1">(N160*U153)+(N160*U169)</f>
        <v>4.2537334987506998</v>
      </c>
      <c r="P161" s="14"/>
      <c r="Q161" s="4"/>
      <c r="R161" s="4"/>
      <c r="S161" s="4"/>
      <c r="W161" s="2"/>
      <c r="X161" s="37"/>
      <c r="Z161" s="2"/>
      <c r="AG161" s="72"/>
    </row>
    <row r="162" spans="7:35">
      <c r="G162" s="4"/>
      <c r="H162" s="4"/>
      <c r="P162" s="14"/>
      <c r="Q162" s="4"/>
      <c r="R162" s="4"/>
      <c r="S162" s="4"/>
      <c r="X162" s="4"/>
      <c r="AB162" s="36"/>
      <c r="AC162" s="45" t="s">
        <v>29</v>
      </c>
      <c r="AD162" s="45"/>
      <c r="AF162" s="1">
        <v>16</v>
      </c>
      <c r="AG162" s="72">
        <f ca="1">C7*E7+D3</f>
        <v>89.602142010325352</v>
      </c>
      <c r="AH162" s="1">
        <f>AF162*AC163</f>
        <v>12.8</v>
      </c>
      <c r="AI162" s="1">
        <f ca="1">AG162*AC163</f>
        <v>71.681713608260281</v>
      </c>
    </row>
    <row r="163" spans="7:35" ht="16" thickBot="1">
      <c r="G163" s="4"/>
      <c r="H163" s="4"/>
      <c r="P163" s="14"/>
      <c r="Q163" s="4"/>
      <c r="R163" s="4"/>
      <c r="S163" s="4"/>
      <c r="X163" s="4"/>
      <c r="AA163" s="13"/>
      <c r="AB163" s="40"/>
      <c r="AC163" s="66">
        <v>0.8</v>
      </c>
      <c r="AG163" s="72"/>
    </row>
    <row r="164" spans="7:35" ht="16" thickBot="1">
      <c r="G164" s="4"/>
      <c r="H164" s="4"/>
      <c r="P164" s="14"/>
      <c r="Q164" s="4"/>
      <c r="R164" s="4"/>
      <c r="S164" s="4"/>
      <c r="W164" s="37"/>
      <c r="X164" s="57"/>
      <c r="Y164" s="26"/>
      <c r="Z164" s="23" t="s">
        <v>24</v>
      </c>
      <c r="AC164" s="47" t="s">
        <v>30</v>
      </c>
      <c r="AD164" s="47"/>
      <c r="AF164" s="1">
        <v>8</v>
      </c>
      <c r="AG164" s="72">
        <f ca="1">C8*E8+D3</f>
        <v>118.10214201032535</v>
      </c>
      <c r="AH164" s="1">
        <f>AF164*AC165</f>
        <v>1.2</v>
      </c>
      <c r="AI164" s="1">
        <f ca="1">AG164*AC165</f>
        <v>17.715321301548801</v>
      </c>
    </row>
    <row r="165" spans="7:35">
      <c r="G165" s="4"/>
      <c r="H165" s="4"/>
      <c r="P165" s="14"/>
      <c r="Q165" s="4"/>
      <c r="R165" s="4"/>
      <c r="S165" s="4"/>
      <c r="W165" s="37"/>
      <c r="X165" s="50"/>
      <c r="Y165" s="4"/>
      <c r="Z165" s="66">
        <v>0.7</v>
      </c>
      <c r="AA165" s="27"/>
      <c r="AC165" s="63">
        <v>0.15</v>
      </c>
      <c r="AG165" s="72"/>
    </row>
    <row r="166" spans="7:35" ht="16" thickBot="1">
      <c r="P166" s="14"/>
      <c r="Q166" s="4"/>
      <c r="R166" s="4"/>
      <c r="S166" s="4"/>
      <c r="W166" s="34"/>
      <c r="X166" s="50"/>
      <c r="Y166" s="87">
        <f>(Z165*AH162)+(Z165*AH164)+(Z165*AH166)</f>
        <v>9.7999999999999989</v>
      </c>
      <c r="Z166" s="86">
        <f ca="1">(AA16*AI162)+(Z165*AI164)+(Z165*AI166)</f>
        <v>13.874299881445546</v>
      </c>
      <c r="AA166" s="14"/>
      <c r="AB166" s="28"/>
      <c r="AC166" s="46" t="s">
        <v>27</v>
      </c>
      <c r="AD166" s="46"/>
      <c r="AF166" s="1">
        <v>0</v>
      </c>
      <c r="AG166" s="72">
        <f ca="1">C9*E9+D3</f>
        <v>42.102142010325352</v>
      </c>
      <c r="AH166" s="1">
        <v>0</v>
      </c>
      <c r="AI166" s="1">
        <f ca="1">AG166*AC167</f>
        <v>2.1051071005162676</v>
      </c>
    </row>
    <row r="167" spans="7:35" ht="16" thickBot="1">
      <c r="P167" s="14"/>
      <c r="Q167" s="13"/>
      <c r="R167" s="13"/>
      <c r="S167" s="13"/>
      <c r="T167" s="13"/>
      <c r="U167" s="23" t="s">
        <v>21</v>
      </c>
      <c r="V167" s="23"/>
      <c r="W167" s="41"/>
      <c r="X167" s="37"/>
      <c r="AC167" s="63">
        <v>0.05</v>
      </c>
      <c r="AG167" s="72"/>
    </row>
    <row r="168" spans="7:35">
      <c r="P168" s="4"/>
      <c r="Q168" s="4"/>
      <c r="R168" s="4"/>
      <c r="S168" s="4"/>
      <c r="U168" s="66">
        <v>0.95</v>
      </c>
      <c r="V168" s="2"/>
      <c r="W168" s="37"/>
      <c r="X168" s="50"/>
      <c r="Y168" s="4"/>
      <c r="AE168" s="4"/>
      <c r="AG168" s="72"/>
    </row>
    <row r="169" spans="7:35">
      <c r="T169" s="93">
        <f>(U168*Y166)+(U168*Y172)</f>
        <v>9.3099999999999987</v>
      </c>
      <c r="U169" s="89">
        <f ca="1">(U168*Z166)+(U168*Z172)</f>
        <v>13.864584887373267</v>
      </c>
      <c r="W169" s="2"/>
      <c r="X169" s="50"/>
      <c r="Y169" s="4"/>
      <c r="AE169" s="4"/>
      <c r="AG169" s="72"/>
    </row>
    <row r="170" spans="7:35" ht="16" thickBot="1">
      <c r="W170" s="2"/>
      <c r="X170" s="64"/>
      <c r="Y170" s="13"/>
      <c r="Z170" s="42" t="s">
        <v>23</v>
      </c>
      <c r="AC170" s="46" t="s">
        <v>27</v>
      </c>
      <c r="AD170" s="46"/>
      <c r="AE170" s="4"/>
      <c r="AF170" s="1">
        <v>0</v>
      </c>
      <c r="AG170" s="72">
        <f ca="1">D3</f>
        <v>4.1021420103253536</v>
      </c>
      <c r="AH170" s="1">
        <v>0</v>
      </c>
      <c r="AI170" s="1">
        <v>2.4</v>
      </c>
    </row>
    <row r="171" spans="7:35">
      <c r="X171" s="4"/>
      <c r="Z171" s="63">
        <v>0.3</v>
      </c>
      <c r="AC171" s="63">
        <v>1</v>
      </c>
      <c r="AE171" s="4"/>
    </row>
    <row r="172" spans="7:35">
      <c r="X172" s="4"/>
      <c r="Y172" s="87">
        <f>Z171*AH170</f>
        <v>0</v>
      </c>
      <c r="Z172" s="85">
        <f>Z171*AI170</f>
        <v>0.72</v>
      </c>
      <c r="AA172" s="4"/>
      <c r="AB172" s="4"/>
      <c r="AC172" s="4"/>
      <c r="AD172" s="4"/>
      <c r="AE172" s="4"/>
    </row>
    <row r="173" spans="7:35">
      <c r="V173" s="4"/>
      <c r="W173" s="4"/>
      <c r="X173" s="4"/>
      <c r="Z173" s="4"/>
      <c r="AA173" s="37"/>
      <c r="AB173" s="4"/>
      <c r="AC173" s="4"/>
      <c r="AD173" s="4"/>
    </row>
    <row r="174" spans="7:35">
      <c r="Z174" s="4"/>
      <c r="AA174" s="37"/>
      <c r="AB174" s="4"/>
      <c r="AC174" s="4"/>
      <c r="AD174" s="4"/>
    </row>
    <row r="175" spans="7:35">
      <c r="Z175" s="4"/>
      <c r="AA175" s="37"/>
      <c r="AB175" s="4"/>
      <c r="AC175" s="4"/>
      <c r="AD175" s="4"/>
    </row>
    <row r="176" spans="7:35">
      <c r="V176" s="4"/>
      <c r="W176" s="37"/>
      <c r="X176" s="4"/>
      <c r="Y176" s="4"/>
      <c r="Z176" s="4"/>
    </row>
    <row r="177" spans="22:26">
      <c r="V177" s="4"/>
      <c r="W177" s="4"/>
      <c r="X177" s="4"/>
      <c r="Y177" s="4"/>
      <c r="Z177" s="4"/>
    </row>
    <row r="178" spans="22:26">
      <c r="V178" s="4"/>
      <c r="W178" s="4"/>
      <c r="X178" s="4"/>
      <c r="Y178" s="4"/>
      <c r="Z178" s="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03B63-6E13-F443-A49E-2ED6EF226599}">
  <dimension ref="A1:T1006"/>
  <sheetViews>
    <sheetView tabSelected="1" topLeftCell="A25" workbookViewId="0">
      <selection activeCell="E1" sqref="E1"/>
    </sheetView>
  </sheetViews>
  <sheetFormatPr baseColWidth="10" defaultRowHeight="15"/>
  <cols>
    <col min="1" max="2" width="11.83203125" customWidth="1"/>
    <col min="3" max="3" width="15.1640625" customWidth="1"/>
    <col min="5" max="5" width="11.5" customWidth="1"/>
    <col min="6" max="6" width="11.83203125" customWidth="1"/>
    <col min="12" max="16" width="11" bestFit="1" customWidth="1"/>
    <col min="17" max="17" width="9.6640625" customWidth="1"/>
  </cols>
  <sheetData>
    <row r="1" spans="1:20">
      <c r="A1" s="1" t="s">
        <v>83</v>
      </c>
    </row>
    <row r="2" spans="1:20">
      <c r="F2" s="109"/>
      <c r="G2" t="s">
        <v>80</v>
      </c>
      <c r="K2" s="1" t="s">
        <v>81</v>
      </c>
      <c r="L2" s="1"/>
      <c r="M2" s="1"/>
    </row>
    <row r="3" spans="1:20">
      <c r="A3" s="142" t="s">
        <v>70</v>
      </c>
      <c r="B3" s="143" t="s">
        <v>0</v>
      </c>
      <c r="C3" s="143" t="s">
        <v>75</v>
      </c>
      <c r="D3" s="143" t="s">
        <v>76</v>
      </c>
      <c r="E3" s="143" t="s">
        <v>74</v>
      </c>
      <c r="F3" s="143" t="s">
        <v>78</v>
      </c>
      <c r="G3" s="144" t="s">
        <v>82</v>
      </c>
      <c r="H3" s="119"/>
      <c r="I3" s="119"/>
      <c r="J3" s="119"/>
      <c r="K3" s="119"/>
      <c r="L3" s="119"/>
      <c r="M3" s="119"/>
      <c r="N3" s="119"/>
      <c r="O3" s="119"/>
      <c r="P3" s="119"/>
    </row>
    <row r="4" spans="1:20">
      <c r="A4" s="113" t="s">
        <v>72</v>
      </c>
      <c r="B4" s="4" t="s">
        <v>73</v>
      </c>
      <c r="C4" s="4">
        <v>1</v>
      </c>
      <c r="D4" s="4">
        <v>3</v>
      </c>
      <c r="E4" s="114">
        <v>2</v>
      </c>
      <c r="F4" s="114">
        <v>1</v>
      </c>
      <c r="G4" s="120">
        <f ca="1">_xlfn.NORM.INV(RAND(),E4, F4)</f>
        <v>4.1021420103253536</v>
      </c>
      <c r="H4" s="118"/>
      <c r="I4" s="118"/>
      <c r="J4" s="118"/>
      <c r="K4" s="118"/>
      <c r="L4" s="131" t="s">
        <v>72</v>
      </c>
      <c r="M4" s="132" t="s">
        <v>71</v>
      </c>
      <c r="N4" s="133" t="s">
        <v>84</v>
      </c>
      <c r="O4" s="133" t="s">
        <v>85</v>
      </c>
      <c r="P4" s="133" t="s">
        <v>87</v>
      </c>
      <c r="Q4" s="133" t="s">
        <v>6</v>
      </c>
      <c r="S4" s="123" t="s">
        <v>85</v>
      </c>
      <c r="T4" s="123" t="s">
        <v>86</v>
      </c>
    </row>
    <row r="5" spans="1:20">
      <c r="A5" s="115" t="s">
        <v>71</v>
      </c>
      <c r="B5" s="115" t="s">
        <v>77</v>
      </c>
      <c r="C5" s="116">
        <v>0.4</v>
      </c>
      <c r="D5" s="115">
        <v>0.56000000000000005</v>
      </c>
      <c r="E5" s="116">
        <f>D5-(D5-C5)/2</f>
        <v>0.48000000000000004</v>
      </c>
      <c r="F5" s="116">
        <f>STDEV(C5,D5)</f>
        <v>0.11313708498984751</v>
      </c>
      <c r="G5" s="126">
        <f ca="1">_xlfn.NORM.INV(RAND(),E5, F5)</f>
        <v>0.53643510054975085</v>
      </c>
      <c r="H5" s="148"/>
      <c r="I5" s="118"/>
      <c r="J5" s="118"/>
      <c r="K5" s="118"/>
      <c r="L5" s="130">
        <f ca="1">G4</f>
        <v>4.1021420103253536</v>
      </c>
      <c r="M5" s="129">
        <f ca="1">G5</f>
        <v>0.53643510054975085</v>
      </c>
      <c r="N5" s="130">
        <f ca="1">B11</f>
        <v>4.94585656486632</v>
      </c>
      <c r="O5" s="130">
        <f ca="1">D12</f>
        <v>2.0568822591131735</v>
      </c>
      <c r="P5" s="129">
        <f ca="1">E12</f>
        <v>1.8802468347443515</v>
      </c>
      <c r="Q5" s="127">
        <f ca="1">F12</f>
        <v>1.0939426787509197</v>
      </c>
      <c r="S5" s="124">
        <v>1.88</v>
      </c>
      <c r="T5" s="125">
        <v>0.81</v>
      </c>
    </row>
    <row r="6" spans="1:20">
      <c r="A6" s="117" t="s">
        <v>79</v>
      </c>
      <c r="B6" s="62"/>
      <c r="K6" s="1">
        <v>1</v>
      </c>
      <c r="L6" s="122">
        <f t="dataTable" ref="L6:Q1005" dt2D="0" dtr="0" r1="F16" ca="1"/>
        <v>2.2273633043622496</v>
      </c>
      <c r="M6" s="110">
        <v>0.28987786919977382</v>
      </c>
      <c r="N6" s="122">
        <v>4.8459346093958988</v>
      </c>
      <c r="O6" s="122">
        <v>1.4704733210280931</v>
      </c>
      <c r="P6" s="110">
        <v>-2.8216758975201799</v>
      </c>
      <c r="Q6" s="122">
        <v>-0.52113473497094887</v>
      </c>
    </row>
    <row r="7" spans="1:20">
      <c r="A7" s="109"/>
      <c r="C7" t="s">
        <v>80</v>
      </c>
      <c r="K7" s="1">
        <v>2</v>
      </c>
      <c r="L7" s="122">
        <v>1.608250045319559</v>
      </c>
      <c r="M7" s="110">
        <v>0.56759251569092328</v>
      </c>
      <c r="N7" s="122">
        <v>4.812937110915442</v>
      </c>
      <c r="O7" s="122">
        <v>2.0501410402043625</v>
      </c>
      <c r="P7" s="110">
        <v>2.4744283873548767</v>
      </c>
      <c r="Q7" s="122">
        <v>0.82853116731170773</v>
      </c>
    </row>
    <row r="8" spans="1:20" ht="16" thickBot="1">
      <c r="A8" s="4"/>
      <c r="K8" s="1">
        <v>3</v>
      </c>
      <c r="L8" s="122">
        <v>1.405604972022493</v>
      </c>
      <c r="M8" s="110">
        <v>0.39643886755108454</v>
      </c>
      <c r="N8" s="122">
        <v>4.8021365337988531</v>
      </c>
      <c r="O8" s="122">
        <v>1.6925404997580955</v>
      </c>
      <c r="P8" s="110">
        <v>-0.78952466927400877</v>
      </c>
      <c r="Q8" s="122">
        <v>-2.1437461875819999</v>
      </c>
    </row>
    <row r="9" spans="1:20" ht="16" thickBot="1">
      <c r="A9" s="151" t="s">
        <v>59</v>
      </c>
      <c r="B9" s="152"/>
      <c r="C9" s="4"/>
      <c r="D9" s="4"/>
      <c r="E9" s="4"/>
      <c r="F9" s="4"/>
      <c r="K9" s="1">
        <v>4</v>
      </c>
      <c r="L9" s="122">
        <v>2.9376725726447512</v>
      </c>
      <c r="M9" s="110">
        <v>0.42920680780298126</v>
      </c>
      <c r="N9" s="122">
        <v>4.8837926727768197</v>
      </c>
      <c r="O9" s="122">
        <v>1.7816521655114093</v>
      </c>
      <c r="P9" s="110">
        <v>-0.16462990420755474</v>
      </c>
      <c r="Q9" s="122">
        <v>-10.822166082689433</v>
      </c>
    </row>
    <row r="10" spans="1:20" ht="17" customHeight="1" thickBot="1">
      <c r="A10" s="99"/>
      <c r="B10" s="100" t="s">
        <v>84</v>
      </c>
      <c r="C10" s="100" t="s">
        <v>89</v>
      </c>
      <c r="D10" s="100" t="s">
        <v>85</v>
      </c>
      <c r="E10" s="100" t="s">
        <v>87</v>
      </c>
      <c r="F10" s="100" t="s">
        <v>6</v>
      </c>
      <c r="K10" s="1">
        <v>5</v>
      </c>
      <c r="L10" s="122">
        <v>2.4937486247907019</v>
      </c>
      <c r="M10" s="110">
        <v>0.50004157569703822</v>
      </c>
      <c r="N10" s="122">
        <v>4.8601324142040943</v>
      </c>
      <c r="O10" s="122">
        <v>1.9308618146236922</v>
      </c>
      <c r="P10" s="110">
        <v>1.1862110489137301</v>
      </c>
      <c r="Q10" s="122">
        <v>1.6277557154705937</v>
      </c>
    </row>
    <row r="11" spans="1:20" ht="16" thickBot="1">
      <c r="A11" s="101" t="s">
        <v>9</v>
      </c>
      <c r="B11" s="102">
        <f ca="1">'Decision Tree (Monte Carlo)'!G138</f>
        <v>4.94585656486632</v>
      </c>
      <c r="C11" s="103">
        <f>'Decision Tree'!F138</f>
        <v>18.962787980000002</v>
      </c>
      <c r="D11" s="98"/>
      <c r="E11" s="98"/>
      <c r="F11" s="98"/>
      <c r="K11" s="1">
        <v>6</v>
      </c>
      <c r="L11" s="122">
        <v>2.3348463645967197</v>
      </c>
      <c r="M11" s="110">
        <v>0.31797312623014218</v>
      </c>
      <c r="N11" s="122">
        <v>4.8516632415402761</v>
      </c>
      <c r="O11" s="122">
        <v>1.5311099551449701</v>
      </c>
      <c r="P11" s="110">
        <v>-2.2858906480809082</v>
      </c>
      <c r="Q11" s="122">
        <v>-0.66980892390036018</v>
      </c>
    </row>
    <row r="12" spans="1:20" ht="16" thickBot="1">
      <c r="A12" s="101" t="s">
        <v>8</v>
      </c>
      <c r="B12" s="102">
        <f ca="1">'Decision Tree (Monte Carlo)'!G51</f>
        <v>7.0027388239794934</v>
      </c>
      <c r="C12" s="103">
        <f ca="1">'Decision Tree (Monte Carlo)'!F51</f>
        <v>20.843034814744353</v>
      </c>
      <c r="D12" s="104">
        <f ca="1">B12-B11</f>
        <v>2.0568822591131735</v>
      </c>
      <c r="E12" s="105">
        <f ca="1">C12-C11</f>
        <v>1.8802468347443515</v>
      </c>
      <c r="F12" s="106">
        <f ca="1">D12/E12</f>
        <v>1.0939426787509197</v>
      </c>
      <c r="K12" s="1">
        <v>7</v>
      </c>
      <c r="L12" s="122">
        <v>2.7484019823506971</v>
      </c>
      <c r="M12" s="110">
        <v>0.35225128584598697</v>
      </c>
      <c r="N12" s="122">
        <v>4.8737049288553269</v>
      </c>
      <c r="O12" s="122">
        <v>1.6073177635759057</v>
      </c>
      <c r="P12" s="110">
        <v>-1.6321955322027009</v>
      </c>
      <c r="Q12" s="122">
        <v>-0.98475809537768932</v>
      </c>
    </row>
    <row r="13" spans="1:20">
      <c r="K13" s="1">
        <v>8</v>
      </c>
      <c r="L13" s="122">
        <v>-0.2247636837139062</v>
      </c>
      <c r="M13" s="110">
        <v>0.52105333053588743</v>
      </c>
      <c r="N13" s="122">
        <v>4.7152411451854164</v>
      </c>
      <c r="O13" s="122">
        <v>1.9046910326295343</v>
      </c>
      <c r="P13" s="110">
        <v>1.5869117186147079</v>
      </c>
      <c r="Q13" s="122">
        <v>1.2002501527257177</v>
      </c>
    </row>
    <row r="14" spans="1:20">
      <c r="A14" t="s">
        <v>80</v>
      </c>
      <c r="K14" s="1">
        <v>9</v>
      </c>
      <c r="L14" s="122">
        <v>1.1862429196616679</v>
      </c>
      <c r="M14" s="110">
        <v>0.34908856497148466</v>
      </c>
      <c r="N14" s="122">
        <v>4.790444975132127</v>
      </c>
      <c r="O14" s="122">
        <v>1.5946629211590002</v>
      </c>
      <c r="P14" s="110">
        <v>-1.6925095984104033</v>
      </c>
      <c r="Q14" s="122">
        <v>-0.94218840629128475</v>
      </c>
    </row>
    <row r="15" spans="1:20">
      <c r="A15" s="145" t="s">
        <v>88</v>
      </c>
      <c r="B15" s="146" t="s">
        <v>92</v>
      </c>
      <c r="C15" s="147" t="s">
        <v>93</v>
      </c>
      <c r="K15" s="1">
        <v>10</v>
      </c>
      <c r="L15" s="122">
        <v>2.5306946446119012</v>
      </c>
      <c r="M15" s="110">
        <v>0.34972200613843263</v>
      </c>
      <c r="N15" s="122">
        <v>4.8621015631685252</v>
      </c>
      <c r="O15" s="122">
        <v>1.600877886001185</v>
      </c>
      <c r="P15" s="110">
        <v>-1.6804296792528213</v>
      </c>
      <c r="Q15" s="122">
        <v>-0.95265984989802854</v>
      </c>
    </row>
    <row r="16" spans="1:20">
      <c r="A16" s="139" t="s">
        <v>91</v>
      </c>
      <c r="B16" s="139">
        <f>COUNTIF(Q6:Q1005,"&lt;0")</f>
        <v>361</v>
      </c>
      <c r="C16" s="140">
        <f>B16/1000</f>
        <v>0.36099999999999999</v>
      </c>
      <c r="K16" s="1">
        <v>11</v>
      </c>
      <c r="L16" s="122">
        <v>2.4144799940766766</v>
      </c>
      <c r="M16" s="110">
        <v>0.54244014015171405</v>
      </c>
      <c r="N16" s="122">
        <v>4.8559075547242978</v>
      </c>
      <c r="O16" s="122">
        <v>2.0216385538307984</v>
      </c>
      <c r="P16" s="110">
        <v>1.9947647990239723</v>
      </c>
      <c r="Q16" s="122">
        <v>1.0134721420891202</v>
      </c>
    </row>
    <row r="17" spans="1:17">
      <c r="A17" s="121">
        <v>0.5</v>
      </c>
      <c r="B17" s="137">
        <f>COUNTIFS(Q6:Q1005,"&gt;0",Q6:Q1005,"&lt;0.5")</f>
        <v>31</v>
      </c>
      <c r="C17" s="141">
        <f t="shared" ref="C17:C28" si="0">B17/1000</f>
        <v>3.1E-2</v>
      </c>
      <c r="K17" s="1">
        <v>12</v>
      </c>
      <c r="L17" s="122">
        <v>1.5077378176998508</v>
      </c>
      <c r="M17" s="110">
        <v>0.51499982976218661</v>
      </c>
      <c r="N17" s="122">
        <v>4.8075800102077668</v>
      </c>
      <c r="O17" s="122">
        <v>1.9382819105835738</v>
      </c>
      <c r="P17" s="110">
        <v>1.4714695847871937</v>
      </c>
      <c r="Q17" s="122">
        <v>1.3172422526585157</v>
      </c>
    </row>
    <row r="18" spans="1:17">
      <c r="A18" s="138">
        <v>0.7</v>
      </c>
      <c r="B18" s="137">
        <f>COUNTIFS(Q6:Q1005,"&gt;0",Q6:Q1005,"&lt;0.7")</f>
        <v>147</v>
      </c>
      <c r="C18" s="141">
        <f t="shared" si="0"/>
        <v>0.14699999999999999</v>
      </c>
      <c r="K18" s="1">
        <v>13</v>
      </c>
      <c r="L18" s="122">
        <v>4.2805534676000789</v>
      </c>
      <c r="M18" s="110">
        <v>0.61134492023841047</v>
      </c>
      <c r="N18" s="122">
        <v>4.9553655387161486</v>
      </c>
      <c r="O18" s="122">
        <v>2.2444203272161847</v>
      </c>
      <c r="P18" s="110">
        <v>3.3088002871636206</v>
      </c>
      <c r="Q18" s="122">
        <v>0.67831846362058712</v>
      </c>
    </row>
    <row r="19" spans="1:17">
      <c r="A19" s="138">
        <v>1</v>
      </c>
      <c r="B19" s="137">
        <f>COUNTIFS(Q6:Q1005,"&gt;0",Q6:Q1005,"&lt;0.9")</f>
        <v>246</v>
      </c>
      <c r="C19" s="141">
        <f t="shared" si="0"/>
        <v>0.246</v>
      </c>
      <c r="K19" s="1">
        <v>14</v>
      </c>
      <c r="L19" s="122">
        <v>2.3951391469017018</v>
      </c>
      <c r="M19" s="110">
        <v>0.38811346803607588</v>
      </c>
      <c r="N19" s="122">
        <v>4.8548767262515664</v>
      </c>
      <c r="O19" s="122">
        <v>1.6841858501345683</v>
      </c>
      <c r="P19" s="110">
        <v>-0.94829261544403209</v>
      </c>
      <c r="Q19" s="122">
        <v>-1.7760191555915037</v>
      </c>
    </row>
    <row r="20" spans="1:17">
      <c r="A20" s="121">
        <v>1.2</v>
      </c>
      <c r="B20" s="137">
        <f>COUNTIFS(Q6:Q1005,"&gt;0",Q6:Q1005,"&lt;1.2")</f>
        <v>354</v>
      </c>
      <c r="C20" s="141">
        <f t="shared" si="0"/>
        <v>0.35399999999999998</v>
      </c>
      <c r="K20" s="1">
        <v>15</v>
      </c>
      <c r="L20" s="122">
        <v>2.5954420257787536</v>
      </c>
      <c r="M20" s="110">
        <v>0.50481454188844699</v>
      </c>
      <c r="N20" s="122">
        <v>4.8655524690899554</v>
      </c>
      <c r="O20" s="122">
        <v>1.9438279397118343</v>
      </c>
      <c r="P20" s="110">
        <v>1.2772329918226326</v>
      </c>
      <c r="Q20" s="122">
        <v>1.5219055193195092</v>
      </c>
    </row>
    <row r="21" spans="1:17">
      <c r="A21" s="121">
        <v>1.5</v>
      </c>
      <c r="B21" s="137">
        <f>COUNTIFS(Q6:Q1005,"&gt;0",Q6:Q1005,"&lt;1.5")</f>
        <v>416</v>
      </c>
      <c r="C21" s="141">
        <f t="shared" si="0"/>
        <v>0.41599999999999998</v>
      </c>
      <c r="K21" s="1">
        <v>16</v>
      </c>
      <c r="L21" s="122">
        <v>1.0426981230004302</v>
      </c>
      <c r="M21" s="110">
        <v>0.45658781517400504</v>
      </c>
      <c r="N21" s="122">
        <v>4.782794324559676</v>
      </c>
      <c r="O21" s="122">
        <v>1.8093523874394251</v>
      </c>
      <c r="P21" s="110">
        <v>0.35753438310703345</v>
      </c>
      <c r="Q21" s="122">
        <v>5.0606388446220221</v>
      </c>
    </row>
    <row r="22" spans="1:17">
      <c r="A22" s="121">
        <v>2</v>
      </c>
      <c r="B22" s="137">
        <f>COUNTIFS(Q6:Q1005,"&gt;0",Q6:Q1005,"&lt;2")</f>
        <v>484</v>
      </c>
      <c r="C22" s="141">
        <f t="shared" si="0"/>
        <v>0.48399999999999999</v>
      </c>
      <c r="K22" s="1">
        <v>17</v>
      </c>
      <c r="L22" s="122">
        <v>2.7937340998975619</v>
      </c>
      <c r="M22" s="110">
        <v>0.58268804699943388</v>
      </c>
      <c r="N22" s="122">
        <v>4.87612104005634</v>
      </c>
      <c r="O22" s="122">
        <v>2.1228177280817517</v>
      </c>
      <c r="P22" s="110">
        <v>2.7623048427582333</v>
      </c>
      <c r="Q22" s="122">
        <v>0.76849509700097507</v>
      </c>
    </row>
    <row r="23" spans="1:17">
      <c r="A23" s="121">
        <v>3</v>
      </c>
      <c r="B23" s="137">
        <f>COUNTIFS(Q6:Q1005,"&gt;0",Q6:Q1005,"&lt;3")</f>
        <v>554</v>
      </c>
      <c r="C23" s="141">
        <f t="shared" si="0"/>
        <v>0.55400000000000005</v>
      </c>
      <c r="K23" s="1">
        <v>18</v>
      </c>
      <c r="L23" s="122">
        <v>1.3982341587236484</v>
      </c>
      <c r="M23" s="110">
        <v>0.57417234085634727</v>
      </c>
      <c r="N23" s="122">
        <v>4.8017436841916528</v>
      </c>
      <c r="O23" s="122">
        <v>2.0567316228668977</v>
      </c>
      <c r="P23" s="110">
        <v>2.5999076902746836</v>
      </c>
      <c r="Q23" s="122">
        <v>0.79107871043283129</v>
      </c>
    </row>
    <row r="24" spans="1:17">
      <c r="A24" s="121">
        <v>5</v>
      </c>
      <c r="B24">
        <f>COUNTIFS(Q6:Q1005,"&gt;0",Q6:Q1005,"&lt;5")</f>
        <v>581</v>
      </c>
      <c r="C24" s="141">
        <f t="shared" si="0"/>
        <v>0.58099999999999996</v>
      </c>
      <c r="K24" s="1">
        <v>19</v>
      </c>
      <c r="L24" s="122">
        <v>1.0061204945962463</v>
      </c>
      <c r="M24" s="110">
        <v>0.61385304266421792</v>
      </c>
      <c r="N24" s="122">
        <v>4.7808448101209899</v>
      </c>
      <c r="O24" s="122">
        <v>2.1227564221917721</v>
      </c>
      <c r="P24" s="110">
        <v>3.3566309583008476</v>
      </c>
      <c r="Q24" s="122">
        <v>0.63240685334867064</v>
      </c>
    </row>
    <row r="25" spans="1:17">
      <c r="A25" s="121">
        <v>10</v>
      </c>
      <c r="B25">
        <f>COUNTIFS(Q6:Q1005,"&gt;0",Q6:Q1005,"&lt;10")</f>
        <v>613</v>
      </c>
      <c r="C25" s="141">
        <f t="shared" si="0"/>
        <v>0.61299999999999999</v>
      </c>
      <c r="K25" s="1">
        <v>20</v>
      </c>
      <c r="L25" s="122">
        <v>1.3922552622037452</v>
      </c>
      <c r="M25" s="110">
        <v>0.47236915225224713</v>
      </c>
      <c r="N25" s="122">
        <v>4.8014250209649347</v>
      </c>
      <c r="O25" s="122">
        <v>1.847966181508454</v>
      </c>
      <c r="P25" s="110">
        <v>0.65848936685435078</v>
      </c>
      <c r="Q25" s="122">
        <v>2.8063720912249748</v>
      </c>
    </row>
    <row r="26" spans="1:17" ht="15" customHeight="1">
      <c r="A26" s="121">
        <v>20</v>
      </c>
      <c r="B26">
        <f>COUNTIFS(Q6:Q1005,"&gt;0",Q6:Q1005,"&lt;20")</f>
        <v>622</v>
      </c>
      <c r="C26" s="141">
        <f t="shared" si="0"/>
        <v>0.622</v>
      </c>
      <c r="K26" s="1">
        <v>21</v>
      </c>
      <c r="L26" s="122">
        <v>1.6720856989240926</v>
      </c>
      <c r="M26" s="110">
        <v>0.57337747835757724</v>
      </c>
      <c r="N26" s="122">
        <v>4.8163394235812556</v>
      </c>
      <c r="O26" s="122">
        <v>2.0643050364037796</v>
      </c>
      <c r="P26" s="110">
        <v>2.5847494163456375</v>
      </c>
      <c r="Q26" s="122">
        <v>0.79864803270652407</v>
      </c>
    </row>
    <row r="27" spans="1:17">
      <c r="A27" s="121">
        <v>30</v>
      </c>
      <c r="B27">
        <f>COUNTIFS(Q6:Q1005,"&gt;0",Q6:Q1005,"&lt;30")</f>
        <v>629</v>
      </c>
      <c r="C27" s="141">
        <f t="shared" si="0"/>
        <v>0.629</v>
      </c>
      <c r="K27" s="1">
        <v>22</v>
      </c>
      <c r="L27" s="122">
        <v>2.9616813951251921</v>
      </c>
      <c r="M27" s="110">
        <v>0.67315761189147127</v>
      </c>
      <c r="N27" s="122">
        <v>4.8850722949973822</v>
      </c>
      <c r="O27" s="122">
        <v>2.3330183804381202</v>
      </c>
      <c r="P27" s="110">
        <v>4.4875874532696329</v>
      </c>
      <c r="Q27" s="122">
        <v>0.51988254373478449</v>
      </c>
    </row>
    <row r="28" spans="1:17">
      <c r="A28" s="121">
        <v>40</v>
      </c>
      <c r="B28">
        <f>COUNTIFS(Q6:Q1005,"&gt;0",Q6:Q1005,"&lt;40")</f>
        <v>631</v>
      </c>
      <c r="C28" s="141">
        <f t="shared" si="0"/>
        <v>0.63100000000000001</v>
      </c>
      <c r="K28" s="1">
        <v>23</v>
      </c>
      <c r="L28" s="122">
        <v>2.5993599638652984</v>
      </c>
      <c r="M28" s="110">
        <v>0.49981311350797214</v>
      </c>
      <c r="N28" s="122">
        <v>4.8657612873540925</v>
      </c>
      <c r="O28" s="122">
        <v>1.9328692239469767</v>
      </c>
      <c r="P28" s="110">
        <v>1.1818542042397731</v>
      </c>
      <c r="Q28" s="122">
        <v>1.6354548784554128</v>
      </c>
    </row>
    <row r="29" spans="1:17">
      <c r="K29" s="1">
        <v>24</v>
      </c>
      <c r="L29" s="122">
        <v>0.29334795567703731</v>
      </c>
      <c r="M29" s="110">
        <v>0.51962789217562277</v>
      </c>
      <c r="N29" s="122">
        <v>4.7428554593416745</v>
      </c>
      <c r="O29" s="122">
        <v>1.9157626624700921</v>
      </c>
      <c r="P29" s="110">
        <v>1.5597281677901265</v>
      </c>
      <c r="Q29" s="122">
        <v>1.2282670160303681</v>
      </c>
    </row>
    <row r="30" spans="1:17">
      <c r="K30" s="1">
        <v>25</v>
      </c>
      <c r="L30" s="122">
        <v>1.9355319186948448</v>
      </c>
      <c r="M30" s="110">
        <v>0.52506874679497562</v>
      </c>
      <c r="N30" s="122">
        <v>4.830380580202597</v>
      </c>
      <c r="O30" s="122">
        <v>1.9706753376985313</v>
      </c>
      <c r="P30" s="110">
        <v>1.6634869497881617</v>
      </c>
      <c r="Q30" s="122">
        <v>1.1846653428507443</v>
      </c>
    </row>
    <row r="31" spans="1:17">
      <c r="K31" s="1">
        <v>26</v>
      </c>
      <c r="L31" s="122">
        <v>2.2925312822335435</v>
      </c>
      <c r="M31" s="110">
        <v>0.44377150403255655</v>
      </c>
      <c r="N31" s="122">
        <v>4.8494079322804833</v>
      </c>
      <c r="O31" s="122">
        <v>1.8040147435619254</v>
      </c>
      <c r="P31" s="110">
        <v>0.11312336190192696</v>
      </c>
      <c r="Q31" s="122">
        <v>15.947322579803878</v>
      </c>
    </row>
    <row r="32" spans="1:17">
      <c r="K32" s="1">
        <v>27</v>
      </c>
      <c r="L32" s="122">
        <v>2.363792360950919</v>
      </c>
      <c r="M32" s="110">
        <v>0.4365239159611855</v>
      </c>
      <c r="N32" s="122">
        <v>4.8532060052539618</v>
      </c>
      <c r="O32" s="122">
        <v>1.7893827873949446</v>
      </c>
      <c r="P32" s="110">
        <v>-2.5090386363672224E-2</v>
      </c>
      <c r="Q32" s="122">
        <v>-71.317466437493749</v>
      </c>
    </row>
    <row r="33" spans="11:17">
      <c r="K33" s="1">
        <v>28</v>
      </c>
      <c r="L33" s="122">
        <v>3.5672992497771521</v>
      </c>
      <c r="M33" s="110">
        <v>0.40108471278574043</v>
      </c>
      <c r="N33" s="122">
        <v>4.917350515414622</v>
      </c>
      <c r="O33" s="122">
        <v>1.7248610939691318</v>
      </c>
      <c r="P33" s="110">
        <v>-0.70092696236512353</v>
      </c>
      <c r="Q33" s="122">
        <v>-2.4608285692834078</v>
      </c>
    </row>
    <row r="34" spans="11:17">
      <c r="K34" s="1">
        <v>29</v>
      </c>
      <c r="L34" s="122">
        <v>1.4413455285485766</v>
      </c>
      <c r="M34" s="110">
        <v>0.49613661153702127</v>
      </c>
      <c r="N34" s="122">
        <v>4.804041433980581</v>
      </c>
      <c r="O34" s="122">
        <v>1.8978006481184764</v>
      </c>
      <c r="P34" s="110">
        <v>1.1117421734638739</v>
      </c>
      <c r="Q34" s="122">
        <v>1.7070510532180916</v>
      </c>
    </row>
    <row r="35" spans="11:17">
      <c r="K35" s="1">
        <v>30</v>
      </c>
      <c r="L35" s="122">
        <v>2.4109636191803059</v>
      </c>
      <c r="M35" s="110">
        <v>0.50293523673543816</v>
      </c>
      <c r="N35" s="122">
        <v>4.8557201389750713</v>
      </c>
      <c r="O35" s="122">
        <v>1.9352152180298496</v>
      </c>
      <c r="P35" s="110">
        <v>1.2413940607500678</v>
      </c>
      <c r="Q35" s="122">
        <v>1.5589048467499236</v>
      </c>
    </row>
    <row r="36" spans="11:17">
      <c r="K36" s="1">
        <v>31</v>
      </c>
      <c r="L36" s="122">
        <v>1.8395139030541869</v>
      </c>
      <c r="M36" s="110">
        <v>0.67384740663208542</v>
      </c>
      <c r="N36" s="122">
        <v>4.8252630120049815</v>
      </c>
      <c r="O36" s="122">
        <v>2.2817778506761526</v>
      </c>
      <c r="P36" s="110">
        <v>4.5007420525232504</v>
      </c>
      <c r="Q36" s="122">
        <v>0.50697814361454452</v>
      </c>
    </row>
    <row r="37" spans="11:17">
      <c r="K37" s="1">
        <v>32</v>
      </c>
      <c r="L37" s="122">
        <v>0.27969507384621517</v>
      </c>
      <c r="M37" s="110">
        <v>0.53983085577755507</v>
      </c>
      <c r="N37" s="122">
        <v>4.7421277880458552</v>
      </c>
      <c r="O37" s="122">
        <v>1.9537835716346521</v>
      </c>
      <c r="P37" s="110">
        <v>1.945004938213458</v>
      </c>
      <c r="Q37" s="122">
        <v>1.0045134247470124</v>
      </c>
    </row>
    <row r="38" spans="11:17">
      <c r="K38" s="1">
        <v>33</v>
      </c>
      <c r="L38" s="122">
        <v>2.8369672518190758</v>
      </c>
      <c r="M38" s="110">
        <v>0.39534301037551367</v>
      </c>
      <c r="N38" s="122">
        <v>4.878425280587452</v>
      </c>
      <c r="O38" s="122">
        <v>1.704286775212017</v>
      </c>
      <c r="P38" s="110">
        <v>-0.81042300487308694</v>
      </c>
      <c r="Q38" s="122">
        <v>-2.1029595223286019</v>
      </c>
    </row>
    <row r="39" spans="11:17">
      <c r="K39" s="1">
        <v>34</v>
      </c>
      <c r="L39" s="122">
        <v>0.42013693906888028</v>
      </c>
      <c r="M39" s="110">
        <v>0.49430918125026146</v>
      </c>
      <c r="N39" s="122">
        <v>4.7496130585784933</v>
      </c>
      <c r="O39" s="122">
        <v>1.8705349298519103</v>
      </c>
      <c r="P39" s="110">
        <v>1.0768925121503656</v>
      </c>
      <c r="Q39" s="122">
        <v>1.736974590079357</v>
      </c>
    </row>
    <row r="40" spans="11:17">
      <c r="K40" s="1">
        <v>35</v>
      </c>
      <c r="L40" s="122">
        <v>1.6602176508100484</v>
      </c>
      <c r="M40" s="110">
        <v>0.56468893513027374</v>
      </c>
      <c r="N40" s="122">
        <v>4.8157068803528738</v>
      </c>
      <c r="O40" s="122">
        <v>2.0457944299819246</v>
      </c>
      <c r="P40" s="110">
        <v>2.4190562071582988</v>
      </c>
      <c r="Q40" s="122">
        <v>0.84569941943810789</v>
      </c>
    </row>
    <row r="41" spans="11:17">
      <c r="K41" s="1">
        <v>36</v>
      </c>
      <c r="L41" s="122">
        <v>2.5329017452456863</v>
      </c>
      <c r="M41" s="110">
        <v>0.7117443689258256</v>
      </c>
      <c r="N41" s="122">
        <v>4.8622191972181046</v>
      </c>
      <c r="O41" s="122">
        <v>2.3978269245564068</v>
      </c>
      <c r="P41" s="110">
        <v>5.2234488557959438</v>
      </c>
      <c r="Q41" s="122">
        <v>0.45905052212692304</v>
      </c>
    </row>
    <row r="42" spans="11:17">
      <c r="K42" s="1">
        <v>37</v>
      </c>
      <c r="L42" s="122">
        <v>2.9487555977455271</v>
      </c>
      <c r="M42" s="110">
        <v>0.52751258285193448</v>
      </c>
      <c r="N42" s="122">
        <v>4.8843833758486408</v>
      </c>
      <c r="O42" s="122">
        <v>2.0036883704461728</v>
      </c>
      <c r="P42" s="110">
        <v>1.7100916599693505</v>
      </c>
      <c r="Q42" s="122">
        <v>1.1716847800322494</v>
      </c>
    </row>
    <row r="43" spans="11:17">
      <c r="K43" s="1">
        <v>38</v>
      </c>
      <c r="L43" s="122">
        <v>0.9900431522374038</v>
      </c>
      <c r="M43" s="110">
        <v>0.31672145382616151</v>
      </c>
      <c r="N43" s="122">
        <v>4.7799879199279491</v>
      </c>
      <c r="O43" s="122">
        <v>1.5293913705197593</v>
      </c>
      <c r="P43" s="110">
        <v>-2.3097604283238198</v>
      </c>
      <c r="Q43" s="122">
        <v>-0.66214285765975744</v>
      </c>
    </row>
    <row r="44" spans="11:17">
      <c r="K44" s="1">
        <v>39</v>
      </c>
      <c r="L44" s="122">
        <v>0.84194310298456787</v>
      </c>
      <c r="M44" s="110">
        <v>0.5220249576155338</v>
      </c>
      <c r="N44" s="122">
        <v>4.7720944835028707</v>
      </c>
      <c r="O44" s="122">
        <v>1.9349854801797282</v>
      </c>
      <c r="P44" s="110">
        <v>1.6054409478247322</v>
      </c>
      <c r="Q44" s="122">
        <v>1.2052673022956759</v>
      </c>
    </row>
    <row r="45" spans="11:17">
      <c r="K45" s="1">
        <v>40</v>
      </c>
      <c r="L45" s="122">
        <v>0.67345125273454021</v>
      </c>
      <c r="M45" s="110">
        <v>0.53826906299067723</v>
      </c>
      <c r="N45" s="122">
        <v>4.7631142048682449</v>
      </c>
      <c r="O45" s="122">
        <v>1.9621980419777572</v>
      </c>
      <c r="P45" s="110">
        <v>1.9152210662600808</v>
      </c>
      <c r="Q45" s="122">
        <v>1.0245282262947377</v>
      </c>
    </row>
    <row r="46" spans="11:17">
      <c r="K46" s="1">
        <v>41</v>
      </c>
      <c r="L46" s="122">
        <v>2.3818479997852511</v>
      </c>
      <c r="M46" s="110">
        <v>0.51775379054676862</v>
      </c>
      <c r="N46" s="122">
        <v>4.8541683346925542</v>
      </c>
      <c r="O46" s="122">
        <v>1.9668326810662657</v>
      </c>
      <c r="P46" s="110">
        <v>1.5239884695341246</v>
      </c>
      <c r="Q46" s="122">
        <v>1.2905823898178943</v>
      </c>
    </row>
    <row r="47" spans="11:17">
      <c r="K47" s="1">
        <v>42</v>
      </c>
      <c r="L47" s="122">
        <v>2.0339463213306321</v>
      </c>
      <c r="M47" s="110">
        <v>0.57952439350821561</v>
      </c>
      <c r="N47" s="122">
        <v>4.8356258710342797</v>
      </c>
      <c r="O47" s="122">
        <v>2.089586045805679</v>
      </c>
      <c r="P47" s="110">
        <v>2.7019729912610337</v>
      </c>
      <c r="Q47" s="122">
        <v>0.77335563773731564</v>
      </c>
    </row>
    <row r="48" spans="11:17">
      <c r="K48" s="1">
        <v>43</v>
      </c>
      <c r="L48" s="122">
        <v>2.2320306892426527</v>
      </c>
      <c r="M48" s="110">
        <v>0.5042209566320871</v>
      </c>
      <c r="N48" s="122">
        <v>4.8461833716752549</v>
      </c>
      <c r="O48" s="122">
        <v>1.9336678755940362</v>
      </c>
      <c r="P48" s="110">
        <v>1.2659131372187602</v>
      </c>
      <c r="Q48" s="122">
        <v>1.5274885920232633</v>
      </c>
    </row>
    <row r="49" spans="11:17">
      <c r="K49" s="1">
        <v>44</v>
      </c>
      <c r="L49" s="122">
        <v>1.7885429615493833</v>
      </c>
      <c r="M49" s="110">
        <v>0.42591031127130718</v>
      </c>
      <c r="N49" s="122">
        <v>4.8225463627646592</v>
      </c>
      <c r="O49" s="122">
        <v>1.7582815206050944</v>
      </c>
      <c r="P49" s="110">
        <v>-0.22749511361245922</v>
      </c>
      <c r="Q49" s="122">
        <v>-7.7288759863227172</v>
      </c>
    </row>
    <row r="50" spans="11:17">
      <c r="K50" s="1">
        <v>45</v>
      </c>
      <c r="L50" s="122">
        <v>0.32282183198392733</v>
      </c>
      <c r="M50" s="110">
        <v>0.35426944579804481</v>
      </c>
      <c r="N50" s="122">
        <v>4.7444263580010793</v>
      </c>
      <c r="O50" s="122">
        <v>1.6014395174640716</v>
      </c>
      <c r="P50" s="110">
        <v>-1.593708597124909</v>
      </c>
      <c r="Q50" s="122">
        <v>-1.0048508995641421</v>
      </c>
    </row>
    <row r="51" spans="11:17">
      <c r="K51" s="1">
        <v>46</v>
      </c>
      <c r="L51" s="122">
        <v>0.96661464012437337</v>
      </c>
      <c r="M51" s="110">
        <v>0.47002368665604732</v>
      </c>
      <c r="N51" s="122">
        <v>4.7787392270893481</v>
      </c>
      <c r="O51" s="122">
        <v>1.8347455667148305</v>
      </c>
      <c r="P51" s="110">
        <v>0.61376061181385211</v>
      </c>
      <c r="Q51" s="122">
        <v>2.9893504591188913</v>
      </c>
    </row>
    <row r="52" spans="11:17">
      <c r="K52" s="1">
        <v>47</v>
      </c>
      <c r="L52" s="122">
        <v>1.6858602091169219</v>
      </c>
      <c r="M52" s="110">
        <v>0.35788891313616467</v>
      </c>
      <c r="N52" s="122">
        <v>4.8170735774255133</v>
      </c>
      <c r="O52" s="122">
        <v>1.6148294293073295</v>
      </c>
      <c r="P52" s="110">
        <v>-1.5246842344541669</v>
      </c>
      <c r="Q52" s="122">
        <v>-1.0591238453288228</v>
      </c>
    </row>
    <row r="53" spans="11:17">
      <c r="K53" s="1">
        <v>48</v>
      </c>
      <c r="L53" s="122">
        <v>1.2995439820535637</v>
      </c>
      <c r="M53" s="110">
        <v>0.34163474510863762</v>
      </c>
      <c r="N53" s="122">
        <v>4.7964836951554908</v>
      </c>
      <c r="O53" s="122">
        <v>1.5798910482231179</v>
      </c>
      <c r="P53" s="110">
        <v>-1.8346562507857165</v>
      </c>
      <c r="Q53" s="122">
        <v>-0.86113736431361898</v>
      </c>
    </row>
    <row r="54" spans="11:17">
      <c r="K54" s="1">
        <v>49</v>
      </c>
      <c r="L54" s="122">
        <v>1.6105567400138896</v>
      </c>
      <c r="M54" s="110">
        <v>0.36152437325564357</v>
      </c>
      <c r="N54" s="122">
        <v>4.8130600531292593</v>
      </c>
      <c r="O54" s="122">
        <v>1.6220248977823672</v>
      </c>
      <c r="P54" s="110">
        <v>-1.4553548844917827</v>
      </c>
      <c r="Q54" s="122">
        <v>-1.1145219046341308</v>
      </c>
    </row>
    <row r="55" spans="11:17">
      <c r="K55" s="1">
        <v>50</v>
      </c>
      <c r="L55" s="122">
        <v>1.3826619214339375</v>
      </c>
      <c r="M55" s="110">
        <v>0.44217203999522087</v>
      </c>
      <c r="N55" s="122">
        <v>4.8009137150885852</v>
      </c>
      <c r="O55" s="122">
        <v>1.7859475343663718</v>
      </c>
      <c r="P55" s="110">
        <v>8.262108753986297E-2</v>
      </c>
      <c r="Q55" s="122">
        <v>21.61612231870815</v>
      </c>
    </row>
    <row r="56" spans="11:17">
      <c r="K56" s="1">
        <v>51</v>
      </c>
      <c r="L56" s="122">
        <v>2.2758306152806211</v>
      </c>
      <c r="M56" s="110">
        <v>0.40538079239550512</v>
      </c>
      <c r="N56" s="122">
        <v>4.8485178201332264</v>
      </c>
      <c r="O56" s="122">
        <v>1.7205523773128286</v>
      </c>
      <c r="P56" s="110">
        <v>-0.61899939420510464</v>
      </c>
      <c r="Q56" s="122">
        <v>-2.7795703734448662</v>
      </c>
    </row>
    <row r="57" spans="11:17">
      <c r="K57" s="1">
        <v>52</v>
      </c>
      <c r="L57" s="122">
        <v>2.0461771977359109</v>
      </c>
      <c r="M57" s="110">
        <v>0.50620744277095464</v>
      </c>
      <c r="N57" s="122">
        <v>4.8362777522849285</v>
      </c>
      <c r="O57" s="122">
        <v>1.9333862468641518</v>
      </c>
      <c r="P57" s="110">
        <v>1.3037960428732731</v>
      </c>
      <c r="Q57" s="122">
        <v>1.4828901018930871</v>
      </c>
    </row>
    <row r="58" spans="11:17">
      <c r="K58" s="1">
        <v>53</v>
      </c>
      <c r="L58" s="122">
        <v>1.1640442104894382</v>
      </c>
      <c r="M58" s="110">
        <v>0.63339630412694359</v>
      </c>
      <c r="N58" s="122">
        <v>4.789261828330666</v>
      </c>
      <c r="O58" s="122">
        <v>2.1683600806543657</v>
      </c>
      <c r="P58" s="110">
        <v>3.7293270046956266</v>
      </c>
      <c r="Q58" s="122">
        <v>0.5814346872570213</v>
      </c>
    </row>
    <row r="59" spans="11:17">
      <c r="K59" s="1">
        <v>54</v>
      </c>
      <c r="L59" s="122">
        <v>3.1842714252023336</v>
      </c>
      <c r="M59" s="110">
        <v>0.5316421255749042</v>
      </c>
      <c r="N59" s="122">
        <v>4.8969358984204341</v>
      </c>
      <c r="O59" s="122">
        <v>2.0196075294273186</v>
      </c>
      <c r="P59" s="110">
        <v>1.7888433181408701</v>
      </c>
      <c r="Q59" s="122">
        <v>1.1290019136646803</v>
      </c>
    </row>
    <row r="60" spans="11:17">
      <c r="K60" s="1">
        <v>55</v>
      </c>
      <c r="L60" s="122">
        <v>3.3031364778569667</v>
      </c>
      <c r="M60" s="110">
        <v>0.34622820862187875</v>
      </c>
      <c r="N60" s="122">
        <v>4.9032711679968202</v>
      </c>
      <c r="O60" s="122">
        <v>1.5956618083474208</v>
      </c>
      <c r="P60" s="110">
        <v>-1.7470574795208051</v>
      </c>
      <c r="Q60" s="122">
        <v>-0.91334247845416616</v>
      </c>
    </row>
    <row r="61" spans="11:17">
      <c r="K61" s="1">
        <v>56</v>
      </c>
      <c r="L61" s="122">
        <v>0.85449668789070587</v>
      </c>
      <c r="M61" s="110">
        <v>0.4322900896843842</v>
      </c>
      <c r="N61" s="122">
        <v>4.772763564471199</v>
      </c>
      <c r="O61" s="122">
        <v>1.7579399135868465</v>
      </c>
      <c r="P61" s="110">
        <v>-0.10583076419138138</v>
      </c>
      <c r="Q61" s="122">
        <v>-16.610859110946581</v>
      </c>
    </row>
    <row r="62" spans="11:17">
      <c r="K62" s="1">
        <v>57</v>
      </c>
      <c r="L62" s="122">
        <v>3.2073009042710052</v>
      </c>
      <c r="M62" s="110">
        <v>0.40696930109364293</v>
      </c>
      <c r="N62" s="122">
        <v>4.8981633235958357</v>
      </c>
      <c r="O62" s="122">
        <v>1.7345502580495662</v>
      </c>
      <c r="P62" s="110">
        <v>-0.5887060415531522</v>
      </c>
      <c r="Q62" s="122">
        <v>-2.9463775392441929</v>
      </c>
    </row>
    <row r="63" spans="11:17">
      <c r="K63" s="1">
        <v>58</v>
      </c>
      <c r="L63" s="122">
        <v>2.8653265623715365</v>
      </c>
      <c r="M63" s="110">
        <v>0.74407517441633519</v>
      </c>
      <c r="N63" s="122">
        <v>4.8799367751212781</v>
      </c>
      <c r="O63" s="122">
        <v>2.4877638802538229</v>
      </c>
      <c r="P63" s="110">
        <v>5.8400073256323815</v>
      </c>
      <c r="Q63" s="122">
        <v>0.42598643144414838</v>
      </c>
    </row>
    <row r="64" spans="11:17">
      <c r="K64" s="1">
        <v>59</v>
      </c>
      <c r="L64" s="122">
        <v>0.90196152645586603</v>
      </c>
      <c r="M64" s="110">
        <v>0.35845076266930409</v>
      </c>
      <c r="N64" s="122">
        <v>4.7752933454370439</v>
      </c>
      <c r="O64" s="122">
        <v>1.6122095524009836</v>
      </c>
      <c r="P64" s="110">
        <v>-1.5139695899170107</v>
      </c>
      <c r="Q64" s="122">
        <v>-1.0648889932388654</v>
      </c>
    </row>
    <row r="65" spans="11:17">
      <c r="K65" s="1">
        <v>60</v>
      </c>
      <c r="L65" s="122">
        <v>2.3516201681058302</v>
      </c>
      <c r="M65" s="110">
        <v>0.48608361930071398</v>
      </c>
      <c r="N65" s="122">
        <v>4.8525572517197038</v>
      </c>
      <c r="O65" s="122">
        <v>1.897092935562009</v>
      </c>
      <c r="P65" s="110">
        <v>0.92002849926189612</v>
      </c>
      <c r="Q65" s="122">
        <v>2.0619936633310538</v>
      </c>
    </row>
    <row r="66" spans="11:17">
      <c r="K66" s="1">
        <v>61</v>
      </c>
      <c r="L66" s="122">
        <v>2.9258000988445967</v>
      </c>
      <c r="M66" s="110">
        <v>0.46398370184229409</v>
      </c>
      <c r="N66" s="122">
        <v>4.8831598936682195</v>
      </c>
      <c r="O66" s="122">
        <v>1.859867420138638</v>
      </c>
      <c r="P66" s="110">
        <v>0.49857623152687935</v>
      </c>
      <c r="Q66" s="122">
        <v>3.7303571701419314</v>
      </c>
    </row>
    <row r="67" spans="11:17">
      <c r="K67" s="1">
        <v>62</v>
      </c>
      <c r="L67" s="122">
        <v>3.4085349795533086</v>
      </c>
      <c r="M67" s="110">
        <v>0.56189941363563234</v>
      </c>
      <c r="N67" s="122">
        <v>4.9088886973402328</v>
      </c>
      <c r="O67" s="122">
        <v>2.0960440417195194</v>
      </c>
      <c r="P67" s="110">
        <v>2.3658591686614763</v>
      </c>
      <c r="Q67" s="122">
        <v>0.88595469649420877</v>
      </c>
    </row>
    <row r="68" spans="11:17">
      <c r="K68" s="1">
        <v>63</v>
      </c>
      <c r="L68" s="122">
        <v>1.7407392173540306</v>
      </c>
      <c r="M68" s="110">
        <v>0.56060291952321961</v>
      </c>
      <c r="N68" s="122">
        <v>4.8199985188065346</v>
      </c>
      <c r="O68" s="122">
        <v>2.0398450538330781</v>
      </c>
      <c r="P68" s="110">
        <v>2.3411346245626383</v>
      </c>
      <c r="Q68" s="122">
        <v>0.87130617454951098</v>
      </c>
    </row>
    <row r="69" spans="11:17">
      <c r="K69" s="1">
        <v>64</v>
      </c>
      <c r="L69" s="122">
        <v>1.6871365507543996</v>
      </c>
      <c r="M69" s="110">
        <v>0.29364882659734215</v>
      </c>
      <c r="N69" s="122">
        <v>4.8171416038821082</v>
      </c>
      <c r="O69" s="122">
        <v>1.4806917235888877</v>
      </c>
      <c r="P69" s="110">
        <v>-2.7497625725167048</v>
      </c>
      <c r="Q69" s="122">
        <v>-0.53847984491028</v>
      </c>
    </row>
    <row r="70" spans="11:17">
      <c r="K70" s="1">
        <v>65</v>
      </c>
      <c r="L70" s="122">
        <v>0.60031955445386753</v>
      </c>
      <c r="M70" s="110">
        <v>0.31904663956226587</v>
      </c>
      <c r="N70" s="122">
        <v>4.7592164316132823</v>
      </c>
      <c r="O70" s="122">
        <v>1.5341993713671016</v>
      </c>
      <c r="P70" s="110">
        <v>-2.2654184164936808</v>
      </c>
      <c r="Q70" s="122">
        <v>-0.6772256110381899</v>
      </c>
    </row>
    <row r="71" spans="11:17">
      <c r="K71" s="1">
        <v>66</v>
      </c>
      <c r="L71" s="122">
        <v>1.0078643715097571</v>
      </c>
      <c r="M71" s="110">
        <v>0.59224655770445112</v>
      </c>
      <c r="N71" s="122">
        <v>4.7809377552727259</v>
      </c>
      <c r="O71" s="122">
        <v>2.0796708937653845</v>
      </c>
      <c r="P71" s="110">
        <v>2.9445886010744431</v>
      </c>
      <c r="Q71" s="122">
        <v>0.70626874430150921</v>
      </c>
    </row>
    <row r="72" spans="11:17">
      <c r="K72" s="1">
        <v>67</v>
      </c>
      <c r="L72" s="122">
        <v>2.920518819165983</v>
      </c>
      <c r="M72" s="110">
        <v>0.46897069015567433</v>
      </c>
      <c r="N72" s="122">
        <v>4.8828784120239082</v>
      </c>
      <c r="O72" s="122">
        <v>1.871004133322911</v>
      </c>
      <c r="P72" s="110">
        <v>0.59367964255982031</v>
      </c>
      <c r="Q72" s="122">
        <v>3.1515383031419764</v>
      </c>
    </row>
    <row r="73" spans="11:17">
      <c r="K73" s="1">
        <v>68</v>
      </c>
      <c r="L73" s="122">
        <v>-5.8653604056824182E-2</v>
      </c>
      <c r="M73" s="110">
        <v>0.44053756169571928</v>
      </c>
      <c r="N73" s="122">
        <v>4.7240944802109794</v>
      </c>
      <c r="O73" s="122">
        <v>1.7597923418656904</v>
      </c>
      <c r="P73" s="110">
        <v>5.1451080358404511E-2</v>
      </c>
      <c r="Q73" s="122">
        <v>34.203214579890336</v>
      </c>
    </row>
    <row r="74" spans="11:17">
      <c r="K74" s="1">
        <v>69</v>
      </c>
      <c r="L74" s="122">
        <v>0.6042977051060292</v>
      </c>
      <c r="M74" s="110">
        <v>0.57511755830313682</v>
      </c>
      <c r="N74" s="122">
        <v>4.7594284590867417</v>
      </c>
      <c r="O74" s="122">
        <v>2.0318045774302833</v>
      </c>
      <c r="P74" s="110">
        <v>2.6179332796101065</v>
      </c>
      <c r="Q74" s="122">
        <v>0.77611014507324783</v>
      </c>
    </row>
    <row r="75" spans="11:17">
      <c r="K75" s="1">
        <v>70</v>
      </c>
      <c r="L75" s="122">
        <v>2.0428483644235</v>
      </c>
      <c r="M75" s="110">
        <v>0.49856162829591982</v>
      </c>
      <c r="N75" s="122">
        <v>4.8361003321270442</v>
      </c>
      <c r="O75" s="122">
        <v>1.9169746035881614</v>
      </c>
      <c r="P75" s="110">
        <v>1.157987993804884</v>
      </c>
      <c r="Q75" s="122">
        <v>1.6554356468666145</v>
      </c>
    </row>
    <row r="76" spans="11:17">
      <c r="K76" s="1">
        <v>71</v>
      </c>
      <c r="L76" s="122">
        <v>2.3580993532653931</v>
      </c>
      <c r="M76" s="110">
        <v>0.64564201139985578</v>
      </c>
      <c r="N76" s="122">
        <v>4.8529025793303386</v>
      </c>
      <c r="O76" s="122">
        <v>2.244747269737549</v>
      </c>
      <c r="P76" s="110">
        <v>3.9628564334773451</v>
      </c>
      <c r="Q76" s="122">
        <v>0.56644678085595401</v>
      </c>
    </row>
    <row r="77" spans="11:17">
      <c r="K77" s="1">
        <v>72</v>
      </c>
      <c r="L77" s="122">
        <v>1.9306143161175329</v>
      </c>
      <c r="M77" s="110">
        <v>0.53806473892479945</v>
      </c>
      <c r="N77" s="122">
        <v>4.8301184818204312</v>
      </c>
      <c r="O77" s="122">
        <v>1.9981031278913814</v>
      </c>
      <c r="P77" s="110">
        <v>1.911324543068126</v>
      </c>
      <c r="Q77" s="122">
        <v>1.0454023285255132</v>
      </c>
    </row>
    <row r="78" spans="11:17">
      <c r="K78" s="1">
        <v>73</v>
      </c>
      <c r="L78" s="122">
        <v>2.7573458089196667</v>
      </c>
      <c r="M78" s="110">
        <v>0.38794993972140829</v>
      </c>
      <c r="N78" s="122">
        <v>4.874181616923801</v>
      </c>
      <c r="O78" s="122">
        <v>1.6870115002307191</v>
      </c>
      <c r="P78" s="110">
        <v>-0.95141115103065843</v>
      </c>
      <c r="Q78" s="122">
        <v>-1.7731676766697435</v>
      </c>
    </row>
    <row r="79" spans="11:17">
      <c r="K79" s="1">
        <v>74</v>
      </c>
      <c r="L79" s="122">
        <v>1.0743996122995247</v>
      </c>
      <c r="M79" s="110">
        <v>0.49714668396477846</v>
      </c>
      <c r="N79" s="122">
        <v>4.7844839505363401</v>
      </c>
      <c r="O79" s="122">
        <v>1.8912895799007901</v>
      </c>
      <c r="P79" s="110">
        <v>1.131004567364478</v>
      </c>
      <c r="Q79" s="122">
        <v>1.6722209922705842</v>
      </c>
    </row>
    <row r="80" spans="11:17">
      <c r="K80" s="1">
        <v>75</v>
      </c>
      <c r="L80" s="122">
        <v>2.7138135168411273</v>
      </c>
      <c r="M80" s="110">
        <v>0.37934042513896504</v>
      </c>
      <c r="N80" s="122">
        <v>4.871861432820598</v>
      </c>
      <c r="O80" s="122">
        <v>1.6674679060937461</v>
      </c>
      <c r="P80" s="110">
        <v>-1.1155972594944217</v>
      </c>
      <c r="Q80" s="122">
        <v>-1.4946862695319161</v>
      </c>
    </row>
    <row r="81" spans="11:17">
      <c r="K81" s="1">
        <v>76</v>
      </c>
      <c r="L81" s="122">
        <v>1.0887927398981359</v>
      </c>
      <c r="M81" s="110">
        <v>0.58800308320736594</v>
      </c>
      <c r="N81" s="122">
        <v>4.7852510754510904</v>
      </c>
      <c r="O81" s="122">
        <v>2.0740735326182458</v>
      </c>
      <c r="P81" s="110">
        <v>2.8636642286989797</v>
      </c>
      <c r="Q81" s="122">
        <v>0.72427259866305593</v>
      </c>
    </row>
    <row r="82" spans="11:17">
      <c r="K82" s="1">
        <v>77</v>
      </c>
      <c r="L82" s="122">
        <v>2.8229287141447763</v>
      </c>
      <c r="M82" s="110">
        <v>0.38272964896626732</v>
      </c>
      <c r="N82" s="122">
        <v>4.8776770546064885</v>
      </c>
      <c r="O82" s="122">
        <v>1.6758933970454493</v>
      </c>
      <c r="P82" s="110">
        <v>-1.0509637118549087</v>
      </c>
      <c r="Q82" s="122">
        <v>-1.5946253692123822</v>
      </c>
    </row>
    <row r="83" spans="11:17">
      <c r="K83" s="1">
        <v>78</v>
      </c>
      <c r="L83" s="122">
        <v>0.6029201653970031</v>
      </c>
      <c r="M83" s="110">
        <v>0.46953487163504626</v>
      </c>
      <c r="N83" s="122">
        <v>4.759355038975329</v>
      </c>
      <c r="O83" s="122">
        <v>1.8266050617272747</v>
      </c>
      <c r="P83" s="110">
        <v>0.60443875803356661</v>
      </c>
      <c r="Q83" s="122">
        <v>3.0219853334187361</v>
      </c>
    </row>
    <row r="84" spans="11:17">
      <c r="K84" s="1">
        <v>79</v>
      </c>
      <c r="L84" s="122">
        <v>0.2494434948151063</v>
      </c>
      <c r="M84" s="110">
        <v>0.53958218770213218</v>
      </c>
      <c r="N84" s="122">
        <v>4.7405154393866553</v>
      </c>
      <c r="O84" s="122">
        <v>1.952431412268183</v>
      </c>
      <c r="P84" s="110">
        <v>1.9402627610312386</v>
      </c>
      <c r="Q84" s="122">
        <v>1.0062716511811405</v>
      </c>
    </row>
    <row r="85" spans="11:17">
      <c r="K85" s="1">
        <v>80</v>
      </c>
      <c r="L85" s="122">
        <v>1.5884924171880543</v>
      </c>
      <c r="M85" s="110">
        <v>0.50981738147509281</v>
      </c>
      <c r="N85" s="122">
        <v>4.8118840688512883</v>
      </c>
      <c r="O85" s="122">
        <v>1.9296112577658686</v>
      </c>
      <c r="P85" s="110">
        <v>1.3726386915440614</v>
      </c>
      <c r="Q85" s="122">
        <v>1.405767788459523</v>
      </c>
    </row>
    <row r="86" spans="11:17">
      <c r="K86" s="1">
        <v>81</v>
      </c>
      <c r="L86" s="122">
        <v>1.6940698458386265</v>
      </c>
      <c r="M86" s="110">
        <v>0.3687456300816141</v>
      </c>
      <c r="N86" s="122">
        <v>4.8175111346435067</v>
      </c>
      <c r="O86" s="122">
        <v>1.6375492068292186</v>
      </c>
      <c r="P86" s="110">
        <v>-1.3176432812277312</v>
      </c>
      <c r="Q86" s="122">
        <v>-1.242786443158888</v>
      </c>
    </row>
    <row r="87" spans="11:17">
      <c r="K87" s="1">
        <v>82</v>
      </c>
      <c r="L87" s="122">
        <v>2.0843111463776771</v>
      </c>
      <c r="M87" s="110">
        <v>0.38552505754448807</v>
      </c>
      <c r="N87" s="122">
        <v>4.8383102154796376</v>
      </c>
      <c r="O87" s="122">
        <v>1.67590526400285</v>
      </c>
      <c r="P87" s="110">
        <v>-0.99765440485167289</v>
      </c>
      <c r="Q87" s="122">
        <v>-1.6798455014610161</v>
      </c>
    </row>
    <row r="88" spans="11:17">
      <c r="K88" s="1">
        <v>83</v>
      </c>
      <c r="L88" s="122">
        <v>1.8164944992922778</v>
      </c>
      <c r="M88" s="110">
        <v>0.40619160176033398</v>
      </c>
      <c r="N88" s="122">
        <v>4.8240361238232792</v>
      </c>
      <c r="O88" s="122">
        <v>1.7171518594288129</v>
      </c>
      <c r="P88" s="110">
        <v>-0.60353700860340354</v>
      </c>
      <c r="Q88" s="122">
        <v>-2.845147579934387</v>
      </c>
    </row>
    <row r="89" spans="11:17">
      <c r="K89" s="1">
        <v>84</v>
      </c>
      <c r="L89" s="122">
        <v>3.8698704945410931</v>
      </c>
      <c r="M89" s="110">
        <v>0.47946389049298704</v>
      </c>
      <c r="N89" s="122">
        <v>4.9334769576180513</v>
      </c>
      <c r="O89" s="122">
        <v>1.9146171638851701</v>
      </c>
      <c r="P89" s="110">
        <v>0.79378822152979822</v>
      </c>
      <c r="Q89" s="122">
        <v>2.4119999666854426</v>
      </c>
    </row>
    <row r="90" spans="11:17">
      <c r="K90" s="1">
        <v>85</v>
      </c>
      <c r="L90" s="122">
        <v>2.4424619708890356</v>
      </c>
      <c r="M90" s="110">
        <v>0.48977251718740689</v>
      </c>
      <c r="N90" s="122">
        <v>4.8573989381244438</v>
      </c>
      <c r="O90" s="122">
        <v>1.9071601877034787</v>
      </c>
      <c r="P90" s="110">
        <v>0.99037692398858113</v>
      </c>
      <c r="Q90" s="122">
        <v>1.9256912610834094</v>
      </c>
    </row>
    <row r="91" spans="11:17">
      <c r="K91" s="1">
        <v>86</v>
      </c>
      <c r="L91" s="122">
        <v>0.85857334325782508</v>
      </c>
      <c r="M91" s="110">
        <v>0.57068515171230716</v>
      </c>
      <c r="N91" s="122">
        <v>4.7729808420489555</v>
      </c>
      <c r="O91" s="122">
        <v>2.0316443840938749</v>
      </c>
      <c r="P91" s="110">
        <v>2.5334059137163862</v>
      </c>
      <c r="Q91" s="122">
        <v>0.80194191270105197</v>
      </c>
    </row>
    <row r="92" spans="11:17">
      <c r="K92" s="1">
        <v>87</v>
      </c>
      <c r="L92" s="122">
        <v>2.6681380245810611</v>
      </c>
      <c r="M92" s="110">
        <v>0.50675916842523738</v>
      </c>
      <c r="N92" s="122">
        <v>4.869427020434121</v>
      </c>
      <c r="O92" s="122">
        <v>1.9499197465934257</v>
      </c>
      <c r="P92" s="110">
        <v>1.314317621906433</v>
      </c>
      <c r="Q92" s="122">
        <v>1.4835985716793818</v>
      </c>
    </row>
    <row r="93" spans="11:17">
      <c r="K93" s="1">
        <v>88</v>
      </c>
      <c r="L93" s="122">
        <v>4.132889890654841</v>
      </c>
      <c r="M93" s="110">
        <v>0.50717851632398503</v>
      </c>
      <c r="N93" s="122">
        <v>4.9474953653921219</v>
      </c>
      <c r="O93" s="122">
        <v>1.9870942986681772</v>
      </c>
      <c r="P93" s="110">
        <v>1.3223147161593687</v>
      </c>
      <c r="Q93" s="122">
        <v>1.5027393058436533</v>
      </c>
    </row>
    <row r="94" spans="11:17">
      <c r="K94" s="1">
        <v>89</v>
      </c>
      <c r="L94" s="122">
        <v>1.1795250281917848</v>
      </c>
      <c r="M94" s="110">
        <v>0.54141187978706373</v>
      </c>
      <c r="N94" s="122">
        <v>4.7900869249525648</v>
      </c>
      <c r="O94" s="122">
        <v>1.9831753472753135</v>
      </c>
      <c r="P94" s="110">
        <v>1.9751555555361051</v>
      </c>
      <c r="Q94" s="122">
        <v>1.0040603342439181</v>
      </c>
    </row>
    <row r="95" spans="11:17">
      <c r="K95" s="1">
        <v>90</v>
      </c>
      <c r="L95" s="122">
        <v>3.1020515626369027</v>
      </c>
      <c r="M95" s="110">
        <v>0.61092231602325908</v>
      </c>
      <c r="N95" s="122">
        <v>4.8925537441854212</v>
      </c>
      <c r="O95" s="122">
        <v>2.1978670436044592</v>
      </c>
      <c r="P95" s="110">
        <v>3.3007410939487549</v>
      </c>
      <c r="Q95" s="122">
        <v>0.66587077903014158</v>
      </c>
    </row>
    <row r="96" spans="11:17">
      <c r="K96" s="1">
        <v>91</v>
      </c>
      <c r="L96" s="122">
        <v>2.9737717728893451</v>
      </c>
      <c r="M96" s="110">
        <v>0.5466802850098692</v>
      </c>
      <c r="N96" s="122">
        <v>4.8857166879514562</v>
      </c>
      <c r="O96" s="122">
        <v>2.0477014209706583</v>
      </c>
      <c r="P96" s="110">
        <v>2.0756256741542387</v>
      </c>
      <c r="Q96" s="122">
        <v>0.98654658519053118</v>
      </c>
    </row>
    <row r="97" spans="11:17">
      <c r="K97" s="1">
        <v>92</v>
      </c>
      <c r="L97" s="122">
        <v>3.131543147213117</v>
      </c>
      <c r="M97" s="110">
        <v>0.55136954896650658</v>
      </c>
      <c r="N97" s="122">
        <v>4.8941255866601647</v>
      </c>
      <c r="O97" s="122">
        <v>2.0631378822847006</v>
      </c>
      <c r="P97" s="110">
        <v>2.1650513895330938</v>
      </c>
      <c r="Q97" s="122">
        <v>0.9529279038173909</v>
      </c>
    </row>
    <row r="98" spans="11:17">
      <c r="K98" s="1">
        <v>93</v>
      </c>
      <c r="L98" s="122">
        <v>2.3937709547747006</v>
      </c>
      <c r="M98" s="110">
        <v>0.45614035658283036</v>
      </c>
      <c r="N98" s="122">
        <v>4.8548038043475819</v>
      </c>
      <c r="O98" s="122">
        <v>1.8326586317351206</v>
      </c>
      <c r="P98" s="110">
        <v>0.34900120924686462</v>
      </c>
      <c r="Q98" s="122">
        <v>5.2511526699003408</v>
      </c>
    </row>
    <row r="99" spans="11:17">
      <c r="K99" s="1">
        <v>94</v>
      </c>
      <c r="L99" s="122">
        <v>2.4834450502546046</v>
      </c>
      <c r="M99" s="110">
        <v>0.24405298720839388</v>
      </c>
      <c r="N99" s="122">
        <v>4.85958325428847</v>
      </c>
      <c r="O99" s="122">
        <v>1.3687885272024376</v>
      </c>
      <c r="P99" s="110">
        <v>-3.695570583791886</v>
      </c>
      <c r="Q99" s="122">
        <v>-0.37038624920484542</v>
      </c>
    </row>
    <row r="100" spans="11:17">
      <c r="K100" s="1">
        <v>95</v>
      </c>
      <c r="L100" s="122">
        <v>1.0413019148029159</v>
      </c>
      <c r="M100" s="110">
        <v>0.61441964811916039</v>
      </c>
      <c r="N100" s="122">
        <v>4.7827199094551656</v>
      </c>
      <c r="O100" s="122">
        <v>2.1252634274330662</v>
      </c>
      <c r="P100" s="110">
        <v>3.367436299739154</v>
      </c>
      <c r="Q100" s="122">
        <v>0.63112208762425348</v>
      </c>
    </row>
    <row r="101" spans="11:17">
      <c r="K101" s="1">
        <v>96</v>
      </c>
      <c r="L101" s="122">
        <v>2.1131260046757974</v>
      </c>
      <c r="M101" s="110">
        <v>0.50707772848622723</v>
      </c>
      <c r="N101" s="122">
        <v>4.8398459897972099</v>
      </c>
      <c r="O101" s="122">
        <v>1.9369010439152552</v>
      </c>
      <c r="P101" s="110">
        <v>1.3203926608909242</v>
      </c>
      <c r="Q101" s="122">
        <v>1.4669129125637119</v>
      </c>
    </row>
    <row r="102" spans="11:17">
      <c r="K102" s="1">
        <v>97</v>
      </c>
      <c r="L102" s="122">
        <v>3.359857335627328</v>
      </c>
      <c r="M102" s="110">
        <v>0.45645701658169152</v>
      </c>
      <c r="N102" s="122">
        <v>4.9062942762742647</v>
      </c>
      <c r="O102" s="122">
        <v>1.8506964450875074</v>
      </c>
      <c r="P102" s="110">
        <v>0.35504001345833558</v>
      </c>
      <c r="Q102" s="122">
        <v>5.2126418852355334</v>
      </c>
    </row>
    <row r="103" spans="11:17">
      <c r="K103" s="1">
        <v>98</v>
      </c>
      <c r="L103" s="122">
        <v>1.546594614023844</v>
      </c>
      <c r="M103" s="110">
        <v>0.51838195536708265</v>
      </c>
      <c r="N103" s="122">
        <v>4.8096509997382428</v>
      </c>
      <c r="O103" s="122">
        <v>1.9462828712733735</v>
      </c>
      <c r="P103" s="110">
        <v>1.5359677671279179</v>
      </c>
      <c r="Q103" s="122">
        <v>1.2671378351335441</v>
      </c>
    </row>
    <row r="104" spans="11:17">
      <c r="K104" s="1">
        <v>99</v>
      </c>
      <c r="L104" s="122">
        <v>3.2550336194051699</v>
      </c>
      <c r="M104" s="110">
        <v>0.5593572654912915</v>
      </c>
      <c r="N104" s="122">
        <v>4.9007073818470568</v>
      </c>
      <c r="O104" s="122">
        <v>2.0852797308840811</v>
      </c>
      <c r="P104" s="110">
        <v>2.3173796165379628</v>
      </c>
      <c r="Q104" s="122">
        <v>0.89984382187644074</v>
      </c>
    </row>
    <row r="105" spans="11:17">
      <c r="K105" s="1">
        <v>100</v>
      </c>
      <c r="L105" s="122">
        <v>2.9758361743890447</v>
      </c>
      <c r="M105" s="110">
        <v>0.52625434769422863</v>
      </c>
      <c r="N105" s="122">
        <v>4.8858267164225868</v>
      </c>
      <c r="O105" s="122">
        <v>2.0015877349250406</v>
      </c>
      <c r="P105" s="110">
        <v>1.6860967259811694</v>
      </c>
      <c r="Q105" s="122">
        <v>1.187113232641076</v>
      </c>
    </row>
    <row r="106" spans="11:17">
      <c r="K106" s="1">
        <v>101</v>
      </c>
      <c r="L106" s="122">
        <v>1.3851183856221407</v>
      </c>
      <c r="M106" s="110">
        <v>0.58652732528249751</v>
      </c>
      <c r="N106" s="122">
        <v>4.8010446397168884</v>
      </c>
      <c r="O106" s="122">
        <v>2.0815893050945089</v>
      </c>
      <c r="P106" s="110">
        <v>2.8355210681992205</v>
      </c>
      <c r="Q106" s="122">
        <v>0.73411173996900769</v>
      </c>
    </row>
    <row r="107" spans="11:17">
      <c r="K107" s="1">
        <v>102</v>
      </c>
      <c r="L107" s="122">
        <v>1.2877252851459349</v>
      </c>
      <c r="M107" s="110">
        <v>0.41905880675709756</v>
      </c>
      <c r="N107" s="122">
        <v>4.7958537822477076</v>
      </c>
      <c r="O107" s="122">
        <v>1.737395741772815</v>
      </c>
      <c r="P107" s="110">
        <v>-0.35815542582146165</v>
      </c>
      <c r="Q107" s="122">
        <v>-4.8509546875855412</v>
      </c>
    </row>
    <row r="108" spans="11:17">
      <c r="K108" s="1">
        <v>103</v>
      </c>
      <c r="L108" s="122">
        <v>3.105132100997805</v>
      </c>
      <c r="M108" s="110">
        <v>0.45188348773882719</v>
      </c>
      <c r="N108" s="122">
        <v>4.8927179307189803</v>
      </c>
      <c r="O108" s="122">
        <v>1.8357044658691262</v>
      </c>
      <c r="P108" s="110">
        <v>0.26782140252898756</v>
      </c>
      <c r="Q108" s="122">
        <v>6.854211233810708</v>
      </c>
    </row>
    <row r="109" spans="11:17">
      <c r="K109" s="1">
        <v>104</v>
      </c>
      <c r="L109" s="122">
        <v>1.0366327819064682</v>
      </c>
      <c r="M109" s="110">
        <v>0.47969467740027111</v>
      </c>
      <c r="N109" s="122">
        <v>4.7824710540100508</v>
      </c>
      <c r="O109" s="122">
        <v>1.8554825493249751</v>
      </c>
      <c r="P109" s="110">
        <v>0.79818939929987209</v>
      </c>
      <c r="Q109" s="122">
        <v>2.3246143721684382</v>
      </c>
    </row>
    <row r="110" spans="11:17">
      <c r="K110" s="1">
        <v>105</v>
      </c>
      <c r="L110" s="122">
        <v>3.3366499483459719</v>
      </c>
      <c r="M110" s="110">
        <v>0.70134604245996335</v>
      </c>
      <c r="N110" s="122">
        <v>4.9050573689469434</v>
      </c>
      <c r="O110" s="122">
        <v>2.4157113526429059</v>
      </c>
      <c r="P110" s="110">
        <v>5.0251495509260522</v>
      </c>
      <c r="Q110" s="122">
        <v>0.48072427062349421</v>
      </c>
    </row>
    <row r="111" spans="11:17">
      <c r="K111" s="1">
        <v>106</v>
      </c>
      <c r="L111" s="122">
        <v>2.7795171668723322</v>
      </c>
      <c r="M111" s="110">
        <v>0.3116947581930134</v>
      </c>
      <c r="N111" s="122">
        <v>4.8753633059599615</v>
      </c>
      <c r="O111" s="122">
        <v>1.5168244283209544</v>
      </c>
      <c r="P111" s="110">
        <v>-2.4056210702375225</v>
      </c>
      <c r="Q111" s="122">
        <v>-0.63053339825095089</v>
      </c>
    </row>
    <row r="112" spans="11:17">
      <c r="K112" s="1">
        <v>107</v>
      </c>
      <c r="L112" s="122">
        <v>2.3025946027392097</v>
      </c>
      <c r="M112" s="110">
        <v>0.57775350450467677</v>
      </c>
      <c r="N112" s="122">
        <v>4.8499442871367933</v>
      </c>
      <c r="O112" s="122">
        <v>2.0949909158403903</v>
      </c>
      <c r="P112" s="110">
        <v>2.6682015897228801</v>
      </c>
      <c r="Q112" s="122">
        <v>0.78516965281396767</v>
      </c>
    </row>
    <row r="113" spans="11:17">
      <c r="K113" s="1">
        <v>108</v>
      </c>
      <c r="L113" s="122">
        <v>1.7203628340632966</v>
      </c>
      <c r="M113" s="110">
        <v>0.52856937606448606</v>
      </c>
      <c r="N113" s="122">
        <v>4.8189124983299045</v>
      </c>
      <c r="O113" s="122">
        <v>1.9721614477993752</v>
      </c>
      <c r="P113" s="110">
        <v>1.7302450337000366</v>
      </c>
      <c r="Q113" s="122">
        <v>1.1398162742198503</v>
      </c>
    </row>
    <row r="114" spans="11:17">
      <c r="K114" s="1">
        <v>109</v>
      </c>
      <c r="L114" s="122">
        <v>2.5628987288715073</v>
      </c>
      <c r="M114" s="110">
        <v>0.6636290608742702</v>
      </c>
      <c r="N114" s="122">
        <v>4.8638179764513927</v>
      </c>
      <c r="O114" s="122">
        <v>2.2932782420629891</v>
      </c>
      <c r="P114" s="110">
        <v>4.3058750354751432</v>
      </c>
      <c r="Q114" s="122">
        <v>0.53259284655712991</v>
      </c>
    </row>
    <row r="115" spans="11:17">
      <c r="K115" s="1">
        <v>110</v>
      </c>
      <c r="L115" s="122">
        <v>1.409646785622529</v>
      </c>
      <c r="M115" s="110">
        <v>0.60634048320133849</v>
      </c>
      <c r="N115" s="122">
        <v>4.8023519543801099</v>
      </c>
      <c r="O115" s="122">
        <v>2.1230939995891935</v>
      </c>
      <c r="P115" s="110">
        <v>3.2133641235680166</v>
      </c>
      <c r="Q115" s="122">
        <v>0.66070756937180775</v>
      </c>
    </row>
    <row r="116" spans="11:17">
      <c r="K116" s="1">
        <v>111</v>
      </c>
      <c r="L116" s="122">
        <v>2.0518515750327762</v>
      </c>
      <c r="M116" s="110">
        <v>0.2816227737752568</v>
      </c>
      <c r="N116" s="122">
        <v>4.8365801852460963</v>
      </c>
      <c r="O116" s="122">
        <v>1.4535939224557088</v>
      </c>
      <c r="P116" s="110">
        <v>-2.9791031229194349</v>
      </c>
      <c r="Q116" s="122">
        <v>-0.48793004554714065</v>
      </c>
    </row>
    <row r="117" spans="11:17">
      <c r="K117" s="1">
        <v>112</v>
      </c>
      <c r="L117" s="122">
        <v>1.6516330706408373</v>
      </c>
      <c r="M117" s="110">
        <v>0.4367710326331557</v>
      </c>
      <c r="N117" s="122">
        <v>4.8152493393990152</v>
      </c>
      <c r="O117" s="122">
        <v>1.7790103059646363</v>
      </c>
      <c r="P117" s="110">
        <v>-2.0377794925586556E-2</v>
      </c>
      <c r="Q117" s="122">
        <v>-87.301413742803632</v>
      </c>
    </row>
    <row r="118" spans="11:17">
      <c r="K118" s="1">
        <v>113</v>
      </c>
      <c r="L118" s="122">
        <v>1.376718441358445</v>
      </c>
      <c r="M118" s="110">
        <v>0.52850888616102543</v>
      </c>
      <c r="N118" s="122">
        <v>4.8005969394875221</v>
      </c>
      <c r="O118" s="122">
        <v>1.9625506903820176</v>
      </c>
      <c r="P118" s="110">
        <v>1.729091472514277</v>
      </c>
      <c r="Q118" s="122">
        <v>1.135018431111841</v>
      </c>
    </row>
    <row r="119" spans="11:17">
      <c r="K119" s="1">
        <v>114</v>
      </c>
      <c r="L119" s="122">
        <v>1.4874010217839619</v>
      </c>
      <c r="M119" s="110">
        <v>0.37264688827957282</v>
      </c>
      <c r="N119" s="122">
        <v>4.806496099659042</v>
      </c>
      <c r="O119" s="122">
        <v>1.6443066264906809</v>
      </c>
      <c r="P119" s="110">
        <v>-1.2432450796216408</v>
      </c>
      <c r="Q119" s="122">
        <v>-1.3225925068539954</v>
      </c>
    </row>
    <row r="120" spans="11:17">
      <c r="K120" s="1">
        <v>115</v>
      </c>
      <c r="L120" s="122">
        <v>3.2322777884108214</v>
      </c>
      <c r="M120" s="110">
        <v>0.51490302936515586</v>
      </c>
      <c r="N120" s="122">
        <v>4.8994945415667202</v>
      </c>
      <c r="O120" s="122">
        <v>1.9825370051835174</v>
      </c>
      <c r="P120" s="110">
        <v>1.4696235712478654</v>
      </c>
      <c r="Q120" s="122">
        <v>1.34901007575711</v>
      </c>
    </row>
    <row r="121" spans="11:17">
      <c r="K121" s="1">
        <v>116</v>
      </c>
      <c r="L121" s="122">
        <v>1.5588604795847296</v>
      </c>
      <c r="M121" s="110">
        <v>0.36180054670739326</v>
      </c>
      <c r="N121" s="122">
        <v>4.8103047458409058</v>
      </c>
      <c r="O121" s="122">
        <v>1.6223254453242841</v>
      </c>
      <c r="P121" s="110">
        <v>-1.4500881712677582</v>
      </c>
      <c r="Q121" s="122">
        <v>-1.1187771043645887</v>
      </c>
    </row>
    <row r="122" spans="11:17">
      <c r="K122" s="1">
        <v>117</v>
      </c>
      <c r="L122" s="122">
        <v>2.4936586200017077</v>
      </c>
      <c r="M122" s="110">
        <v>0.28435828164791843</v>
      </c>
      <c r="N122" s="122">
        <v>4.8601276171288514</v>
      </c>
      <c r="O122" s="122">
        <v>1.4571962735106805</v>
      </c>
      <c r="P122" s="110">
        <v>-2.9269361409155721</v>
      </c>
      <c r="Q122" s="122">
        <v>-0.49785721428649149</v>
      </c>
    </row>
    <row r="123" spans="11:17">
      <c r="K123" s="1">
        <v>118</v>
      </c>
      <c r="L123" s="122">
        <v>3.1927510149336449</v>
      </c>
      <c r="M123" s="110">
        <v>0.49193022458590202</v>
      </c>
      <c r="N123" s="122">
        <v>4.8973878435939335</v>
      </c>
      <c r="O123" s="122">
        <v>1.9289179282298052</v>
      </c>
      <c r="P123" s="110">
        <v>1.0315250720717302</v>
      </c>
      <c r="Q123" s="122">
        <v>1.8699670812225029</v>
      </c>
    </row>
    <row r="124" spans="11:17">
      <c r="K124" s="1">
        <v>119</v>
      </c>
      <c r="L124" s="122">
        <v>1.44353062075198</v>
      </c>
      <c r="M124" s="110">
        <v>0.6530184631237812</v>
      </c>
      <c r="N124" s="122">
        <v>4.8041578950248383</v>
      </c>
      <c r="O124" s="122">
        <v>2.2203314836690158</v>
      </c>
      <c r="P124" s="110">
        <v>4.1035276514914116</v>
      </c>
      <c r="Q124" s="122">
        <v>0.54107871866345159</v>
      </c>
    </row>
    <row r="125" spans="11:17">
      <c r="K125" s="1">
        <v>120</v>
      </c>
      <c r="L125" s="122">
        <v>0.75291231648725732</v>
      </c>
      <c r="M125" s="110">
        <v>0.41404448199700872</v>
      </c>
      <c r="N125" s="122">
        <v>4.7673493206441373</v>
      </c>
      <c r="O125" s="122">
        <v>1.7206259962128092</v>
      </c>
      <c r="P125" s="110">
        <v>-0.45378015135608507</v>
      </c>
      <c r="Q125" s="122">
        <v>-3.7917612550281419</v>
      </c>
    </row>
    <row r="126" spans="11:17">
      <c r="K126" s="1">
        <v>121</v>
      </c>
      <c r="L126" s="122">
        <v>2.1807620909520922</v>
      </c>
      <c r="M126" s="110">
        <v>0.38681889385883139</v>
      </c>
      <c r="N126" s="122">
        <v>4.843450857923564</v>
      </c>
      <c r="O126" s="122">
        <v>1.6795086716183061</v>
      </c>
      <c r="P126" s="110">
        <v>-0.97298054578483217</v>
      </c>
      <c r="Q126" s="122">
        <v>-1.7261482553729472</v>
      </c>
    </row>
    <row r="127" spans="11:17">
      <c r="K127" s="1">
        <v>122</v>
      </c>
      <c r="L127" s="122">
        <v>2.4784173279658668</v>
      </c>
      <c r="M127" s="110">
        <v>0.5998249049249168</v>
      </c>
      <c r="N127" s="122">
        <v>4.8593152867459244</v>
      </c>
      <c r="O127" s="122">
        <v>2.1494283366330036</v>
      </c>
      <c r="P127" s="110">
        <v>3.0891100287113531</v>
      </c>
      <c r="Q127" s="122">
        <v>0.69580828026693975</v>
      </c>
    </row>
    <row r="128" spans="11:17">
      <c r="K128" s="1">
        <v>123</v>
      </c>
      <c r="L128" s="122">
        <v>3.5325558983666165</v>
      </c>
      <c r="M128" s="110">
        <v>0.53788761786663486</v>
      </c>
      <c r="N128" s="122">
        <v>4.9154987642711436</v>
      </c>
      <c r="O128" s="122">
        <v>2.043949975436286</v>
      </c>
      <c r="P128" s="110">
        <v>1.9079467896549005</v>
      </c>
      <c r="Q128" s="122">
        <v>1.0712824836199888</v>
      </c>
    </row>
    <row r="129" spans="11:17">
      <c r="K129" s="1">
        <v>124</v>
      </c>
      <c r="L129" s="122">
        <v>1.5262891533164602</v>
      </c>
      <c r="M129" s="110">
        <v>0.38417875664686341</v>
      </c>
      <c r="N129" s="122">
        <v>4.8085687592934603</v>
      </c>
      <c r="O129" s="122">
        <v>1.6684008511428194</v>
      </c>
      <c r="P129" s="110">
        <v>-1.0233287797639363</v>
      </c>
      <c r="Q129" s="122">
        <v>-1.6303663926345253</v>
      </c>
    </row>
    <row r="130" spans="11:17">
      <c r="K130" s="1">
        <v>125</v>
      </c>
      <c r="L130" s="122">
        <v>-1.7253529881035741</v>
      </c>
      <c r="M130" s="110">
        <v>0.66409156880174547</v>
      </c>
      <c r="N130" s="122">
        <v>4.6352627364400556</v>
      </c>
      <c r="O130" s="122">
        <v>2.0981327901216771</v>
      </c>
      <c r="P130" s="110">
        <v>4.3146952048376122</v>
      </c>
      <c r="Q130" s="122">
        <v>0.48627601499388934</v>
      </c>
    </row>
    <row r="131" spans="11:17">
      <c r="K131" s="1">
        <v>126</v>
      </c>
      <c r="L131" s="122">
        <v>0.79023344563625764</v>
      </c>
      <c r="M131" s="110">
        <v>0.59292354462305619</v>
      </c>
      <c r="N131" s="122">
        <v>4.7693384621855213</v>
      </c>
      <c r="O131" s="122">
        <v>2.0731404352095062</v>
      </c>
      <c r="P131" s="110">
        <v>2.9574989511972447</v>
      </c>
      <c r="Q131" s="122">
        <v>0.70097757240801872</v>
      </c>
    </row>
    <row r="132" spans="11:17">
      <c r="K132" s="1">
        <v>127</v>
      </c>
      <c r="L132" s="122">
        <v>2.6026565552089003</v>
      </c>
      <c r="M132" s="110">
        <v>0.66664158075317315</v>
      </c>
      <c r="N132" s="122">
        <v>4.8659369890795237</v>
      </c>
      <c r="O132" s="122">
        <v>2.3017542570198026</v>
      </c>
      <c r="P132" s="110">
        <v>4.3633247221967899</v>
      </c>
      <c r="Q132" s="122">
        <v>0.52752302511671545</v>
      </c>
    </row>
    <row r="133" spans="11:17">
      <c r="K133" s="1">
        <v>128</v>
      </c>
      <c r="L133" s="122">
        <v>0.5065825273833251</v>
      </c>
      <c r="M133" s="110">
        <v>0.68617395299903949</v>
      </c>
      <c r="N133" s="122">
        <v>4.7542204355444762</v>
      </c>
      <c r="O133" s="122">
        <v>2.2428549100622268</v>
      </c>
      <c r="P133" s="110">
        <v>4.7358131078549235</v>
      </c>
      <c r="Q133" s="122">
        <v>0.47359447237100183</v>
      </c>
    </row>
    <row r="134" spans="11:17">
      <c r="K134" s="1">
        <v>129</v>
      </c>
      <c r="L134" s="122">
        <v>1.9785504055376644</v>
      </c>
      <c r="M134" s="110">
        <v>0.2567994020530493</v>
      </c>
      <c r="N134" s="122">
        <v>4.8326733795143459</v>
      </c>
      <c r="O134" s="122">
        <v>1.4011895449165319</v>
      </c>
      <c r="P134" s="110">
        <v>-3.4524925066054664</v>
      </c>
      <c r="Q134" s="122">
        <v>-0.40584868532971818</v>
      </c>
    </row>
    <row r="135" spans="11:17">
      <c r="K135" s="1">
        <v>130</v>
      </c>
      <c r="L135" s="122">
        <v>2.8849978556170774</v>
      </c>
      <c r="M135" s="110">
        <v>0.388154898458686</v>
      </c>
      <c r="N135" s="122">
        <v>4.8809852157086793</v>
      </c>
      <c r="O135" s="122">
        <v>1.6885939928858642</v>
      </c>
      <c r="P135" s="110">
        <v>-0.9475025244586206</v>
      </c>
      <c r="Q135" s="122">
        <v>-1.7821525001747989</v>
      </c>
    </row>
    <row r="136" spans="11:17">
      <c r="K136" s="1">
        <v>131</v>
      </c>
      <c r="L136" s="122">
        <v>0.2098295402204331</v>
      </c>
      <c r="M136" s="110">
        <v>0.28918262568753877</v>
      </c>
      <c r="N136" s="122">
        <v>4.7384040948346691</v>
      </c>
      <c r="O136" s="122">
        <v>1.4779130218577219</v>
      </c>
      <c r="P136" s="110">
        <v>-2.8349344065354636</v>
      </c>
      <c r="Q136" s="122">
        <v>-0.52132176972089461</v>
      </c>
    </row>
    <row r="137" spans="11:17">
      <c r="K137" s="1">
        <v>132</v>
      </c>
      <c r="L137" s="122">
        <v>2.828306372589835</v>
      </c>
      <c r="M137" s="110">
        <v>0.57137449207641944</v>
      </c>
      <c r="N137" s="122">
        <v>4.8779636730462927</v>
      </c>
      <c r="O137" s="122">
        <v>2.0986700888501977</v>
      </c>
      <c r="P137" s="110">
        <v>2.5465518478694449</v>
      </c>
      <c r="Q137" s="122">
        <v>0.82412226972957003</v>
      </c>
    </row>
    <row r="138" spans="11:17">
      <c r="K138" s="1">
        <v>133</v>
      </c>
      <c r="L138" s="122">
        <v>2.1643998734433501</v>
      </c>
      <c r="M138" s="110">
        <v>0.48930349212864871</v>
      </c>
      <c r="N138" s="122">
        <v>4.8425787844547825</v>
      </c>
      <c r="O138" s="122">
        <v>1.8999182242961554</v>
      </c>
      <c r="P138" s="110">
        <v>0.9814324709149389</v>
      </c>
      <c r="Q138" s="122">
        <v>1.9358624058209115</v>
      </c>
    </row>
    <row r="139" spans="11:17">
      <c r="K139" s="1">
        <v>134</v>
      </c>
      <c r="L139" s="122">
        <v>1.6186930728710944</v>
      </c>
      <c r="M139" s="110">
        <v>0.53396081798495121</v>
      </c>
      <c r="N139" s="122">
        <v>4.8134937033978833</v>
      </c>
      <c r="O139" s="122">
        <v>1.9805634839128627</v>
      </c>
      <c r="P139" s="110">
        <v>1.833061500232855</v>
      </c>
      <c r="Q139" s="122">
        <v>1.080467558595972</v>
      </c>
    </row>
    <row r="140" spans="11:17">
      <c r="K140" s="1">
        <v>135</v>
      </c>
      <c r="L140" s="122">
        <v>2.4145112504633963</v>
      </c>
      <c r="M140" s="110">
        <v>0.39332777583987771</v>
      </c>
      <c r="N140" s="122">
        <v>4.855909220627197</v>
      </c>
      <c r="O140" s="122">
        <v>1.6957524306105274</v>
      </c>
      <c r="P140" s="110">
        <v>-0.8488541513540504</v>
      </c>
      <c r="Q140" s="122">
        <v>-1.9976958679009185</v>
      </c>
    </row>
    <row r="141" spans="11:17">
      <c r="K141" s="1">
        <v>136</v>
      </c>
      <c r="L141" s="122">
        <v>3.0911333799062763</v>
      </c>
      <c r="M141" s="110">
        <v>0.50252814914399513</v>
      </c>
      <c r="N141" s="122">
        <v>4.8919718268822443</v>
      </c>
      <c r="O141" s="122">
        <v>1.9507325064946421</v>
      </c>
      <c r="P141" s="110">
        <v>1.2336307743530384</v>
      </c>
      <c r="Q141" s="122">
        <v>1.5812936472160226</v>
      </c>
    </row>
    <row r="142" spans="11:17">
      <c r="K142" s="1">
        <v>137</v>
      </c>
      <c r="L142" s="122">
        <v>2.9677937326589339</v>
      </c>
      <c r="M142" s="110">
        <v>0.56484932601049154</v>
      </c>
      <c r="N142" s="122">
        <v>4.8853980703632551</v>
      </c>
      <c r="O142" s="122">
        <v>2.088575991360246</v>
      </c>
      <c r="P142" s="110">
        <v>2.4221149108986637</v>
      </c>
      <c r="Q142" s="122">
        <v>0.86229434531053417</v>
      </c>
    </row>
    <row r="143" spans="11:17">
      <c r="K143" s="1">
        <v>138</v>
      </c>
      <c r="L143" s="122">
        <v>2.9556764485396876</v>
      </c>
      <c r="M143" s="110">
        <v>0.21559058179900487</v>
      </c>
      <c r="N143" s="122">
        <v>4.8847522433542681</v>
      </c>
      <c r="O143" s="122">
        <v>1.2995768483223875</v>
      </c>
      <c r="P143" s="110">
        <v>-4.2383574664827144</v>
      </c>
      <c r="Q143" s="122">
        <v>-0.30662275624450036</v>
      </c>
    </row>
    <row r="144" spans="11:17">
      <c r="K144" s="1">
        <v>139</v>
      </c>
      <c r="L144" s="122">
        <v>2.6097820691055751</v>
      </c>
      <c r="M144" s="110">
        <v>0.32697917642321461</v>
      </c>
      <c r="N144" s="122">
        <v>4.8663167647191887</v>
      </c>
      <c r="O144" s="122">
        <v>1.5508690410750425</v>
      </c>
      <c r="P144" s="110">
        <v>-2.1141424827609683</v>
      </c>
      <c r="Q144" s="122">
        <v>-0.73356883640580473</v>
      </c>
    </row>
    <row r="145" spans="11:17">
      <c r="K145" s="1">
        <v>140</v>
      </c>
      <c r="L145" s="122">
        <v>1.7598765956300308</v>
      </c>
      <c r="M145" s="110">
        <v>0.58530392147839394</v>
      </c>
      <c r="N145" s="122">
        <v>4.8210185027938888</v>
      </c>
      <c r="O145" s="122">
        <v>2.092275621478298</v>
      </c>
      <c r="P145" s="110">
        <v>2.812190378907502</v>
      </c>
      <c r="Q145" s="122">
        <v>0.7440021263038098</v>
      </c>
    </row>
    <row r="146" spans="11:17">
      <c r="K146" s="1">
        <v>141</v>
      </c>
      <c r="L146" s="122">
        <v>1.5271762577402896</v>
      </c>
      <c r="M146" s="110">
        <v>0.49770882254301319</v>
      </c>
      <c r="N146" s="122">
        <v>4.8086160401850417</v>
      </c>
      <c r="O146" s="122">
        <v>1.903046975849608</v>
      </c>
      <c r="P146" s="110">
        <v>1.1417247240810866</v>
      </c>
      <c r="Q146" s="122">
        <v>1.6668176975682725</v>
      </c>
    </row>
    <row r="147" spans="11:17">
      <c r="K147" s="1">
        <v>142</v>
      </c>
      <c r="L147" s="122">
        <v>1.6982159521166404</v>
      </c>
      <c r="M147" s="110">
        <v>0.57099510309187917</v>
      </c>
      <c r="N147" s="122">
        <v>4.8177321138159126</v>
      </c>
      <c r="O147" s="122">
        <v>2.0602047939653447</v>
      </c>
      <c r="P147" s="110">
        <v>2.5393167824811265</v>
      </c>
      <c r="Q147" s="122">
        <v>0.81132248177100263</v>
      </c>
    </row>
    <row r="148" spans="11:17">
      <c r="K148" s="1">
        <v>143</v>
      </c>
      <c r="L148" s="122">
        <v>1.364765261728019</v>
      </c>
      <c r="M148" s="110">
        <v>0.21720377132583729</v>
      </c>
      <c r="N148" s="122">
        <v>4.7999598589195802</v>
      </c>
      <c r="O148" s="122">
        <v>1.3255962815709994</v>
      </c>
      <c r="P148" s="110">
        <v>-4.2075934427867381</v>
      </c>
      <c r="Q148" s="122">
        <v>-0.31504856626381694</v>
      </c>
    </row>
    <row r="149" spans="11:17">
      <c r="K149" s="1">
        <v>144</v>
      </c>
      <c r="L149" s="122">
        <v>1.0028071509661936</v>
      </c>
      <c r="M149" s="110">
        <v>0.32290546699981426</v>
      </c>
      <c r="N149" s="122">
        <v>4.780668215532196</v>
      </c>
      <c r="O149" s="122">
        <v>1.5417286864757758</v>
      </c>
      <c r="P149" s="110">
        <v>-2.1918293826245403</v>
      </c>
      <c r="Q149" s="122">
        <v>-0.70339812884052089</v>
      </c>
    </row>
    <row r="150" spans="11:17">
      <c r="K150" s="1">
        <v>145</v>
      </c>
      <c r="L150" s="122">
        <v>1.3263912981645092</v>
      </c>
      <c r="M150" s="110">
        <v>0.35721492555016215</v>
      </c>
      <c r="N150" s="122">
        <v>4.7979146034095717</v>
      </c>
      <c r="O150" s="122">
        <v>1.6117422593341804</v>
      </c>
      <c r="P150" s="110">
        <v>-1.537537386375682</v>
      </c>
      <c r="Q150" s="122">
        <v>-1.0482621584463814</v>
      </c>
    </row>
    <row r="151" spans="11:17">
      <c r="K151" s="1">
        <v>146</v>
      </c>
      <c r="L151" s="122">
        <v>1.3549798120894474</v>
      </c>
      <c r="M151" s="110">
        <v>0.50431303870347166</v>
      </c>
      <c r="N151" s="122">
        <v>4.7994383140247425</v>
      </c>
      <c r="O151" s="122">
        <v>1.9125014786189745</v>
      </c>
      <c r="P151" s="110">
        <v>1.2676691708272898</v>
      </c>
      <c r="Q151" s="122">
        <v>1.5086755461370591</v>
      </c>
    </row>
    <row r="152" spans="11:17">
      <c r="K152" s="1">
        <v>147</v>
      </c>
      <c r="L152" s="122">
        <v>3.0800331188997081</v>
      </c>
      <c r="M152" s="110">
        <v>0.50732309050298219</v>
      </c>
      <c r="N152" s="122">
        <v>4.8913802051711155</v>
      </c>
      <c r="O152" s="122">
        <v>1.9613712520420927</v>
      </c>
      <c r="P152" s="110">
        <v>1.3250717905108402</v>
      </c>
      <c r="Q152" s="122">
        <v>1.480199990738575</v>
      </c>
    </row>
    <row r="153" spans="11:17">
      <c r="K153" s="1">
        <v>148</v>
      </c>
      <c r="L153" s="122">
        <v>2.108997827253555</v>
      </c>
      <c r="M153" s="110">
        <v>0.40160046984328845</v>
      </c>
      <c r="N153" s="122">
        <v>4.8396259661969596</v>
      </c>
      <c r="O153" s="122">
        <v>1.7105898840564775</v>
      </c>
      <c r="P153" s="110">
        <v>-0.69109131560703219</v>
      </c>
      <c r="Q153" s="122">
        <v>-2.4752009545279132</v>
      </c>
    </row>
    <row r="154" spans="11:17">
      <c r="K154" s="1">
        <v>149</v>
      </c>
      <c r="L154" s="122">
        <v>9.3501250636265354E-3</v>
      </c>
      <c r="M154" s="110">
        <v>0.47915101771449015</v>
      </c>
      <c r="N154" s="122">
        <v>4.727718942965641</v>
      </c>
      <c r="O154" s="122">
        <v>1.8328290154385645</v>
      </c>
      <c r="P154" s="110">
        <v>0.7878216407831431</v>
      </c>
      <c r="Q154" s="122">
        <v>2.3264517253126225</v>
      </c>
    </row>
    <row r="155" spans="11:17">
      <c r="K155" s="1">
        <v>150</v>
      </c>
      <c r="L155" s="122">
        <v>1.5205092313489592</v>
      </c>
      <c r="M155" s="110">
        <v>0.17863959489755044</v>
      </c>
      <c r="N155" s="122">
        <v>4.8082607010124363</v>
      </c>
      <c r="O155" s="122">
        <v>1.2437373907986373</v>
      </c>
      <c r="P155" s="110">
        <v>-4.9430242261647273</v>
      </c>
      <c r="Q155" s="122">
        <v>-0.25161466622299933</v>
      </c>
    </row>
    <row r="156" spans="11:17">
      <c r="K156" s="1">
        <v>151</v>
      </c>
      <c r="L156" s="122">
        <v>3.603962149162772</v>
      </c>
      <c r="M156" s="110">
        <v>0.45460488292705092</v>
      </c>
      <c r="N156" s="122">
        <v>4.9193045746260768</v>
      </c>
      <c r="O156" s="122">
        <v>1.8507367756092918</v>
      </c>
      <c r="P156" s="110">
        <v>0.31971925127154321</v>
      </c>
      <c r="Q156" s="122">
        <v>5.7886310200239661</v>
      </c>
    </row>
    <row r="157" spans="11:17">
      <c r="K157" s="1">
        <v>152</v>
      </c>
      <c r="L157" s="122">
        <v>-0.77328105863909302</v>
      </c>
      <c r="M157" s="110">
        <v>0.5024859299128166</v>
      </c>
      <c r="N157" s="122">
        <v>4.6860062661366531</v>
      </c>
      <c r="O157" s="122">
        <v>1.857442346027371</v>
      </c>
      <c r="P157" s="110">
        <v>1.232825640544025</v>
      </c>
      <c r="Q157" s="122">
        <v>1.5066545381127159</v>
      </c>
    </row>
    <row r="158" spans="11:17">
      <c r="K158" s="1">
        <v>153</v>
      </c>
      <c r="L158" s="122">
        <v>1.3099395831252094</v>
      </c>
      <c r="M158" s="110">
        <v>0.50543072097817809</v>
      </c>
      <c r="N158" s="122">
        <v>4.7970377599014071</v>
      </c>
      <c r="O158" s="122">
        <v>1.9136817552320435</v>
      </c>
      <c r="P158" s="110">
        <v>1.2889837178236085</v>
      </c>
      <c r="Q158" s="122">
        <v>1.484643854511374</v>
      </c>
    </row>
    <row r="159" spans="11:17">
      <c r="K159" s="1">
        <v>154</v>
      </c>
      <c r="L159" s="122">
        <v>2.5966420083611843</v>
      </c>
      <c r="M159" s="110">
        <v>0.51542055758022254</v>
      </c>
      <c r="N159" s="122">
        <v>4.8656164257616341</v>
      </c>
      <c r="O159" s="122">
        <v>1.9672953714256645</v>
      </c>
      <c r="P159" s="110">
        <v>1.4794929945281616</v>
      </c>
      <c r="Q159" s="122">
        <v>1.3297091494867621</v>
      </c>
    </row>
    <row r="160" spans="11:17">
      <c r="K160" s="1">
        <v>155</v>
      </c>
      <c r="L160" s="122">
        <v>1.7772890106381782</v>
      </c>
      <c r="M160" s="110">
        <v>0.49189985842311057</v>
      </c>
      <c r="N160" s="122">
        <v>4.8219465496889935</v>
      </c>
      <c r="O160" s="122">
        <v>1.8967186191753864</v>
      </c>
      <c r="P160" s="110">
        <v>1.030945979946388</v>
      </c>
      <c r="Q160" s="122">
        <v>1.8397846793815724</v>
      </c>
    </row>
    <row r="161" spans="11:17">
      <c r="K161" s="1">
        <v>156</v>
      </c>
      <c r="L161" s="122">
        <v>-0.21017686810616665</v>
      </c>
      <c r="M161" s="110">
        <v>0.45485134535813926</v>
      </c>
      <c r="N161" s="122">
        <v>4.7160185932836773</v>
      </c>
      <c r="O161" s="122">
        <v>1.7836492876919996</v>
      </c>
      <c r="P161" s="110">
        <v>0.32441936613346556</v>
      </c>
      <c r="Q161" s="122">
        <v>5.4979741467043288</v>
      </c>
    </row>
    <row r="162" spans="11:17">
      <c r="K162" s="1">
        <v>157</v>
      </c>
      <c r="L162" s="122">
        <v>-0.19274096283762709</v>
      </c>
      <c r="M162" s="110">
        <v>0.45247484016679618</v>
      </c>
      <c r="N162" s="122">
        <v>4.71694789216268</v>
      </c>
      <c r="O162" s="122">
        <v>1.7795940057705026</v>
      </c>
      <c r="P162" s="110">
        <v>0.2790986764041925</v>
      </c>
      <c r="Q162" s="122">
        <v>6.3762180053956365</v>
      </c>
    </row>
    <row r="163" spans="11:17">
      <c r="K163" s="1">
        <v>158</v>
      </c>
      <c r="L163" s="122">
        <v>1.186682386861925</v>
      </c>
      <c r="M163" s="110">
        <v>0.41000499486309544</v>
      </c>
      <c r="N163" s="122">
        <v>4.7904683978549665</v>
      </c>
      <c r="O163" s="122">
        <v>1.7177877908074546</v>
      </c>
      <c r="P163" s="110">
        <v>-0.53081442156443615</v>
      </c>
      <c r="Q163" s="122">
        <v>-3.236136248417528</v>
      </c>
    </row>
    <row r="164" spans="11:17">
      <c r="K164" s="1">
        <v>159</v>
      </c>
      <c r="L164" s="122">
        <v>2.4381549843521513</v>
      </c>
      <c r="M164" s="110">
        <v>0.38319130097721832</v>
      </c>
      <c r="N164" s="122">
        <v>4.8571693843560002</v>
      </c>
      <c r="O164" s="122">
        <v>1.6737917240054285</v>
      </c>
      <c r="P164" s="110">
        <v>-1.0421598650855337</v>
      </c>
      <c r="Q164" s="122">
        <v>-1.606079623751443</v>
      </c>
    </row>
    <row r="165" spans="11:17">
      <c r="K165" s="1">
        <v>160</v>
      </c>
      <c r="L165" s="122">
        <v>2.5103162925277678</v>
      </c>
      <c r="M165" s="110">
        <v>0.50099882092223857</v>
      </c>
      <c r="N165" s="122">
        <v>4.8610154377591446</v>
      </c>
      <c r="O165" s="122">
        <v>1.9333602859875247</v>
      </c>
      <c r="P165" s="110">
        <v>1.204466011707062</v>
      </c>
      <c r="Q165" s="122">
        <v>1.6051596866958642</v>
      </c>
    </row>
    <row r="166" spans="11:17">
      <c r="K166" s="1">
        <v>161</v>
      </c>
      <c r="L166" s="122">
        <v>1.5359267691344614</v>
      </c>
      <c r="M166" s="110">
        <v>0.5004086342962405</v>
      </c>
      <c r="N166" s="122">
        <v>4.8090824249413284</v>
      </c>
      <c r="O166" s="122">
        <v>1.9088354181844753</v>
      </c>
      <c r="P166" s="110">
        <v>1.193210970036354</v>
      </c>
      <c r="Q166" s="122">
        <v>1.5997467892256456</v>
      </c>
    </row>
    <row r="167" spans="11:17">
      <c r="K167" s="1">
        <v>162</v>
      </c>
      <c r="L167" s="122">
        <v>2.3417158296019558</v>
      </c>
      <c r="M167" s="110">
        <v>0.38691183226030856</v>
      </c>
      <c r="N167" s="122">
        <v>4.8520293702861252</v>
      </c>
      <c r="O167" s="122">
        <v>1.6811007799302757</v>
      </c>
      <c r="P167" s="110">
        <v>-0.97120818169632628</v>
      </c>
      <c r="Q167" s="122">
        <v>-1.7309376214212289</v>
      </c>
    </row>
    <row r="168" spans="11:17">
      <c r="K168" s="1">
        <v>163</v>
      </c>
      <c r="L168" s="122">
        <v>1.655417645207393</v>
      </c>
      <c r="M168" s="110">
        <v>0.3885266468739495</v>
      </c>
      <c r="N168" s="122">
        <v>4.8154510496542633</v>
      </c>
      <c r="O168" s="122">
        <v>1.6785309433104709</v>
      </c>
      <c r="P168" s="110">
        <v>-0.94041316709181189</v>
      </c>
      <c r="Q168" s="122">
        <v>-1.7848866881577776</v>
      </c>
    </row>
    <row r="169" spans="11:17">
      <c r="K169" s="1">
        <v>164</v>
      </c>
      <c r="L169" s="122">
        <v>0.86314021914054817</v>
      </c>
      <c r="M169" s="110">
        <v>0.35716829306535941</v>
      </c>
      <c r="N169" s="122">
        <v>4.773224247399753</v>
      </c>
      <c r="O169" s="122">
        <v>1.6094851364916138</v>
      </c>
      <c r="P169" s="110">
        <v>-1.5384266822975903</v>
      </c>
      <c r="Q169" s="122">
        <v>-1.0461890417084421</v>
      </c>
    </row>
    <row r="170" spans="11:17">
      <c r="K170" s="1">
        <v>165</v>
      </c>
      <c r="L170" s="122">
        <v>2.4101647743438699</v>
      </c>
      <c r="M170" s="110">
        <v>0.56615171689117783</v>
      </c>
      <c r="N170" s="122">
        <v>4.8556775621429793</v>
      </c>
      <c r="O170" s="122">
        <v>2.0733195840815757</v>
      </c>
      <c r="P170" s="110">
        <v>2.4469519081940305</v>
      </c>
      <c r="Q170" s="122">
        <v>0.84730704234060172</v>
      </c>
    </row>
    <row r="171" spans="11:17">
      <c r="K171" s="1">
        <v>166</v>
      </c>
      <c r="L171" s="122">
        <v>1.8160800374254733</v>
      </c>
      <c r="M171" s="110">
        <v>0.65800435998142304</v>
      </c>
      <c r="N171" s="122">
        <v>4.8240140338347022</v>
      </c>
      <c r="O171" s="122">
        <v>2.247318996192595</v>
      </c>
      <c r="P171" s="110">
        <v>4.1986102481255223</v>
      </c>
      <c r="Q171" s="122">
        <v>0.53525306312866616</v>
      </c>
    </row>
    <row r="172" spans="11:17">
      <c r="K172" s="1">
        <v>167</v>
      </c>
      <c r="L172" s="122">
        <v>2.1499062500212678</v>
      </c>
      <c r="M172" s="110">
        <v>0.32162249855612995</v>
      </c>
      <c r="N172" s="122">
        <v>4.8418063033136338</v>
      </c>
      <c r="O172" s="122">
        <v>1.5390635055989694</v>
      </c>
      <c r="P172" s="110">
        <v>-2.2162959880333872</v>
      </c>
      <c r="Q172" s="122">
        <v>-0.69443048848572131</v>
      </c>
    </row>
    <row r="173" spans="11:17">
      <c r="K173" s="1">
        <v>168</v>
      </c>
      <c r="L173" s="122">
        <v>1.2655085309844467</v>
      </c>
      <c r="M173" s="110">
        <v>0.55053164269944654</v>
      </c>
      <c r="N173" s="122">
        <v>4.7946696736844086</v>
      </c>
      <c r="O173" s="122">
        <v>2.0042258032416314</v>
      </c>
      <c r="P173" s="110">
        <v>2.1490722576170498</v>
      </c>
      <c r="Q173" s="122">
        <v>0.93260047266347934</v>
      </c>
    </row>
    <row r="174" spans="11:17">
      <c r="K174" s="1">
        <v>169</v>
      </c>
      <c r="L174" s="122">
        <v>1.2740868785588939</v>
      </c>
      <c r="M174" s="110">
        <v>0.3503991759177848</v>
      </c>
      <c r="N174" s="122">
        <v>4.7951268824534319</v>
      </c>
      <c r="O174" s="122">
        <v>1.5976422150225238</v>
      </c>
      <c r="P174" s="110">
        <v>-1.66751584191897</v>
      </c>
      <c r="Q174" s="122">
        <v>-0.95809717356805679</v>
      </c>
    </row>
    <row r="175" spans="11:17">
      <c r="K175" s="1">
        <v>170</v>
      </c>
      <c r="L175" s="122">
        <v>3.6581544128572991</v>
      </c>
      <c r="M175" s="110">
        <v>0.51062191427546166</v>
      </c>
      <c r="N175" s="122">
        <v>4.9221929138964677</v>
      </c>
      <c r="O175" s="122">
        <v>1.9834461736759659</v>
      </c>
      <c r="P175" s="110">
        <v>1.387981381118383</v>
      </c>
      <c r="Q175" s="122">
        <v>1.4290149714240257</v>
      </c>
    </row>
    <row r="176" spans="11:17">
      <c r="K176" s="1">
        <v>171</v>
      </c>
      <c r="L176" s="122">
        <v>1.6453984062230262</v>
      </c>
      <c r="M176" s="110">
        <v>0.33434385360112406</v>
      </c>
      <c r="N176" s="122">
        <v>4.8149170442548739</v>
      </c>
      <c r="O176" s="122">
        <v>1.5656022897988064</v>
      </c>
      <c r="P176" s="110">
        <v>-1.973695808984651</v>
      </c>
      <c r="Q176" s="122">
        <v>-0.79323383201802289</v>
      </c>
    </row>
    <row r="177" spans="11:17">
      <c r="K177" s="1">
        <v>172</v>
      </c>
      <c r="L177" s="122">
        <v>1.6109387057739415</v>
      </c>
      <c r="M177" s="110">
        <v>0.41286097834600854</v>
      </c>
      <c r="N177" s="122">
        <v>4.8130804111403389</v>
      </c>
      <c r="O177" s="122">
        <v>1.7287025760202201</v>
      </c>
      <c r="P177" s="110">
        <v>-0.47634993237563705</v>
      </c>
      <c r="Q177" s="122">
        <v>-3.6290601898459189</v>
      </c>
    </row>
    <row r="178" spans="11:17">
      <c r="K178" s="1">
        <v>173</v>
      </c>
      <c r="L178" s="122">
        <v>2.402757342406892</v>
      </c>
      <c r="M178" s="110">
        <v>0.59072642224278171</v>
      </c>
      <c r="N178" s="122">
        <v>4.8552827608356015</v>
      </c>
      <c r="O178" s="122">
        <v>2.1267475137104928</v>
      </c>
      <c r="P178" s="110">
        <v>2.9155991472092744</v>
      </c>
      <c r="Q178" s="122">
        <v>0.72943755514064845</v>
      </c>
    </row>
    <row r="179" spans="11:17">
      <c r="K179" s="1">
        <v>174</v>
      </c>
      <c r="L179" s="122">
        <v>1.315619578445431</v>
      </c>
      <c r="M179" s="110">
        <v>0.32576382782709479</v>
      </c>
      <c r="N179" s="122">
        <v>4.7973404922919842</v>
      </c>
      <c r="O179" s="122">
        <v>1.547580734964181</v>
      </c>
      <c r="P179" s="110">
        <v>-2.1373195567426677</v>
      </c>
      <c r="Q179" s="122">
        <v>-0.72407550386276143</v>
      </c>
    </row>
    <row r="180" spans="11:17">
      <c r="K180" s="1">
        <v>175</v>
      </c>
      <c r="L180" s="122">
        <v>2.3293857506837559</v>
      </c>
      <c r="M180" s="110">
        <v>0.66281911792028225</v>
      </c>
      <c r="N180" s="122">
        <v>4.8513722017399425</v>
      </c>
      <c r="O180" s="122">
        <v>2.2808497659506708</v>
      </c>
      <c r="P180" s="110">
        <v>4.2904291725964008</v>
      </c>
      <c r="Q180" s="122">
        <v>0.53161342937876521</v>
      </c>
    </row>
    <row r="181" spans="11:17">
      <c r="K181" s="1">
        <v>176</v>
      </c>
      <c r="L181" s="122">
        <v>0.19373204700579993</v>
      </c>
      <c r="M181" s="110">
        <v>0.34038283974690642</v>
      </c>
      <c r="N181" s="122">
        <v>4.7375461306413147</v>
      </c>
      <c r="O181" s="122">
        <v>1.5746652024985481</v>
      </c>
      <c r="P181" s="110">
        <v>-1.8585304736050539</v>
      </c>
      <c r="Q181" s="122">
        <v>-0.84726359070352897</v>
      </c>
    </row>
    <row r="182" spans="11:17">
      <c r="K182" s="1">
        <v>177</v>
      </c>
      <c r="L182" s="122">
        <v>1.4529957916496308</v>
      </c>
      <c r="M182" s="110">
        <v>0.65830395784905016</v>
      </c>
      <c r="N182" s="122">
        <v>4.8046623697033422</v>
      </c>
      <c r="O182" s="122">
        <v>2.2316217842737966</v>
      </c>
      <c r="P182" s="110">
        <v>4.2043236722121797</v>
      </c>
      <c r="Q182" s="122">
        <v>0.53079209838751285</v>
      </c>
    </row>
    <row r="183" spans="11:17">
      <c r="K183" s="1">
        <v>178</v>
      </c>
      <c r="L183" s="122">
        <v>3.2065651563214992</v>
      </c>
      <c r="M183" s="110">
        <v>0.61119191829148567</v>
      </c>
      <c r="N183" s="122">
        <v>4.898124109701623</v>
      </c>
      <c r="O183" s="122">
        <v>2.2025220788484381</v>
      </c>
      <c r="P183" s="110">
        <v>3.3058824926686512</v>
      </c>
      <c r="Q183" s="122">
        <v>0.66624330529984055</v>
      </c>
    </row>
    <row r="184" spans="11:17">
      <c r="K184" s="1">
        <v>179</v>
      </c>
      <c r="L184" s="122">
        <v>3.0848929516578418</v>
      </c>
      <c r="M184" s="110">
        <v>0.50180304369966788</v>
      </c>
      <c r="N184" s="122">
        <v>4.8916392245374603</v>
      </c>
      <c r="O184" s="122">
        <v>1.9489321917096056</v>
      </c>
      <c r="P184" s="110">
        <v>1.2198027890479466</v>
      </c>
      <c r="Q184" s="122">
        <v>1.5977436756237808</v>
      </c>
    </row>
    <row r="185" spans="11:17">
      <c r="K185" s="1">
        <v>180</v>
      </c>
      <c r="L185" s="122">
        <v>2.4242697244383646</v>
      </c>
      <c r="M185" s="110">
        <v>0.43828163674914439</v>
      </c>
      <c r="N185" s="122">
        <v>4.8564293277731156</v>
      </c>
      <c r="O185" s="122">
        <v>1.7941511690919523</v>
      </c>
      <c r="P185" s="110">
        <v>8.429893226693963E-3</v>
      </c>
      <c r="Q185" s="122">
        <v>212.83201588018011</v>
      </c>
    </row>
    <row r="186" spans="11:17">
      <c r="K186" s="1">
        <v>181</v>
      </c>
      <c r="L186" s="122">
        <v>1.3352404548129182</v>
      </c>
      <c r="M186" s="110">
        <v>0.33855072158783683</v>
      </c>
      <c r="N186" s="122">
        <v>4.7983862457606179</v>
      </c>
      <c r="O186" s="122">
        <v>1.5736887355931088</v>
      </c>
      <c r="P186" s="110">
        <v>-1.8934695340948089</v>
      </c>
      <c r="Q186" s="122">
        <v>-0.83111384009958511</v>
      </c>
    </row>
    <row r="187" spans="11:17">
      <c r="K187" s="1">
        <v>182</v>
      </c>
      <c r="L187" s="122">
        <v>2.7847068341487264</v>
      </c>
      <c r="M187" s="110">
        <v>0.32119473379275348</v>
      </c>
      <c r="N187" s="122">
        <v>4.8756399048464578</v>
      </c>
      <c r="O187" s="122">
        <v>1.5380500724942436</v>
      </c>
      <c r="P187" s="110">
        <v>-2.224453594500531</v>
      </c>
      <c r="Q187" s="122">
        <v>-0.6914282573917172</v>
      </c>
    </row>
    <row r="188" spans="11:17">
      <c r="K188" s="1">
        <v>183</v>
      </c>
      <c r="L188" s="122">
        <v>1.7653840280784001</v>
      </c>
      <c r="M188" s="110">
        <v>0.61031491202572208</v>
      </c>
      <c r="N188" s="122">
        <v>4.8213120379285215</v>
      </c>
      <c r="O188" s="122">
        <v>2.144958440377069</v>
      </c>
      <c r="P188" s="110">
        <v>3.2891577116725585</v>
      </c>
      <c r="Q188" s="122">
        <v>0.65213000664730769</v>
      </c>
    </row>
    <row r="189" spans="11:17">
      <c r="K189" s="1">
        <v>184</v>
      </c>
      <c r="L189" s="122">
        <v>2.3728226242084123</v>
      </c>
      <c r="M189" s="110">
        <v>0.26539989711037126</v>
      </c>
      <c r="N189" s="122">
        <v>4.8536873002250598</v>
      </c>
      <c r="O189" s="122">
        <v>1.4164818204764593</v>
      </c>
      <c r="P189" s="110">
        <v>-3.2884784032780736</v>
      </c>
      <c r="Q189" s="122">
        <v>-0.43074080068899323</v>
      </c>
    </row>
    <row r="190" spans="11:17">
      <c r="K190" s="1">
        <v>185</v>
      </c>
      <c r="L190" s="122">
        <v>-4.5283369036124288E-2</v>
      </c>
      <c r="M190" s="110">
        <v>0.47917403298943678</v>
      </c>
      <c r="N190" s="122">
        <v>4.7248070869971119</v>
      </c>
      <c r="O190" s="122">
        <v>1.8317248246280551</v>
      </c>
      <c r="P190" s="110">
        <v>0.78826054920155997</v>
      </c>
      <c r="Q190" s="122">
        <v>2.3237555481920724</v>
      </c>
    </row>
    <row r="191" spans="11:17">
      <c r="K191" s="1">
        <v>186</v>
      </c>
      <c r="L191" s="122">
        <v>0.3167823096641964</v>
      </c>
      <c r="M191" s="110">
        <v>0.33260979390692719</v>
      </c>
      <c r="N191" s="122">
        <v>4.7441044635404825</v>
      </c>
      <c r="O191" s="122">
        <v>1.5601572696513921</v>
      </c>
      <c r="P191" s="110">
        <v>-2.0067648641918545</v>
      </c>
      <c r="Q191" s="122">
        <v>-0.77744896648849993</v>
      </c>
    </row>
    <row r="192" spans="11:17">
      <c r="K192" s="1">
        <v>187</v>
      </c>
      <c r="L192" s="122">
        <v>2.8497166971539638</v>
      </c>
      <c r="M192" s="110">
        <v>0.44028886242150689</v>
      </c>
      <c r="N192" s="122">
        <v>4.8791048005249111</v>
      </c>
      <c r="O192" s="122">
        <v>1.8052591230868122</v>
      </c>
      <c r="P192" s="110">
        <v>4.6708308205609228E-2</v>
      </c>
      <c r="Q192" s="122">
        <v>38.649636273274773</v>
      </c>
    </row>
    <row r="193" spans="11:17">
      <c r="K193" s="1">
        <v>188</v>
      </c>
      <c r="L193" s="122">
        <v>2.4226165637931945</v>
      </c>
      <c r="M193" s="110">
        <v>0.54323436513935608</v>
      </c>
      <c r="N193" s="122">
        <v>4.8563412176170493</v>
      </c>
      <c r="O193" s="122">
        <v>2.0236149350726942</v>
      </c>
      <c r="P193" s="110">
        <v>2.0099109154184518</v>
      </c>
      <c r="Q193" s="122">
        <v>1.006818222414295</v>
      </c>
    </row>
    <row r="194" spans="11:17">
      <c r="K194" s="1">
        <v>189</v>
      </c>
      <c r="L194" s="122">
        <v>2.6897106209808861</v>
      </c>
      <c r="M194" s="110">
        <v>0.55379942749914246</v>
      </c>
      <c r="N194" s="122">
        <v>4.8705767966770379</v>
      </c>
      <c r="O194" s="122">
        <v>2.0549920231805716</v>
      </c>
      <c r="P194" s="110">
        <v>2.2113899254044043</v>
      </c>
      <c r="Q194" s="122">
        <v>0.92927619845458431</v>
      </c>
    </row>
    <row r="195" spans="11:17">
      <c r="K195" s="1">
        <v>190</v>
      </c>
      <c r="L195" s="122">
        <v>2.3319317659232723</v>
      </c>
      <c r="M195" s="110">
        <v>0.45900949062234792</v>
      </c>
      <c r="N195" s="122">
        <v>4.8515078992601772</v>
      </c>
      <c r="O195" s="122">
        <v>1.8377897149583973</v>
      </c>
      <c r="P195" s="110">
        <v>0.40371648362133072</v>
      </c>
      <c r="Q195" s="122">
        <v>4.5521790402845372</v>
      </c>
    </row>
    <row r="196" spans="11:17">
      <c r="K196" s="1">
        <v>191</v>
      </c>
      <c r="L196" s="122">
        <v>2.4977766184376455</v>
      </c>
      <c r="M196" s="110">
        <v>0.42382634374149669</v>
      </c>
      <c r="N196" s="122">
        <v>4.8603470982094894</v>
      </c>
      <c r="O196" s="122">
        <v>1.7635388937397263</v>
      </c>
      <c r="P196" s="110">
        <v>-0.2672370195710343</v>
      </c>
      <c r="Q196" s="122">
        <v>-6.5991564214065033</v>
      </c>
    </row>
    <row r="197" spans="11:17">
      <c r="K197" s="1">
        <v>192</v>
      </c>
      <c r="L197" s="122">
        <v>2.8905562880899094</v>
      </c>
      <c r="M197" s="110">
        <v>0.58331167528526651</v>
      </c>
      <c r="N197" s="122">
        <v>4.8812814690426158</v>
      </c>
      <c r="O197" s="122">
        <v>2.1275946633466143</v>
      </c>
      <c r="P197" s="110">
        <v>2.7741976272350257</v>
      </c>
      <c r="Q197" s="122">
        <v>0.76692253012527278</v>
      </c>
    </row>
    <row r="198" spans="11:17">
      <c r="K198" s="1">
        <v>193</v>
      </c>
      <c r="L198" s="122">
        <v>2.5572249133686489</v>
      </c>
      <c r="M198" s="110">
        <v>0.41459784713892117</v>
      </c>
      <c r="N198" s="122">
        <v>4.8635155734327213</v>
      </c>
      <c r="O198" s="122">
        <v>1.7440014287590344</v>
      </c>
      <c r="P198" s="110">
        <v>-0.44322730678626598</v>
      </c>
      <c r="Q198" s="122">
        <v>-3.9347788415934186</v>
      </c>
    </row>
    <row r="199" spans="11:17">
      <c r="K199" s="1">
        <v>194</v>
      </c>
      <c r="L199" s="122">
        <v>3.4428408230004313</v>
      </c>
      <c r="M199" s="110">
        <v>0.53929811368416747</v>
      </c>
      <c r="N199" s="122">
        <v>4.9107171301842767</v>
      </c>
      <c r="O199" s="122">
        <v>2.0446381160709333</v>
      </c>
      <c r="P199" s="110">
        <v>1.9348453815635978</v>
      </c>
      <c r="Q199" s="122">
        <v>1.0567449655427295</v>
      </c>
    </row>
    <row r="200" spans="11:17">
      <c r="K200" s="1">
        <v>195</v>
      </c>
      <c r="L200" s="122">
        <v>1.0513484515977156</v>
      </c>
      <c r="M200" s="110">
        <v>0.51213563910202775</v>
      </c>
      <c r="N200" s="122">
        <v>4.7832553697732543</v>
      </c>
      <c r="O200" s="122">
        <v>1.9207740913834979</v>
      </c>
      <c r="P200" s="110">
        <v>1.4168485821874981</v>
      </c>
      <c r="Q200" s="122">
        <v>1.3556664526691906</v>
      </c>
    </row>
    <row r="201" spans="11:17">
      <c r="K201" s="1">
        <v>196</v>
      </c>
      <c r="L201" s="122">
        <v>2.8253326828076353</v>
      </c>
      <c r="M201" s="110">
        <v>0.45739908308207416</v>
      </c>
      <c r="N201" s="122">
        <v>4.8778051813282808</v>
      </c>
      <c r="O201" s="122">
        <v>1.8432094491609039</v>
      </c>
      <c r="P201" s="110">
        <v>0.37300551327028586</v>
      </c>
      <c r="Q201" s="122">
        <v>4.9415072528037527</v>
      </c>
    </row>
    <row r="202" spans="11:17">
      <c r="K202" s="1">
        <v>197</v>
      </c>
      <c r="L202" s="122">
        <v>2.2303838955554056</v>
      </c>
      <c r="M202" s="110">
        <v>0.53294949099573463</v>
      </c>
      <c r="N202" s="122">
        <v>4.8460956008653113</v>
      </c>
      <c r="O202" s="122">
        <v>1.9957064095154067</v>
      </c>
      <c r="P202" s="110">
        <v>1.8137751814568261</v>
      </c>
      <c r="Q202" s="122">
        <v>1.1003052803448623</v>
      </c>
    </row>
    <row r="203" spans="11:17">
      <c r="K203" s="1">
        <v>198</v>
      </c>
      <c r="L203" s="122">
        <v>2.268814610067162</v>
      </c>
      <c r="M203" s="110">
        <v>0.41229351547330179</v>
      </c>
      <c r="N203" s="122">
        <v>4.8481438810873598</v>
      </c>
      <c r="O203" s="122">
        <v>1.7354474136343079</v>
      </c>
      <c r="P203" s="110">
        <v>-0.48717162503615086</v>
      </c>
      <c r="Q203" s="122">
        <v>-3.5622916533891478</v>
      </c>
    </row>
    <row r="204" spans="11:17">
      <c r="K204" s="1">
        <v>199</v>
      </c>
      <c r="L204" s="122">
        <v>2.8570489111075115</v>
      </c>
      <c r="M204" s="110">
        <v>0.65208490579033007</v>
      </c>
      <c r="N204" s="122">
        <v>4.8794955928642079</v>
      </c>
      <c r="O204" s="122">
        <v>2.2808022490675741</v>
      </c>
      <c r="P204" s="110">
        <v>4.0857244241271502</v>
      </c>
      <c r="Q204" s="122">
        <v>0.55823692748314302</v>
      </c>
    </row>
    <row r="205" spans="11:17">
      <c r="K205" s="1">
        <v>200</v>
      </c>
      <c r="L205" s="122">
        <v>3.4775639814706629</v>
      </c>
      <c r="M205" s="110">
        <v>0.58983911135076705</v>
      </c>
      <c r="N205" s="122">
        <v>4.9125678050844233</v>
      </c>
      <c r="O205" s="122">
        <v>2.1632953801401271</v>
      </c>
      <c r="P205" s="110">
        <v>2.8986778538004145</v>
      </c>
      <c r="Q205" s="122">
        <v>0.74630417357481171</v>
      </c>
    </row>
    <row r="206" spans="11:17">
      <c r="K206" s="1">
        <v>201</v>
      </c>
      <c r="L206" s="122">
        <v>2.5827754784732671</v>
      </c>
      <c r="M206" s="110">
        <v>0.47520935966100958</v>
      </c>
      <c r="N206" s="122">
        <v>4.8648773674516681</v>
      </c>
      <c r="O206" s="122">
        <v>1.8781492982965888</v>
      </c>
      <c r="P206" s="110">
        <v>0.71265300142506049</v>
      </c>
      <c r="Q206" s="122">
        <v>2.6354330853036996</v>
      </c>
    </row>
    <row r="207" spans="11:17">
      <c r="K207" s="1">
        <v>202</v>
      </c>
      <c r="L207" s="122">
        <v>2.2744762943758778</v>
      </c>
      <c r="M207" s="110">
        <v>0.64641747165122243</v>
      </c>
      <c r="N207" s="122">
        <v>4.8484456375376457</v>
      </c>
      <c r="O207" s="122">
        <v>2.2428086756420829</v>
      </c>
      <c r="P207" s="110">
        <v>3.9776447005417737</v>
      </c>
      <c r="Q207" s="122">
        <v>0.56385344707550222</v>
      </c>
    </row>
    <row r="208" spans="11:17">
      <c r="K208" s="1">
        <v>203</v>
      </c>
      <c r="L208" s="122">
        <v>1.5213119805537501</v>
      </c>
      <c r="M208" s="110">
        <v>0.31357912286203504</v>
      </c>
      <c r="N208" s="122">
        <v>4.808303485939553</v>
      </c>
      <c r="O208" s="122">
        <v>1.5225029281621447</v>
      </c>
      <c r="P208" s="110">
        <v>-2.3696856526282417</v>
      </c>
      <c r="Q208" s="122">
        <v>-0.64249151632138279</v>
      </c>
    </row>
    <row r="209" spans="11:17">
      <c r="K209" s="1">
        <v>204</v>
      </c>
      <c r="L209" s="122">
        <v>0.15525308780416114</v>
      </c>
      <c r="M209" s="110">
        <v>0.6259073576603047</v>
      </c>
      <c r="N209" s="122">
        <v>4.7354952790737856</v>
      </c>
      <c r="O209" s="122">
        <v>2.1122546368046793</v>
      </c>
      <c r="P209" s="110">
        <v>3.5865104771113323</v>
      </c>
      <c r="Q209" s="122">
        <v>0.58894422595021767</v>
      </c>
    </row>
    <row r="210" spans="11:17">
      <c r="K210" s="1">
        <v>205</v>
      </c>
      <c r="L210" s="122">
        <v>1.7550493854598421</v>
      </c>
      <c r="M210" s="110">
        <v>0.58932858582059378</v>
      </c>
      <c r="N210" s="122">
        <v>4.8207612221462384</v>
      </c>
      <c r="O210" s="122">
        <v>2.1005464404737557</v>
      </c>
      <c r="P210" s="110">
        <v>2.8889419738889615</v>
      </c>
      <c r="Q210" s="122">
        <v>0.72709886853355388</v>
      </c>
    </row>
    <row r="211" spans="11:17">
      <c r="K211" s="1">
        <v>206</v>
      </c>
      <c r="L211" s="122">
        <v>2.4535366254853148</v>
      </c>
      <c r="M211" s="110">
        <v>0.40910961392937678</v>
      </c>
      <c r="N211" s="122">
        <v>4.857989195065116</v>
      </c>
      <c r="O211" s="122">
        <v>1.7306972708969752</v>
      </c>
      <c r="P211" s="110">
        <v>-0.54788961316695861</v>
      </c>
      <c r="Q211" s="122">
        <v>-3.158843002868863</v>
      </c>
    </row>
    <row r="212" spans="11:17">
      <c r="K212" s="1">
        <v>207</v>
      </c>
      <c r="L212" s="122">
        <v>2.777418768962109</v>
      </c>
      <c r="M212" s="110">
        <v>0.4864796063359173</v>
      </c>
      <c r="N212" s="122">
        <v>4.8752514655481418</v>
      </c>
      <c r="O212" s="122">
        <v>1.907311414178027</v>
      </c>
      <c r="P212" s="110">
        <v>0.92758009461486779</v>
      </c>
      <c r="Q212" s="122">
        <v>2.0562228806450884</v>
      </c>
    </row>
    <row r="213" spans="11:17">
      <c r="K213" s="1">
        <v>208</v>
      </c>
      <c r="L213" s="122">
        <v>2.5462302755369581</v>
      </c>
      <c r="M213" s="110">
        <v>0.49883370630121815</v>
      </c>
      <c r="N213" s="122">
        <v>4.8629295812255684</v>
      </c>
      <c r="O213" s="122">
        <v>1.9294491828708535</v>
      </c>
      <c r="P213" s="110">
        <v>1.1631766055971937</v>
      </c>
      <c r="Q213" s="122">
        <v>1.6587757814130411</v>
      </c>
    </row>
    <row r="214" spans="11:17">
      <c r="K214" s="1">
        <v>209</v>
      </c>
      <c r="L214" s="122">
        <v>2.1254211878051312</v>
      </c>
      <c r="M214" s="110">
        <v>0.41584994195887742</v>
      </c>
      <c r="N214" s="122">
        <v>4.8405012984676379</v>
      </c>
      <c r="O214" s="122">
        <v>1.7413552788501958</v>
      </c>
      <c r="P214" s="110">
        <v>-0.41934947093992747</v>
      </c>
      <c r="Q214" s="122">
        <v>-4.1525157405042918</v>
      </c>
    </row>
    <row r="215" spans="11:17">
      <c r="K215" s="1">
        <v>210</v>
      </c>
      <c r="L215" s="122">
        <v>-2.9286665811403267E-3</v>
      </c>
      <c r="M215" s="110">
        <v>0.45598023314536396</v>
      </c>
      <c r="N215" s="122">
        <v>4.7270645079285583</v>
      </c>
      <c r="O215" s="122">
        <v>1.7894279631960046</v>
      </c>
      <c r="P215" s="110">
        <v>0.34594760572256789</v>
      </c>
      <c r="Q215" s="122">
        <v>5.1725403893415969</v>
      </c>
    </row>
    <row r="216" spans="11:17">
      <c r="K216" s="1">
        <v>211</v>
      </c>
      <c r="L216" s="122">
        <v>1.5569995269974106</v>
      </c>
      <c r="M216" s="110">
        <v>0.35642343296436318</v>
      </c>
      <c r="N216" s="122">
        <v>4.8102055607899077</v>
      </c>
      <c r="O216" s="122">
        <v>1.6111809697333337</v>
      </c>
      <c r="P216" s="110">
        <v>-1.5526313950211019</v>
      </c>
      <c r="Q216" s="122">
        <v>-1.0377099000445216</v>
      </c>
    </row>
    <row r="217" spans="11:17">
      <c r="K217" s="1">
        <v>212</v>
      </c>
      <c r="L217" s="122">
        <v>2.66865323261761</v>
      </c>
      <c r="M217" s="110">
        <v>0.40095655488275567</v>
      </c>
      <c r="N217" s="122">
        <v>4.8694544799920525</v>
      </c>
      <c r="O217" s="122">
        <v>1.7151007136359713</v>
      </c>
      <c r="P217" s="110">
        <v>-0.70337097325080578</v>
      </c>
      <c r="Q217" s="122">
        <v>-2.4384013257032802</v>
      </c>
    </row>
    <row r="218" spans="11:17">
      <c r="K218" s="1">
        <v>213</v>
      </c>
      <c r="L218" s="122">
        <v>2.9374662867341579</v>
      </c>
      <c r="M218" s="110">
        <v>0.46235597317201405</v>
      </c>
      <c r="N218" s="122">
        <v>4.8837816781503571</v>
      </c>
      <c r="O218" s="122">
        <v>1.8564172962276215</v>
      </c>
      <c r="P218" s="110">
        <v>0.46753494186426181</v>
      </c>
      <c r="Q218" s="122">
        <v>3.9706493140925287</v>
      </c>
    </row>
    <row r="219" spans="11:17">
      <c r="K219" s="1">
        <v>214</v>
      </c>
      <c r="L219" s="122">
        <v>0.45608054170926748</v>
      </c>
      <c r="M219" s="110">
        <v>0.37539017396501728</v>
      </c>
      <c r="N219" s="122">
        <v>4.7515287807120199</v>
      </c>
      <c r="O219" s="122">
        <v>1.6426333820198558</v>
      </c>
      <c r="P219" s="110">
        <v>-1.1909297723201178</v>
      </c>
      <c r="Q219" s="122">
        <v>-1.3792865206650671</v>
      </c>
    </row>
    <row r="220" spans="11:17">
      <c r="K220" s="1">
        <v>215</v>
      </c>
      <c r="L220" s="122">
        <v>3.9569295752203884</v>
      </c>
      <c r="M220" s="110">
        <v>0.49716032073051675</v>
      </c>
      <c r="N220" s="122">
        <v>4.9381170325000951</v>
      </c>
      <c r="O220" s="122">
        <v>1.9587773465409946</v>
      </c>
      <c r="P220" s="110">
        <v>1.1312646247088445</v>
      </c>
      <c r="Q220" s="122">
        <v>1.7314935018366091</v>
      </c>
    </row>
    <row r="221" spans="11:17">
      <c r="K221" s="1">
        <v>216</v>
      </c>
      <c r="L221" s="122">
        <v>1.0091512503487943</v>
      </c>
      <c r="M221" s="110">
        <v>0.42147958429382665</v>
      </c>
      <c r="N221" s="122">
        <v>4.7810063433410894</v>
      </c>
      <c r="O221" s="122">
        <v>1.7386234467622481</v>
      </c>
      <c r="P221" s="110">
        <v>-0.31199044875962301</v>
      </c>
      <c r="Q221" s="122">
        <v>-5.5726816435390063</v>
      </c>
    </row>
    <row r="222" spans="11:17">
      <c r="K222" s="1">
        <v>217</v>
      </c>
      <c r="L222" s="122">
        <v>1.3881588245531096</v>
      </c>
      <c r="M222" s="110">
        <v>0.61643117763683275</v>
      </c>
      <c r="N222" s="122">
        <v>4.801206689031031</v>
      </c>
      <c r="O222" s="122">
        <v>2.1429443654906306</v>
      </c>
      <c r="P222" s="110">
        <v>3.4057967903805277</v>
      </c>
      <c r="Q222" s="122">
        <v>0.62920499882531178</v>
      </c>
    </row>
    <row r="223" spans="11:17">
      <c r="K223" s="1">
        <v>218</v>
      </c>
      <c r="L223" s="122">
        <v>-0.16004149048245964</v>
      </c>
      <c r="M223" s="110">
        <v>0.64508543989440992</v>
      </c>
      <c r="N223" s="122">
        <v>4.7186907086402652</v>
      </c>
      <c r="O223" s="122">
        <v>2.1347485662632852</v>
      </c>
      <c r="P223" s="110">
        <v>3.9522424425623051</v>
      </c>
      <c r="Q223" s="122">
        <v>0.54013603600676174</v>
      </c>
    </row>
    <row r="224" spans="11:17">
      <c r="K224" s="1">
        <v>219</v>
      </c>
      <c r="L224" s="122">
        <v>2.4877730955428605</v>
      </c>
      <c r="M224" s="110">
        <v>0.348490369156983</v>
      </c>
      <c r="N224" s="122">
        <v>4.8598139304462435</v>
      </c>
      <c r="O224" s="122">
        <v>1.5980165105964037</v>
      </c>
      <c r="P224" s="110">
        <v>-1.7039173777854018</v>
      </c>
      <c r="Q224" s="122">
        <v>-0.93784859021354749</v>
      </c>
    </row>
    <row r="225" spans="11:17">
      <c r="K225" s="1">
        <v>220</v>
      </c>
      <c r="L225" s="122">
        <v>3.1556451939514192</v>
      </c>
      <c r="M225" s="110">
        <v>0.43288035163737598</v>
      </c>
      <c r="N225" s="122">
        <v>4.8954101775472223</v>
      </c>
      <c r="O225" s="122">
        <v>1.7931639823887409</v>
      </c>
      <c r="P225" s="110">
        <v>-9.4574286011578579E-2</v>
      </c>
      <c r="Q225" s="122">
        <v>-18.960375573643841</v>
      </c>
    </row>
    <row r="226" spans="11:17">
      <c r="K226" s="1">
        <v>221</v>
      </c>
      <c r="L226" s="122">
        <v>0.48152093398122231</v>
      </c>
      <c r="M226" s="110">
        <v>0.43667446737570514</v>
      </c>
      <c r="N226" s="122">
        <v>4.7528847027393297</v>
      </c>
      <c r="O226" s="122">
        <v>1.7608971389542525</v>
      </c>
      <c r="P226" s="110">
        <v>-2.2219324280321473E-2</v>
      </c>
      <c r="Q226" s="122">
        <v>-79.250706130329519</v>
      </c>
    </row>
    <row r="227" spans="11:17">
      <c r="K227" s="1">
        <v>222</v>
      </c>
      <c r="L227" s="122">
        <v>2.3074698555862838</v>
      </c>
      <c r="M227" s="110">
        <v>0.46526302331022135</v>
      </c>
      <c r="N227" s="122">
        <v>4.8502041283630382</v>
      </c>
      <c r="O227" s="122">
        <v>1.8509197202407108</v>
      </c>
      <c r="P227" s="110">
        <v>0.52297328797899212</v>
      </c>
      <c r="Q227" s="122">
        <v>3.5392242066387576</v>
      </c>
    </row>
    <row r="228" spans="11:17">
      <c r="K228" s="1">
        <v>223</v>
      </c>
      <c r="L228" s="122">
        <v>1.0588849388958115</v>
      </c>
      <c r="M228" s="110">
        <v>0.50616510150408678</v>
      </c>
      <c r="N228" s="122">
        <v>4.7836570494732689</v>
      </c>
      <c r="O228" s="122">
        <v>1.9090001418053406</v>
      </c>
      <c r="P228" s="110">
        <v>1.3029885818058844</v>
      </c>
      <c r="Q228" s="122">
        <v>1.4650935307196253</v>
      </c>
    </row>
    <row r="229" spans="11:17">
      <c r="K229" s="1">
        <v>224</v>
      </c>
      <c r="L229" s="122">
        <v>2.6416451718939689</v>
      </c>
      <c r="M229" s="110">
        <v>0.44845414041176074</v>
      </c>
      <c r="N229" s="122">
        <v>4.8680150043716051</v>
      </c>
      <c r="O229" s="122">
        <v>1.820066867784889</v>
      </c>
      <c r="P229" s="110">
        <v>0.20242268732733493</v>
      </c>
      <c r="Q229" s="122">
        <v>8.9914173742871224</v>
      </c>
    </row>
    <row r="230" spans="11:17">
      <c r="K230" s="1">
        <v>225</v>
      </c>
      <c r="L230" s="122">
        <v>2.3641136240242462</v>
      </c>
      <c r="M230" s="110">
        <v>0.50810673074128077</v>
      </c>
      <c r="N230" s="122">
        <v>4.8532231279332443</v>
      </c>
      <c r="O230" s="122">
        <v>1.945350054443642</v>
      </c>
      <c r="P230" s="110">
        <v>1.3400160524584592</v>
      </c>
      <c r="Q230" s="122">
        <v>1.4517363809743975</v>
      </c>
    </row>
    <row r="231" spans="11:17">
      <c r="K231" s="1">
        <v>226</v>
      </c>
      <c r="L231" s="122">
        <v>2.0944327454555314</v>
      </c>
      <c r="M231" s="110">
        <v>0.51362889724686156</v>
      </c>
      <c r="N231" s="122">
        <v>4.8388496764672881</v>
      </c>
      <c r="O231" s="122">
        <v>1.9504757736525642</v>
      </c>
      <c r="P231" s="110">
        <v>1.4453254772998037</v>
      </c>
      <c r="Q231" s="122">
        <v>1.3495062560555537</v>
      </c>
    </row>
    <row r="232" spans="11:17">
      <c r="K232" s="1">
        <v>227</v>
      </c>
      <c r="L232" s="122">
        <v>1.7220342667118236</v>
      </c>
      <c r="M232" s="110">
        <v>0.52224736473100764</v>
      </c>
      <c r="N232" s="122">
        <v>4.8190015823472061</v>
      </c>
      <c r="O232" s="122">
        <v>1.9589766716484656</v>
      </c>
      <c r="P232" s="110">
        <v>1.6096823203707231</v>
      </c>
      <c r="Q232" s="122">
        <v>1.2169958300823587</v>
      </c>
    </row>
    <row r="233" spans="11:17">
      <c r="K233" s="1">
        <v>228</v>
      </c>
      <c r="L233" s="122">
        <v>1.5088421793594551</v>
      </c>
      <c r="M233" s="110">
        <v>0.40371286193007511</v>
      </c>
      <c r="N233" s="122">
        <v>4.8076388704755004</v>
      </c>
      <c r="O233" s="122">
        <v>1.7085806228746883</v>
      </c>
      <c r="P233" s="110">
        <v>-0.65080734454710765</v>
      </c>
      <c r="Q233" s="122">
        <v>-2.625324740401751</v>
      </c>
    </row>
    <row r="234" spans="11:17">
      <c r="K234" s="1">
        <v>229</v>
      </c>
      <c r="L234" s="122">
        <v>1.9771463038218442</v>
      </c>
      <c r="M234" s="110">
        <v>0.33681791420087015</v>
      </c>
      <c r="N234" s="122">
        <v>4.8325985437010957</v>
      </c>
      <c r="O234" s="122">
        <v>1.5713994198216019</v>
      </c>
      <c r="P234" s="110">
        <v>-1.9265147074154392</v>
      </c>
      <c r="Q234" s="122">
        <v>-0.81566956835214066</v>
      </c>
    </row>
    <row r="235" spans="11:17">
      <c r="K235" s="1">
        <v>230</v>
      </c>
      <c r="L235" s="122">
        <v>1.1480507773595039</v>
      </c>
      <c r="M235" s="110">
        <v>0.47435033711250685</v>
      </c>
      <c r="N235" s="122">
        <v>4.7884094103317061</v>
      </c>
      <c r="O235" s="122">
        <v>1.8470553790924757</v>
      </c>
      <c r="P235" s="110">
        <v>0.69627117548461825</v>
      </c>
      <c r="Q235" s="122">
        <v>2.6527816232043349</v>
      </c>
    </row>
    <row r="236" spans="11:17">
      <c r="K236" s="1">
        <v>231</v>
      </c>
      <c r="L236" s="122">
        <v>1.1521471316477916</v>
      </c>
      <c r="M236" s="110">
        <v>0.40284384841896376</v>
      </c>
      <c r="N236" s="122">
        <v>4.7886277378225639</v>
      </c>
      <c r="O236" s="122">
        <v>1.7029415045188649</v>
      </c>
      <c r="P236" s="110">
        <v>-0.66737970123755019</v>
      </c>
      <c r="Q236" s="122">
        <v>-2.5516830993825987</v>
      </c>
    </row>
    <row r="237" spans="11:17">
      <c r="K237" s="1">
        <v>232</v>
      </c>
      <c r="L237" s="122">
        <v>2.8958342107856163</v>
      </c>
      <c r="M237" s="110">
        <v>0.49597803858182421</v>
      </c>
      <c r="N237" s="122">
        <v>4.8815627717664514</v>
      </c>
      <c r="O237" s="122">
        <v>1.9312842706451194</v>
      </c>
      <c r="P237" s="110">
        <v>1.1087181381164619</v>
      </c>
      <c r="Q237" s="122">
        <v>1.7419073470973139</v>
      </c>
    </row>
    <row r="238" spans="11:17">
      <c r="K238" s="1">
        <v>233</v>
      </c>
      <c r="L238" s="122">
        <v>3.2781012903051994</v>
      </c>
      <c r="M238" s="110">
        <v>0.46766495834680832</v>
      </c>
      <c r="N238" s="122">
        <v>4.9019368425706862</v>
      </c>
      <c r="O238" s="122">
        <v>1.8750189960832166</v>
      </c>
      <c r="P238" s="110">
        <v>0.56877893272976365</v>
      </c>
      <c r="Q238" s="122">
        <v>3.2965689975266179</v>
      </c>
    </row>
    <row r="239" spans="11:17">
      <c r="K239" s="1">
        <v>234</v>
      </c>
      <c r="L239" s="122">
        <v>2.0643947319358151</v>
      </c>
      <c r="M239" s="110">
        <v>0.37989264665642397</v>
      </c>
      <c r="N239" s="122">
        <v>4.8372487104227151</v>
      </c>
      <c r="O239" s="122">
        <v>1.6636909462041984</v>
      </c>
      <c r="P239" s="110">
        <v>-1.1050662241969818</v>
      </c>
      <c r="Q239" s="122">
        <v>-1.5055124387799947</v>
      </c>
    </row>
    <row r="240" spans="11:17">
      <c r="K240" s="1">
        <v>235</v>
      </c>
      <c r="L240" s="122">
        <v>3.6984367627929458</v>
      </c>
      <c r="M240" s="110">
        <v>0.61849259899354059</v>
      </c>
      <c r="N240" s="122">
        <v>4.9243398825833378</v>
      </c>
      <c r="O240" s="122">
        <v>2.2387505085926156</v>
      </c>
      <c r="P240" s="110">
        <v>3.4451087338380759</v>
      </c>
      <c r="Q240" s="122">
        <v>0.64983449915628688</v>
      </c>
    </row>
    <row r="241" spans="11:17">
      <c r="K241" s="1">
        <v>236</v>
      </c>
      <c r="L241" s="122">
        <v>2.6138187212969024</v>
      </c>
      <c r="M241" s="110">
        <v>0.4800942395677571</v>
      </c>
      <c r="N241" s="122">
        <v>4.8665319102076818</v>
      </c>
      <c r="O241" s="122">
        <v>1.8895908814855629</v>
      </c>
      <c r="P241" s="110">
        <v>0.80580917353228187</v>
      </c>
      <c r="Q241" s="122">
        <v>2.3449607469749947</v>
      </c>
    </row>
    <row r="242" spans="11:17">
      <c r="K242" s="1">
        <v>237</v>
      </c>
      <c r="L242" s="122">
        <v>0.62635938934274948</v>
      </c>
      <c r="M242" s="110">
        <v>0.69784719253003169</v>
      </c>
      <c r="N242" s="122">
        <v>4.7606043027331895</v>
      </c>
      <c r="O242" s="122">
        <v>2.2714064389097626</v>
      </c>
      <c r="P242" s="110">
        <v>4.9584253995707996</v>
      </c>
      <c r="Q242" s="122">
        <v>0.45809027178393669</v>
      </c>
    </row>
    <row r="243" spans="11:17">
      <c r="K243" s="1">
        <v>238</v>
      </c>
      <c r="L243" s="122">
        <v>3.0496319233691578</v>
      </c>
      <c r="M243" s="110">
        <v>0.52245706673213244</v>
      </c>
      <c r="N243" s="122">
        <v>4.8897598822517292</v>
      </c>
      <c r="O243" s="122">
        <v>1.9949803544815303</v>
      </c>
      <c r="P243" s="110">
        <v>1.6136814024527695</v>
      </c>
      <c r="Q243" s="122">
        <v>1.2362913468849506</v>
      </c>
    </row>
    <row r="244" spans="11:17">
      <c r="K244" s="1">
        <v>239</v>
      </c>
      <c r="L244" s="122">
        <v>1.6968709128504911</v>
      </c>
      <c r="M244" s="110">
        <v>0.2814432478436516</v>
      </c>
      <c r="N244" s="122">
        <v>4.8176604259131048</v>
      </c>
      <c r="O244" s="122">
        <v>1.4551512571129042</v>
      </c>
      <c r="P244" s="110">
        <v>-2.9825267380136822</v>
      </c>
      <c r="Q244" s="122">
        <v>-0.48789210791183485</v>
      </c>
    </row>
    <row r="245" spans="11:17">
      <c r="K245" s="1">
        <v>240</v>
      </c>
      <c r="L245" s="122">
        <v>3.9145339630952938</v>
      </c>
      <c r="M245" s="110">
        <v>0.61755841879435214</v>
      </c>
      <c r="N245" s="122">
        <v>4.9358574311650534</v>
      </c>
      <c r="O245" s="122">
        <v>2.2450878259696436</v>
      </c>
      <c r="P245" s="110">
        <v>3.4272936282313751</v>
      </c>
      <c r="Q245" s="122">
        <v>0.65506141857130629</v>
      </c>
    </row>
    <row r="246" spans="11:17">
      <c r="K246" s="1">
        <v>241</v>
      </c>
      <c r="L246" s="122">
        <v>2.8346393246362211</v>
      </c>
      <c r="M246" s="110">
        <v>0.44560949017240042</v>
      </c>
      <c r="N246" s="122">
        <v>4.8783012067244611</v>
      </c>
      <c r="O246" s="122">
        <v>1.8169485016475706</v>
      </c>
      <c r="P246" s="110">
        <v>0.14817432660169061</v>
      </c>
      <c r="Q246" s="122">
        <v>12.262235593158687</v>
      </c>
    </row>
    <row r="247" spans="11:17">
      <c r="K247" s="1">
        <v>242</v>
      </c>
      <c r="L247" s="122">
        <v>0.80679395174448132</v>
      </c>
      <c r="M247" s="110">
        <v>0.63057002300410026</v>
      </c>
      <c r="N247" s="122">
        <v>4.7702211040400773</v>
      </c>
      <c r="O247" s="122">
        <v>2.1479166309513875</v>
      </c>
      <c r="P247" s="110">
        <v>3.6754289487087632</v>
      </c>
      <c r="Q247" s="122">
        <v>0.58439889899272435</v>
      </c>
    </row>
    <row r="248" spans="11:17">
      <c r="K248" s="1">
        <v>243</v>
      </c>
      <c r="L248" s="122">
        <v>1.5204252095385988</v>
      </c>
      <c r="M248" s="110">
        <v>0.43834894057878027</v>
      </c>
      <c r="N248" s="122">
        <v>4.8082562228179881</v>
      </c>
      <c r="O248" s="122">
        <v>1.7802598135959222</v>
      </c>
      <c r="P248" s="110">
        <v>9.7133980941066511E-3</v>
      </c>
      <c r="Q248" s="122">
        <v>183.27878630610724</v>
      </c>
    </row>
    <row r="249" spans="11:17">
      <c r="K249" s="1">
        <v>244</v>
      </c>
      <c r="L249" s="122">
        <v>2.2314454744237371</v>
      </c>
      <c r="M249" s="110">
        <v>0.53644653729521297</v>
      </c>
      <c r="N249" s="122">
        <v>4.8461521808958352</v>
      </c>
      <c r="O249" s="122">
        <v>2.0032934983164452</v>
      </c>
      <c r="P249" s="110">
        <v>1.8804649370209567</v>
      </c>
      <c r="Q249" s="122">
        <v>1.0653181874744626</v>
      </c>
    </row>
    <row r="250" spans="11:17">
      <c r="K250" s="1">
        <v>245</v>
      </c>
      <c r="L250" s="122">
        <v>1.3580322647080316</v>
      </c>
      <c r="M250" s="110">
        <v>0.40429523255071836</v>
      </c>
      <c r="N250" s="122">
        <v>4.7996010036444083</v>
      </c>
      <c r="O250" s="122">
        <v>1.7081277682024316</v>
      </c>
      <c r="P250" s="110">
        <v>-0.63970135651823057</v>
      </c>
      <c r="Q250" s="122">
        <v>-2.6701956323798299</v>
      </c>
    </row>
    <row r="251" spans="11:17">
      <c r="K251" s="1">
        <v>246</v>
      </c>
      <c r="L251" s="122">
        <v>2.3509131127628198</v>
      </c>
      <c r="M251" s="110">
        <v>0.41118086676533011</v>
      </c>
      <c r="N251" s="122">
        <v>4.8525195670840322</v>
      </c>
      <c r="O251" s="122">
        <v>1.7340140386151166</v>
      </c>
      <c r="P251" s="110">
        <v>-0.50839018035651762</v>
      </c>
      <c r="Q251" s="122">
        <v>-3.4107937281540499</v>
      </c>
    </row>
    <row r="252" spans="11:17">
      <c r="K252" s="1">
        <v>247</v>
      </c>
      <c r="L252" s="122">
        <v>0.64021250699377497</v>
      </c>
      <c r="M252" s="110">
        <v>0.36298184376591341</v>
      </c>
      <c r="N252" s="122">
        <v>4.7613426461977539</v>
      </c>
      <c r="O252" s="122">
        <v>1.6197697916890981</v>
      </c>
      <c r="P252" s="110">
        <v>-1.4275604706499294</v>
      </c>
      <c r="Q252" s="122">
        <v>-1.1346418067682003</v>
      </c>
    </row>
    <row r="253" spans="11:17">
      <c r="K253" s="1">
        <v>248</v>
      </c>
      <c r="L253" s="122">
        <v>1.6277941386468255</v>
      </c>
      <c r="M253" s="110">
        <v>0.52432984434158825</v>
      </c>
      <c r="N253" s="122">
        <v>4.8139787720015983</v>
      </c>
      <c r="O253" s="122">
        <v>1.9607867499179266</v>
      </c>
      <c r="P253" s="110">
        <v>1.6493958512489471</v>
      </c>
      <c r="Q253" s="122">
        <v>1.1887908826939206</v>
      </c>
    </row>
    <row r="254" spans="11:17">
      <c r="K254" s="1">
        <v>249</v>
      </c>
      <c r="L254" s="122">
        <v>1.4419527832534798</v>
      </c>
      <c r="M254" s="110">
        <v>0.55618436012468209</v>
      </c>
      <c r="N254" s="122">
        <v>4.8040737994418432</v>
      </c>
      <c r="O254" s="122">
        <v>2.0212338224404567</v>
      </c>
      <c r="P254" s="110">
        <v>2.2568713289128119</v>
      </c>
      <c r="Q254" s="122">
        <v>0.89559107625959899</v>
      </c>
    </row>
    <row r="255" spans="11:17">
      <c r="K255" s="1">
        <v>250</v>
      </c>
      <c r="L255" s="122">
        <v>2.2821408702117587</v>
      </c>
      <c r="M255" s="110">
        <v>0.53393825024794472</v>
      </c>
      <c r="N255" s="122">
        <v>4.8488541441005459</v>
      </c>
      <c r="O255" s="122">
        <v>1.9993090299441807</v>
      </c>
      <c r="P255" s="110">
        <v>1.8326311265015107</v>
      </c>
      <c r="Q255" s="122">
        <v>1.0909500559236149</v>
      </c>
    </row>
    <row r="256" spans="11:17">
      <c r="K256" s="1">
        <v>251</v>
      </c>
      <c r="L256" s="122">
        <v>1.7400164357116479</v>
      </c>
      <c r="M256" s="110">
        <v>0.47866777412128353</v>
      </c>
      <c r="N256" s="122">
        <v>4.8199599959905592</v>
      </c>
      <c r="O256" s="122">
        <v>1.8681481642511875</v>
      </c>
      <c r="P256" s="110">
        <v>0.77860603585572719</v>
      </c>
      <c r="Q256" s="122">
        <v>2.3993497073240624</v>
      </c>
    </row>
    <row r="257" spans="11:17">
      <c r="K257" s="1">
        <v>252</v>
      </c>
      <c r="L257" s="122">
        <v>0.29801160443683083</v>
      </c>
      <c r="M257" s="110">
        <v>0.45484491687862699</v>
      </c>
      <c r="N257" s="122">
        <v>4.7431040224932737</v>
      </c>
      <c r="O257" s="122">
        <v>1.7926526615725287</v>
      </c>
      <c r="P257" s="110">
        <v>0.32429677303900561</v>
      </c>
      <c r="Q257" s="122">
        <v>5.5278152932989961</v>
      </c>
    </row>
    <row r="258" spans="11:17">
      <c r="K258" s="1">
        <v>253</v>
      </c>
      <c r="L258" s="122">
        <v>2.3251973242632218</v>
      </c>
      <c r="M258" s="110">
        <v>0.47544378512334157</v>
      </c>
      <c r="N258" s="122">
        <v>4.8511489669885801</v>
      </c>
      <c r="O258" s="122">
        <v>1.8733874134122113</v>
      </c>
      <c r="P258" s="110">
        <v>0.71712356756633966</v>
      </c>
      <c r="Q258" s="122">
        <v>2.6123634728249367</v>
      </c>
    </row>
    <row r="259" spans="11:17">
      <c r="K259" s="1">
        <v>254</v>
      </c>
      <c r="L259" s="122">
        <v>1.2473191333905862</v>
      </c>
      <c r="M259" s="110">
        <v>0.53441067248234675</v>
      </c>
      <c r="N259" s="122">
        <v>4.7937002151714516</v>
      </c>
      <c r="O259" s="122">
        <v>1.9709559136818822</v>
      </c>
      <c r="P259" s="110">
        <v>1.8416403647663913</v>
      </c>
      <c r="Q259" s="122">
        <v>1.0702175904641915</v>
      </c>
    </row>
    <row r="260" spans="11:17">
      <c r="K260" s="1">
        <v>255</v>
      </c>
      <c r="L260" s="122">
        <v>2.6398619292016647</v>
      </c>
      <c r="M260" s="110">
        <v>0.40923192509557083</v>
      </c>
      <c r="N260" s="122">
        <v>4.8679199611025901</v>
      </c>
      <c r="O260" s="122">
        <v>1.7331331318067722</v>
      </c>
      <c r="P260" s="110">
        <v>-0.54555710136193625</v>
      </c>
      <c r="Q260" s="122">
        <v>-3.1768134398400365</v>
      </c>
    </row>
    <row r="261" spans="11:17">
      <c r="K261" s="1">
        <v>256</v>
      </c>
      <c r="L261" s="122">
        <v>0.88266024795109321</v>
      </c>
      <c r="M261" s="110">
        <v>0.55552126606604779</v>
      </c>
      <c r="N261" s="122">
        <v>4.774264625895297</v>
      </c>
      <c r="O261" s="122">
        <v>2.0024131325951613</v>
      </c>
      <c r="P261" s="110">
        <v>2.2442259199306882</v>
      </c>
      <c r="Q261" s="122">
        <v>0.89225113871646433</v>
      </c>
    </row>
    <row r="262" spans="11:17">
      <c r="K262" s="1">
        <v>257</v>
      </c>
      <c r="L262" s="122">
        <v>0.91216883504237312</v>
      </c>
      <c r="M262" s="110">
        <v>0.59313414642137308</v>
      </c>
      <c r="N262" s="122">
        <v>4.7758373745700879</v>
      </c>
      <c r="O262" s="122">
        <v>2.0779748507819154</v>
      </c>
      <c r="P262" s="110">
        <v>2.9615151926902996</v>
      </c>
      <c r="Q262" s="122">
        <v>0.70165935866573803</v>
      </c>
    </row>
    <row r="263" spans="11:17">
      <c r="K263" s="1">
        <v>258</v>
      </c>
      <c r="L263" s="122">
        <v>2.929247777696542</v>
      </c>
      <c r="M263" s="110">
        <v>0.60608038635878936</v>
      </c>
      <c r="N263" s="122">
        <v>4.8833436480556696</v>
      </c>
      <c r="O263" s="122">
        <v>2.1802761711511955</v>
      </c>
      <c r="P263" s="110">
        <v>3.2084039962585251</v>
      </c>
      <c r="Q263" s="122">
        <v>0.67955163180625655</v>
      </c>
    </row>
    <row r="264" spans="11:17">
      <c r="K264" s="1">
        <v>259</v>
      </c>
      <c r="L264" s="122">
        <v>3.4690300446961975</v>
      </c>
      <c r="M264" s="110">
        <v>0.68324394657846155</v>
      </c>
      <c r="N264" s="122">
        <v>4.9121129633222171</v>
      </c>
      <c r="O264" s="122">
        <v>2.3803099201791245</v>
      </c>
      <c r="P264" s="110">
        <v>4.6799369783284632</v>
      </c>
      <c r="Q264" s="122">
        <v>0.50862007997152592</v>
      </c>
    </row>
    <row r="265" spans="11:17">
      <c r="K265" s="1">
        <v>260</v>
      </c>
      <c r="L265" s="122">
        <v>2.9216388063936516</v>
      </c>
      <c r="M265" s="110">
        <v>0.62588658757525972</v>
      </c>
      <c r="N265" s="122">
        <v>4.8829381051031682</v>
      </c>
      <c r="O265" s="122">
        <v>2.2246181911849661</v>
      </c>
      <c r="P265" s="110">
        <v>3.5861143851594157</v>
      </c>
      <c r="Q265" s="122">
        <v>0.62034222901288572</v>
      </c>
    </row>
    <row r="266" spans="11:17">
      <c r="K266" s="1">
        <v>261</v>
      </c>
      <c r="L266" s="122">
        <v>2.3438613137254718</v>
      </c>
      <c r="M266" s="110">
        <v>0.48468473577291693</v>
      </c>
      <c r="N266" s="122">
        <v>4.8521437202989404</v>
      </c>
      <c r="O266" s="122">
        <v>1.8938788047643929</v>
      </c>
      <c r="P266" s="110">
        <v>0.89335135731344906</v>
      </c>
      <c r="Q266" s="122">
        <v>2.1199708146857272</v>
      </c>
    </row>
    <row r="267" spans="11:17">
      <c r="K267" s="1">
        <v>262</v>
      </c>
      <c r="L267" s="122">
        <v>2.8594199725844822</v>
      </c>
      <c r="M267" s="110">
        <v>0.55823903031091371</v>
      </c>
      <c r="N267" s="122">
        <v>4.8796219656988065</v>
      </c>
      <c r="O267" s="122">
        <v>2.0702174039846799</v>
      </c>
      <c r="P267" s="110">
        <v>2.2960545254593256</v>
      </c>
      <c r="Q267" s="122">
        <v>0.90164122020165571</v>
      </c>
    </row>
    <row r="268" spans="11:17">
      <c r="K268" s="1">
        <v>263</v>
      </c>
      <c r="L268" s="122">
        <v>2.4119461423165456</v>
      </c>
      <c r="M268" s="110">
        <v>0.65915780487756737</v>
      </c>
      <c r="N268" s="122">
        <v>4.8557725054931868</v>
      </c>
      <c r="O268" s="122">
        <v>2.2766118278351826</v>
      </c>
      <c r="P268" s="110">
        <v>4.2206067993842318</v>
      </c>
      <c r="Q268" s="122">
        <v>0.53940391418772538</v>
      </c>
    </row>
    <row r="269" spans="11:17">
      <c r="K269" s="1">
        <v>264</v>
      </c>
      <c r="L269" s="122">
        <v>0.37067179974515896</v>
      </c>
      <c r="M269" s="110">
        <v>0.34333870702237601</v>
      </c>
      <c r="N269" s="122">
        <v>4.7469766655828174</v>
      </c>
      <c r="O269" s="122">
        <v>1.5807450152050784</v>
      </c>
      <c r="P269" s="110">
        <v>-1.8021611695696791</v>
      </c>
      <c r="Q269" s="122">
        <v>-0.8771385389368529</v>
      </c>
    </row>
    <row r="270" spans="11:17">
      <c r="K270" s="1">
        <v>265</v>
      </c>
      <c r="L270" s="122">
        <v>-0.91049096775998484</v>
      </c>
      <c r="M270" s="110">
        <v>0.55831768689987116</v>
      </c>
      <c r="N270" s="122">
        <v>4.6786932524003282</v>
      </c>
      <c r="O270" s="122">
        <v>1.9513087511955272</v>
      </c>
      <c r="P270" s="110">
        <v>2.2975545309616408</v>
      </c>
      <c r="Q270" s="122">
        <v>0.84929812324358955</v>
      </c>
    </row>
    <row r="271" spans="11:17">
      <c r="K271" s="1">
        <v>266</v>
      </c>
      <c r="L271" s="122">
        <v>3.2115991618876354</v>
      </c>
      <c r="M271" s="110">
        <v>0.47753300837445589</v>
      </c>
      <c r="N271" s="122">
        <v>4.8983924121302866</v>
      </c>
      <c r="O271" s="122">
        <v>1.8963446365964503</v>
      </c>
      <c r="P271" s="110">
        <v>0.75696570175726663</v>
      </c>
      <c r="Q271" s="122">
        <v>2.5051922857193656</v>
      </c>
    </row>
    <row r="272" spans="11:17">
      <c r="K272" s="1">
        <v>267</v>
      </c>
      <c r="L272" s="122">
        <v>1.5974247704510676</v>
      </c>
      <c r="M272" s="110">
        <v>0.64565745904361449</v>
      </c>
      <c r="N272" s="122">
        <v>4.8123601454155001</v>
      </c>
      <c r="O272" s="122">
        <v>2.2118606828250398</v>
      </c>
      <c r="P272" s="110">
        <v>3.963151024826189</v>
      </c>
      <c r="Q272" s="122">
        <v>0.55810658462657114</v>
      </c>
    </row>
    <row r="273" spans="11:17">
      <c r="K273" s="1">
        <v>268</v>
      </c>
      <c r="L273" s="122">
        <v>1.9492758338391223</v>
      </c>
      <c r="M273" s="110">
        <v>0.63849449643231193</v>
      </c>
      <c r="N273" s="122">
        <v>4.8311131033919565</v>
      </c>
      <c r="O273" s="122">
        <v>2.2118792397385185</v>
      </c>
      <c r="P273" s="110">
        <v>3.8265511102828675</v>
      </c>
      <c r="Q273" s="122">
        <v>0.57803467822360044</v>
      </c>
    </row>
    <row r="274" spans="11:17">
      <c r="K274" s="1">
        <v>269</v>
      </c>
      <c r="L274" s="122">
        <v>3.1031674984235602</v>
      </c>
      <c r="M274" s="110">
        <v>0.66330905772854298</v>
      </c>
      <c r="N274" s="122">
        <v>4.8926132213309792</v>
      </c>
      <c r="O274" s="122">
        <v>2.3172304504783714</v>
      </c>
      <c r="P274" s="110">
        <v>4.2997724764179495</v>
      </c>
      <c r="Q274" s="122">
        <v>0.53891931798419423</v>
      </c>
    </row>
    <row r="275" spans="11:17">
      <c r="K275" s="1">
        <v>270</v>
      </c>
      <c r="L275" s="122">
        <v>2.3350524362897565</v>
      </c>
      <c r="M275" s="110">
        <v>0.60756610340923922</v>
      </c>
      <c r="N275" s="122">
        <v>4.851674224749372</v>
      </c>
      <c r="O275" s="122">
        <v>2.1609394207092016</v>
      </c>
      <c r="P275" s="110">
        <v>3.2367370803663142</v>
      </c>
      <c r="Q275" s="122">
        <v>0.66762896307433151</v>
      </c>
    </row>
    <row r="276" spans="11:17">
      <c r="K276" s="1">
        <v>271</v>
      </c>
      <c r="L276" s="122">
        <v>1.5056463320821436</v>
      </c>
      <c r="M276" s="110">
        <v>0.39843569113088084</v>
      </c>
      <c r="N276" s="122">
        <v>4.8074685382073135</v>
      </c>
      <c r="O276" s="122">
        <v>1.6976543891668712</v>
      </c>
      <c r="P276" s="110">
        <v>-0.75144462542066748</v>
      </c>
      <c r="Q276" s="122">
        <v>-2.2591876124158907</v>
      </c>
    </row>
    <row r="277" spans="11:17">
      <c r="K277" s="1">
        <v>272</v>
      </c>
      <c r="L277" s="122">
        <v>4.0094684034823587</v>
      </c>
      <c r="M277" s="110">
        <v>0.59715761196748207</v>
      </c>
      <c r="N277" s="122">
        <v>4.9409172469688025</v>
      </c>
      <c r="O277" s="122">
        <v>2.1998982549350723</v>
      </c>
      <c r="P277" s="110">
        <v>3.0382439262591845</v>
      </c>
      <c r="Q277" s="122">
        <v>0.72406900444089128</v>
      </c>
    </row>
    <row r="278" spans="11:17">
      <c r="K278" s="1">
        <v>273</v>
      </c>
      <c r="L278" s="122">
        <v>1.933921639223898</v>
      </c>
      <c r="M278" s="110">
        <v>0.53826000220543779</v>
      </c>
      <c r="N278" s="122">
        <v>4.8302947555273548</v>
      </c>
      <c r="O278" s="122">
        <v>1.9986128268762577</v>
      </c>
      <c r="P278" s="110">
        <v>1.9150482742804797</v>
      </c>
      <c r="Q278" s="122">
        <v>1.0436357420948956</v>
      </c>
    </row>
    <row r="279" spans="11:17">
      <c r="K279" s="1">
        <v>274</v>
      </c>
      <c r="L279" s="122">
        <v>2.6203257888993972</v>
      </c>
      <c r="M279" s="110">
        <v>0.44662671914558055</v>
      </c>
      <c r="N279" s="122">
        <v>4.8668787238967592</v>
      </c>
      <c r="O279" s="122">
        <v>1.8156627101194962</v>
      </c>
      <c r="P279" s="110">
        <v>0.16757319803906512</v>
      </c>
      <c r="Q279" s="122">
        <v>10.835042425437415</v>
      </c>
    </row>
    <row r="280" spans="11:17">
      <c r="K280" s="1">
        <v>275</v>
      </c>
      <c r="L280" s="122">
        <v>1.7965705110752999</v>
      </c>
      <c r="M280" s="110">
        <v>0.32909294246998005</v>
      </c>
      <c r="N280" s="122">
        <v>4.8229742150992916</v>
      </c>
      <c r="O280" s="122">
        <v>1.5548043501111639</v>
      </c>
      <c r="P280" s="110">
        <v>-2.0738323098588864</v>
      </c>
      <c r="Q280" s="122">
        <v>-0.74972520329619141</v>
      </c>
    </row>
    <row r="281" spans="11:17">
      <c r="K281" s="1">
        <v>276</v>
      </c>
      <c r="L281" s="122">
        <v>1.3978570835188946</v>
      </c>
      <c r="M281" s="110">
        <v>0.42409454552043269</v>
      </c>
      <c r="N281" s="122">
        <v>4.8017235868373902</v>
      </c>
      <c r="O281" s="122">
        <v>1.7491424582897217</v>
      </c>
      <c r="P281" s="110">
        <v>-0.26212232861547591</v>
      </c>
      <c r="Q281" s="122">
        <v>-6.6730006082604705</v>
      </c>
    </row>
    <row r="282" spans="11:17">
      <c r="K282" s="1">
        <v>277</v>
      </c>
      <c r="L282" s="122">
        <v>0.31420332542250806</v>
      </c>
      <c r="M282" s="110">
        <v>0.44734100367527507</v>
      </c>
      <c r="N282" s="122">
        <v>4.7439670088383687</v>
      </c>
      <c r="O282" s="122">
        <v>1.7786493477451222</v>
      </c>
      <c r="P282" s="110">
        <v>0.18119482515211516</v>
      </c>
      <c r="Q282" s="122">
        <v>9.8162259670049927</v>
      </c>
    </row>
    <row r="283" spans="11:17">
      <c r="K283" s="1">
        <v>278</v>
      </c>
      <c r="L283" s="122">
        <v>3.2455991142459313</v>
      </c>
      <c r="M283" s="110">
        <v>0.37696004373572656</v>
      </c>
      <c r="N283" s="122">
        <v>4.9002045415910791</v>
      </c>
      <c r="O283" s="122">
        <v>1.6660606829120921</v>
      </c>
      <c r="P283" s="110">
        <v>-1.1609918697845565</v>
      </c>
      <c r="Q283" s="122">
        <v>-1.4350321705708933</v>
      </c>
    </row>
    <row r="284" spans="11:17">
      <c r="K284" s="1">
        <v>279</v>
      </c>
      <c r="L284" s="122">
        <v>1.9281194684923795</v>
      </c>
      <c r="M284" s="110">
        <v>0.40331347705837062</v>
      </c>
      <c r="N284" s="122">
        <v>4.8299855114317065</v>
      </c>
      <c r="O284" s="122">
        <v>1.7123023824020152</v>
      </c>
      <c r="P284" s="110">
        <v>-0.65842373769407914</v>
      </c>
      <c r="Q284" s="122">
        <v>-2.6006085205840432</v>
      </c>
    </row>
    <row r="285" spans="11:17">
      <c r="K285" s="1">
        <v>280</v>
      </c>
      <c r="L285" s="122">
        <v>0.65832640102051942</v>
      </c>
      <c r="M285" s="110">
        <v>0.57395939866733625</v>
      </c>
      <c r="N285" s="122">
        <v>4.7623080805215912</v>
      </c>
      <c r="O285" s="122">
        <v>2.0313737799700098</v>
      </c>
      <c r="P285" s="110">
        <v>2.5958468168065352</v>
      </c>
      <c r="Q285" s="122">
        <v>0.78254763217077972</v>
      </c>
    </row>
    <row r="286" spans="11:17">
      <c r="K286" s="1">
        <v>281</v>
      </c>
      <c r="L286" s="122">
        <v>1.7422709365748981</v>
      </c>
      <c r="M286" s="110">
        <v>0.53239022117467372</v>
      </c>
      <c r="N286" s="122">
        <v>4.8200801563775686</v>
      </c>
      <c r="O286" s="122">
        <v>1.9807730050823098</v>
      </c>
      <c r="P286" s="110">
        <v>1.8031097328276502</v>
      </c>
      <c r="Q286" s="122">
        <v>1.0985315918494027</v>
      </c>
    </row>
    <row r="287" spans="11:17">
      <c r="K287" s="1">
        <v>282</v>
      </c>
      <c r="L287" s="122">
        <v>3.0244680287274734</v>
      </c>
      <c r="M287" s="110">
        <v>0.59007100007870661</v>
      </c>
      <c r="N287" s="122">
        <v>4.8884186969951164</v>
      </c>
      <c r="O287" s="122">
        <v>2.1475970577845569</v>
      </c>
      <c r="P287" s="110">
        <v>2.9031000436314969</v>
      </c>
      <c r="Q287" s="122">
        <v>0.73975992060477569</v>
      </c>
    </row>
    <row r="288" spans="11:17">
      <c r="K288" s="1">
        <v>283</v>
      </c>
      <c r="L288" s="122">
        <v>2.2126558588633438</v>
      </c>
      <c r="M288" s="110">
        <v>0.45587532408781239</v>
      </c>
      <c r="N288" s="122">
        <v>4.8451507319656981</v>
      </c>
      <c r="O288" s="122">
        <v>1.8288422115681078</v>
      </c>
      <c r="P288" s="110">
        <v>0.34394695751679194</v>
      </c>
      <c r="Q288" s="122">
        <v>5.3172216575831213</v>
      </c>
    </row>
    <row r="289" spans="11:17">
      <c r="K289" s="1">
        <v>284</v>
      </c>
      <c r="L289" s="122">
        <v>1.9036630458052712</v>
      </c>
      <c r="M289" s="110">
        <v>0.62613835728441791</v>
      </c>
      <c r="N289" s="122">
        <v>4.8286820330153297</v>
      </c>
      <c r="O289" s="122">
        <v>2.1837892435464639</v>
      </c>
      <c r="P289" s="110">
        <v>3.5909157114571926</v>
      </c>
      <c r="Q289" s="122">
        <v>0.6081427187440952</v>
      </c>
    </row>
    <row r="290" spans="11:17">
      <c r="K290" s="1">
        <v>285</v>
      </c>
      <c r="L290" s="122">
        <v>1.8445635261074782</v>
      </c>
      <c r="M290" s="110">
        <v>0.28944622024197564</v>
      </c>
      <c r="N290" s="122">
        <v>4.8255321468144761</v>
      </c>
      <c r="O290" s="122">
        <v>1.471223829882927</v>
      </c>
      <c r="P290" s="110">
        <v>-2.8299075767774298</v>
      </c>
      <c r="Q290" s="122">
        <v>-0.51988405626953016</v>
      </c>
    </row>
    <row r="291" spans="11:17">
      <c r="K291" s="1">
        <v>286</v>
      </c>
      <c r="L291" s="122">
        <v>2.5971554520414291</v>
      </c>
      <c r="M291" s="110">
        <v>0.45652629047633431</v>
      </c>
      <c r="N291" s="122">
        <v>4.8656437912829045</v>
      </c>
      <c r="O291" s="122">
        <v>1.8371547934999395</v>
      </c>
      <c r="P291" s="110">
        <v>0.35636108807533162</v>
      </c>
      <c r="Q291" s="122">
        <v>5.1553181729863304</v>
      </c>
    </row>
    <row r="292" spans="11:17">
      <c r="K292" s="1">
        <v>287</v>
      </c>
      <c r="L292" s="122">
        <v>2.9530971413642444</v>
      </c>
      <c r="M292" s="110">
        <v>0.36384163596235802</v>
      </c>
      <c r="N292" s="122">
        <v>4.8846147714404307</v>
      </c>
      <c r="O292" s="122">
        <v>1.634304702978195</v>
      </c>
      <c r="P292" s="110">
        <v>-1.4111639672849634</v>
      </c>
      <c r="Q292" s="122">
        <v>-1.1581253070984709</v>
      </c>
    </row>
    <row r="293" spans="11:17">
      <c r="K293" s="1">
        <v>288</v>
      </c>
      <c r="L293" s="122">
        <v>2.0783600359523602</v>
      </c>
      <c r="M293" s="110">
        <v>0.29983225681251546</v>
      </c>
      <c r="N293" s="122">
        <v>4.8379930331961898</v>
      </c>
      <c r="O293" s="122">
        <v>1.4924274433134546</v>
      </c>
      <c r="P293" s="110">
        <v>-2.6318426440161069</v>
      </c>
      <c r="Q293" s="122">
        <v>-0.56706560580539056</v>
      </c>
    </row>
    <row r="294" spans="11:17">
      <c r="K294" s="1">
        <v>289</v>
      </c>
      <c r="L294" s="122">
        <v>-2.5427142113717327E-2</v>
      </c>
      <c r="M294" s="110">
        <v>0.65724487948502275</v>
      </c>
      <c r="N294" s="122">
        <v>4.725865384179623</v>
      </c>
      <c r="O294" s="122">
        <v>2.163167944361839</v>
      </c>
      <c r="P294" s="110">
        <v>4.1841267199353993</v>
      </c>
      <c r="Q294" s="122">
        <v>0.51699388884551689</v>
      </c>
    </row>
    <row r="295" spans="11:17">
      <c r="K295" s="1">
        <v>290</v>
      </c>
      <c r="L295" s="122">
        <v>-4.0709972096848901E-2</v>
      </c>
      <c r="M295" s="110">
        <v>0.40195462630533185</v>
      </c>
      <c r="N295" s="122">
        <v>4.7250508399071816</v>
      </c>
      <c r="O295" s="122">
        <v>1.6884311617701426</v>
      </c>
      <c r="P295" s="110">
        <v>-0.68433744223433735</v>
      </c>
      <c r="Q295" s="122">
        <v>-2.46724942633195</v>
      </c>
    </row>
    <row r="296" spans="11:17">
      <c r="K296" s="1">
        <v>291</v>
      </c>
      <c r="L296" s="122">
        <v>2.4936468439054829</v>
      </c>
      <c r="M296" s="110">
        <v>0.48927561930385988</v>
      </c>
      <c r="N296" s="122">
        <v>4.8601269894864743</v>
      </c>
      <c r="O296" s="122">
        <v>1.9072162277241258</v>
      </c>
      <c r="P296" s="110">
        <v>0.98090092751720803</v>
      </c>
      <c r="Q296" s="122">
        <v>1.9443515386936643</v>
      </c>
    </row>
    <row r="297" spans="11:17">
      <c r="K297" s="1">
        <v>292</v>
      </c>
      <c r="L297" s="122">
        <v>2.5558620631884628</v>
      </c>
      <c r="M297" s="110">
        <v>0.62537962195006203</v>
      </c>
      <c r="N297" s="122">
        <v>4.8634429362438185</v>
      </c>
      <c r="O297" s="122">
        <v>2.208638527394748</v>
      </c>
      <c r="P297" s="110">
        <v>3.576446393737946</v>
      </c>
      <c r="Q297" s="122">
        <v>0.61755113434997555</v>
      </c>
    </row>
    <row r="298" spans="11:17">
      <c r="K298" s="1">
        <v>293</v>
      </c>
      <c r="L298" s="122">
        <v>2.5801291096971237</v>
      </c>
      <c r="M298" s="110">
        <v>0.48053780386228817</v>
      </c>
      <c r="N298" s="122">
        <v>4.8647363212886372</v>
      </c>
      <c r="O298" s="122">
        <v>1.8898586344030335</v>
      </c>
      <c r="P298" s="110">
        <v>0.81426808194984446</v>
      </c>
      <c r="Q298" s="122">
        <v>2.3209292815181732</v>
      </c>
    </row>
    <row r="299" spans="11:17">
      <c r="K299" s="1">
        <v>294</v>
      </c>
      <c r="L299" s="122">
        <v>0.87017019383147565</v>
      </c>
      <c r="M299" s="110">
        <v>0.49753177724219572</v>
      </c>
      <c r="N299" s="122">
        <v>4.7735989309908291</v>
      </c>
      <c r="O299" s="122">
        <v>1.8872723630878072</v>
      </c>
      <c r="P299" s="110">
        <v>1.1383484153839305</v>
      </c>
      <c r="Q299" s="122">
        <v>1.6579039752528555</v>
      </c>
    </row>
    <row r="300" spans="11:17">
      <c r="K300" s="1">
        <v>295</v>
      </c>
      <c r="L300" s="122">
        <v>3.3195395563286638</v>
      </c>
      <c r="M300" s="110">
        <v>0.45498793228140211</v>
      </c>
      <c r="N300" s="122">
        <v>4.9041454192732044</v>
      </c>
      <c r="O300" s="122">
        <v>1.8465838680045703</v>
      </c>
      <c r="P300" s="110">
        <v>0.32702412104535128</v>
      </c>
      <c r="Q300" s="122">
        <v>5.6466289462130792</v>
      </c>
    </row>
    <row r="301" spans="11:17">
      <c r="K301" s="1">
        <v>296</v>
      </c>
      <c r="L301" s="122">
        <v>1.175090713766779</v>
      </c>
      <c r="M301" s="110">
        <v>0.56146791625362547</v>
      </c>
      <c r="N301" s="122">
        <v>4.7898505848623412</v>
      </c>
      <c r="O301" s="122">
        <v>2.0235511264702355</v>
      </c>
      <c r="P301" s="110">
        <v>2.3576303800014919</v>
      </c>
      <c r="Q301" s="122">
        <v>0.8582987153690117</v>
      </c>
    </row>
    <row r="302" spans="11:17">
      <c r="K302" s="1">
        <v>297</v>
      </c>
      <c r="L302" s="122">
        <v>2.6761368948100452</v>
      </c>
      <c r="M302" s="110">
        <v>0.42999077248973983</v>
      </c>
      <c r="N302" s="122">
        <v>4.8698533442195853</v>
      </c>
      <c r="O302" s="122">
        <v>1.7796508070874051</v>
      </c>
      <c r="P302" s="110">
        <v>-0.14967945492735879</v>
      </c>
      <c r="Q302" s="122">
        <v>-11.889746712072746</v>
      </c>
    </row>
    <row r="303" spans="11:17">
      <c r="K303" s="1">
        <v>298</v>
      </c>
      <c r="L303" s="122">
        <v>-1.1725483123945866</v>
      </c>
      <c r="M303" s="110">
        <v>0.40871768282098753</v>
      </c>
      <c r="N303" s="122">
        <v>4.6647261200459926</v>
      </c>
      <c r="O303" s="122">
        <v>1.6878984378612163</v>
      </c>
      <c r="P303" s="110">
        <v>-0.55536386073993071</v>
      </c>
      <c r="Q303" s="122">
        <v>-3.0392658888757547</v>
      </c>
    </row>
    <row r="304" spans="11:17">
      <c r="K304" s="1">
        <v>299</v>
      </c>
      <c r="L304" s="122">
        <v>1.1328876638168621</v>
      </c>
      <c r="M304" s="110">
        <v>0.47406653687585487</v>
      </c>
      <c r="N304" s="122">
        <v>4.7876012467061102</v>
      </c>
      <c r="O304" s="122">
        <v>1.8461752351086869</v>
      </c>
      <c r="P304" s="110">
        <v>0.69085901711137154</v>
      </c>
      <c r="Q304" s="122">
        <v>2.6722894098247978</v>
      </c>
    </row>
    <row r="305" spans="11:17">
      <c r="K305" s="1">
        <v>300</v>
      </c>
      <c r="L305" s="122">
        <v>3.3655470812493844</v>
      </c>
      <c r="M305" s="110">
        <v>0.57470506815912181</v>
      </c>
      <c r="N305" s="122">
        <v>4.9065975283364303</v>
      </c>
      <c r="O305" s="122">
        <v>2.1242824036875394</v>
      </c>
      <c r="P305" s="110">
        <v>2.6100669648629768</v>
      </c>
      <c r="Q305" s="122">
        <v>0.81388042233585367</v>
      </c>
    </row>
    <row r="306" spans="11:17">
      <c r="K306" s="1">
        <v>301</v>
      </c>
      <c r="L306" s="122">
        <v>0.88925408446551457</v>
      </c>
      <c r="M306" s="110">
        <v>0.43574722776720864</v>
      </c>
      <c r="N306" s="122">
        <v>4.7746160641938431</v>
      </c>
      <c r="O306" s="122">
        <v>1.7653014741266002</v>
      </c>
      <c r="P306" s="110">
        <v>-3.9902070673825563E-2</v>
      </c>
      <c r="Q306" s="122">
        <v>-44.240848765890725</v>
      </c>
    </row>
    <row r="307" spans="11:17">
      <c r="K307" s="1">
        <v>302</v>
      </c>
      <c r="L307" s="122">
        <v>2.8511111852711402</v>
      </c>
      <c r="M307" s="110">
        <v>0.47427794467495421</v>
      </c>
      <c r="N307" s="122">
        <v>4.8791791239525812</v>
      </c>
      <c r="O307" s="122">
        <v>1.8815508322496965</v>
      </c>
      <c r="P307" s="110">
        <v>0.6948906292888779</v>
      </c>
      <c r="Q307" s="122">
        <v>2.7076934886504329</v>
      </c>
    </row>
    <row r="308" spans="11:17">
      <c r="K308" s="1">
        <v>303</v>
      </c>
      <c r="L308" s="122">
        <v>-0.98474144742913028</v>
      </c>
      <c r="M308" s="110">
        <v>0.40853513842557831</v>
      </c>
      <c r="N308" s="122">
        <v>4.6747358503349226</v>
      </c>
      <c r="O308" s="122">
        <v>1.6897547544759792</v>
      </c>
      <c r="P308" s="110">
        <v>-0.55884503887339321</v>
      </c>
      <c r="Q308" s="122">
        <v>-3.0236552835513217</v>
      </c>
    </row>
    <row r="309" spans="11:17">
      <c r="K309" s="1">
        <v>304</v>
      </c>
      <c r="L309" s="122">
        <v>3.5143322532746932</v>
      </c>
      <c r="M309" s="110">
        <v>0.46527965886090417</v>
      </c>
      <c r="N309" s="122">
        <v>4.9145274804350336</v>
      </c>
      <c r="O309" s="122">
        <v>1.8740508001007967</v>
      </c>
      <c r="P309" s="110">
        <v>0.52329053308062612</v>
      </c>
      <c r="Q309" s="122">
        <v>3.5812816812645298</v>
      </c>
    </row>
    <row r="310" spans="11:17">
      <c r="K310" s="1">
        <v>305</v>
      </c>
      <c r="L310" s="122">
        <v>2.4555312346910285</v>
      </c>
      <c r="M310" s="110">
        <v>0.27278597094720236</v>
      </c>
      <c r="N310" s="122">
        <v>4.8580955037465614</v>
      </c>
      <c r="O310" s="122">
        <v>1.4320349026766435</v>
      </c>
      <c r="P310" s="110">
        <v>-3.1476236885920379</v>
      </c>
      <c r="Q310" s="122">
        <v>-0.45495746771343126</v>
      </c>
    </row>
    <row r="311" spans="11:17">
      <c r="K311" s="1">
        <v>306</v>
      </c>
      <c r="L311" s="122">
        <v>1.1081810097814437</v>
      </c>
      <c r="M311" s="110">
        <v>0.41010824166308774</v>
      </c>
      <c r="N311" s="122">
        <v>4.7862844314593307</v>
      </c>
      <c r="O311" s="122">
        <v>1.7170738949697597</v>
      </c>
      <c r="P311" s="110">
        <v>-0.52884547312492458</v>
      </c>
      <c r="Q311" s="122">
        <v>-3.2468348170282062</v>
      </c>
    </row>
    <row r="312" spans="11:17">
      <c r="K312" s="1">
        <v>307</v>
      </c>
      <c r="L312" s="122">
        <v>2.2043081610526558</v>
      </c>
      <c r="M312" s="110">
        <v>0.61291632771817228</v>
      </c>
      <c r="N312" s="122">
        <v>4.8447058163677834</v>
      </c>
      <c r="O312" s="122">
        <v>2.1674901206909398</v>
      </c>
      <c r="P312" s="110">
        <v>3.3387675142868645</v>
      </c>
      <c r="Q312" s="122">
        <v>0.64918869355714914</v>
      </c>
    </row>
    <row r="313" spans="11:17">
      <c r="K313" s="1">
        <v>308</v>
      </c>
      <c r="L313" s="122">
        <v>0.21579494148078471</v>
      </c>
      <c r="M313" s="110">
        <v>0.44833271464481456</v>
      </c>
      <c r="N313" s="122">
        <v>4.7387220387910425</v>
      </c>
      <c r="O313" s="122">
        <v>1.7788780000437772</v>
      </c>
      <c r="P313" s="110">
        <v>0.2001070603600752</v>
      </c>
      <c r="Q313" s="122">
        <v>8.8896313645447655</v>
      </c>
    </row>
    <row r="314" spans="11:17">
      <c r="K314" s="1">
        <v>309</v>
      </c>
      <c r="L314" s="122">
        <v>2.5184389621241374</v>
      </c>
      <c r="M314" s="110">
        <v>0.41464649473094839</v>
      </c>
      <c r="N314" s="122">
        <v>4.8614483598032923</v>
      </c>
      <c r="O314" s="122">
        <v>1.7436292932350064</v>
      </c>
      <c r="P314" s="110">
        <v>-0.44229958214574339</v>
      </c>
      <c r="Q314" s="122">
        <v>-3.9421906861771761</v>
      </c>
    </row>
    <row r="315" spans="11:17">
      <c r="K315" s="1">
        <v>310</v>
      </c>
      <c r="L315" s="122">
        <v>2.2109587950133864</v>
      </c>
      <c r="M315" s="110">
        <v>0.42779849482551907</v>
      </c>
      <c r="N315" s="122">
        <v>4.8450602818566235</v>
      </c>
      <c r="O315" s="122">
        <v>1.7682144859972313</v>
      </c>
      <c r="P315" s="110">
        <v>-0.19148686868033238</v>
      </c>
      <c r="Q315" s="122">
        <v>-9.2341292026091004</v>
      </c>
    </row>
    <row r="316" spans="11:17">
      <c r="K316" s="1">
        <v>311</v>
      </c>
      <c r="L316" s="122">
        <v>1.3108649325396464</v>
      </c>
      <c r="M316" s="110">
        <v>0.472526515411337</v>
      </c>
      <c r="N316" s="122">
        <v>4.7970870791744975</v>
      </c>
      <c r="O316" s="122">
        <v>1.846652115205818</v>
      </c>
      <c r="P316" s="110">
        <v>0.66149033101547161</v>
      </c>
      <c r="Q316" s="122">
        <v>2.7916539798412057</v>
      </c>
    </row>
    <row r="317" spans="11:17">
      <c r="K317" s="1">
        <v>312</v>
      </c>
      <c r="L317" s="122">
        <v>0.18135204795755722</v>
      </c>
      <c r="M317" s="110">
        <v>0.38676470053011042</v>
      </c>
      <c r="N317" s="122">
        <v>4.7368863014520413</v>
      </c>
      <c r="O317" s="122">
        <v>1.6621407757934499</v>
      </c>
      <c r="P317" s="110">
        <v>-0.97401402934098158</v>
      </c>
      <c r="Q317" s="122">
        <v>-1.7064854568040002</v>
      </c>
    </row>
    <row r="318" spans="11:17">
      <c r="K318" s="1">
        <v>313</v>
      </c>
      <c r="L318" s="122">
        <v>0.99552698015915753</v>
      </c>
      <c r="M318" s="110">
        <v>0.53040853667500643</v>
      </c>
      <c r="N318" s="122">
        <v>4.7802801969885227</v>
      </c>
      <c r="O318" s="122">
        <v>1.9558212028219017</v>
      </c>
      <c r="P318" s="110">
        <v>1.7653183959191985</v>
      </c>
      <c r="Q318" s="122">
        <v>1.1079141345510699</v>
      </c>
    </row>
    <row r="319" spans="11:17">
      <c r="K319" s="1">
        <v>314</v>
      </c>
      <c r="L319" s="122">
        <v>1.5243966288373456</v>
      </c>
      <c r="M319" s="110">
        <v>0.41130608046928285</v>
      </c>
      <c r="N319" s="122">
        <v>4.8084678915237724</v>
      </c>
      <c r="O319" s="122">
        <v>1.7244406046665421</v>
      </c>
      <c r="P319" s="110">
        <v>-0.50600231625785597</v>
      </c>
      <c r="Q319" s="122">
        <v>-3.4079697844461583</v>
      </c>
    </row>
    <row r="320" spans="11:17">
      <c r="K320" s="1">
        <v>315</v>
      </c>
      <c r="L320" s="122">
        <v>1.1242635893053858</v>
      </c>
      <c r="M320" s="110">
        <v>0.63094652865283618</v>
      </c>
      <c r="N320" s="122">
        <v>4.7871416007827987</v>
      </c>
      <c r="O320" s="122">
        <v>2.1617727669050177</v>
      </c>
      <c r="P320" s="110">
        <v>3.682609027990658</v>
      </c>
      <c r="Q320" s="122">
        <v>0.58702206790725919</v>
      </c>
    </row>
    <row r="321" spans="11:17">
      <c r="K321" s="1">
        <v>316</v>
      </c>
      <c r="L321" s="122">
        <v>1.1694751050346941</v>
      </c>
      <c r="M321" s="110">
        <v>0.52996994731243663</v>
      </c>
      <c r="N321" s="122">
        <v>4.7895512841481391</v>
      </c>
      <c r="O321" s="122">
        <v>1.9597807294820333</v>
      </c>
      <c r="P321" s="110">
        <v>1.7569543609943032</v>
      </c>
      <c r="Q321" s="122">
        <v>1.1154420245571692</v>
      </c>
    </row>
    <row r="322" spans="11:17">
      <c r="K322" s="1">
        <v>317</v>
      </c>
      <c r="L322" s="122">
        <v>3.5543338363762222</v>
      </c>
      <c r="M322" s="110">
        <v>0.58619777333956291</v>
      </c>
      <c r="N322" s="122">
        <v>4.9166594848111798</v>
      </c>
      <c r="O322" s="122">
        <v>2.1575306032498771</v>
      </c>
      <c r="P322" s="110">
        <v>2.8292364106231211</v>
      </c>
      <c r="Q322" s="122">
        <v>0.76258406513816035</v>
      </c>
    </row>
    <row r="323" spans="11:17">
      <c r="K323" s="1">
        <v>318</v>
      </c>
      <c r="L323" s="122">
        <v>0.60343586362000168</v>
      </c>
      <c r="M323" s="110">
        <v>0.6408165944907398</v>
      </c>
      <c r="N323" s="122">
        <v>4.7593825246592187</v>
      </c>
      <c r="O323" s="122">
        <v>2.1594367515206114</v>
      </c>
      <c r="P323" s="110">
        <v>3.8708342391438109</v>
      </c>
      <c r="Q323" s="122">
        <v>0.55787373421556197</v>
      </c>
    </row>
    <row r="324" spans="11:17">
      <c r="K324" s="1">
        <v>319</v>
      </c>
      <c r="L324" s="122">
        <v>2.393533334093692</v>
      </c>
      <c r="M324" s="110">
        <v>0.51973209274589394</v>
      </c>
      <c r="N324" s="122">
        <v>4.8547911396405246</v>
      </c>
      <c r="O324" s="122">
        <v>1.9714564133582835</v>
      </c>
      <c r="P324" s="110">
        <v>1.5617153049241281</v>
      </c>
      <c r="Q324" s="122">
        <v>1.262366070910768</v>
      </c>
    </row>
    <row r="325" spans="11:17">
      <c r="K325" s="1">
        <v>320</v>
      </c>
      <c r="L325" s="122">
        <v>1.5861584290542428</v>
      </c>
      <c r="M325" s="110">
        <v>0.57721895164764692</v>
      </c>
      <c r="N325" s="122">
        <v>4.8117596719517319</v>
      </c>
      <c r="O325" s="122">
        <v>2.0693872513155753</v>
      </c>
      <c r="P325" s="110">
        <v>2.6580075012497737</v>
      </c>
      <c r="Q325" s="122">
        <v>0.7785483112228111</v>
      </c>
    </row>
    <row r="326" spans="11:17">
      <c r="K326" s="1">
        <v>321</v>
      </c>
      <c r="L326" s="122">
        <v>2.4646802786676711</v>
      </c>
      <c r="M326" s="110">
        <v>0.52663742780328693</v>
      </c>
      <c r="N326" s="122">
        <v>4.8585831294924295</v>
      </c>
      <c r="O326" s="122">
        <v>1.9884744774053331</v>
      </c>
      <c r="P326" s="110">
        <v>1.6934021822567651</v>
      </c>
      <c r="Q326" s="122">
        <v>1.1742482076852712</v>
      </c>
    </row>
    <row r="327" spans="11:17">
      <c r="K327" s="1">
        <v>322</v>
      </c>
      <c r="L327" s="122">
        <v>2.2084682500807347</v>
      </c>
      <c r="M327" s="110">
        <v>0.33784864052242758</v>
      </c>
      <c r="N327" s="122">
        <v>4.8449275407928027</v>
      </c>
      <c r="O327" s="122">
        <v>1.5740732058041225</v>
      </c>
      <c r="P327" s="110">
        <v>-1.9068584373659334</v>
      </c>
      <c r="Q327" s="122">
        <v>-0.82547984420830489</v>
      </c>
    </row>
    <row r="328" spans="11:17">
      <c r="K328" s="1">
        <v>323</v>
      </c>
      <c r="L328" s="122">
        <v>3.2262318868539781</v>
      </c>
      <c r="M328" s="110">
        <v>0.58893727594526191</v>
      </c>
      <c r="N328" s="122">
        <v>4.8991723071055429</v>
      </c>
      <c r="O328" s="122">
        <v>2.1522269612935556</v>
      </c>
      <c r="P328" s="110">
        <v>2.8814795734227197</v>
      </c>
      <c r="Q328" s="122">
        <v>0.74691730635350895</v>
      </c>
    </row>
    <row r="329" spans="11:17">
      <c r="K329" s="1">
        <v>324</v>
      </c>
      <c r="L329" s="122">
        <v>1.7721718002112472</v>
      </c>
      <c r="M329" s="110">
        <v>0.3633966689148343</v>
      </c>
      <c r="N329" s="122">
        <v>4.8216738126076581</v>
      </c>
      <c r="O329" s="122">
        <v>1.6268043471458569</v>
      </c>
      <c r="P329" s="110">
        <v>-1.4196496266363638</v>
      </c>
      <c r="Q329" s="122">
        <v>-1.1459196104607259</v>
      </c>
    </row>
    <row r="330" spans="11:17">
      <c r="K330" s="1">
        <v>325</v>
      </c>
      <c r="L330" s="122">
        <v>3.5676092924759932</v>
      </c>
      <c r="M330" s="110">
        <v>0.55501341236317503</v>
      </c>
      <c r="N330" s="122">
        <v>4.9173670400703848</v>
      </c>
      <c r="O330" s="122">
        <v>2.0850330431048221</v>
      </c>
      <c r="P330" s="110">
        <v>2.2345409925930113</v>
      </c>
      <c r="Q330" s="122">
        <v>0.93309232187560054</v>
      </c>
    </row>
    <row r="331" spans="11:17">
      <c r="K331" s="1">
        <v>326</v>
      </c>
      <c r="L331" s="122">
        <v>0.31204985131205976</v>
      </c>
      <c r="M331" s="110">
        <v>0.50023947606551034</v>
      </c>
      <c r="N331" s="122">
        <v>4.7438522329752297</v>
      </c>
      <c r="O331" s="122">
        <v>1.8793386145007078</v>
      </c>
      <c r="P331" s="110">
        <v>1.1899850702074772</v>
      </c>
      <c r="Q331" s="122">
        <v>1.5792959605560764</v>
      </c>
    </row>
    <row r="332" spans="11:17">
      <c r="K332" s="1">
        <v>327</v>
      </c>
      <c r="L332" s="122">
        <v>3.8083351755164019</v>
      </c>
      <c r="M332" s="110">
        <v>0.38359829866796741</v>
      </c>
      <c r="N332" s="122">
        <v>4.9301972481846725</v>
      </c>
      <c r="O332" s="122">
        <v>1.6859239311991239</v>
      </c>
      <c r="P332" s="110">
        <v>-1.034398293122571</v>
      </c>
      <c r="Q332" s="122">
        <v>-1.6298595448275264</v>
      </c>
    </row>
    <row r="333" spans="11:17">
      <c r="K333" s="1">
        <v>328</v>
      </c>
      <c r="L333" s="122">
        <v>1.8934031894043335</v>
      </c>
      <c r="M333" s="110">
        <v>0.44892254806130855</v>
      </c>
      <c r="N333" s="122">
        <v>4.8281352031888725</v>
      </c>
      <c r="O333" s="122">
        <v>1.8084242328182016</v>
      </c>
      <c r="P333" s="110">
        <v>0.21135536621619266</v>
      </c>
      <c r="Q333" s="122">
        <v>8.556320405739724</v>
      </c>
    </row>
    <row r="334" spans="11:17">
      <c r="K334" s="1">
        <v>329</v>
      </c>
      <c r="L334" s="122">
        <v>1.4942909882639621</v>
      </c>
      <c r="M334" s="110">
        <v>0.51881276598063919</v>
      </c>
      <c r="N334" s="122">
        <v>4.806863321092492</v>
      </c>
      <c r="O334" s="122">
        <v>1.9457987276168938</v>
      </c>
      <c r="P334" s="110">
        <v>1.5441834589009424</v>
      </c>
      <c r="Q334" s="122">
        <v>1.2600826128533957</v>
      </c>
    </row>
    <row r="335" spans="11:17">
      <c r="K335" s="1">
        <v>330</v>
      </c>
      <c r="L335" s="122">
        <v>0.67366696195004439</v>
      </c>
      <c r="M335" s="110">
        <v>0.47183783937865947</v>
      </c>
      <c r="N335" s="122">
        <v>4.7631257017380131</v>
      </c>
      <c r="O335" s="122">
        <v>1.8324957865771045</v>
      </c>
      <c r="P335" s="110">
        <v>0.64835706586853803</v>
      </c>
      <c r="Q335" s="122">
        <v>2.8263681897602155</v>
      </c>
    </row>
    <row r="336" spans="11:17">
      <c r="K336" s="1">
        <v>331</v>
      </c>
      <c r="L336" s="122">
        <v>2.1667542082628937</v>
      </c>
      <c r="M336" s="110">
        <v>0.255912089746688</v>
      </c>
      <c r="N336" s="122">
        <v>4.842704265791995</v>
      </c>
      <c r="O336" s="122">
        <v>1.3976299194456709</v>
      </c>
      <c r="P336" s="110">
        <v>-3.4694138269863579</v>
      </c>
      <c r="Q336" s="122">
        <v>-0.40284324359763574</v>
      </c>
    </row>
    <row r="337" spans="11:17">
      <c r="K337" s="1">
        <v>332</v>
      </c>
      <c r="L337" s="122">
        <v>2.0687039089640642</v>
      </c>
      <c r="M337" s="110">
        <v>0.53041250355101133</v>
      </c>
      <c r="N337" s="122">
        <v>4.8374783809399666</v>
      </c>
      <c r="O337" s="122">
        <v>1.9857209422559805</v>
      </c>
      <c r="P337" s="110">
        <v>1.7653940454726964</v>
      </c>
      <c r="Q337" s="122">
        <v>1.1248032400178907</v>
      </c>
    </row>
    <row r="338" spans="11:17">
      <c r="K338" s="1">
        <v>333</v>
      </c>
      <c r="L338" s="122">
        <v>2.213540123587423</v>
      </c>
      <c r="M338" s="110">
        <v>0.36568256064430171</v>
      </c>
      <c r="N338" s="122">
        <v>4.8451978615069624</v>
      </c>
      <c r="O338" s="122">
        <v>1.6341665003780763</v>
      </c>
      <c r="P338" s="110">
        <v>-1.3760569636776303</v>
      </c>
      <c r="Q338" s="122">
        <v>-1.187571840057134</v>
      </c>
    </row>
    <row r="339" spans="11:17">
      <c r="K339" s="1">
        <v>334</v>
      </c>
      <c r="L339" s="122">
        <v>1.8757212259571971</v>
      </c>
      <c r="M339" s="110">
        <v>0.27517057805349121</v>
      </c>
      <c r="N339" s="122">
        <v>4.8271927899010656</v>
      </c>
      <c r="O339" s="122">
        <v>1.4409166537223737</v>
      </c>
      <c r="P339" s="110">
        <v>-3.1021484928365197</v>
      </c>
      <c r="Q339" s="122">
        <v>-0.4644899033846181</v>
      </c>
    </row>
    <row r="340" spans="11:17">
      <c r="K340" s="1">
        <v>335</v>
      </c>
      <c r="L340" s="122">
        <v>2.4118052928228559</v>
      </c>
      <c r="M340" s="110">
        <v>0.42013968285016229</v>
      </c>
      <c r="N340" s="122">
        <v>4.8557649984968716</v>
      </c>
      <c r="O340" s="122">
        <v>1.7543147735891935</v>
      </c>
      <c r="P340" s="110">
        <v>-0.33754278410368954</v>
      </c>
      <c r="Q340" s="122">
        <v>-5.1973108483050456</v>
      </c>
    </row>
    <row r="341" spans="11:17">
      <c r="K341" s="1">
        <v>336</v>
      </c>
      <c r="L341" s="122">
        <v>4.4609577818845096</v>
      </c>
      <c r="M341" s="110">
        <v>0.45054971106328112</v>
      </c>
      <c r="N341" s="122">
        <v>4.9649807278588796</v>
      </c>
      <c r="O341" s="122">
        <v>1.8559388729287605</v>
      </c>
      <c r="P341" s="110">
        <v>0.24238586840906962</v>
      </c>
      <c r="Q341" s="122">
        <v>7.656959892548401</v>
      </c>
    </row>
    <row r="342" spans="11:17">
      <c r="K342" s="1">
        <v>337</v>
      </c>
      <c r="L342" s="122">
        <v>2.8289286102234334</v>
      </c>
      <c r="M342" s="110">
        <v>0.46896369091517526</v>
      </c>
      <c r="N342" s="122">
        <v>4.8779968370676876</v>
      </c>
      <c r="O342" s="122">
        <v>1.8691904989717871</v>
      </c>
      <c r="P342" s="110">
        <v>0.59354616487664202</v>
      </c>
      <c r="Q342" s="122">
        <v>3.1491914354467525</v>
      </c>
    </row>
    <row r="343" spans="11:17">
      <c r="K343" s="1">
        <v>338</v>
      </c>
      <c r="L343" s="122">
        <v>1.4693163790399808</v>
      </c>
      <c r="M343" s="110">
        <v>0.50740754360956541</v>
      </c>
      <c r="N343" s="122">
        <v>4.8055322243700722</v>
      </c>
      <c r="O343" s="122">
        <v>1.9216583928681699</v>
      </c>
      <c r="P343" s="110">
        <v>1.3266823373988004</v>
      </c>
      <c r="Q343" s="122">
        <v>1.4484691163040033</v>
      </c>
    </row>
    <row r="344" spans="11:17">
      <c r="K344" s="1">
        <v>339</v>
      </c>
      <c r="L344" s="122">
        <v>3.1908936649764503</v>
      </c>
      <c r="M344" s="110">
        <v>0.41126052758345993</v>
      </c>
      <c r="N344" s="122">
        <v>4.8972888505559151</v>
      </c>
      <c r="O344" s="122">
        <v>1.7441887566945429</v>
      </c>
      <c r="P344" s="110">
        <v>-0.50687102389299099</v>
      </c>
      <c r="Q344" s="122">
        <v>-3.4410898916620067</v>
      </c>
    </row>
    <row r="345" spans="11:17">
      <c r="K345" s="1">
        <v>340</v>
      </c>
      <c r="L345" s="122">
        <v>3.0492670957597321</v>
      </c>
      <c r="M345" s="110">
        <v>0.31289248502672096</v>
      </c>
      <c r="N345" s="122">
        <v>4.8897404376698015</v>
      </c>
      <c r="O345" s="122">
        <v>1.5191610386110197</v>
      </c>
      <c r="P345" s="110">
        <v>-2.3827800487204556</v>
      </c>
      <c r="Q345" s="122">
        <v>-0.63755823347052276</v>
      </c>
    </row>
    <row r="346" spans="11:17">
      <c r="K346" s="1">
        <v>341</v>
      </c>
      <c r="L346" s="122">
        <v>1.340395966880084</v>
      </c>
      <c r="M346" s="110">
        <v>0.54111157252346653</v>
      </c>
      <c r="N346" s="122">
        <v>4.7986610242427741</v>
      </c>
      <c r="O346" s="122">
        <v>1.987279847913161</v>
      </c>
      <c r="P346" s="110">
        <v>1.9694286030486872</v>
      </c>
      <c r="Q346" s="122">
        <v>1.0090641746732225</v>
      </c>
    </row>
    <row r="347" spans="11:17">
      <c r="K347" s="1">
        <v>342</v>
      </c>
      <c r="L347" s="122">
        <v>2.4236134144535892</v>
      </c>
      <c r="M347" s="110">
        <v>0.36031960264192747</v>
      </c>
      <c r="N347" s="122">
        <v>4.8563943477635467</v>
      </c>
      <c r="O347" s="122">
        <v>1.623658950433259</v>
      </c>
      <c r="P347" s="110">
        <v>-1.47833023307426</v>
      </c>
      <c r="Q347" s="122">
        <v>-1.098305990168909</v>
      </c>
    </row>
    <row r="348" spans="11:17">
      <c r="K348" s="1">
        <v>343</v>
      </c>
      <c r="L348" s="122">
        <v>3.013214116237549</v>
      </c>
      <c r="M348" s="110">
        <v>0.34721463612713899</v>
      </c>
      <c r="N348" s="122">
        <v>4.8878188859672287</v>
      </c>
      <c r="O348" s="122">
        <v>1.5969681315298354</v>
      </c>
      <c r="P348" s="110">
        <v>-1.7282460016123338</v>
      </c>
      <c r="Q348" s="122">
        <v>-0.92403982421482522</v>
      </c>
    </row>
    <row r="349" spans="11:17">
      <c r="K349" s="1">
        <v>344</v>
      </c>
      <c r="L349" s="122">
        <v>0.49826849964902764</v>
      </c>
      <c r="M349" s="110">
        <v>0.39445099377253601</v>
      </c>
      <c r="N349" s="122">
        <v>4.7537773144942932</v>
      </c>
      <c r="O349" s="122">
        <v>1.6797023984235739</v>
      </c>
      <c r="P349" s="110">
        <v>-0.82743403764683165</v>
      </c>
      <c r="Q349" s="122">
        <v>-2.0300136590954585</v>
      </c>
    </row>
    <row r="350" spans="11:17">
      <c r="K350" s="1">
        <v>345</v>
      </c>
      <c r="L350" s="122">
        <v>3.7906834947492376</v>
      </c>
      <c r="M350" s="110">
        <v>0.38631654492405937</v>
      </c>
      <c r="N350" s="122">
        <v>4.9292564489031445</v>
      </c>
      <c r="O350" s="122">
        <v>1.6922205299771829</v>
      </c>
      <c r="P350" s="110">
        <v>-0.98256049549063107</v>
      </c>
      <c r="Q350" s="122">
        <v>-1.722255818082927</v>
      </c>
    </row>
    <row r="351" spans="11:17">
      <c r="K351" s="1">
        <v>346</v>
      </c>
      <c r="L351" s="122">
        <v>1.4358824247348823</v>
      </c>
      <c r="M351" s="110">
        <v>0.37074855723869604</v>
      </c>
      <c r="N351" s="122">
        <v>4.8037502614735192</v>
      </c>
      <c r="O351" s="122">
        <v>1.6400592723921603</v>
      </c>
      <c r="P351" s="110">
        <v>-1.279446840265976</v>
      </c>
      <c r="Q351" s="122">
        <v>-1.281850265893985</v>
      </c>
    </row>
    <row r="352" spans="11:17">
      <c r="K352" s="1">
        <v>347</v>
      </c>
      <c r="L352" s="122">
        <v>2.0816185321252241</v>
      </c>
      <c r="M352" s="110">
        <v>0.51551715372328588</v>
      </c>
      <c r="N352" s="122">
        <v>4.838166704525209</v>
      </c>
      <c r="O352" s="122">
        <v>1.9541903171613937</v>
      </c>
      <c r="P352" s="110">
        <v>1.4813351128810943</v>
      </c>
      <c r="Q352" s="122">
        <v>1.3192088003373044</v>
      </c>
    </row>
    <row r="353" spans="11:17">
      <c r="K353" s="1">
        <v>348</v>
      </c>
      <c r="L353" s="122">
        <v>-0.53677987919431391</v>
      </c>
      <c r="M353" s="110">
        <v>0.3398474588799148</v>
      </c>
      <c r="N353" s="122">
        <v>4.6986113059987007</v>
      </c>
      <c r="O353" s="122">
        <v>1.5719383968757112</v>
      </c>
      <c r="P353" s="110">
        <v>-1.868740352484469</v>
      </c>
      <c r="Q353" s="122">
        <v>-0.84117539110547757</v>
      </c>
    </row>
    <row r="354" spans="11:17">
      <c r="K354" s="1">
        <v>349</v>
      </c>
      <c r="L354" s="122">
        <v>2.8410411369019526</v>
      </c>
      <c r="M354" s="110">
        <v>0.48511484919291786</v>
      </c>
      <c r="N354" s="122">
        <v>4.8786424105145993</v>
      </c>
      <c r="O354" s="122">
        <v>1.9056488310226118</v>
      </c>
      <c r="P354" s="110">
        <v>0.90155375338952837</v>
      </c>
      <c r="Q354" s="122">
        <v>2.1137384474947116</v>
      </c>
    </row>
    <row r="355" spans="11:17">
      <c r="K355" s="1">
        <v>350</v>
      </c>
      <c r="L355" s="122">
        <v>3.0713100378391696</v>
      </c>
      <c r="M355" s="110">
        <v>0.61223963956821026</v>
      </c>
      <c r="N355" s="122">
        <v>4.8909152823967519</v>
      </c>
      <c r="O355" s="122">
        <v>2.199674361358416</v>
      </c>
      <c r="P355" s="110">
        <v>3.3258628617745849</v>
      </c>
      <c r="Q355" s="122">
        <v>0.66138456478170382</v>
      </c>
    </row>
    <row r="356" spans="11:17">
      <c r="K356" s="1">
        <v>351</v>
      </c>
      <c r="L356" s="122">
        <v>0.4172095941765408</v>
      </c>
      <c r="M356" s="110">
        <v>0.53194983579095323</v>
      </c>
      <c r="N356" s="122">
        <v>4.749457036950421</v>
      </c>
      <c r="O356" s="122">
        <v>1.9426698172767463</v>
      </c>
      <c r="P356" s="110">
        <v>1.7947114472233885</v>
      </c>
      <c r="Q356" s="122">
        <v>1.082441314052053</v>
      </c>
    </row>
    <row r="357" spans="11:17">
      <c r="K357" s="1">
        <v>352</v>
      </c>
      <c r="L357" s="122">
        <v>0.59375815398613097</v>
      </c>
      <c r="M357" s="110">
        <v>0.5476990894399294</v>
      </c>
      <c r="N357" s="122">
        <v>4.7588667220911525</v>
      </c>
      <c r="O357" s="122">
        <v>1.9782059972428421</v>
      </c>
      <c r="P357" s="110">
        <v>2.0950545900420572</v>
      </c>
      <c r="Q357" s="122">
        <v>0.94422646867790239</v>
      </c>
    </row>
    <row r="358" spans="11:17">
      <c r="K358" s="1">
        <v>353</v>
      </c>
      <c r="L358" s="122">
        <v>2.2144067725844043</v>
      </c>
      <c r="M358" s="110">
        <v>0.57624791481982895</v>
      </c>
      <c r="N358" s="122">
        <v>4.8452440521652029</v>
      </c>
      <c r="O358" s="122">
        <v>2.0887256463131614</v>
      </c>
      <c r="P358" s="110">
        <v>2.6394895283248481</v>
      </c>
      <c r="Q358" s="122">
        <v>0.79133697023559368</v>
      </c>
    </row>
    <row r="359" spans="11:17">
      <c r="K359" s="1">
        <v>354</v>
      </c>
      <c r="L359" s="122">
        <v>3.0435724242657503</v>
      </c>
      <c r="M359" s="110">
        <v>0.42659335294447931</v>
      </c>
      <c r="N359" s="122">
        <v>4.8894369230685157</v>
      </c>
      <c r="O359" s="122">
        <v>1.7772356578719251</v>
      </c>
      <c r="P359" s="110">
        <v>-0.21446929744561061</v>
      </c>
      <c r="Q359" s="122">
        <v>-8.2866670383094423</v>
      </c>
    </row>
    <row r="360" spans="11:17">
      <c r="K360" s="1">
        <v>355</v>
      </c>
      <c r="L360" s="122">
        <v>1.8470845345618505</v>
      </c>
      <c r="M360" s="110">
        <v>0.45457052784947927</v>
      </c>
      <c r="N360" s="122">
        <v>4.8256665115230764</v>
      </c>
      <c r="O360" s="122">
        <v>1.8195540727713295</v>
      </c>
      <c r="P360" s="110">
        <v>0.31906408930642982</v>
      </c>
      <c r="Q360" s="122">
        <v>5.702785533547857</v>
      </c>
    </row>
    <row r="361" spans="11:17">
      <c r="K361" s="1">
        <v>356</v>
      </c>
      <c r="L361" s="122">
        <v>1.9161483337055194</v>
      </c>
      <c r="M361" s="110">
        <v>0.73977649896373654</v>
      </c>
      <c r="N361" s="122">
        <v>4.8293474738898361</v>
      </c>
      <c r="O361" s="122">
        <v>2.4250749989543117</v>
      </c>
      <c r="P361" s="110">
        <v>5.7580302539458899</v>
      </c>
      <c r="Q361" s="122">
        <v>0.42116399046226699</v>
      </c>
    </row>
    <row r="362" spans="11:17">
      <c r="K362" s="1">
        <v>357</v>
      </c>
      <c r="L362" s="122">
        <v>2.4724422892364788</v>
      </c>
      <c r="M362" s="110">
        <v>0.64845581238120642</v>
      </c>
      <c r="N362" s="122">
        <v>4.8589968291317245</v>
      </c>
      <c r="O362" s="122">
        <v>2.2558669459764058</v>
      </c>
      <c r="P362" s="110">
        <v>4.0165164893022833</v>
      </c>
      <c r="Q362" s="122">
        <v>0.56164762474765206</v>
      </c>
    </row>
    <row r="363" spans="11:17">
      <c r="K363" s="1">
        <v>358</v>
      </c>
      <c r="L363" s="122">
        <v>1.3904378488398805</v>
      </c>
      <c r="M363" s="110">
        <v>0.45830962566969752</v>
      </c>
      <c r="N363" s="122">
        <v>4.8013281564674681</v>
      </c>
      <c r="O363" s="122">
        <v>1.8191293877233221</v>
      </c>
      <c r="P363" s="110">
        <v>0.39036984230659399</v>
      </c>
      <c r="Q363" s="122">
        <v>4.660015171701172</v>
      </c>
    </row>
    <row r="364" spans="11:17">
      <c r="K364" s="1">
        <v>359</v>
      </c>
      <c r="L364" s="122">
        <v>1.1402510191178212</v>
      </c>
      <c r="M364" s="110">
        <v>0.39360973424808565</v>
      </c>
      <c r="N364" s="122">
        <v>4.7879936988169423</v>
      </c>
      <c r="O364" s="122">
        <v>1.6842068053926065</v>
      </c>
      <c r="P364" s="110">
        <v>-0.84347711721942886</v>
      </c>
      <c r="Q364" s="122">
        <v>-1.9967427343431576</v>
      </c>
    </row>
    <row r="365" spans="11:17">
      <c r="K365" s="1">
        <v>360</v>
      </c>
      <c r="L365" s="122">
        <v>2.9921916657758292</v>
      </c>
      <c r="M365" s="110">
        <v>0.54333279974750714</v>
      </c>
      <c r="N365" s="122">
        <v>4.8866984314025199</v>
      </c>
      <c r="O365" s="122">
        <v>2.0406798003614588</v>
      </c>
      <c r="P365" s="110">
        <v>2.0117880938697681</v>
      </c>
      <c r="Q365" s="122">
        <v>1.0143612076141262</v>
      </c>
    </row>
    <row r="366" spans="11:17">
      <c r="K366" s="1">
        <v>361</v>
      </c>
      <c r="L366" s="122">
        <v>1.5805910562787613</v>
      </c>
      <c r="M366" s="110">
        <v>0.30598723760418001</v>
      </c>
      <c r="N366" s="122">
        <v>4.8114629421175454</v>
      </c>
      <c r="O366" s="122">
        <v>1.5066889212467958</v>
      </c>
      <c r="P366" s="110">
        <v>-2.5144652548293358</v>
      </c>
      <c r="Q366" s="122">
        <v>-0.59920848711391683</v>
      </c>
    </row>
    <row r="367" spans="11:17">
      <c r="K367" s="1">
        <v>362</v>
      </c>
      <c r="L367" s="122">
        <v>3.5472691302153985</v>
      </c>
      <c r="M367" s="110">
        <v>0.34804645939168599</v>
      </c>
      <c r="N367" s="122">
        <v>4.9162829501022198</v>
      </c>
      <c r="O367" s="122">
        <v>1.6006931886579201</v>
      </c>
      <c r="P367" s="110">
        <v>-1.7123828744374165</v>
      </c>
      <c r="Q367" s="122">
        <v>-0.93477528451912906</v>
      </c>
    </row>
    <row r="368" spans="11:17">
      <c r="K368" s="1">
        <v>363</v>
      </c>
      <c r="L368" s="122">
        <v>3.8473909505009996</v>
      </c>
      <c r="M368" s="110">
        <v>0.66449962820111264</v>
      </c>
      <c r="N368" s="122">
        <v>4.9322788428798017</v>
      </c>
      <c r="O368" s="122">
        <v>2.354027229441165</v>
      </c>
      <c r="P368" s="110">
        <v>4.3224770239126116</v>
      </c>
      <c r="Q368" s="122">
        <v>0.54460144412991029</v>
      </c>
    </row>
    <row r="369" spans="11:17">
      <c r="K369" s="1">
        <v>364</v>
      </c>
      <c r="L369" s="122">
        <v>0.94827587444805683</v>
      </c>
      <c r="M369" s="110">
        <v>0.44893336448845961</v>
      </c>
      <c r="N369" s="122">
        <v>4.7777618075563328</v>
      </c>
      <c r="O369" s="122">
        <v>1.7924285149559518</v>
      </c>
      <c r="P369" s="110">
        <v>0.21156163883056678</v>
      </c>
      <c r="Q369" s="122">
        <v>8.4723701558743016</v>
      </c>
    </row>
    <row r="370" spans="11:17">
      <c r="K370" s="1">
        <v>365</v>
      </c>
      <c r="L370" s="122">
        <v>1.2688877554370031</v>
      </c>
      <c r="M370" s="110">
        <v>0.55093556807878508</v>
      </c>
      <c r="N370" s="122">
        <v>4.7948497795892813</v>
      </c>
      <c r="O370" s="122">
        <v>2.0051498774099459</v>
      </c>
      <c r="P370" s="110">
        <v>2.1567752396502726</v>
      </c>
      <c r="Q370" s="122">
        <v>0.92969811621867782</v>
      </c>
    </row>
    <row r="371" spans="11:17">
      <c r="K371" s="1">
        <v>366</v>
      </c>
      <c r="L371" s="122">
        <v>2.0722757245607752</v>
      </c>
      <c r="M371" s="110">
        <v>0.3058367818647591</v>
      </c>
      <c r="N371" s="122">
        <v>4.8376687515676391</v>
      </c>
      <c r="O371" s="122">
        <v>1.5052936749744994</v>
      </c>
      <c r="P371" s="110">
        <v>-2.517334492358934</v>
      </c>
      <c r="Q371" s="122">
        <v>-0.59797125870385415</v>
      </c>
    </row>
    <row r="372" spans="11:17">
      <c r="K372" s="1">
        <v>367</v>
      </c>
      <c r="L372" s="122">
        <v>1.2495518704846746</v>
      </c>
      <c r="M372" s="110">
        <v>0.51835826759426396</v>
      </c>
      <c r="N372" s="122">
        <v>4.7938192155930919</v>
      </c>
      <c r="O372" s="122">
        <v>1.9384393697293696</v>
      </c>
      <c r="P372" s="110">
        <v>1.5355160339668856</v>
      </c>
      <c r="Q372" s="122">
        <v>1.2624025583904606</v>
      </c>
    </row>
    <row r="373" spans="11:17">
      <c r="K373" s="1">
        <v>368</v>
      </c>
      <c r="L373" s="122">
        <v>1.8623996337696116</v>
      </c>
      <c r="M373" s="110">
        <v>0.56725480826100527</v>
      </c>
      <c r="N373" s="122">
        <v>4.8264827756806525</v>
      </c>
      <c r="O373" s="122">
        <v>2.0577715758673554</v>
      </c>
      <c r="P373" s="110">
        <v>2.4679882021171871</v>
      </c>
      <c r="Q373" s="122">
        <v>0.83378501327602639</v>
      </c>
    </row>
    <row r="374" spans="11:17">
      <c r="K374" s="1">
        <v>369</v>
      </c>
      <c r="L374" s="122">
        <v>3.1558264865295107</v>
      </c>
      <c r="M374" s="110">
        <v>0.53202570842794672</v>
      </c>
      <c r="N374" s="122">
        <v>4.8954198400790494</v>
      </c>
      <c r="O374" s="122">
        <v>2.019686937653197</v>
      </c>
      <c r="P374" s="110">
        <v>1.796158361899888</v>
      </c>
      <c r="Q374" s="122">
        <v>1.1244481447152974</v>
      </c>
    </row>
    <row r="375" spans="11:17">
      <c r="K375" s="1">
        <v>370</v>
      </c>
      <c r="L375" s="122">
        <v>1.226040611448912</v>
      </c>
      <c r="M375" s="110">
        <v>0.48130777051436147</v>
      </c>
      <c r="N375" s="122">
        <v>4.7925661125090038</v>
      </c>
      <c r="O375" s="122">
        <v>1.862741400405298</v>
      </c>
      <c r="P375" s="110">
        <v>0.82895158437500527</v>
      </c>
      <c r="Q375" s="122">
        <v>2.2471051814319494</v>
      </c>
    </row>
    <row r="376" spans="11:17">
      <c r="K376" s="1">
        <v>371</v>
      </c>
      <c r="L376" s="122">
        <v>2.6212194687289125</v>
      </c>
      <c r="M376" s="110">
        <v>0.42239344488094094</v>
      </c>
      <c r="N376" s="122">
        <v>4.8669263552443134</v>
      </c>
      <c r="O376" s="122">
        <v>1.7620450184147165</v>
      </c>
      <c r="P376" s="110">
        <v>-0.29456284444582437</v>
      </c>
      <c r="Q376" s="122">
        <v>-5.981898435730205</v>
      </c>
    </row>
    <row r="377" spans="11:17">
      <c r="K377" s="1">
        <v>372</v>
      </c>
      <c r="L377" s="122">
        <v>2.4245712982373213</v>
      </c>
      <c r="M377" s="110">
        <v>0.59883637925506827</v>
      </c>
      <c r="N377" s="122">
        <v>4.8564454010534526</v>
      </c>
      <c r="O377" s="122">
        <v>2.145266536202735</v>
      </c>
      <c r="P377" s="110">
        <v>3.0702585381546221</v>
      </c>
      <c r="Q377" s="122">
        <v>0.69872504531561264</v>
      </c>
    </row>
    <row r="378" spans="11:17">
      <c r="K378" s="1">
        <v>373</v>
      </c>
      <c r="L378" s="122">
        <v>2.0470563211522768</v>
      </c>
      <c r="M378" s="110">
        <v>0.27521572032153918</v>
      </c>
      <c r="N378" s="122">
        <v>4.8363246078047739</v>
      </c>
      <c r="O378" s="122">
        <v>1.4399324209411306</v>
      </c>
      <c r="P378" s="110">
        <v>-3.101287615809472</v>
      </c>
      <c r="Q378" s="122">
        <v>-0.46430147710285541</v>
      </c>
    </row>
    <row r="379" spans="11:17">
      <c r="K379" s="1">
        <v>374</v>
      </c>
      <c r="L379" s="122">
        <v>3.7783000374153568</v>
      </c>
      <c r="M379" s="110">
        <v>0.64654812694478747</v>
      </c>
      <c r="N379" s="122">
        <v>4.928596435394164</v>
      </c>
      <c r="O379" s="122">
        <v>2.3083530417285409</v>
      </c>
      <c r="P379" s="110">
        <v>3.980136337438978</v>
      </c>
      <c r="Q379" s="122">
        <v>0.57996833425406036</v>
      </c>
    </row>
    <row r="380" spans="11:17">
      <c r="K380" s="1">
        <v>375</v>
      </c>
      <c r="L380" s="122">
        <v>1.8041075421816617</v>
      </c>
      <c r="M380" s="110">
        <v>0.52640987157871699</v>
      </c>
      <c r="N380" s="122">
        <v>4.8233759237831979</v>
      </c>
      <c r="O380" s="122">
        <v>1.9699301748105924</v>
      </c>
      <c r="P380" s="110">
        <v>1.6890626146062253</v>
      </c>
      <c r="Q380" s="122">
        <v>1.1662860558131802</v>
      </c>
    </row>
    <row r="381" spans="11:17">
      <c r="K381" s="1">
        <v>376</v>
      </c>
      <c r="L381" s="122">
        <v>1.3881362489892712</v>
      </c>
      <c r="M381" s="110">
        <v>0.62351176568300215</v>
      </c>
      <c r="N381" s="122">
        <v>4.8012054857986293</v>
      </c>
      <c r="O381" s="122">
        <v>2.1574455531652079</v>
      </c>
      <c r="P381" s="110">
        <v>3.54082579646483</v>
      </c>
      <c r="Q381" s="122">
        <v>0.60930576006286652</v>
      </c>
    </row>
    <row r="382" spans="11:17">
      <c r="K382" s="1">
        <v>377</v>
      </c>
      <c r="L382" s="122">
        <v>1.1021486225473507</v>
      </c>
      <c r="M382" s="110">
        <v>0.47966758226001477</v>
      </c>
      <c r="N382" s="122">
        <v>4.7859629172845279</v>
      </c>
      <c r="O382" s="122">
        <v>1.856808224494876</v>
      </c>
      <c r="P382" s="110">
        <v>0.79767268658693524</v>
      </c>
      <c r="Q382" s="122">
        <v>2.3277821288325002</v>
      </c>
    </row>
    <row r="383" spans="11:17">
      <c r="K383" s="1">
        <v>378</v>
      </c>
      <c r="L383" s="122">
        <v>1.8778833753520203</v>
      </c>
      <c r="M383" s="110">
        <v>0.66624650522204654</v>
      </c>
      <c r="N383" s="122">
        <v>4.8273080281395115</v>
      </c>
      <c r="O383" s="122">
        <v>2.2675171888217136</v>
      </c>
      <c r="P383" s="110">
        <v>4.3557905095087435</v>
      </c>
      <c r="Q383" s="122">
        <v>0.52057535454739989</v>
      </c>
    </row>
    <row r="384" spans="11:17">
      <c r="K384" s="1">
        <v>379</v>
      </c>
      <c r="L384" s="122">
        <v>1.6786170455992209</v>
      </c>
      <c r="M384" s="110">
        <v>0.43985889927261895</v>
      </c>
      <c r="N384" s="122">
        <v>4.8166875312963473</v>
      </c>
      <c r="O384" s="122">
        <v>1.7858681718582448</v>
      </c>
      <c r="P384" s="110">
        <v>3.8508777846175235E-2</v>
      </c>
      <c r="Q384" s="122">
        <v>46.375612827599006</v>
      </c>
    </row>
    <row r="385" spans="11:17">
      <c r="K385" s="1">
        <v>380</v>
      </c>
      <c r="L385" s="122">
        <v>1.1586484345486188</v>
      </c>
      <c r="M385" s="110">
        <v>0.2565834678328347</v>
      </c>
      <c r="N385" s="122">
        <v>4.7889742442645717</v>
      </c>
      <c r="O385" s="122">
        <v>1.407941263268464</v>
      </c>
      <c r="P385" s="110">
        <v>-3.4566104390349537</v>
      </c>
      <c r="Q385" s="122">
        <v>-0.40731846648636089</v>
      </c>
    </row>
    <row r="386" spans="11:17">
      <c r="K386" s="1">
        <v>381</v>
      </c>
      <c r="L386" s="122">
        <v>2.5794983314041899</v>
      </c>
      <c r="M386" s="110">
        <v>0.47337431609622121</v>
      </c>
      <c r="N386" s="122">
        <v>4.8647027020671807</v>
      </c>
      <c r="O386" s="122">
        <v>1.8740311979750306</v>
      </c>
      <c r="P386" s="110">
        <v>0.67765815254258754</v>
      </c>
      <c r="Q386" s="122">
        <v>2.7654521545171802</v>
      </c>
    </row>
    <row r="387" spans="11:17">
      <c r="K387" s="1">
        <v>382</v>
      </c>
      <c r="L387" s="122">
        <v>2.3293272632394122</v>
      </c>
      <c r="M387" s="110">
        <v>0.50170631060447868</v>
      </c>
      <c r="N387" s="122">
        <v>4.8513690844761346</v>
      </c>
      <c r="O387" s="122">
        <v>1.9305697461983762</v>
      </c>
      <c r="P387" s="110">
        <v>1.2179580589755759</v>
      </c>
      <c r="Q387" s="122">
        <v>1.5850872137766203</v>
      </c>
    </row>
    <row r="388" spans="11:17">
      <c r="K388" s="1">
        <v>383</v>
      </c>
      <c r="L388" s="122">
        <v>1.9756490194055374</v>
      </c>
      <c r="M388" s="110">
        <v>0.43644224996357955</v>
      </c>
      <c r="N388" s="122">
        <v>4.8325187414362754</v>
      </c>
      <c r="O388" s="122">
        <v>1.7832752560512297</v>
      </c>
      <c r="P388" s="110">
        <v>-2.6647782220585725E-2</v>
      </c>
      <c r="Q388" s="122">
        <v>-66.920212770037892</v>
      </c>
    </row>
    <row r="389" spans="11:17">
      <c r="K389" s="1">
        <v>384</v>
      </c>
      <c r="L389" s="122">
        <v>2.2803356339530834</v>
      </c>
      <c r="M389" s="110">
        <v>0.56630384548593515</v>
      </c>
      <c r="N389" s="122">
        <v>4.848757928618431</v>
      </c>
      <c r="O389" s="122">
        <v>2.0694121196160165</v>
      </c>
      <c r="P389" s="110">
        <v>2.4498530475927858</v>
      </c>
      <c r="Q389" s="122">
        <v>0.84470867411798889</v>
      </c>
    </row>
    <row r="390" spans="11:17">
      <c r="K390" s="1">
        <v>385</v>
      </c>
      <c r="L390" s="122">
        <v>2.5650364290771046</v>
      </c>
      <c r="M390" s="110">
        <v>0.24556121637358183</v>
      </c>
      <c r="N390" s="122">
        <v>4.8639319115969508</v>
      </c>
      <c r="O390" s="122">
        <v>1.3712607369651426</v>
      </c>
      <c r="P390" s="110">
        <v>-3.6668081866866267</v>
      </c>
      <c r="Q390" s="122">
        <v>-0.37396576726971659</v>
      </c>
    </row>
    <row r="391" spans="11:17">
      <c r="K391" s="1">
        <v>386</v>
      </c>
      <c r="L391" s="122">
        <v>2.3933852813736696</v>
      </c>
      <c r="M391" s="110">
        <v>0.39983061273976894</v>
      </c>
      <c r="N391" s="122">
        <v>4.8547832487266529</v>
      </c>
      <c r="O391" s="122">
        <v>1.7097452460698346</v>
      </c>
      <c r="P391" s="110">
        <v>-0.72484303849236298</v>
      </c>
      <c r="Q391" s="122">
        <v>-2.3587799775604088</v>
      </c>
    </row>
    <row r="392" spans="11:17">
      <c r="K392" s="1">
        <v>387</v>
      </c>
      <c r="L392" s="122">
        <v>2.8171443431908196</v>
      </c>
      <c r="M392" s="110">
        <v>0.5289718209563794</v>
      </c>
      <c r="N392" s="122">
        <v>4.8773687592033834</v>
      </c>
      <c r="O392" s="122">
        <v>2.0033414248320502</v>
      </c>
      <c r="P392" s="110">
        <v>1.7379197823793433</v>
      </c>
      <c r="Q392" s="122">
        <v>1.1527237592573603</v>
      </c>
    </row>
    <row r="393" spans="11:17">
      <c r="K393" s="1">
        <v>388</v>
      </c>
      <c r="L393" s="122">
        <v>0.98855517611411603</v>
      </c>
      <c r="M393" s="110">
        <v>0.52760820554555132</v>
      </c>
      <c r="N393" s="122">
        <v>4.7799086137765299</v>
      </c>
      <c r="O393" s="122">
        <v>1.9500412891852124</v>
      </c>
      <c r="P393" s="110">
        <v>1.7119152143399781</v>
      </c>
      <c r="Q393" s="122">
        <v>1.1390992222339953</v>
      </c>
    </row>
    <row r="394" spans="11:17">
      <c r="K394" s="1">
        <v>389</v>
      </c>
      <c r="L394" s="122">
        <v>2.241898370752796</v>
      </c>
      <c r="M394" s="110">
        <v>0.45741451217341084</v>
      </c>
      <c r="N394" s="122">
        <v>4.8467092993643819</v>
      </c>
      <c r="O394" s="122">
        <v>1.8326933582986422</v>
      </c>
      <c r="P394" s="110">
        <v>0.37329975081869549</v>
      </c>
      <c r="Q394" s="122">
        <v>4.9094416866855779</v>
      </c>
    </row>
    <row r="395" spans="11:17">
      <c r="K395" s="1">
        <v>390</v>
      </c>
      <c r="L395" s="122">
        <v>1.1445454093712857</v>
      </c>
      <c r="M395" s="110">
        <v>0.4613097399037287</v>
      </c>
      <c r="N395" s="122">
        <v>4.7882225812286698</v>
      </c>
      <c r="O395" s="122">
        <v>1.8207001438871453</v>
      </c>
      <c r="P395" s="110">
        <v>0.44758294953993527</v>
      </c>
      <c r="Q395" s="122">
        <v>4.0678496483358435</v>
      </c>
    </row>
    <row r="396" spans="11:17">
      <c r="K396" s="1">
        <v>391</v>
      </c>
      <c r="L396" s="122">
        <v>0.91694500549935776</v>
      </c>
      <c r="M396" s="110">
        <v>0.68472941683258559</v>
      </c>
      <c r="N396" s="122">
        <v>4.7760919349031044</v>
      </c>
      <c r="O396" s="122">
        <v>2.2599721647390103</v>
      </c>
      <c r="P396" s="110">
        <v>4.708265355953916</v>
      </c>
      <c r="Q396" s="122">
        <v>0.48000101818414387</v>
      </c>
    </row>
    <row r="397" spans="11:17">
      <c r="K397" s="1">
        <v>392</v>
      </c>
      <c r="L397" s="122">
        <v>2.7241631711189456</v>
      </c>
      <c r="M397" s="110">
        <v>0.35616454321246216</v>
      </c>
      <c r="N397" s="122">
        <v>4.8724130486942974</v>
      </c>
      <c r="O397" s="122">
        <v>1.615935244845403</v>
      </c>
      <c r="P397" s="110">
        <v>-1.5575685027382384</v>
      </c>
      <c r="Q397" s="122">
        <v>-1.0374729856212133</v>
      </c>
    </row>
    <row r="398" spans="11:17">
      <c r="K398" s="1">
        <v>393</v>
      </c>
      <c r="L398" s="122">
        <v>0.41235718079223505</v>
      </c>
      <c r="M398" s="110">
        <v>0.39981480937855518</v>
      </c>
      <c r="N398" s="122">
        <v>4.7491984130218645</v>
      </c>
      <c r="O398" s="122">
        <v>1.6891581512386109</v>
      </c>
      <c r="P398" s="110">
        <v>-0.72514441348319281</v>
      </c>
      <c r="Q398" s="122">
        <v>-2.3294093146561377</v>
      </c>
    </row>
    <row r="399" spans="11:17">
      <c r="K399" s="1">
        <v>394</v>
      </c>
      <c r="L399" s="122">
        <v>2.7614529569470467</v>
      </c>
      <c r="M399" s="110">
        <v>0.52832279853886943</v>
      </c>
      <c r="N399" s="122">
        <v>4.8744005196993641</v>
      </c>
      <c r="O399" s="122">
        <v>2.0003523747635938</v>
      </c>
      <c r="P399" s="110">
        <v>1.7255427239498218</v>
      </c>
      <c r="Q399" s="122">
        <v>1.1592598357603827</v>
      </c>
    </row>
    <row r="400" spans="11:17">
      <c r="K400" s="1">
        <v>395</v>
      </c>
      <c r="L400" s="122">
        <v>2.2362891007601093</v>
      </c>
      <c r="M400" s="110">
        <v>0.3607814328602722</v>
      </c>
      <c r="N400" s="122">
        <v>4.8464103364923119</v>
      </c>
      <c r="O400" s="122">
        <v>1.6237040192854382</v>
      </c>
      <c r="P400" s="110">
        <v>-1.4695229878347185</v>
      </c>
      <c r="Q400" s="122">
        <v>-1.104919101454751</v>
      </c>
    </row>
    <row r="401" spans="11:17">
      <c r="K401" s="1">
        <v>396</v>
      </c>
      <c r="L401" s="122">
        <v>3.9797209344031623</v>
      </c>
      <c r="M401" s="110">
        <v>0.68416122886038655</v>
      </c>
      <c r="N401" s="122">
        <v>4.9393317663618195</v>
      </c>
      <c r="O401" s="122">
        <v>2.4071773465488482</v>
      </c>
      <c r="P401" s="110">
        <v>4.6974298354216053</v>
      </c>
      <c r="Q401" s="122">
        <v>0.51244562045338105</v>
      </c>
    </row>
    <row r="402" spans="11:17">
      <c r="K402" s="1">
        <v>397</v>
      </c>
      <c r="L402" s="122">
        <v>0.44309706221436485</v>
      </c>
      <c r="M402" s="110">
        <v>0.4778843371743241</v>
      </c>
      <c r="N402" s="122">
        <v>4.7508367872219006</v>
      </c>
      <c r="O402" s="122">
        <v>1.8395004758902305</v>
      </c>
      <c r="P402" s="110">
        <v>0.76366565073688264</v>
      </c>
      <c r="Q402" s="122">
        <v>2.4087772890076229</v>
      </c>
    </row>
    <row r="403" spans="11:17">
      <c r="K403" s="1">
        <v>398</v>
      </c>
      <c r="L403" s="122">
        <v>3.357892310260385</v>
      </c>
      <c r="M403" s="110">
        <v>0.54158275651201482</v>
      </c>
      <c r="N403" s="122">
        <v>4.906189544352257</v>
      </c>
      <c r="O403" s="122">
        <v>2.0474525480205727</v>
      </c>
      <c r="P403" s="110">
        <v>1.9784142275817942</v>
      </c>
      <c r="Q403" s="122">
        <v>1.0348957864719583</v>
      </c>
    </row>
    <row r="404" spans="11:17">
      <c r="K404" s="1">
        <v>399</v>
      </c>
      <c r="L404" s="122">
        <v>2.2317854440618765</v>
      </c>
      <c r="M404" s="110">
        <v>0.49898475832643363</v>
      </c>
      <c r="N404" s="122">
        <v>4.8461703005976098</v>
      </c>
      <c r="O404" s="122">
        <v>1.9223461778677127</v>
      </c>
      <c r="P404" s="110">
        <v>1.1660572144814942</v>
      </c>
      <c r="Q404" s="122">
        <v>1.6485864964374961</v>
      </c>
    </row>
    <row r="405" spans="11:17">
      <c r="K405" s="1">
        <v>400</v>
      </c>
      <c r="L405" s="122">
        <v>1.8062975991655454</v>
      </c>
      <c r="M405" s="110">
        <v>0.4742578692645536</v>
      </c>
      <c r="N405" s="122">
        <v>4.8234926494403254</v>
      </c>
      <c r="O405" s="122">
        <v>1.8602563783641912</v>
      </c>
      <c r="P405" s="110">
        <v>0.69450778499749077</v>
      </c>
      <c r="Q405" s="122">
        <v>2.6785248755288067</v>
      </c>
    </row>
    <row r="406" spans="11:17">
      <c r="K406" s="1">
        <v>401</v>
      </c>
      <c r="L406" s="122">
        <v>1.6548547991998839</v>
      </c>
      <c r="M406" s="110">
        <v>0.35290044862254644</v>
      </c>
      <c r="N406" s="122">
        <v>4.8154210510877551</v>
      </c>
      <c r="O406" s="122">
        <v>1.604286560975849</v>
      </c>
      <c r="P406" s="110">
        <v>-1.6198157970826514</v>
      </c>
      <c r="Q406" s="122">
        <v>-0.99041296168689597</v>
      </c>
    </row>
    <row r="407" spans="11:17">
      <c r="K407" s="1">
        <v>402</v>
      </c>
      <c r="L407" s="122">
        <v>2.3626692606372588</v>
      </c>
      <c r="M407" s="110">
        <v>0.53438946183289371</v>
      </c>
      <c r="N407" s="122">
        <v>4.8531461462534446</v>
      </c>
      <c r="O407" s="122">
        <v>2.0025730318901873</v>
      </c>
      <c r="P407" s="110">
        <v>1.8412358711148222</v>
      </c>
      <c r="Q407" s="122">
        <v>1.0876243849614333</v>
      </c>
    </row>
    <row r="408" spans="11:17">
      <c r="K408" s="1">
        <v>403</v>
      </c>
      <c r="L408" s="122">
        <v>2.9854800687246588</v>
      </c>
      <c r="M408" s="110">
        <v>0.55904808686018637</v>
      </c>
      <c r="N408" s="122">
        <v>4.8863407167028861</v>
      </c>
      <c r="O408" s="122">
        <v>2.0760281360270163</v>
      </c>
      <c r="P408" s="110">
        <v>2.3114834843257199</v>
      </c>
      <c r="Q408" s="122">
        <v>0.89813669451011113</v>
      </c>
    </row>
    <row r="409" spans="11:17">
      <c r="K409" s="1">
        <v>404</v>
      </c>
      <c r="L409" s="122">
        <v>1.7634705099128982</v>
      </c>
      <c r="M409" s="110">
        <v>0.52703433271251199</v>
      </c>
      <c r="N409" s="122">
        <v>4.8212100512373368</v>
      </c>
      <c r="O409" s="122">
        <v>1.9701304136700415</v>
      </c>
      <c r="P409" s="110">
        <v>1.7009712817514959</v>
      </c>
      <c r="Q409" s="122">
        <v>1.1582384927988858</v>
      </c>
    </row>
    <row r="410" spans="11:17">
      <c r="K410" s="1">
        <v>405</v>
      </c>
      <c r="L410" s="122">
        <v>2.4286425824065438</v>
      </c>
      <c r="M410" s="110">
        <v>0.55819483920517721</v>
      </c>
      <c r="N410" s="122">
        <v>4.8566623923571033</v>
      </c>
      <c r="O410" s="122">
        <v>2.0565177309015139</v>
      </c>
      <c r="P410" s="110">
        <v>2.2952117873920237</v>
      </c>
      <c r="Q410" s="122">
        <v>0.89600347218426835</v>
      </c>
    </row>
    <row r="411" spans="11:17">
      <c r="K411" s="1">
        <v>406</v>
      </c>
      <c r="L411" s="122">
        <v>4.6020935924298065</v>
      </c>
      <c r="M411" s="110">
        <v>0.44256300344408972</v>
      </c>
      <c r="N411" s="122">
        <v>4.9725029842893234</v>
      </c>
      <c r="O411" s="122">
        <v>1.8385680538453544</v>
      </c>
      <c r="P411" s="110">
        <v>9.0076881546210075E-2</v>
      </c>
      <c r="Q411" s="122">
        <v>20.41109796748632</v>
      </c>
    </row>
    <row r="412" spans="11:17">
      <c r="K412" s="1">
        <v>407</v>
      </c>
      <c r="L412" s="122">
        <v>1.4055385873888806</v>
      </c>
      <c r="M412" s="110">
        <v>0.53339193915454419</v>
      </c>
      <c r="N412" s="122">
        <v>4.802132995630652</v>
      </c>
      <c r="O412" s="122">
        <v>1.9733586693937104</v>
      </c>
      <c r="P412" s="110">
        <v>1.8222128048206407</v>
      </c>
      <c r="Q412" s="122">
        <v>1.0829463299638853</v>
      </c>
    </row>
    <row r="413" spans="11:17">
      <c r="K413" s="1">
        <v>408</v>
      </c>
      <c r="L413" s="122">
        <v>2.3743285534916994</v>
      </c>
      <c r="M413" s="110">
        <v>0.58113199475678867</v>
      </c>
      <c r="N413" s="122">
        <v>4.8537675632440003</v>
      </c>
      <c r="O413" s="122">
        <v>2.1048090355899411</v>
      </c>
      <c r="P413" s="110">
        <v>2.7326304447605594</v>
      </c>
      <c r="Q413" s="122">
        <v>0.77025015937505237</v>
      </c>
    </row>
    <row r="414" spans="11:17">
      <c r="K414" s="1">
        <v>409</v>
      </c>
      <c r="L414" s="122">
        <v>1.7282741726416622</v>
      </c>
      <c r="M414" s="110">
        <v>0.52410548365852383</v>
      </c>
      <c r="N414" s="122">
        <v>4.8193341568534542</v>
      </c>
      <c r="O414" s="122">
        <v>1.9630339423490728</v>
      </c>
      <c r="P414" s="110">
        <v>1.6451172235642062</v>
      </c>
      <c r="Q414" s="122">
        <v>1.1932486720284214</v>
      </c>
    </row>
    <row r="415" spans="11:17">
      <c r="K415" s="1">
        <v>410</v>
      </c>
      <c r="L415" s="122">
        <v>0.46773839190495914</v>
      </c>
      <c r="M415" s="110">
        <v>0.25230036551743573</v>
      </c>
      <c r="N415" s="122">
        <v>4.7521501208117503</v>
      </c>
      <c r="O415" s="122">
        <v>1.405773014837469</v>
      </c>
      <c r="P415" s="110">
        <v>-3.538290526173844</v>
      </c>
      <c r="Q415" s="122">
        <v>-0.39730287957942556</v>
      </c>
    </row>
    <row r="416" spans="11:17">
      <c r="K416" s="1">
        <v>411</v>
      </c>
      <c r="L416" s="122">
        <v>2.6512756176214394</v>
      </c>
      <c r="M416" s="110">
        <v>0.33975204244033053</v>
      </c>
      <c r="N416" s="122">
        <v>4.8685282878679867</v>
      </c>
      <c r="O416" s="122">
        <v>1.5792150534642833</v>
      </c>
      <c r="P416" s="110">
        <v>-1.8705599735268379</v>
      </c>
      <c r="Q416" s="122">
        <v>-0.84424721784608714</v>
      </c>
    </row>
    <row r="417" spans="11:17">
      <c r="K417" s="1">
        <v>412</v>
      </c>
      <c r="L417" s="122">
        <v>1.2347552062539671</v>
      </c>
      <c r="M417" s="110">
        <v>0.58502635621400945</v>
      </c>
      <c r="N417" s="122">
        <v>4.7930305829829241</v>
      </c>
      <c r="O417" s="122">
        <v>2.073228492701138</v>
      </c>
      <c r="P417" s="110">
        <v>2.8068971233856459</v>
      </c>
      <c r="Q417" s="122">
        <v>0.7386193371420875</v>
      </c>
    </row>
    <row r="418" spans="11:17">
      <c r="K418" s="1">
        <v>413</v>
      </c>
      <c r="L418" s="122">
        <v>2.5645175173411188</v>
      </c>
      <c r="M418" s="110">
        <v>0.5163705097532606</v>
      </c>
      <c r="N418" s="122">
        <v>4.8639042546392464</v>
      </c>
      <c r="O418" s="122">
        <v>1.9685602512471165</v>
      </c>
      <c r="P418" s="110">
        <v>1.4976088765589388</v>
      </c>
      <c r="Q418" s="122">
        <v>1.3144688723869509</v>
      </c>
    </row>
    <row r="419" spans="11:17">
      <c r="K419" s="1">
        <v>414</v>
      </c>
      <c r="L419" s="122">
        <v>1.9840902895388617</v>
      </c>
      <c r="M419" s="110">
        <v>0.4617634496480203</v>
      </c>
      <c r="N419" s="122">
        <v>4.8329686442518422</v>
      </c>
      <c r="O419" s="122">
        <v>1.8372853639390296</v>
      </c>
      <c r="P419" s="110">
        <v>0.45623533482530476</v>
      </c>
      <c r="Q419" s="122">
        <v>4.0270562661319014</v>
      </c>
    </row>
    <row r="420" spans="11:17">
      <c r="K420" s="1">
        <v>415</v>
      </c>
      <c r="L420" s="122">
        <v>2.030622679629043</v>
      </c>
      <c r="M420" s="110">
        <v>0.47396016757619552</v>
      </c>
      <c r="N420" s="122">
        <v>4.8354487275788696</v>
      </c>
      <c r="O420" s="122">
        <v>1.8641833636089116</v>
      </c>
      <c r="P420" s="110">
        <v>0.68883052163652536</v>
      </c>
      <c r="Q420" s="122">
        <v>2.7063019205072094</v>
      </c>
    </row>
    <row r="421" spans="11:17">
      <c r="K421" s="1">
        <v>416</v>
      </c>
      <c r="L421" s="122">
        <v>1.8009543311424607</v>
      </c>
      <c r="M421" s="110">
        <v>0.49572483348815005</v>
      </c>
      <c r="N421" s="122">
        <v>4.8232078639412297</v>
      </c>
      <c r="O421" s="122">
        <v>1.905301240171978</v>
      </c>
      <c r="P421" s="110">
        <v>1.1038894385915938</v>
      </c>
      <c r="Q421" s="122">
        <v>1.725989191999945</v>
      </c>
    </row>
    <row r="422" spans="11:17">
      <c r="K422" s="1">
        <v>417</v>
      </c>
      <c r="L422" s="122">
        <v>0.89476761745602196</v>
      </c>
      <c r="M422" s="110">
        <v>0.57785856883098741</v>
      </c>
      <c r="N422" s="122">
        <v>4.7749099244751712</v>
      </c>
      <c r="O422" s="122">
        <v>2.0470661454700165</v>
      </c>
      <c r="P422" s="110">
        <v>2.6702051989519617</v>
      </c>
      <c r="Q422" s="122">
        <v>0.76663252182771446</v>
      </c>
    </row>
    <row r="423" spans="11:17">
      <c r="K423" s="1">
        <v>418</v>
      </c>
      <c r="L423" s="122">
        <v>2.5206876657846951</v>
      </c>
      <c r="M423" s="110">
        <v>0.4303732396233414</v>
      </c>
      <c r="N423" s="122">
        <v>4.8615682112109928</v>
      </c>
      <c r="O423" s="122">
        <v>1.7782515787062394</v>
      </c>
      <c r="P423" s="110">
        <v>-0.14238568828348974</v>
      </c>
      <c r="Q423" s="122">
        <v>-12.488976948060555</v>
      </c>
    </row>
    <row r="424" spans="11:17">
      <c r="K424" s="1">
        <v>419</v>
      </c>
      <c r="L424" s="122">
        <v>0.32365902721215289</v>
      </c>
      <c r="M424" s="110">
        <v>0.5323861612342774</v>
      </c>
      <c r="N424" s="122">
        <v>4.7444709788323536</v>
      </c>
      <c r="O424" s="122">
        <v>1.9408763466143917</v>
      </c>
      <c r="P424" s="110">
        <v>1.8030323085073938</v>
      </c>
      <c r="Q424" s="122">
        <v>1.0764512302173384</v>
      </c>
    </row>
    <row r="425" spans="11:17">
      <c r="K425" s="1">
        <v>420</v>
      </c>
      <c r="L425" s="122">
        <v>2.7735819172310863</v>
      </c>
      <c r="M425" s="110">
        <v>0.52158237043048628</v>
      </c>
      <c r="N425" s="122">
        <v>4.8750469690245826</v>
      </c>
      <c r="O425" s="122">
        <v>1.9856315971980321</v>
      </c>
      <c r="P425" s="110">
        <v>1.597000673187523</v>
      </c>
      <c r="Q425" s="122">
        <v>1.2433505073199649</v>
      </c>
    </row>
    <row r="426" spans="11:17">
      <c r="K426" s="1">
        <v>421</v>
      </c>
      <c r="L426" s="122">
        <v>1.5646224694322415</v>
      </c>
      <c r="M426" s="110">
        <v>0.51517216505582208</v>
      </c>
      <c r="N426" s="122">
        <v>4.8106118483757987</v>
      </c>
      <c r="O426" s="122">
        <v>1.9401060491168716</v>
      </c>
      <c r="P426" s="110">
        <v>1.4747560721892441</v>
      </c>
      <c r="Q426" s="122">
        <v>1.3155436927524058</v>
      </c>
    </row>
    <row r="427" spans="11:17">
      <c r="K427" s="1">
        <v>422</v>
      </c>
      <c r="L427" s="122">
        <v>1.6351028942291159</v>
      </c>
      <c r="M427" s="110">
        <v>0.36166433596323039</v>
      </c>
      <c r="N427" s="122">
        <v>4.8143683140566234</v>
      </c>
      <c r="O427" s="122">
        <v>1.6224450558105934</v>
      </c>
      <c r="P427" s="110">
        <v>-1.4526857523277457</v>
      </c>
      <c r="Q427" s="122">
        <v>-1.1168589305779517</v>
      </c>
    </row>
    <row r="428" spans="11:17">
      <c r="K428" s="1">
        <v>423</v>
      </c>
      <c r="L428" s="122">
        <v>3.0999156807080661</v>
      </c>
      <c r="M428" s="110">
        <v>0.57357937816791127</v>
      </c>
      <c r="N428" s="122">
        <v>4.8924399059503774</v>
      </c>
      <c r="O428" s="122">
        <v>2.112745479665616</v>
      </c>
      <c r="P428" s="110">
        <v>2.5885997082338577</v>
      </c>
      <c r="Q428" s="122">
        <v>0.81617311202862408</v>
      </c>
    </row>
    <row r="429" spans="11:17">
      <c r="K429" s="1">
        <v>424</v>
      </c>
      <c r="L429" s="122">
        <v>1.8451436324286254</v>
      </c>
      <c r="M429" s="110">
        <v>0.63495328045227228</v>
      </c>
      <c r="N429" s="122">
        <v>4.8255630653211803</v>
      </c>
      <c r="O429" s="122">
        <v>2.2000029443612377</v>
      </c>
      <c r="P429" s="110">
        <v>3.7590190252361602</v>
      </c>
      <c r="Q429" s="122">
        <v>0.58525985891306376</v>
      </c>
    </row>
    <row r="430" spans="11:17">
      <c r="K430" s="1">
        <v>425</v>
      </c>
      <c r="L430" s="122">
        <v>3.1718519225224457</v>
      </c>
      <c r="M430" s="110">
        <v>0.44402443167719108</v>
      </c>
      <c r="N430" s="122">
        <v>4.8962739637666006</v>
      </c>
      <c r="O430" s="122">
        <v>1.8188889487248412</v>
      </c>
      <c r="P430" s="110">
        <v>0.11794677038771439</v>
      </c>
      <c r="Q430" s="122">
        <v>15.421269634986977</v>
      </c>
    </row>
    <row r="431" spans="11:17">
      <c r="K431" s="1">
        <v>426</v>
      </c>
      <c r="L431" s="122">
        <v>2.0955059167966645</v>
      </c>
      <c r="M431" s="110">
        <v>0.32159206395964957</v>
      </c>
      <c r="N431" s="122">
        <v>4.8389068743534285</v>
      </c>
      <c r="O431" s="122">
        <v>1.5390032047947333</v>
      </c>
      <c r="P431" s="110">
        <v>-2.2168763852103623</v>
      </c>
      <c r="Q431" s="122">
        <v>-0.69422147985427485</v>
      </c>
    </row>
    <row r="432" spans="11:17">
      <c r="K432" s="1">
        <v>427</v>
      </c>
      <c r="L432" s="122">
        <v>1.7814809667557749</v>
      </c>
      <c r="M432" s="110">
        <v>0.65985331160756466</v>
      </c>
      <c r="N432" s="122">
        <v>4.8221699725661491</v>
      </c>
      <c r="O432" s="122">
        <v>2.2496487136117871</v>
      </c>
      <c r="P432" s="110">
        <v>4.2338703280437286</v>
      </c>
      <c r="Q432" s="122">
        <v>0.53134568121061077</v>
      </c>
    </row>
    <row r="433" spans="11:17">
      <c r="K433" s="1">
        <v>428</v>
      </c>
      <c r="L433" s="122">
        <v>2.5937389157800288</v>
      </c>
      <c r="M433" s="110">
        <v>0.61562624978575475</v>
      </c>
      <c r="N433" s="122">
        <v>4.8654616967332434</v>
      </c>
      <c r="O433" s="122">
        <v>2.1886248726717543</v>
      </c>
      <c r="P433" s="110">
        <v>3.3904465670668849</v>
      </c>
      <c r="Q433" s="122">
        <v>0.64552702111013049</v>
      </c>
    </row>
    <row r="434" spans="11:17">
      <c r="K434" s="1">
        <v>429</v>
      </c>
      <c r="L434" s="122">
        <v>2.6326132735514416</v>
      </c>
      <c r="M434" s="110">
        <v>0.42567056764748706</v>
      </c>
      <c r="N434" s="122">
        <v>4.8675336222537435</v>
      </c>
      <c r="O434" s="122">
        <v>1.7694555115733017</v>
      </c>
      <c r="P434" s="110">
        <v>-0.23206709873973708</v>
      </c>
      <c r="Q434" s="122">
        <v>-7.6247581892586318</v>
      </c>
    </row>
    <row r="435" spans="11:17">
      <c r="K435" s="1">
        <v>430</v>
      </c>
      <c r="L435" s="122">
        <v>2.2382187774298217</v>
      </c>
      <c r="M435" s="110">
        <v>0.31465324252779392</v>
      </c>
      <c r="N435" s="122">
        <v>4.8465131843994538</v>
      </c>
      <c r="O435" s="122">
        <v>1.5239885618660116</v>
      </c>
      <c r="P435" s="110">
        <v>-2.3492018580708844</v>
      </c>
      <c r="Q435" s="122">
        <v>-0.6487261010075478</v>
      </c>
    </row>
    <row r="436" spans="11:17">
      <c r="K436" s="1">
        <v>431</v>
      </c>
      <c r="L436" s="122">
        <v>2.0660186133458542</v>
      </c>
      <c r="M436" s="110">
        <v>0.55717973922283737</v>
      </c>
      <c r="N436" s="122">
        <v>4.8373352600541075</v>
      </c>
      <c r="O436" s="122">
        <v>2.0428978337946671</v>
      </c>
      <c r="P436" s="110">
        <v>2.275853516469077</v>
      </c>
      <c r="Q436" s="122">
        <v>0.89764030022642494</v>
      </c>
    </row>
    <row r="437" spans="11:17">
      <c r="K437" s="1">
        <v>432</v>
      </c>
      <c r="L437" s="122">
        <v>1.0241305701667303</v>
      </c>
      <c r="M437" s="110">
        <v>0.56590979518428663</v>
      </c>
      <c r="N437" s="122">
        <v>4.7818047111287463</v>
      </c>
      <c r="O437" s="122">
        <v>2.0276001157472878</v>
      </c>
      <c r="P437" s="110">
        <v>2.4423383863482826</v>
      </c>
      <c r="Q437" s="122">
        <v>0.83018803908613992</v>
      </c>
    </row>
    <row r="438" spans="11:17">
      <c r="K438" s="1">
        <v>433</v>
      </c>
      <c r="L438" s="122">
        <v>2.0822398344425852</v>
      </c>
      <c r="M438" s="110">
        <v>0.54762037016758414</v>
      </c>
      <c r="N438" s="122">
        <v>4.8381998186961201</v>
      </c>
      <c r="O438" s="122">
        <v>2.0229407460490325</v>
      </c>
      <c r="P438" s="110">
        <v>2.0935533891481271</v>
      </c>
      <c r="Q438" s="122">
        <v>0.96627139127900286</v>
      </c>
    </row>
    <row r="439" spans="11:17">
      <c r="K439" s="1">
        <v>434</v>
      </c>
      <c r="L439" s="122">
        <v>1.8076100994412208</v>
      </c>
      <c r="M439" s="110">
        <v>0.42207807669601682</v>
      </c>
      <c r="N439" s="122">
        <v>4.8235626030800178</v>
      </c>
      <c r="O439" s="122">
        <v>1.7504818080297762</v>
      </c>
      <c r="P439" s="110">
        <v>-0.30057701336558651</v>
      </c>
      <c r="Q439" s="122">
        <v>-5.8237381110068327</v>
      </c>
    </row>
    <row r="440" spans="11:17">
      <c r="K440" s="1">
        <v>435</v>
      </c>
      <c r="L440" s="122">
        <v>1.1304512890941933</v>
      </c>
      <c r="M440" s="110">
        <v>0.34117989832699896</v>
      </c>
      <c r="N440" s="122">
        <v>4.7874713928061423</v>
      </c>
      <c r="O440" s="122">
        <v>1.5785375237443473</v>
      </c>
      <c r="P440" s="110">
        <v>-1.843330319725311</v>
      </c>
      <c r="Q440" s="122">
        <v>-0.85635087040698021</v>
      </c>
    </row>
    <row r="441" spans="11:17">
      <c r="K441" s="1">
        <v>436</v>
      </c>
      <c r="L441" s="122">
        <v>1.6421613799853461</v>
      </c>
      <c r="M441" s="110">
        <v>0.48676741612053065</v>
      </c>
      <c r="N441" s="122">
        <v>4.8147445172304586</v>
      </c>
      <c r="O441" s="122">
        <v>1.8829648540135748</v>
      </c>
      <c r="P441" s="110">
        <v>0.93306871630903743</v>
      </c>
      <c r="Q441" s="122">
        <v>2.018034493174377</v>
      </c>
    </row>
    <row r="442" spans="11:17">
      <c r="K442" s="1">
        <v>437</v>
      </c>
      <c r="L442" s="122">
        <v>2.4767281164098698</v>
      </c>
      <c r="M442" s="110">
        <v>0.50881745073034634</v>
      </c>
      <c r="N442" s="122">
        <v>4.859225255148413</v>
      </c>
      <c r="O442" s="122">
        <v>1.9497097841215743</v>
      </c>
      <c r="P442" s="110">
        <v>1.3535697026781861</v>
      </c>
      <c r="Q442" s="122">
        <v>1.4404206745052432</v>
      </c>
    </row>
    <row r="443" spans="11:17">
      <c r="K443" s="1">
        <v>438</v>
      </c>
      <c r="L443" s="122">
        <v>3.2853992828841245</v>
      </c>
      <c r="M443" s="110">
        <v>0.44104430665774064</v>
      </c>
      <c r="N443" s="122">
        <v>4.9023258109791579</v>
      </c>
      <c r="O443" s="122">
        <v>1.8138783606634643</v>
      </c>
      <c r="P443" s="110">
        <v>6.111486366479113E-2</v>
      </c>
      <c r="Q443" s="122">
        <v>29.679823399629989</v>
      </c>
    </row>
    <row r="444" spans="11:17">
      <c r="K444" s="1">
        <v>439</v>
      </c>
      <c r="L444" s="122">
        <v>1.7344092354852354</v>
      </c>
      <c r="M444" s="110">
        <v>0.6067558069291118</v>
      </c>
      <c r="N444" s="122">
        <v>4.8196611434328922</v>
      </c>
      <c r="O444" s="122">
        <v>2.136309928590264</v>
      </c>
      <c r="P444" s="110">
        <v>3.221284475634647</v>
      </c>
      <c r="Q444" s="122">
        <v>0.66318573995839813</v>
      </c>
    </row>
    <row r="445" spans="11:17">
      <c r="K445" s="1">
        <v>440</v>
      </c>
      <c r="L445" s="122">
        <v>1.5808657032559674</v>
      </c>
      <c r="M445" s="110">
        <v>0.38604688916459623</v>
      </c>
      <c r="N445" s="122">
        <v>4.8114775802521361</v>
      </c>
      <c r="O445" s="122">
        <v>1.6727272505640407</v>
      </c>
      <c r="P445" s="110">
        <v>-0.98770291430497181</v>
      </c>
      <c r="Q445" s="122">
        <v>-1.6935530171449455</v>
      </c>
    </row>
    <row r="446" spans="11:17">
      <c r="K446" s="1">
        <v>441</v>
      </c>
      <c r="L446" s="122">
        <v>0.32545567179776369</v>
      </c>
      <c r="M446" s="110">
        <v>0.74708446427758779</v>
      </c>
      <c r="N446" s="122">
        <v>4.7445667363954769</v>
      </c>
      <c r="O446" s="122">
        <v>2.3501244925718838</v>
      </c>
      <c r="P446" s="110">
        <v>5.8973954149174723</v>
      </c>
      <c r="Q446" s="122">
        <v>0.39850210596821095</v>
      </c>
    </row>
    <row r="447" spans="11:17">
      <c r="K447" s="1">
        <v>442</v>
      </c>
      <c r="L447" s="122">
        <v>1.5180392919991466</v>
      </c>
      <c r="M447" s="110">
        <v>0.40850951430898885</v>
      </c>
      <c r="N447" s="122">
        <v>4.8081290581849698</v>
      </c>
      <c r="O447" s="122">
        <v>1.7185884758228882</v>
      </c>
      <c r="P447" s="110">
        <v>-0.55933369870959382</v>
      </c>
      <c r="Q447" s="122">
        <v>-3.0725638018730921</v>
      </c>
    </row>
    <row r="448" spans="11:17">
      <c r="K448" s="1">
        <v>443</v>
      </c>
      <c r="L448" s="122">
        <v>2.6325355151434944</v>
      </c>
      <c r="M448" s="110">
        <v>0.47986408880040859</v>
      </c>
      <c r="N448" s="122">
        <v>4.8675294778861176</v>
      </c>
      <c r="O448" s="122">
        <v>1.8894764502616308</v>
      </c>
      <c r="P448" s="110">
        <v>0.80142012714772193</v>
      </c>
      <c r="Q448" s="122">
        <v>2.357660341007823</v>
      </c>
    </row>
    <row r="449" spans="11:17">
      <c r="K449" s="1">
        <v>444</v>
      </c>
      <c r="L449" s="122">
        <v>-0.26388796023039784</v>
      </c>
      <c r="M449" s="110">
        <v>0.51534662234807294</v>
      </c>
      <c r="N449" s="122">
        <v>4.7131558994956402</v>
      </c>
      <c r="O449" s="122">
        <v>1.8932238876460241</v>
      </c>
      <c r="P449" s="110">
        <v>1.4780830267618299</v>
      </c>
      <c r="Q449" s="122">
        <v>1.2808643718706931</v>
      </c>
    </row>
    <row r="450" spans="11:17">
      <c r="K450" s="1">
        <v>445</v>
      </c>
      <c r="L450" s="122">
        <v>1.9666768827076884</v>
      </c>
      <c r="M450" s="110">
        <v>0.67065363324818372</v>
      </c>
      <c r="N450" s="122">
        <v>4.8320405444945536</v>
      </c>
      <c r="O450" s="122">
        <v>2.2809723304306821</v>
      </c>
      <c r="P450" s="110">
        <v>4.4398358053479114</v>
      </c>
      <c r="Q450" s="122">
        <v>0.51375150578388162</v>
      </c>
    </row>
    <row r="451" spans="11:17">
      <c r="K451" s="1">
        <v>446</v>
      </c>
      <c r="L451" s="122">
        <v>2.9237974194497784</v>
      </c>
      <c r="M451" s="110">
        <v>0.55060419313202791</v>
      </c>
      <c r="N451" s="122">
        <v>4.8830531548618339</v>
      </c>
      <c r="O451" s="122">
        <v>2.0550438629257197</v>
      </c>
      <c r="P451" s="110">
        <v>2.1504558168268986</v>
      </c>
      <c r="Q451" s="122">
        <v>0.95563175343822515</v>
      </c>
    </row>
    <row r="452" spans="11:17">
      <c r="K452" s="1">
        <v>447</v>
      </c>
      <c r="L452" s="122">
        <v>2.6889574620529988</v>
      </c>
      <c r="M452" s="110">
        <v>0.66136628826213173</v>
      </c>
      <c r="N452" s="122">
        <v>4.8705366548125006</v>
      </c>
      <c r="O452" s="122">
        <v>2.2940085436174886</v>
      </c>
      <c r="P452" s="110">
        <v>4.2627232612411987</v>
      </c>
      <c r="Q452" s="122">
        <v>0.53815563503166064</v>
      </c>
    </row>
    <row r="453" spans="11:17">
      <c r="K453" s="1">
        <v>448</v>
      </c>
      <c r="L453" s="122">
        <v>2.4035548162482705</v>
      </c>
      <c r="M453" s="110">
        <v>0.49113041397534407</v>
      </c>
      <c r="N453" s="122">
        <v>4.8553252645964005</v>
      </c>
      <c r="O453" s="122">
        <v>1.9092538162301569</v>
      </c>
      <c r="P453" s="110">
        <v>1.0162724361190207</v>
      </c>
      <c r="Q453" s="122">
        <v>1.8786830660499727</v>
      </c>
    </row>
    <row r="454" spans="11:17">
      <c r="K454" s="1">
        <v>449</v>
      </c>
      <c r="L454" s="122">
        <v>2.3854711473547914</v>
      </c>
      <c r="M454" s="110">
        <v>0.33239659166600566</v>
      </c>
      <c r="N454" s="122">
        <v>4.8543614412117151</v>
      </c>
      <c r="O454" s="122">
        <v>1.5625472703742709</v>
      </c>
      <c r="P454" s="110">
        <v>-2.0108306969304408</v>
      </c>
      <c r="Q454" s="122">
        <v>-0.77706555442957959</v>
      </c>
    </row>
    <row r="455" spans="11:17">
      <c r="K455" s="1">
        <v>450</v>
      </c>
      <c r="L455" s="122">
        <v>2.1265928258770179</v>
      </c>
      <c r="M455" s="110">
        <v>0.35850186582670818</v>
      </c>
      <c r="N455" s="122">
        <v>4.8405637444335925</v>
      </c>
      <c r="O455" s="122">
        <v>1.6182448368765288</v>
      </c>
      <c r="P455" s="110">
        <v>-1.5129950368845471</v>
      </c>
      <c r="Q455" s="122">
        <v>-1.0695638765667763</v>
      </c>
    </row>
    <row r="456" spans="11:17">
      <c r="K456" s="1">
        <v>451</v>
      </c>
      <c r="L456" s="122">
        <v>1.0210202135149005</v>
      </c>
      <c r="M456" s="110">
        <v>0.48388322371758408</v>
      </c>
      <c r="N456" s="122">
        <v>4.7816389353399167</v>
      </c>
      <c r="O456" s="122">
        <v>1.863526614433427</v>
      </c>
      <c r="P456" s="110">
        <v>0.87806627428214057</v>
      </c>
      <c r="Q456" s="122">
        <v>2.1223074715595307</v>
      </c>
    </row>
    <row r="457" spans="11:17">
      <c r="K457" s="1">
        <v>452</v>
      </c>
      <c r="L457" s="122">
        <v>1.2583346819857291</v>
      </c>
      <c r="M457" s="110">
        <v>0.63615017238568994</v>
      </c>
      <c r="N457" s="122">
        <v>4.7942873218804749</v>
      </c>
      <c r="O457" s="122">
        <v>2.1778785051661043</v>
      </c>
      <c r="P457" s="110">
        <v>3.7818441249462218</v>
      </c>
      <c r="Q457" s="122">
        <v>0.57587738500382379</v>
      </c>
    </row>
    <row r="458" spans="11:17">
      <c r="K458" s="1">
        <v>453</v>
      </c>
      <c r="L458" s="122">
        <v>0.71228269660917554</v>
      </c>
      <c r="M458" s="110">
        <v>0.67647302218499716</v>
      </c>
      <c r="N458" s="122">
        <v>4.7651838431638751</v>
      </c>
      <c r="O458" s="122">
        <v>2.2338811443497342</v>
      </c>
      <c r="P458" s="110">
        <v>4.5508133539684685</v>
      </c>
      <c r="Q458" s="122">
        <v>0.49087514046290465</v>
      </c>
    </row>
    <row r="459" spans="11:17">
      <c r="K459" s="1">
        <v>454</v>
      </c>
      <c r="L459" s="122">
        <v>1.0797050012628677</v>
      </c>
      <c r="M459" s="110">
        <v>0.74972171955635925</v>
      </c>
      <c r="N459" s="122">
        <v>4.7847667171573072</v>
      </c>
      <c r="O459" s="122">
        <v>2.3982980081611984</v>
      </c>
      <c r="P459" s="110">
        <v>5.9476886895383174</v>
      </c>
      <c r="Q459" s="122">
        <v>0.40323193316753159</v>
      </c>
    </row>
    <row r="460" spans="11:17">
      <c r="K460" s="1">
        <v>455</v>
      </c>
      <c r="L460" s="122">
        <v>2.5453928885391308</v>
      </c>
      <c r="M460" s="110">
        <v>0.5596337992968945</v>
      </c>
      <c r="N460" s="122">
        <v>4.862884950173358</v>
      </c>
      <c r="O460" s="122">
        <v>2.0633738324895248</v>
      </c>
      <c r="P460" s="110">
        <v>2.3226532018215345</v>
      </c>
      <c r="Q460" s="122">
        <v>0.88836931439929534</v>
      </c>
    </row>
    <row r="461" spans="11:17">
      <c r="K461" s="1">
        <v>456</v>
      </c>
      <c r="L461" s="122">
        <v>0.45139642707615346</v>
      </c>
      <c r="M461" s="110">
        <v>0.47037317772108667</v>
      </c>
      <c r="N461" s="122">
        <v>4.7512791267703038</v>
      </c>
      <c r="O461" s="122">
        <v>1.8252310279795578</v>
      </c>
      <c r="P461" s="110">
        <v>0.62042551462134554</v>
      </c>
      <c r="Q461" s="122">
        <v>2.9419019446573245</v>
      </c>
    </row>
    <row r="462" spans="11:17">
      <c r="K462" s="1">
        <v>457</v>
      </c>
      <c r="L462" s="122">
        <v>3.3777522440905883</v>
      </c>
      <c r="M462" s="110">
        <v>0.4441940991465147</v>
      </c>
      <c r="N462" s="122">
        <v>4.9072480391055393</v>
      </c>
      <c r="O462" s="122">
        <v>1.8226360821450482</v>
      </c>
      <c r="P462" s="110">
        <v>0.12118238155422034</v>
      </c>
      <c r="Q462" s="122">
        <v>15.040437881884262</v>
      </c>
    </row>
    <row r="463" spans="11:17">
      <c r="K463" s="1">
        <v>458</v>
      </c>
      <c r="L463" s="122">
        <v>2.8393583412001053</v>
      </c>
      <c r="M463" s="110">
        <v>0.50548246845938383</v>
      </c>
      <c r="N463" s="122">
        <v>4.8785527208692834</v>
      </c>
      <c r="O463" s="122">
        <v>1.9512839748362492</v>
      </c>
      <c r="P463" s="110">
        <v>1.2899705583104435</v>
      </c>
      <c r="Q463" s="122">
        <v>1.5126577597181519</v>
      </c>
    </row>
    <row r="464" spans="11:17">
      <c r="K464" s="1">
        <v>459</v>
      </c>
      <c r="L464" s="122">
        <v>2.8305066087786965</v>
      </c>
      <c r="M464" s="110">
        <v>0.52656117921179957</v>
      </c>
      <c r="N464" s="122">
        <v>4.8780809412346864</v>
      </c>
      <c r="O464" s="122">
        <v>1.9983083315661379</v>
      </c>
      <c r="P464" s="110">
        <v>1.6919480980116859</v>
      </c>
      <c r="Q464" s="122">
        <v>1.181069522117419</v>
      </c>
    </row>
    <row r="465" spans="11:17">
      <c r="K465" s="1">
        <v>460</v>
      </c>
      <c r="L465" s="122">
        <v>1.7056460218775398</v>
      </c>
      <c r="M465" s="110">
        <v>0.51590256053742423</v>
      </c>
      <c r="N465" s="122">
        <v>4.8181281216740288</v>
      </c>
      <c r="O465" s="122">
        <v>1.9452734049567981</v>
      </c>
      <c r="P465" s="110">
        <v>1.4886849401428819</v>
      </c>
      <c r="Q465" s="122">
        <v>1.3067059070068201</v>
      </c>
    </row>
    <row r="466" spans="11:17">
      <c r="K466" s="1">
        <v>461</v>
      </c>
      <c r="L466" s="122">
        <v>2.8768648893459305</v>
      </c>
      <c r="M466" s="110">
        <v>0.38520190144414002</v>
      </c>
      <c r="N466" s="122">
        <v>4.880551744872359</v>
      </c>
      <c r="O466" s="122">
        <v>1.681885761211424</v>
      </c>
      <c r="P466" s="110">
        <v>-1.0038170917295908</v>
      </c>
      <c r="Q466" s="122">
        <v>-1.6754902611924165</v>
      </c>
    </row>
    <row r="467" spans="11:17">
      <c r="K467" s="1">
        <v>462</v>
      </c>
      <c r="L467" s="122">
        <v>1.2364869149653313</v>
      </c>
      <c r="M467" s="110">
        <v>0.38628217439122631</v>
      </c>
      <c r="N467" s="122">
        <v>4.7931228795938221</v>
      </c>
      <c r="O467" s="122">
        <v>1.6702661163452603</v>
      </c>
      <c r="P467" s="110">
        <v>-0.98321595219235647</v>
      </c>
      <c r="Q467" s="122">
        <v>-1.6987784958339338</v>
      </c>
    </row>
    <row r="468" spans="11:17">
      <c r="K468" s="1">
        <v>463</v>
      </c>
      <c r="L468" s="122">
        <v>2.6379758890761522</v>
      </c>
      <c r="M468" s="110">
        <v>0.35717241736476268</v>
      </c>
      <c r="N468" s="122">
        <v>4.8678194389359808</v>
      </c>
      <c r="O468" s="122">
        <v>1.6177774518976129</v>
      </c>
      <c r="P468" s="110">
        <v>-1.5383480306311483</v>
      </c>
      <c r="Q468" s="122">
        <v>-1.0516329333056555</v>
      </c>
    </row>
    <row r="469" spans="11:17">
      <c r="K469" s="1">
        <v>464</v>
      </c>
      <c r="L469" s="122">
        <v>2.5460805820958741</v>
      </c>
      <c r="M469" s="110">
        <v>0.36960532347608155</v>
      </c>
      <c r="N469" s="122">
        <v>4.8629216028645459</v>
      </c>
      <c r="O469" s="122">
        <v>1.6447397353803463</v>
      </c>
      <c r="P469" s="110">
        <v>-1.3012486620470582</v>
      </c>
      <c r="Q469" s="122">
        <v>-1.2639703565903579</v>
      </c>
    </row>
    <row r="470" spans="11:17">
      <c r="K470" s="1">
        <v>465</v>
      </c>
      <c r="L470" s="122">
        <v>3.2913495790481839</v>
      </c>
      <c r="M470" s="110">
        <v>0.58081214316628915</v>
      </c>
      <c r="N470" s="122">
        <v>4.9026429498641102</v>
      </c>
      <c r="O470" s="122">
        <v>2.1358396760760199</v>
      </c>
      <c r="P470" s="110">
        <v>2.7265307759084756</v>
      </c>
      <c r="Q470" s="122">
        <v>0.78335432519163906</v>
      </c>
    </row>
    <row r="471" spans="11:17">
      <c r="K471" s="1">
        <v>466</v>
      </c>
      <c r="L471" s="122">
        <v>3.6208024875229423</v>
      </c>
      <c r="M471" s="110">
        <v>0.54464721529277083</v>
      </c>
      <c r="N471" s="122">
        <v>4.9202021309799973</v>
      </c>
      <c r="O471" s="122">
        <v>2.0623607518410667</v>
      </c>
      <c r="P471" s="110">
        <v>2.0368544052412858</v>
      </c>
      <c r="Q471" s="122">
        <v>1.012522420126911</v>
      </c>
    </row>
    <row r="472" spans="11:17">
      <c r="K472" s="1">
        <v>467</v>
      </c>
      <c r="L472" s="122">
        <v>0.94082472027444219</v>
      </c>
      <c r="M472" s="110">
        <v>0.62093227496246417</v>
      </c>
      <c r="N472" s="122">
        <v>4.777364675941187</v>
      </c>
      <c r="O472" s="122">
        <v>2.1342839989021085</v>
      </c>
      <c r="P472" s="110">
        <v>3.4916341098525336</v>
      </c>
      <c r="Q472" s="122">
        <v>0.61125648672055399</v>
      </c>
    </row>
    <row r="473" spans="11:17">
      <c r="K473" s="1">
        <v>468</v>
      </c>
      <c r="L473" s="122">
        <v>2.9618714571259921</v>
      </c>
      <c r="M473" s="110">
        <v>0.42171607346694118</v>
      </c>
      <c r="N473" s="122">
        <v>4.8850824249219009</v>
      </c>
      <c r="O473" s="122">
        <v>1.7650785643433888</v>
      </c>
      <c r="P473" s="110">
        <v>-0.30748052701483175</v>
      </c>
      <c r="Q473" s="122">
        <v>-5.7404564168001695</v>
      </c>
    </row>
    <row r="474" spans="11:17">
      <c r="K474" s="1">
        <v>469</v>
      </c>
      <c r="L474" s="122">
        <v>1.4772819819209728</v>
      </c>
      <c r="M474" s="110">
        <v>0.27745112794460608</v>
      </c>
      <c r="N474" s="122">
        <v>4.8059567750724224</v>
      </c>
      <c r="O474" s="122">
        <v>1.4481278605071122</v>
      </c>
      <c r="P474" s="110">
        <v>-3.0586577003889186</v>
      </c>
      <c r="Q474" s="122">
        <v>-0.47345208335113076</v>
      </c>
    </row>
    <row r="475" spans="11:17">
      <c r="K475" s="1">
        <v>470</v>
      </c>
      <c r="L475" s="122">
        <v>0.96359984362326778</v>
      </c>
      <c r="M475" s="110">
        <v>0.3522259726391388</v>
      </c>
      <c r="N475" s="122">
        <v>4.7785785444654332</v>
      </c>
      <c r="O475" s="122">
        <v>1.6001122072463483</v>
      </c>
      <c r="P475" s="110">
        <v>-1.632678262893883</v>
      </c>
      <c r="Q475" s="122">
        <v>-0.98005359880898268</v>
      </c>
    </row>
    <row r="476" spans="11:17">
      <c r="K476" s="1">
        <v>471</v>
      </c>
      <c r="L476" s="122">
        <v>1.3461119898301386</v>
      </c>
      <c r="M476" s="110">
        <v>0.3090345693679854</v>
      </c>
      <c r="N476" s="122">
        <v>4.7989656768339666</v>
      </c>
      <c r="O476" s="122">
        <v>1.5134250135120659</v>
      </c>
      <c r="P476" s="110">
        <v>-2.4563516946853632</v>
      </c>
      <c r="Q476" s="122">
        <v>-0.61612716810323132</v>
      </c>
    </row>
    <row r="477" spans="11:17">
      <c r="K477" s="1">
        <v>472</v>
      </c>
      <c r="L477" s="122">
        <v>0.38767987793223502</v>
      </c>
      <c r="M477" s="110">
        <v>0.51374598818978467</v>
      </c>
      <c r="N477" s="122">
        <v>4.7478831621340323</v>
      </c>
      <c r="O477" s="122">
        <v>1.9069945690945511</v>
      </c>
      <c r="P477" s="110">
        <v>1.4475584378309456</v>
      </c>
      <c r="Q477" s="122">
        <v>1.3173869318547409</v>
      </c>
    </row>
    <row r="478" spans="11:17">
      <c r="K478" s="1">
        <v>473</v>
      </c>
      <c r="L478" s="122">
        <v>2.180269513814681</v>
      </c>
      <c r="M478" s="110">
        <v>0.48766197252903165</v>
      </c>
      <c r="N478" s="122">
        <v>4.8434246045472946</v>
      </c>
      <c r="O478" s="122">
        <v>1.8967368364259638</v>
      </c>
      <c r="P478" s="110">
        <v>0.95012818396039833</v>
      </c>
      <c r="Q478" s="122">
        <v>1.9962957298244091</v>
      </c>
    </row>
    <row r="479" spans="11:17">
      <c r="K479" s="1">
        <v>474</v>
      </c>
      <c r="L479" s="122">
        <v>1.4207315546442354</v>
      </c>
      <c r="M479" s="110">
        <v>0.56235022776610566</v>
      </c>
      <c r="N479" s="122">
        <v>4.8029427503994278</v>
      </c>
      <c r="O479" s="122">
        <v>2.0332250321564267</v>
      </c>
      <c r="P479" s="110">
        <v>2.3744563336948943</v>
      </c>
      <c r="Q479" s="122">
        <v>0.85629076572342055</v>
      </c>
    </row>
    <row r="480" spans="11:17">
      <c r="K480" s="1">
        <v>475</v>
      </c>
      <c r="L480" s="122">
        <v>1.4707270008013369</v>
      </c>
      <c r="M480" s="110">
        <v>0.47570850174802337</v>
      </c>
      <c r="N480" s="122">
        <v>4.8056074076887096</v>
      </c>
      <c r="O480" s="122">
        <v>1.856418689387823</v>
      </c>
      <c r="P480" s="110">
        <v>0.7221717955513185</v>
      </c>
      <c r="Q480" s="122">
        <v>2.5706053612500894</v>
      </c>
    </row>
    <row r="481" spans="11:17">
      <c r="K481" s="1">
        <v>476</v>
      </c>
      <c r="L481" s="122">
        <v>1.536120748018339</v>
      </c>
      <c r="M481" s="110">
        <v>0.21096913296247405</v>
      </c>
      <c r="N481" s="122">
        <v>4.8090927636278806</v>
      </c>
      <c r="O481" s="122">
        <v>1.3102931520474401</v>
      </c>
      <c r="P481" s="110">
        <v>-4.3264899265265946</v>
      </c>
      <c r="Q481" s="122">
        <v>-0.30285362367626578</v>
      </c>
    </row>
    <row r="482" spans="11:17">
      <c r="K482" s="1">
        <v>477</v>
      </c>
      <c r="L482" s="122">
        <v>2.4640044166557891</v>
      </c>
      <c r="M482" s="110">
        <v>0.68469682114786568</v>
      </c>
      <c r="N482" s="122">
        <v>4.8585471073989197</v>
      </c>
      <c r="O482" s="122">
        <v>2.3349438801134896</v>
      </c>
      <c r="P482" s="110">
        <v>4.7076437461551706</v>
      </c>
      <c r="Q482" s="122">
        <v>0.49598992744947751</v>
      </c>
    </row>
    <row r="483" spans="11:17">
      <c r="K483" s="1">
        <v>478</v>
      </c>
      <c r="L483" s="122">
        <v>1.6063578963045626</v>
      </c>
      <c r="M483" s="110">
        <v>0.38488503623736575</v>
      </c>
      <c r="N483" s="122">
        <v>4.8128362631572408</v>
      </c>
      <c r="O483" s="122">
        <v>1.6705311737411899</v>
      </c>
      <c r="P483" s="110">
        <v>-1.0098598093194937</v>
      </c>
      <c r="Q483" s="122">
        <v>-1.6542208713770852</v>
      </c>
    </row>
    <row r="484" spans="11:17">
      <c r="K484" s="1">
        <v>479</v>
      </c>
      <c r="L484" s="122">
        <v>3.4604354942444102</v>
      </c>
      <c r="M484" s="110">
        <v>0.47624007817546388</v>
      </c>
      <c r="N484" s="122">
        <v>4.9116548909722386</v>
      </c>
      <c r="O484" s="122">
        <v>1.8985078354207516</v>
      </c>
      <c r="P484" s="110">
        <v>0.73230912259069569</v>
      </c>
      <c r="Q484" s="122">
        <v>2.5924951319797653</v>
      </c>
    </row>
    <row r="485" spans="11:17">
      <c r="K485" s="1">
        <v>480</v>
      </c>
      <c r="L485" s="122">
        <v>3.2934809813184169</v>
      </c>
      <c r="M485" s="110">
        <v>0.40955419123197201</v>
      </c>
      <c r="N485" s="122">
        <v>4.9027565493423086</v>
      </c>
      <c r="O485" s="122">
        <v>1.741480268318174</v>
      </c>
      <c r="P485" s="110">
        <v>-0.53941138637200226</v>
      </c>
      <c r="Q485" s="122">
        <v>-3.2284825873459986</v>
      </c>
    </row>
    <row r="486" spans="11:17">
      <c r="K486" s="1">
        <v>481</v>
      </c>
      <c r="L486" s="122">
        <v>3.4413998017781209</v>
      </c>
      <c r="M486" s="110">
        <v>0.49582251828844981</v>
      </c>
      <c r="N486" s="122">
        <v>4.9106403266351695</v>
      </c>
      <c r="O486" s="122">
        <v>1.9436046556126794</v>
      </c>
      <c r="P486" s="110">
        <v>1.1057523179750604</v>
      </c>
      <c r="Q486" s="122">
        <v>1.7577215295121058</v>
      </c>
    </row>
    <row r="487" spans="11:17">
      <c r="K487" s="1">
        <v>482</v>
      </c>
      <c r="L487" s="122">
        <v>4.673214314214988</v>
      </c>
      <c r="M487" s="110">
        <v>0.24098334103162888</v>
      </c>
      <c r="N487" s="122">
        <v>4.9762935765190308</v>
      </c>
      <c r="O487" s="122">
        <v>1.3382204319438431</v>
      </c>
      <c r="P487" s="110">
        <v>-3.7541096866992056</v>
      </c>
      <c r="Q487" s="122">
        <v>-0.35646812257115246</v>
      </c>
    </row>
    <row r="488" spans="11:17">
      <c r="K488" s="1">
        <v>483</v>
      </c>
      <c r="L488" s="122">
        <v>0.11761999779493837</v>
      </c>
      <c r="M488" s="110">
        <v>0.42929536789612988</v>
      </c>
      <c r="N488" s="122">
        <v>4.7334895106424746</v>
      </c>
      <c r="O488" s="122">
        <v>1.7414678637133303</v>
      </c>
      <c r="P488" s="110">
        <v>-0.16294103581433461</v>
      </c>
      <c r="Q488" s="122">
        <v>-10.687718136870503</v>
      </c>
    </row>
    <row r="489" spans="11:17">
      <c r="K489" s="1">
        <v>484</v>
      </c>
      <c r="L489" s="122">
        <v>1.0434378827165189</v>
      </c>
      <c r="M489" s="110">
        <v>0.62177046354302112</v>
      </c>
      <c r="N489" s="122">
        <v>4.7828337522730244</v>
      </c>
      <c r="O489" s="122">
        <v>2.1400633592392193</v>
      </c>
      <c r="P489" s="110">
        <v>3.5076186255743664</v>
      </c>
      <c r="Q489" s="122">
        <v>0.61011859830935511</v>
      </c>
    </row>
    <row r="490" spans="11:17">
      <c r="K490" s="1">
        <v>485</v>
      </c>
      <c r="L490" s="122">
        <v>4.1812350960297184</v>
      </c>
      <c r="M490" s="110">
        <v>0.3288397731191105</v>
      </c>
      <c r="N490" s="122">
        <v>4.9500720681481916</v>
      </c>
      <c r="O490" s="122">
        <v>1.5563599791140525</v>
      </c>
      <c r="P490" s="110">
        <v>-2.0786603277574045</v>
      </c>
      <c r="Q490" s="122">
        <v>-0.74873222831608865</v>
      </c>
    </row>
    <row r="491" spans="11:17">
      <c r="K491" s="1">
        <v>486</v>
      </c>
      <c r="L491" s="122">
        <v>1.9766576773704279</v>
      </c>
      <c r="M491" s="110">
        <v>0.66105972816448155</v>
      </c>
      <c r="N491" s="122">
        <v>4.8325725008884888</v>
      </c>
      <c r="O491" s="122">
        <v>2.2610322742550144</v>
      </c>
      <c r="P491" s="110">
        <v>4.2568770652726045</v>
      </c>
      <c r="Q491" s="122">
        <v>0.53114812562956193</v>
      </c>
    </row>
    <row r="492" spans="11:17">
      <c r="K492" s="1">
        <v>487</v>
      </c>
      <c r="L492" s="122">
        <v>1.3854525933585951</v>
      </c>
      <c r="M492" s="110">
        <v>0.4200714649943984</v>
      </c>
      <c r="N492" s="122">
        <v>4.8010624523208261</v>
      </c>
      <c r="O492" s="122">
        <v>1.7407350460308351</v>
      </c>
      <c r="P492" s="110">
        <v>-0.33884371973233129</v>
      </c>
      <c r="Q492" s="122">
        <v>-5.1372799454743445</v>
      </c>
    </row>
    <row r="493" spans="11:17">
      <c r="K493" s="1">
        <v>488</v>
      </c>
      <c r="L493" s="122">
        <v>2.528293154295941</v>
      </c>
      <c r="M493" s="110">
        <v>0.5728189061849116</v>
      </c>
      <c r="N493" s="122">
        <v>4.8619735685376648</v>
      </c>
      <c r="O493" s="122">
        <v>2.0918476802186126</v>
      </c>
      <c r="P493" s="110">
        <v>2.5740972720873323</v>
      </c>
      <c r="Q493" s="122">
        <v>0.81265292609643136</v>
      </c>
    </row>
    <row r="494" spans="11:17">
      <c r="K494" s="1">
        <v>489</v>
      </c>
      <c r="L494" s="122">
        <v>1.1793638859494837</v>
      </c>
      <c r="M494" s="110">
        <v>0.31343052623181744</v>
      </c>
      <c r="N494" s="122">
        <v>4.7900783363933357</v>
      </c>
      <c r="O494" s="122">
        <v>1.5226017361784994</v>
      </c>
      <c r="P494" s="110">
        <v>-2.3725194363697817</v>
      </c>
      <c r="Q494" s="122">
        <v>-0.64176575872788177</v>
      </c>
    </row>
    <row r="495" spans="11:17">
      <c r="K495" s="1">
        <v>490</v>
      </c>
      <c r="L495" s="122">
        <v>1.2630000046428003</v>
      </c>
      <c r="M495" s="110">
        <v>0.44145304708968958</v>
      </c>
      <c r="N495" s="122">
        <v>4.7945359742474514</v>
      </c>
      <c r="O495" s="122">
        <v>1.7825671537898229</v>
      </c>
      <c r="P495" s="110">
        <v>6.8909670241961152E-2</v>
      </c>
      <c r="Q495" s="122">
        <v>25.868171296288754</v>
      </c>
    </row>
    <row r="496" spans="11:17">
      <c r="K496" s="1">
        <v>491</v>
      </c>
      <c r="L496" s="122">
        <v>1.3841541456405602</v>
      </c>
      <c r="M496" s="110">
        <v>0.38582299141516901</v>
      </c>
      <c r="N496" s="122">
        <v>4.8009932476543504</v>
      </c>
      <c r="O496" s="122">
        <v>1.6705904417160724</v>
      </c>
      <c r="P496" s="110">
        <v>-0.99197271370193008</v>
      </c>
      <c r="Q496" s="122">
        <v>-1.6841092689753709</v>
      </c>
    </row>
    <row r="497" spans="11:17">
      <c r="K497" s="1">
        <v>492</v>
      </c>
      <c r="L497" s="122">
        <v>2.9385536094080837</v>
      </c>
      <c r="M497" s="110">
        <v>0.35054080947288746</v>
      </c>
      <c r="N497" s="122">
        <v>4.883839630274232</v>
      </c>
      <c r="O497" s="122">
        <v>1.6042218328249911</v>
      </c>
      <c r="P497" s="110">
        <v>-1.6648148461755383</v>
      </c>
      <c r="Q497" s="122">
        <v>-0.96360375239940743</v>
      </c>
    </row>
    <row r="498" spans="11:17">
      <c r="K498" s="1">
        <v>493</v>
      </c>
      <c r="L498" s="122">
        <v>0.87553070390470822</v>
      </c>
      <c r="M498" s="110">
        <v>0.53097887270852695</v>
      </c>
      <c r="N498" s="122">
        <v>4.7738846354567128</v>
      </c>
      <c r="O498" s="122">
        <v>1.9536079431799616</v>
      </c>
      <c r="P498" s="110">
        <v>1.7761948806459174</v>
      </c>
      <c r="Q498" s="122">
        <v>1.0998837821610699</v>
      </c>
    </row>
    <row r="499" spans="11:17">
      <c r="K499" s="1">
        <v>494</v>
      </c>
      <c r="L499" s="122">
        <v>2.1755326758381437</v>
      </c>
      <c r="M499" s="110">
        <v>0.53129928344504074</v>
      </c>
      <c r="N499" s="122">
        <v>4.8431721405568204</v>
      </c>
      <c r="O499" s="122">
        <v>1.9906062123842219</v>
      </c>
      <c r="P499" s="110">
        <v>1.7823052125855909</v>
      </c>
      <c r="Q499" s="122">
        <v>1.1168716773803564</v>
      </c>
    </row>
    <row r="500" spans="11:17">
      <c r="K500" s="1">
        <v>495</v>
      </c>
      <c r="L500" s="122">
        <v>2.1335845787806322</v>
      </c>
      <c r="M500" s="110">
        <v>0.64364379980594433</v>
      </c>
      <c r="N500" s="122">
        <v>4.8409363908798495</v>
      </c>
      <c r="O500" s="122">
        <v>2.2307392672529591</v>
      </c>
      <c r="P500" s="110">
        <v>3.9247499197651194</v>
      </c>
      <c r="Q500" s="122">
        <v>0.56837742858950357</v>
      </c>
    </row>
    <row r="501" spans="11:17">
      <c r="K501" s="1">
        <v>496</v>
      </c>
      <c r="L501" s="122">
        <v>1.1438919643300163</v>
      </c>
      <c r="M501" s="110">
        <v>0.3791254512732592</v>
      </c>
      <c r="N501" s="122">
        <v>4.788187753914861</v>
      </c>
      <c r="O501" s="122">
        <v>1.6550491100629481</v>
      </c>
      <c r="P501" s="110">
        <v>-1.1196968776661151</v>
      </c>
      <c r="Q501" s="122">
        <v>-1.4781224660666339</v>
      </c>
    </row>
    <row r="502" spans="11:17">
      <c r="K502" s="1">
        <v>497</v>
      </c>
      <c r="L502" s="122">
        <v>0.95758422917442476</v>
      </c>
      <c r="M502" s="110">
        <v>0.58743612391622646</v>
      </c>
      <c r="N502" s="122">
        <v>4.7782579242465379</v>
      </c>
      <c r="O502" s="122">
        <v>2.0682790343829955</v>
      </c>
      <c r="P502" s="110">
        <v>2.8528521394948569</v>
      </c>
      <c r="Q502" s="122">
        <v>0.72498641123027752</v>
      </c>
    </row>
    <row r="503" spans="11:17">
      <c r="K503" s="1">
        <v>498</v>
      </c>
      <c r="L503" s="122">
        <v>1.1176266740098497</v>
      </c>
      <c r="M503" s="110">
        <v>0.63233004481344801</v>
      </c>
      <c r="N503" s="122">
        <v>4.7867878664713768</v>
      </c>
      <c r="O503" s="122">
        <v>2.1642821573479516</v>
      </c>
      <c r="P503" s="110">
        <v>3.7089931094893771</v>
      </c>
      <c r="Q503" s="122">
        <v>0.58352283044438213</v>
      </c>
    </row>
    <row r="504" spans="11:17">
      <c r="K504" s="1">
        <v>499</v>
      </c>
      <c r="L504" s="122">
        <v>-0.37473749976062631</v>
      </c>
      <c r="M504" s="110">
        <v>0.32826472490088066</v>
      </c>
      <c r="N504" s="122">
        <v>4.7072478407377574</v>
      </c>
      <c r="O504" s="122">
        <v>1.5513286942969859</v>
      </c>
      <c r="P504" s="110">
        <v>-2.0896266753053503</v>
      </c>
      <c r="Q504" s="122">
        <v>-0.74239514293637898</v>
      </c>
    </row>
    <row r="505" spans="11:17">
      <c r="K505" s="1">
        <v>500</v>
      </c>
      <c r="L505" s="122">
        <v>2.1283723038195004</v>
      </c>
      <c r="M505" s="110">
        <v>0.6569815231475804</v>
      </c>
      <c r="N505" s="122">
        <v>4.8406585870489707</v>
      </c>
      <c r="O505" s="122">
        <v>2.2591540844856395</v>
      </c>
      <c r="P505" s="110">
        <v>4.1791044330492042</v>
      </c>
      <c r="Q505" s="122">
        <v>0.54058330455199721</v>
      </c>
    </row>
    <row r="506" spans="11:17">
      <c r="K506" s="1">
        <v>501</v>
      </c>
      <c r="L506" s="122">
        <v>1.8321106700891543</v>
      </c>
      <c r="M506" s="110">
        <v>0.3790000156757945</v>
      </c>
      <c r="N506" s="122">
        <v>4.8248684344944115</v>
      </c>
      <c r="O506" s="122">
        <v>1.6600191330283982</v>
      </c>
      <c r="P506" s="110">
        <v>-1.1220889733427484</v>
      </c>
      <c r="Q506" s="122">
        <v>-1.4794006290634281</v>
      </c>
    </row>
    <row r="507" spans="11:17">
      <c r="K507" s="1">
        <v>502</v>
      </c>
      <c r="L507" s="122">
        <v>2.3422371930909449</v>
      </c>
      <c r="M507" s="110">
        <v>0.69169612446788831</v>
      </c>
      <c r="N507" s="122">
        <v>4.8520571579173613</v>
      </c>
      <c r="O507" s="122">
        <v>2.3442672177136608</v>
      </c>
      <c r="P507" s="110">
        <v>4.8411226273473247</v>
      </c>
      <c r="Q507" s="122">
        <v>0.484240412434707</v>
      </c>
    </row>
    <row r="508" spans="11:17">
      <c r="K508" s="1">
        <v>503</v>
      </c>
      <c r="L508" s="122">
        <v>0.86444047038433358</v>
      </c>
      <c r="M508" s="110">
        <v>0.70159216237812905</v>
      </c>
      <c r="N508" s="122">
        <v>4.7732935481905443</v>
      </c>
      <c r="O508" s="122">
        <v>2.2907807773585684</v>
      </c>
      <c r="P508" s="110">
        <v>5.0298431339605116</v>
      </c>
      <c r="Q508" s="122">
        <v>0.45543781711434839</v>
      </c>
    </row>
    <row r="509" spans="11:17">
      <c r="K509" s="1">
        <v>504</v>
      </c>
      <c r="L509" s="122">
        <v>2.7322825811685481</v>
      </c>
      <c r="M509" s="110">
        <v>0.29929502792393259</v>
      </c>
      <c r="N509" s="122">
        <v>4.872845797011121</v>
      </c>
      <c r="O509" s="122">
        <v>1.4892643251466744</v>
      </c>
      <c r="P509" s="110">
        <v>-2.6420877652393884</v>
      </c>
      <c r="Q509" s="122">
        <v>-0.56366951345832317</v>
      </c>
    </row>
    <row r="510" spans="11:17">
      <c r="K510" s="1">
        <v>505</v>
      </c>
      <c r="L510" s="122">
        <v>2.5721448085807332</v>
      </c>
      <c r="M510" s="110">
        <v>0.48788121727364137</v>
      </c>
      <c r="N510" s="122">
        <v>4.8643107740077358</v>
      </c>
      <c r="O510" s="122">
        <v>1.9058935922369651</v>
      </c>
      <c r="P510" s="110">
        <v>0.95430924911498849</v>
      </c>
      <c r="Q510" s="122">
        <v>1.9971446300079991</v>
      </c>
    </row>
    <row r="511" spans="11:17">
      <c r="K511" s="1">
        <v>506</v>
      </c>
      <c r="L511" s="122">
        <v>2.278099622769286</v>
      </c>
      <c r="M511" s="110">
        <v>0.44865824031280893</v>
      </c>
      <c r="N511" s="122">
        <v>4.8486387536943569</v>
      </c>
      <c r="O511" s="122">
        <v>1.8143709266445027</v>
      </c>
      <c r="P511" s="110">
        <v>0.20631493562659386</v>
      </c>
      <c r="Q511" s="122">
        <v>8.7941811926224478</v>
      </c>
    </row>
    <row r="512" spans="11:17">
      <c r="K512" s="1">
        <v>507</v>
      </c>
      <c r="L512" s="122">
        <v>0.8257992787016788</v>
      </c>
      <c r="M512" s="110">
        <v>0.43582839938674206</v>
      </c>
      <c r="N512" s="122">
        <v>4.7712340499562416</v>
      </c>
      <c r="O512" s="122">
        <v>1.764498129991658</v>
      </c>
      <c r="P512" s="110">
        <v>-3.8354102759807773E-2</v>
      </c>
      <c r="Q512" s="122">
        <v>-46.005459729870672</v>
      </c>
    </row>
    <row r="513" spans="11:17">
      <c r="K513" s="1">
        <v>508</v>
      </c>
      <c r="L513" s="122">
        <v>1.1766021499484673</v>
      </c>
      <c r="M513" s="110">
        <v>0.33601249178925274</v>
      </c>
      <c r="N513" s="122">
        <v>4.7899311413879531</v>
      </c>
      <c r="O513" s="122">
        <v>1.5682168482305059</v>
      </c>
      <c r="P513" s="110">
        <v>-1.9418743621516796</v>
      </c>
      <c r="Q513" s="122">
        <v>-0.80757894475359093</v>
      </c>
    </row>
    <row r="514" spans="11:17">
      <c r="K514" s="1">
        <v>509</v>
      </c>
      <c r="L514" s="122">
        <v>3.4129182260567945</v>
      </c>
      <c r="M514" s="110">
        <v>0.70116804686325906</v>
      </c>
      <c r="N514" s="122">
        <v>4.9091223156123744</v>
      </c>
      <c r="O514" s="122">
        <v>2.4191677148193005</v>
      </c>
      <c r="P514" s="110">
        <v>5.021755119792136</v>
      </c>
      <c r="Q514" s="122">
        <v>0.48173749159625218</v>
      </c>
    </row>
    <row r="515" spans="11:17">
      <c r="K515" s="1">
        <v>510</v>
      </c>
      <c r="L515" s="122">
        <v>1.9024547553531628</v>
      </c>
      <c r="M515" s="110">
        <v>0.41551616747087011</v>
      </c>
      <c r="N515" s="122">
        <v>4.8286176335508131</v>
      </c>
      <c r="O515" s="122">
        <v>1.7378569628361893</v>
      </c>
      <c r="P515" s="110">
        <v>-0.42571465375780093</v>
      </c>
      <c r="Q515" s="122">
        <v>-4.0822108130318133</v>
      </c>
    </row>
    <row r="516" spans="11:17">
      <c r="K516" s="1">
        <v>511</v>
      </c>
      <c r="L516" s="122">
        <v>1.5611201022120769</v>
      </c>
      <c r="M516" s="110">
        <v>0.45659304804370082</v>
      </c>
      <c r="N516" s="122">
        <v>4.810425179207698</v>
      </c>
      <c r="O516" s="122">
        <v>1.8186808616794226</v>
      </c>
      <c r="P516" s="110">
        <v>0.35763417555214971</v>
      </c>
      <c r="Q516" s="122">
        <v>5.0853105939094601</v>
      </c>
    </row>
    <row r="517" spans="11:17">
      <c r="K517" s="1">
        <v>512</v>
      </c>
      <c r="L517" s="122">
        <v>1.7497402792929373</v>
      </c>
      <c r="M517" s="110">
        <v>0.36173102853097983</v>
      </c>
      <c r="N517" s="122">
        <v>4.820478257405755</v>
      </c>
      <c r="O517" s="122">
        <v>1.6231888753632067</v>
      </c>
      <c r="P517" s="110">
        <v>-1.451413904413748</v>
      </c>
      <c r="Q517" s="122">
        <v>-1.1183500932622261</v>
      </c>
    </row>
    <row r="518" spans="11:17">
      <c r="K518" s="1">
        <v>513</v>
      </c>
      <c r="L518" s="122">
        <v>2.4425433148724722</v>
      </c>
      <c r="M518" s="110">
        <v>0.52993034858671195</v>
      </c>
      <c r="N518" s="122">
        <v>4.8574032735960735</v>
      </c>
      <c r="O518" s="122">
        <v>1.9950781443716306</v>
      </c>
      <c r="P518" s="110">
        <v>1.7561992010355638</v>
      </c>
      <c r="Q518" s="122">
        <v>1.1360204145379458</v>
      </c>
    </row>
    <row r="519" spans="11:17">
      <c r="K519" s="1">
        <v>514</v>
      </c>
      <c r="L519" s="122">
        <v>2.2183309393269539</v>
      </c>
      <c r="M519" s="110">
        <v>0.39451485581767437</v>
      </c>
      <c r="N519" s="122">
        <v>4.845453202404248</v>
      </c>
      <c r="O519" s="122">
        <v>1.6964506519494682</v>
      </c>
      <c r="P519" s="110">
        <v>-0.82621616867530889</v>
      </c>
      <c r="Q519" s="122">
        <v>-2.0532769948927845</v>
      </c>
    </row>
    <row r="520" spans="11:17">
      <c r="K520" s="1">
        <v>515</v>
      </c>
      <c r="L520" s="122">
        <v>2.2615885329183549</v>
      </c>
      <c r="M520" s="110">
        <v>0.55496888983845349</v>
      </c>
      <c r="N520" s="122">
        <v>4.8477587456274822</v>
      </c>
      <c r="O520" s="122">
        <v>2.0442591866964239</v>
      </c>
      <c r="P520" s="110">
        <v>2.2336919342630708</v>
      </c>
      <c r="Q520" s="122">
        <v>0.91519298401856675</v>
      </c>
    </row>
    <row r="521" spans="11:17">
      <c r="K521" s="1">
        <v>516</v>
      </c>
      <c r="L521" s="122">
        <v>0.57928579920038326</v>
      </c>
      <c r="M521" s="110">
        <v>0.54446263666926564</v>
      </c>
      <c r="N521" s="122">
        <v>4.7580953745257819</v>
      </c>
      <c r="O521" s="122">
        <v>1.9714910407836097</v>
      </c>
      <c r="P521" s="110">
        <v>2.0333344337482657</v>
      </c>
      <c r="Q521" s="122">
        <v>0.96958523303485622</v>
      </c>
    </row>
    <row r="522" spans="11:17">
      <c r="K522" s="1">
        <v>517</v>
      </c>
      <c r="L522" s="122">
        <v>0.94755593792495274</v>
      </c>
      <c r="M522" s="110">
        <v>0.22730902551999538</v>
      </c>
      <c r="N522" s="122">
        <v>4.7777234363795245</v>
      </c>
      <c r="O522" s="122">
        <v>1.351565700672821</v>
      </c>
      <c r="P522" s="110">
        <v>-4.0148831168690258</v>
      </c>
      <c r="Q522" s="122">
        <v>-0.33663886627086387</v>
      </c>
    </row>
    <row r="523" spans="11:17">
      <c r="K523" s="1">
        <v>518</v>
      </c>
      <c r="L523" s="122">
        <v>1.43164643013064</v>
      </c>
      <c r="M523" s="110">
        <v>0.20690908040380518</v>
      </c>
      <c r="N523" s="122">
        <v>4.8035244914331026</v>
      </c>
      <c r="O523" s="122">
        <v>1.3035105885732756</v>
      </c>
      <c r="P523" s="110">
        <v>-4.4039163857517813</v>
      </c>
      <c r="Q523" s="122">
        <v>-0.29598895037848377</v>
      </c>
    </row>
    <row r="524" spans="11:17">
      <c r="K524" s="1">
        <v>519</v>
      </c>
      <c r="L524" s="122">
        <v>3.3945058774695953</v>
      </c>
      <c r="M524" s="110">
        <v>0.47486385329556002</v>
      </c>
      <c r="N524" s="122">
        <v>4.9081409742573747</v>
      </c>
      <c r="O524" s="122">
        <v>1.8939612055969492</v>
      </c>
      <c r="P524" s="110">
        <v>0.70606408807235255</v>
      </c>
      <c r="Q524" s="122">
        <v>2.6824210968833033</v>
      </c>
    </row>
    <row r="525" spans="11:17">
      <c r="K525" s="1">
        <v>520</v>
      </c>
      <c r="L525" s="122">
        <v>1.4487671888378646</v>
      </c>
      <c r="M525" s="110">
        <v>0.55014372468864692</v>
      </c>
      <c r="N525" s="122">
        <v>4.8044369936306799</v>
      </c>
      <c r="O525" s="122">
        <v>2.0090260128192092</v>
      </c>
      <c r="P525" s="110">
        <v>2.1416745410575047</v>
      </c>
      <c r="Q525" s="122">
        <v>0.93806317173999887</v>
      </c>
    </row>
    <row r="526" spans="11:17">
      <c r="K526" s="1">
        <v>521</v>
      </c>
      <c r="L526" s="122">
        <v>2.0256063691637403</v>
      </c>
      <c r="M526" s="110">
        <v>0.4836126346497176</v>
      </c>
      <c r="N526" s="122">
        <v>4.8351813682636884</v>
      </c>
      <c r="O526" s="122">
        <v>1.88467472479332</v>
      </c>
      <c r="P526" s="110">
        <v>0.8729060569876097</v>
      </c>
      <c r="Q526" s="122">
        <v>2.1590808194152231</v>
      </c>
    </row>
    <row r="527" spans="11:17">
      <c r="K527" s="1">
        <v>522</v>
      </c>
      <c r="L527" s="122">
        <v>1.818661749315881</v>
      </c>
      <c r="M527" s="110">
        <v>0.65215405288890194</v>
      </c>
      <c r="N527" s="122">
        <v>4.8241516339150383</v>
      </c>
      <c r="O527" s="122">
        <v>2.2351156138833375</v>
      </c>
      <c r="P527" s="110">
        <v>4.0870430807038218</v>
      </c>
      <c r="Q527" s="122">
        <v>0.54687840811759503</v>
      </c>
    </row>
    <row r="528" spans="11:17">
      <c r="K528" s="1">
        <v>523</v>
      </c>
      <c r="L528" s="122">
        <v>2.0800234692600887</v>
      </c>
      <c r="M528" s="110">
        <v>0.309173401357766</v>
      </c>
      <c r="N528" s="122">
        <v>4.8380816908646231</v>
      </c>
      <c r="O528" s="122">
        <v>1.5124194617069637</v>
      </c>
      <c r="P528" s="110">
        <v>-2.4537041256599466</v>
      </c>
      <c r="Q528" s="122">
        <v>-0.61638216518879774</v>
      </c>
    </row>
    <row r="529" spans="11:17">
      <c r="K529" s="1">
        <v>524</v>
      </c>
      <c r="L529" s="122">
        <v>1.2929723197458294</v>
      </c>
      <c r="M529" s="110">
        <v>0.55359928840959061</v>
      </c>
      <c r="N529" s="122">
        <v>4.7961334386978125</v>
      </c>
      <c r="O529" s="122">
        <v>2.0113086342663262</v>
      </c>
      <c r="P529" s="110">
        <v>2.2075732110065935</v>
      </c>
      <c r="Q529" s="122">
        <v>0.91109487297557123</v>
      </c>
    </row>
    <row r="530" spans="11:17">
      <c r="K530" s="1">
        <v>525</v>
      </c>
      <c r="L530" s="122">
        <v>0.70541625076629821</v>
      </c>
      <c r="M530" s="110">
        <v>0.54187646088163144</v>
      </c>
      <c r="N530" s="122">
        <v>4.7648178753333417</v>
      </c>
      <c r="O530" s="122">
        <v>1.9701808489742278</v>
      </c>
      <c r="P530" s="110">
        <v>1.984015260836852</v>
      </c>
      <c r="Q530" s="122">
        <v>0.99302706378539207</v>
      </c>
    </row>
    <row r="531" spans="11:17">
      <c r="K531" s="1">
        <v>526</v>
      </c>
      <c r="L531" s="122">
        <v>1.7226094509737042</v>
      </c>
      <c r="M531" s="110">
        <v>0.59292021584035548</v>
      </c>
      <c r="N531" s="122">
        <v>4.8190322385179964</v>
      </c>
      <c r="O531" s="122">
        <v>2.1069040386118001</v>
      </c>
      <c r="P531" s="110">
        <v>2.9574354702806005</v>
      </c>
      <c r="Q531" s="122">
        <v>0.71240913277201534</v>
      </c>
    </row>
    <row r="532" spans="11:17">
      <c r="K532" s="1">
        <v>527</v>
      </c>
      <c r="L532" s="122">
        <v>2.3789812400754338</v>
      </c>
      <c r="M532" s="110">
        <v>0.46328701387260612</v>
      </c>
      <c r="N532" s="122">
        <v>4.8540155421335403</v>
      </c>
      <c r="O532" s="122">
        <v>1.8479788307315514</v>
      </c>
      <c r="P532" s="110">
        <v>0.48529017626078641</v>
      </c>
      <c r="Q532" s="122">
        <v>3.8079873055960647</v>
      </c>
    </row>
    <row r="533" spans="11:17">
      <c r="K533" s="1">
        <v>528</v>
      </c>
      <c r="L533" s="122">
        <v>1.3620305584403503</v>
      </c>
      <c r="M533" s="110">
        <v>0.39398134301949239</v>
      </c>
      <c r="N533" s="122">
        <v>4.7998141047037528</v>
      </c>
      <c r="O533" s="122">
        <v>1.6870833337237894</v>
      </c>
      <c r="P533" s="110">
        <v>-0.83639042290420207</v>
      </c>
      <c r="Q533" s="122">
        <v>-2.0171002530919981</v>
      </c>
    </row>
    <row r="534" spans="11:17">
      <c r="K534" s="1">
        <v>529</v>
      </c>
      <c r="L534" s="122">
        <v>0.36844849699749083</v>
      </c>
      <c r="M534" s="110">
        <v>0.53035412590479325</v>
      </c>
      <c r="N534" s="122">
        <v>4.746858167992972</v>
      </c>
      <c r="O534" s="122">
        <v>1.9382511372750084</v>
      </c>
      <c r="P534" s="110">
        <v>1.7642807656864719</v>
      </c>
      <c r="Q534" s="122">
        <v>1.0986069649298964</v>
      </c>
    </row>
    <row r="535" spans="11:17">
      <c r="K535" s="1">
        <v>530</v>
      </c>
      <c r="L535" s="122">
        <v>1.4835217209214724</v>
      </c>
      <c r="M535" s="110">
        <v>0.2878385101255011</v>
      </c>
      <c r="N535" s="122">
        <v>4.8062893406816727</v>
      </c>
      <c r="O535" s="122">
        <v>1.4694978884382177</v>
      </c>
      <c r="P535" s="110">
        <v>-2.8605671064215379</v>
      </c>
      <c r="Q535" s="122">
        <v>-0.51370858776199257</v>
      </c>
    </row>
    <row r="536" spans="11:17">
      <c r="K536" s="1">
        <v>531</v>
      </c>
      <c r="L536" s="122">
        <v>3.0369964853837814</v>
      </c>
      <c r="M536" s="110">
        <v>0.53267441655886727</v>
      </c>
      <c r="N536" s="122">
        <v>4.8890864386779835</v>
      </c>
      <c r="O536" s="122">
        <v>2.0178232453199003</v>
      </c>
      <c r="P536" s="110">
        <v>1.8085294267868477</v>
      </c>
      <c r="Q536" s="122">
        <v>1.1157259679788003</v>
      </c>
    </row>
    <row r="537" spans="11:17">
      <c r="K537" s="1">
        <v>532</v>
      </c>
      <c r="L537" s="122">
        <v>0.45600977883641036</v>
      </c>
      <c r="M537" s="110">
        <v>0.53537774907161584</v>
      </c>
      <c r="N537" s="122">
        <v>4.7515250091924219</v>
      </c>
      <c r="O537" s="122">
        <v>1.9503517466541869</v>
      </c>
      <c r="P537" s="110">
        <v>1.8600828147161579</v>
      </c>
      <c r="Q537" s="122">
        <v>1.0485295231071761</v>
      </c>
    </row>
    <row r="538" spans="11:17">
      <c r="K538" s="1">
        <v>533</v>
      </c>
      <c r="L538" s="122">
        <v>1.7842310057996547</v>
      </c>
      <c r="M538" s="110">
        <v>0.48380605302261953</v>
      </c>
      <c r="N538" s="122">
        <v>4.8223165441471103</v>
      </c>
      <c r="O538" s="122">
        <v>1.8798698318318765</v>
      </c>
      <c r="P538" s="110">
        <v>0.87659460523827448</v>
      </c>
      <c r="Q538" s="122">
        <v>2.1445144889077814</v>
      </c>
    </row>
    <row r="539" spans="11:17">
      <c r="K539" s="1">
        <v>534</v>
      </c>
      <c r="L539" s="122">
        <v>0.93409620375949354</v>
      </c>
      <c r="M539" s="110">
        <v>0.61708465147344116</v>
      </c>
      <c r="N539" s="122">
        <v>4.7770060594679737</v>
      </c>
      <c r="O539" s="122">
        <v>2.1263683870823851</v>
      </c>
      <c r="P539" s="110">
        <v>3.418258738750346</v>
      </c>
      <c r="Q539" s="122">
        <v>0.62206185944243275</v>
      </c>
    </row>
    <row r="540" spans="11:17">
      <c r="K540" s="1">
        <v>535</v>
      </c>
      <c r="L540" s="122">
        <v>2.6058206195392364</v>
      </c>
      <c r="M540" s="110">
        <v>0.33839204473430373</v>
      </c>
      <c r="N540" s="122">
        <v>4.8661056273802021</v>
      </c>
      <c r="O540" s="122">
        <v>1.5761017528274444</v>
      </c>
      <c r="P540" s="110">
        <v>-1.8964955508156578</v>
      </c>
      <c r="Q540" s="122">
        <v>-0.83106008455943059</v>
      </c>
    </row>
    <row r="541" spans="11:17">
      <c r="K541" s="1">
        <v>536</v>
      </c>
      <c r="L541" s="122">
        <v>1.2413772227095095</v>
      </c>
      <c r="M541" s="110">
        <v>0.38193178191375177</v>
      </c>
      <c r="N541" s="122">
        <v>4.7933835232159714</v>
      </c>
      <c r="O541" s="122">
        <v>1.6614832065908285</v>
      </c>
      <c r="P541" s="110">
        <v>-1.0661792835540496</v>
      </c>
      <c r="Q541" s="122">
        <v>-1.5583525512260623</v>
      </c>
    </row>
    <row r="542" spans="11:17">
      <c r="K542" s="1">
        <v>537</v>
      </c>
      <c r="L542" s="122">
        <v>1.5168979572645012</v>
      </c>
      <c r="M542" s="110">
        <v>0.25316227588517992</v>
      </c>
      <c r="N542" s="122">
        <v>4.8080682273262836</v>
      </c>
      <c r="O542" s="122">
        <v>1.3977243974094291</v>
      </c>
      <c r="P542" s="110">
        <v>-3.5218536286264417</v>
      </c>
      <c r="Q542" s="122">
        <v>-0.39687180240780073</v>
      </c>
    </row>
    <row r="543" spans="11:17">
      <c r="K543" s="1">
        <v>538</v>
      </c>
      <c r="L543" s="122">
        <v>2.4576033986809191</v>
      </c>
      <c r="M543" s="110">
        <v>0.54239984486987314</v>
      </c>
      <c r="N543" s="122">
        <v>4.8582059459428955</v>
      </c>
      <c r="O543" s="122">
        <v>2.022820814760574</v>
      </c>
      <c r="P543" s="110">
        <v>1.9939963555244518</v>
      </c>
      <c r="Q543" s="122">
        <v>1.0144556228281274</v>
      </c>
    </row>
    <row r="544" spans="11:17">
      <c r="K544" s="1">
        <v>539</v>
      </c>
      <c r="L544" s="122">
        <v>2.9771964612043611</v>
      </c>
      <c r="M544" s="110">
        <v>0.58647797878398433</v>
      </c>
      <c r="N544" s="122">
        <v>4.8858992169892694</v>
      </c>
      <c r="O544" s="122">
        <v>2.1377797531465346</v>
      </c>
      <c r="P544" s="110">
        <v>2.8345800151956411</v>
      </c>
      <c r="Q544" s="122">
        <v>0.75417865845603449</v>
      </c>
    </row>
    <row r="545" spans="11:17">
      <c r="K545" s="1">
        <v>540</v>
      </c>
      <c r="L545" s="122">
        <v>1.4414509456662805</v>
      </c>
      <c r="M545" s="110">
        <v>0.43529874098093785</v>
      </c>
      <c r="N545" s="122">
        <v>4.8040470525021215</v>
      </c>
      <c r="O545" s="122">
        <v>1.7727641651588675</v>
      </c>
      <c r="P545" s="110">
        <v>-4.8454852532792358E-2</v>
      </c>
      <c r="Q545" s="122">
        <v>-36.585895374650654</v>
      </c>
    </row>
    <row r="546" spans="11:17">
      <c r="K546" s="1">
        <v>541</v>
      </c>
      <c r="L546" s="122">
        <v>1.900603986390788</v>
      </c>
      <c r="M546" s="110">
        <v>0.41239938874613341</v>
      </c>
      <c r="N546" s="122">
        <v>4.8285189912666562</v>
      </c>
      <c r="O546" s="122">
        <v>1.7312364834918963</v>
      </c>
      <c r="P546" s="110">
        <v>-0.48515258894647673</v>
      </c>
      <c r="Q546" s="122">
        <v>-3.5684370710075521</v>
      </c>
    </row>
    <row r="547" spans="11:17">
      <c r="K547" s="1">
        <v>542</v>
      </c>
      <c r="L547" s="122">
        <v>1.4969802287299001</v>
      </c>
      <c r="M547" s="110">
        <v>0.4131144995453242</v>
      </c>
      <c r="N547" s="122">
        <v>4.8070066522308448</v>
      </c>
      <c r="O547" s="122">
        <v>1.7278442517710744</v>
      </c>
      <c r="P547" s="110">
        <v>-0.47151520461832774</v>
      </c>
      <c r="Q547" s="122">
        <v>-3.6644507639360082</v>
      </c>
    </row>
    <row r="548" spans="11:17">
      <c r="K548" s="1">
        <v>543</v>
      </c>
      <c r="L548" s="122">
        <v>2.9978907678538627</v>
      </c>
      <c r="M548" s="110">
        <v>0.53705663655169888</v>
      </c>
      <c r="N548" s="122">
        <v>4.8870021821450749</v>
      </c>
      <c r="O548" s="122">
        <v>2.0266417274929296</v>
      </c>
      <c r="P548" s="110">
        <v>1.8920997187197237</v>
      </c>
      <c r="Q548" s="122">
        <v>1.0711072505545547</v>
      </c>
    </row>
    <row r="549" spans="11:17">
      <c r="K549" s="1">
        <v>544</v>
      </c>
      <c r="L549" s="122">
        <v>2.4306421207176023</v>
      </c>
      <c r="M549" s="110">
        <v>0.42991304800977304</v>
      </c>
      <c r="N549" s="122">
        <v>4.8567689637500067</v>
      </c>
      <c r="O549" s="122">
        <v>1.7759423594828272</v>
      </c>
      <c r="P549" s="110">
        <v>-0.1511616848226609</v>
      </c>
      <c r="Q549" s="122">
        <v>-11.748627713208663</v>
      </c>
    </row>
    <row r="550" spans="11:17">
      <c r="K550" s="1">
        <v>545</v>
      </c>
      <c r="L550" s="122">
        <v>1.7507664624634114</v>
      </c>
      <c r="M550" s="110">
        <v>0.53509927339796481</v>
      </c>
      <c r="N550" s="122">
        <v>4.820532950916375</v>
      </c>
      <c r="O550" s="122">
        <v>1.9866918982947901</v>
      </c>
      <c r="P550" s="110">
        <v>1.8547721974077405</v>
      </c>
      <c r="Q550" s="122">
        <v>1.0711244761331999</v>
      </c>
    </row>
    <row r="551" spans="11:17">
      <c r="K551" s="1">
        <v>546</v>
      </c>
      <c r="L551" s="122">
        <v>0.62362715598374052</v>
      </c>
      <c r="M551" s="110">
        <v>0.4412051207838194</v>
      </c>
      <c r="N551" s="122">
        <v>4.7604586801596209</v>
      </c>
      <c r="O551" s="122">
        <v>1.7718883516707393</v>
      </c>
      <c r="P551" s="110">
        <v>6.4181638834750032E-2</v>
      </c>
      <c r="Q551" s="122">
        <v>27.607402737609455</v>
      </c>
    </row>
    <row r="552" spans="11:17">
      <c r="K552" s="1">
        <v>547</v>
      </c>
      <c r="L552" s="122">
        <v>2.124134187425704</v>
      </c>
      <c r="M552" s="110">
        <v>0.45377175794512492</v>
      </c>
      <c r="N552" s="122">
        <v>4.8404327039214152</v>
      </c>
      <c r="O552" s="122">
        <v>1.822744026454159</v>
      </c>
      <c r="P552" s="110">
        <v>0.30383129994321223</v>
      </c>
      <c r="Q552" s="122">
        <v>5.9991976692159108</v>
      </c>
    </row>
    <row r="553" spans="11:17">
      <c r="K553" s="1">
        <v>548</v>
      </c>
      <c r="L553" s="122">
        <v>1.6970103189899646</v>
      </c>
      <c r="M553" s="110">
        <v>0.67386777520090591</v>
      </c>
      <c r="N553" s="122">
        <v>4.8176678559815267</v>
      </c>
      <c r="O553" s="122">
        <v>2.2751155381561023</v>
      </c>
      <c r="P553" s="110">
        <v>4.501130487436459</v>
      </c>
      <c r="Q553" s="122">
        <v>0.50545425077242212</v>
      </c>
    </row>
    <row r="554" spans="11:17">
      <c r="K554" s="1">
        <v>549</v>
      </c>
      <c r="L554" s="122">
        <v>3.7506245240239169</v>
      </c>
      <c r="M554" s="110">
        <v>0.37061724798225304</v>
      </c>
      <c r="N554" s="122">
        <v>4.9271213858814269</v>
      </c>
      <c r="O554" s="122">
        <v>1.6547588973794367</v>
      </c>
      <c r="P554" s="110">
        <v>-1.2819509484377214</v>
      </c>
      <c r="Q554" s="122">
        <v>-1.2908129592602948</v>
      </c>
    </row>
    <row r="555" spans="11:17">
      <c r="K555" s="1">
        <v>550</v>
      </c>
      <c r="L555" s="122">
        <v>2.8350509108287536</v>
      </c>
      <c r="M555" s="110">
        <v>0.63580940228208516</v>
      </c>
      <c r="N555" s="122">
        <v>4.8783231434453507</v>
      </c>
      <c r="O555" s="122">
        <v>2.2433449250181905</v>
      </c>
      <c r="P555" s="110">
        <v>3.7753455335731694</v>
      </c>
      <c r="Q555" s="122">
        <v>0.59420916709972782</v>
      </c>
    </row>
    <row r="556" spans="11:17">
      <c r="K556" s="1">
        <v>551</v>
      </c>
      <c r="L556" s="122">
        <v>1.4857946639584196</v>
      </c>
      <c r="M556" s="110">
        <v>0.53146986981841093</v>
      </c>
      <c r="N556" s="122">
        <v>4.806410483999656</v>
      </c>
      <c r="O556" s="122">
        <v>1.9716642913532816</v>
      </c>
      <c r="P556" s="110">
        <v>1.7855583475367425</v>
      </c>
      <c r="Q556" s="122">
        <v>1.1042284303244867</v>
      </c>
    </row>
    <row r="557" spans="11:17">
      <c r="K557" s="1">
        <v>552</v>
      </c>
      <c r="L557" s="122">
        <v>1.9513545793762987</v>
      </c>
      <c r="M557" s="110">
        <v>0.38747014576869704</v>
      </c>
      <c r="N557" s="122">
        <v>4.8312238963715979</v>
      </c>
      <c r="O557" s="122">
        <v>1.6789106020579965</v>
      </c>
      <c r="P557" s="110">
        <v>-0.96056097024587217</v>
      </c>
      <c r="Q557" s="122">
        <v>-1.7478438683889586</v>
      </c>
    </row>
    <row r="558" spans="11:17">
      <c r="K558" s="1">
        <v>553</v>
      </c>
      <c r="L558" s="122">
        <v>0.33523832719067981</v>
      </c>
      <c r="M558" s="110">
        <v>0.44380761267757435</v>
      </c>
      <c r="N558" s="122">
        <v>4.7450881323626088</v>
      </c>
      <c r="O558" s="122">
        <v>1.7722623949156677</v>
      </c>
      <c r="P558" s="110">
        <v>0.11381196494111379</v>
      </c>
      <c r="Q558" s="122">
        <v>15.571846034225267</v>
      </c>
    </row>
    <row r="559" spans="11:17">
      <c r="K559" s="1">
        <v>554</v>
      </c>
      <c r="L559" s="122">
        <v>2.6130105139816764</v>
      </c>
      <c r="M559" s="110">
        <v>0.43863007055684433</v>
      </c>
      <c r="N559" s="122">
        <v>4.866488834374195</v>
      </c>
      <c r="O559" s="122">
        <v>1.7978517592826879</v>
      </c>
      <c r="P559" s="110">
        <v>1.5074633809412319E-2</v>
      </c>
      <c r="Q559" s="122">
        <v>119.26337860095434</v>
      </c>
    </row>
    <row r="560" spans="11:17">
      <c r="K560" s="1">
        <v>555</v>
      </c>
      <c r="L560" s="122">
        <v>1.0487271568847956</v>
      </c>
      <c r="M560" s="110">
        <v>0.38478433872260753</v>
      </c>
      <c r="N560" s="122">
        <v>4.7831156600076454</v>
      </c>
      <c r="O560" s="122">
        <v>1.6656584824559975</v>
      </c>
      <c r="P560" s="110">
        <v>-1.0117801421003705</v>
      </c>
      <c r="Q560" s="122">
        <v>-1.6462652439473962</v>
      </c>
    </row>
    <row r="561" spans="11:17">
      <c r="K561" s="1">
        <v>556</v>
      </c>
      <c r="L561" s="122">
        <v>2.3712939275901412</v>
      </c>
      <c r="M561" s="110">
        <v>0.45498539256356307</v>
      </c>
      <c r="N561" s="122">
        <v>4.8536058237526998</v>
      </c>
      <c r="O561" s="122">
        <v>1.8297384878771759</v>
      </c>
      <c r="P561" s="110">
        <v>0.32697568783990505</v>
      </c>
      <c r="Q561" s="122">
        <v>5.595946597635292</v>
      </c>
    </row>
    <row r="562" spans="11:17">
      <c r="K562" s="1">
        <v>557</v>
      </c>
      <c r="L562" s="122">
        <v>0.32996734518771142</v>
      </c>
      <c r="M562" s="110">
        <v>0.32390685153476095</v>
      </c>
      <c r="N562" s="122">
        <v>4.7448071995638141</v>
      </c>
      <c r="O562" s="122">
        <v>1.5435831066607975</v>
      </c>
      <c r="P562" s="110">
        <v>-2.1727326695294806</v>
      </c>
      <c r="Q562" s="122">
        <v>-0.71043397483182802</v>
      </c>
    </row>
    <row r="563" spans="11:17">
      <c r="K563" s="1">
        <v>558</v>
      </c>
      <c r="L563" s="122">
        <v>2.7006226075193087</v>
      </c>
      <c r="M563" s="110">
        <v>0.34917324433055752</v>
      </c>
      <c r="N563" s="122">
        <v>4.8711583837355636</v>
      </c>
      <c r="O563" s="122">
        <v>1.6002812532136552</v>
      </c>
      <c r="P563" s="110">
        <v>-1.6908947368174232</v>
      </c>
      <c r="Q563" s="122">
        <v>-0.94641092574791541</v>
      </c>
    </row>
    <row r="564" spans="11:17">
      <c r="K564" s="1">
        <v>559</v>
      </c>
      <c r="L564" s="122">
        <v>2.3298867363053337</v>
      </c>
      <c r="M564" s="110">
        <v>0.74854720936439501</v>
      </c>
      <c r="N564" s="122">
        <v>4.8513989032716012</v>
      </c>
      <c r="O564" s="122">
        <v>2.4672615250522822</v>
      </c>
      <c r="P564" s="110">
        <v>5.9252904165668241</v>
      </c>
      <c r="Q564" s="122">
        <v>0.41639503747427115</v>
      </c>
    </row>
    <row r="565" spans="11:17">
      <c r="K565" s="1">
        <v>560</v>
      </c>
      <c r="L565" s="122">
        <v>1.756818784869423</v>
      </c>
      <c r="M565" s="110">
        <v>0.67062813385410724</v>
      </c>
      <c r="N565" s="122">
        <v>4.8208555275959704</v>
      </c>
      <c r="O565" s="122">
        <v>2.2711346094593257</v>
      </c>
      <c r="P565" s="110">
        <v>4.4393495240086445</v>
      </c>
      <c r="Q565" s="122">
        <v>0.51159175396681456</v>
      </c>
    </row>
    <row r="566" spans="11:17">
      <c r="K566" s="1">
        <v>561</v>
      </c>
      <c r="L566" s="122">
        <v>1.4594268492709301</v>
      </c>
      <c r="M566" s="110">
        <v>0.47985091826622678</v>
      </c>
      <c r="N566" s="122">
        <v>4.8050051322124414</v>
      </c>
      <c r="O566" s="122">
        <v>1.86471047023133</v>
      </c>
      <c r="P566" s="110">
        <v>0.80116896098347468</v>
      </c>
      <c r="Q566" s="122">
        <v>2.3274871606886833</v>
      </c>
    </row>
    <row r="567" spans="11:17">
      <c r="K567" s="1">
        <v>562</v>
      </c>
      <c r="L567" s="122">
        <v>2.0310031263180028</v>
      </c>
      <c r="M567" s="110">
        <v>0.40208126597012844</v>
      </c>
      <c r="N567" s="122">
        <v>4.8354690046264963</v>
      </c>
      <c r="O567" s="122">
        <v>1.7107881795754913</v>
      </c>
      <c r="P567" s="110">
        <v>-0.68192238462092547</v>
      </c>
      <c r="Q567" s="122">
        <v>-2.5087725790472519</v>
      </c>
    </row>
    <row r="568" spans="11:17">
      <c r="K568" s="1">
        <v>563</v>
      </c>
      <c r="L568" s="122">
        <v>1.43543657736695</v>
      </c>
      <c r="M568" s="110">
        <v>0.58198110002813253</v>
      </c>
      <c r="N568" s="122">
        <v>4.8037264987005033</v>
      </c>
      <c r="O568" s="122">
        <v>2.0740286380037665</v>
      </c>
      <c r="P568" s="110">
        <v>2.7488231451553418</v>
      </c>
      <c r="Q568" s="122">
        <v>0.75451512464857351</v>
      </c>
    </row>
    <row r="569" spans="11:17">
      <c r="K569" s="1">
        <v>564</v>
      </c>
      <c r="L569" s="122">
        <v>2.3260810413958852</v>
      </c>
      <c r="M569" s="110">
        <v>0.5982670905180052</v>
      </c>
      <c r="N569" s="122">
        <v>4.8511960673443175</v>
      </c>
      <c r="O569" s="122">
        <v>2.1403838369414796</v>
      </c>
      <c r="P569" s="110">
        <v>3.0594020256955758</v>
      </c>
      <c r="Q569" s="122">
        <v>0.69960855715091863</v>
      </c>
    </row>
    <row r="570" spans="11:17">
      <c r="K570" s="1">
        <v>565</v>
      </c>
      <c r="L570" s="122">
        <v>1.2501679017013658</v>
      </c>
      <c r="M570" s="110">
        <v>0.38996509332256152</v>
      </c>
      <c r="N570" s="122">
        <v>4.7938520488248786</v>
      </c>
      <c r="O570" s="122">
        <v>1.6778584224785265</v>
      </c>
      <c r="P570" s="110">
        <v>-0.91298154799533648</v>
      </c>
      <c r="Q570" s="122">
        <v>-1.8377791163059705</v>
      </c>
    </row>
    <row r="571" spans="11:17">
      <c r="K571" s="1">
        <v>566</v>
      </c>
      <c r="L571" s="122">
        <v>2.6743208717984808</v>
      </c>
      <c r="M571" s="110">
        <v>0.32747577719525578</v>
      </c>
      <c r="N571" s="122">
        <v>4.8697565538251153</v>
      </c>
      <c r="O571" s="122">
        <v>1.552012075000003</v>
      </c>
      <c r="P571" s="110">
        <v>-2.1046721522979936</v>
      </c>
      <c r="Q571" s="122">
        <v>-0.7374127477789989</v>
      </c>
    </row>
    <row r="572" spans="11:17">
      <c r="K572" s="1">
        <v>567</v>
      </c>
      <c r="L572" s="122">
        <v>0.75880546449180586</v>
      </c>
      <c r="M572" s="110">
        <v>0.19796019592431879</v>
      </c>
      <c r="N572" s="122">
        <v>4.7676634136464839</v>
      </c>
      <c r="O572" s="122">
        <v>1.2963266048256736</v>
      </c>
      <c r="P572" s="110">
        <v>-4.5745743832159853</v>
      </c>
      <c r="Q572" s="122">
        <v>-0.28337644034860771</v>
      </c>
    </row>
    <row r="573" spans="11:17">
      <c r="K573" s="1">
        <v>568</v>
      </c>
      <c r="L573" s="122">
        <v>2.6090105599404882</v>
      </c>
      <c r="M573" s="110">
        <v>0.52273558732184888</v>
      </c>
      <c r="N573" s="122">
        <v>4.8662756448237081</v>
      </c>
      <c r="O573" s="122">
        <v>1.9837925765825517</v>
      </c>
      <c r="P573" s="110">
        <v>1.6189928763244588</v>
      </c>
      <c r="Q573" s="122">
        <v>1.2253250805440754</v>
      </c>
    </row>
    <row r="574" spans="11:17">
      <c r="K574" s="1">
        <v>569</v>
      </c>
      <c r="L574" s="122">
        <v>1.4054127339467433</v>
      </c>
      <c r="M574" s="110">
        <v>0.38435104650426494</v>
      </c>
      <c r="N574" s="122">
        <v>4.8021262878938931</v>
      </c>
      <c r="O574" s="122">
        <v>1.6677530228118727</v>
      </c>
      <c r="P574" s="110">
        <v>-1.0200431588449383</v>
      </c>
      <c r="Q574" s="122">
        <v>-1.6349828027868729</v>
      </c>
    </row>
    <row r="575" spans="11:17">
      <c r="K575" s="1">
        <v>570</v>
      </c>
      <c r="L575" s="122">
        <v>1.8602336079528243</v>
      </c>
      <c r="M575" s="110">
        <v>0.33693778859234813</v>
      </c>
      <c r="N575" s="122">
        <v>4.8263673308366695</v>
      </c>
      <c r="O575" s="122">
        <v>1.5714253098871813</v>
      </c>
      <c r="P575" s="110">
        <v>-1.9242286656586387</v>
      </c>
      <c r="Q575" s="122">
        <v>-0.81665206320440231</v>
      </c>
    </row>
    <row r="576" spans="11:17">
      <c r="K576" s="1">
        <v>571</v>
      </c>
      <c r="L576" s="122">
        <v>1.666532354320079</v>
      </c>
      <c r="M576" s="110">
        <v>0.66392959393236795</v>
      </c>
      <c r="N576" s="122">
        <v>4.8160434414205513</v>
      </c>
      <c r="O576" s="122">
        <v>2.2529563111395374</v>
      </c>
      <c r="P576" s="110">
        <v>4.3116062939335933</v>
      </c>
      <c r="Q576" s="122">
        <v>0.52253293959363467</v>
      </c>
    </row>
    <row r="577" spans="11:17">
      <c r="K577" s="1">
        <v>572</v>
      </c>
      <c r="L577" s="122">
        <v>1.7308743284261623</v>
      </c>
      <c r="M577" s="110">
        <v>0.39930553681613068</v>
      </c>
      <c r="N577" s="122">
        <v>4.8194727399564581</v>
      </c>
      <c r="O577" s="122">
        <v>1.7017709648878423</v>
      </c>
      <c r="P577" s="110">
        <v>-0.73485639891177357</v>
      </c>
      <c r="Q577" s="122">
        <v>-2.3157870944689916</v>
      </c>
    </row>
    <row r="578" spans="11:17">
      <c r="K578" s="1">
        <v>573</v>
      </c>
      <c r="L578" s="122">
        <v>0.87444127330910137</v>
      </c>
      <c r="M578" s="110">
        <v>0.45642677450419056</v>
      </c>
      <c r="N578" s="122">
        <v>4.7738265709848289</v>
      </c>
      <c r="O578" s="122">
        <v>1.8060095320605321</v>
      </c>
      <c r="P578" s="110">
        <v>0.35446328767789836</v>
      </c>
      <c r="Q578" s="122">
        <v>5.095053831644357</v>
      </c>
    </row>
    <row r="579" spans="11:17">
      <c r="K579" s="1">
        <v>574</v>
      </c>
      <c r="L579" s="122">
        <v>2.7778613198505884</v>
      </c>
      <c r="M579" s="110">
        <v>0.32544423229347935</v>
      </c>
      <c r="N579" s="122">
        <v>4.8752750526253967</v>
      </c>
      <c r="O579" s="122">
        <v>1.5475450705996865</v>
      </c>
      <c r="P579" s="110">
        <v>-2.1434143425106953</v>
      </c>
      <c r="Q579" s="122">
        <v>-0.72199996048685788</v>
      </c>
    </row>
    <row r="580" spans="11:17">
      <c r="K580" s="1">
        <v>575</v>
      </c>
      <c r="L580" s="122">
        <v>0.40072894069477205</v>
      </c>
      <c r="M580" s="110">
        <v>0.47071707695855158</v>
      </c>
      <c r="N580" s="122">
        <v>4.7485786510811501</v>
      </c>
      <c r="O580" s="122">
        <v>1.8248858049288756</v>
      </c>
      <c r="P580" s="110">
        <v>0.62698377954584572</v>
      </c>
      <c r="Q580" s="122">
        <v>2.9105789726342324</v>
      </c>
    </row>
    <row r="581" spans="11:17">
      <c r="K581" s="1">
        <v>576</v>
      </c>
      <c r="L581" s="122">
        <v>1.8344208760376333</v>
      </c>
      <c r="M581" s="110">
        <v>0.41606372455074475</v>
      </c>
      <c r="N581" s="122">
        <v>4.8249915638510537</v>
      </c>
      <c r="O581" s="122">
        <v>1.7381623443758523</v>
      </c>
      <c r="P581" s="110">
        <v>-0.4152725707291367</v>
      </c>
      <c r="Q581" s="122">
        <v>-4.1855939132314521</v>
      </c>
    </row>
    <row r="582" spans="11:17">
      <c r="K582" s="1">
        <v>577</v>
      </c>
      <c r="L582" s="122">
        <v>1.8077421652877779</v>
      </c>
      <c r="M582" s="110">
        <v>0.36573445840788071</v>
      </c>
      <c r="N582" s="122">
        <v>4.8235696419255083</v>
      </c>
      <c r="O582" s="122">
        <v>1.6319194271301765</v>
      </c>
      <c r="P582" s="110">
        <v>-1.3750672572594098</v>
      </c>
      <c r="Q582" s="122">
        <v>-1.1867924412531561</v>
      </c>
    </row>
    <row r="583" spans="11:17">
      <c r="K583" s="1">
        <v>578</v>
      </c>
      <c r="L583" s="122">
        <v>2.461068492668447</v>
      </c>
      <c r="M583" s="110">
        <v>0.28141071276847213</v>
      </c>
      <c r="N583" s="122">
        <v>4.8583906285222422</v>
      </c>
      <c r="O583" s="122">
        <v>1.4509014389736983</v>
      </c>
      <c r="P583" s="110">
        <v>-2.9831471919697261</v>
      </c>
      <c r="Q583" s="122">
        <v>-0.48636602406993212</v>
      </c>
    </row>
    <row r="584" spans="11:17">
      <c r="K584" s="1">
        <v>579</v>
      </c>
      <c r="L584" s="122">
        <v>2.5071497566416916</v>
      </c>
      <c r="M584" s="110">
        <v>0.23103816993932205</v>
      </c>
      <c r="N584" s="122">
        <v>4.8608466677294881</v>
      </c>
      <c r="O584" s="122">
        <v>1.3399348705878715</v>
      </c>
      <c r="P584" s="110">
        <v>-3.9437671783052899</v>
      </c>
      <c r="Q584" s="122">
        <v>-0.33976013542555683</v>
      </c>
    </row>
    <row r="585" spans="11:17">
      <c r="K585" s="1">
        <v>580</v>
      </c>
      <c r="L585" s="122">
        <v>1.7354748193964995</v>
      </c>
      <c r="M585" s="110">
        <v>0.54195062605216637</v>
      </c>
      <c r="N585" s="122">
        <v>4.819717936924194</v>
      </c>
      <c r="O585" s="122">
        <v>2.0006074465313572</v>
      </c>
      <c r="P585" s="110">
        <v>1.9854296135993792</v>
      </c>
      <c r="Q585" s="122">
        <v>1.007644608918904</v>
      </c>
    </row>
    <row r="586" spans="11:17">
      <c r="K586" s="1">
        <v>581</v>
      </c>
      <c r="L586" s="122">
        <v>0.22577281109716907</v>
      </c>
      <c r="M586" s="110">
        <v>0.58975074006826878</v>
      </c>
      <c r="N586" s="122">
        <v>4.7392538392858565</v>
      </c>
      <c r="O586" s="122">
        <v>2.0466909447849773</v>
      </c>
      <c r="P586" s="110">
        <v>2.8969925860847496</v>
      </c>
      <c r="Q586" s="122">
        <v>0.70648815416923638</v>
      </c>
    </row>
    <row r="587" spans="11:17">
      <c r="K587" s="1">
        <v>582</v>
      </c>
      <c r="L587" s="122">
        <v>2.8216320341155794</v>
      </c>
      <c r="M587" s="110">
        <v>0.45327104138741831</v>
      </c>
      <c r="N587" s="122">
        <v>4.8776079441542919</v>
      </c>
      <c r="O587" s="122">
        <v>1.8338957167614396</v>
      </c>
      <c r="P587" s="110">
        <v>0.29428248017341119</v>
      </c>
      <c r="Q587" s="122">
        <v>6.231752959540044</v>
      </c>
    </row>
    <row r="588" spans="11:17">
      <c r="K588" s="1">
        <v>583</v>
      </c>
      <c r="L588" s="122">
        <v>-0.22135824880837385</v>
      </c>
      <c r="M588" s="110">
        <v>0.39230738315964564</v>
      </c>
      <c r="N588" s="122">
        <v>4.7154226480550108</v>
      </c>
      <c r="O588" s="122">
        <v>1.6688244114560202</v>
      </c>
      <c r="P588" s="110">
        <v>-0.8683133556643412</v>
      </c>
      <c r="Q588" s="122">
        <v>-1.9219149406946676</v>
      </c>
    </row>
    <row r="589" spans="11:17">
      <c r="K589" s="1">
        <v>584</v>
      </c>
      <c r="L589" s="122">
        <v>2.4235515740857094</v>
      </c>
      <c r="M589" s="110">
        <v>0.71741377798238815</v>
      </c>
      <c r="N589" s="122">
        <v>4.8563910517956197</v>
      </c>
      <c r="O589" s="122">
        <v>2.4045247388299469</v>
      </c>
      <c r="P589" s="110">
        <v>5.3315662416685967</v>
      </c>
      <c r="Q589" s="122">
        <v>0.45099781749638607</v>
      </c>
    </row>
    <row r="590" spans="11:17">
      <c r="K590" s="1">
        <v>585</v>
      </c>
      <c r="L590" s="122">
        <v>1.2017175260168615</v>
      </c>
      <c r="M590" s="110">
        <v>0.49044718131541409</v>
      </c>
      <c r="N590" s="122">
        <v>4.7912697407016465</v>
      </c>
      <c r="O590" s="122">
        <v>1.8807145868305097</v>
      </c>
      <c r="P590" s="110">
        <v>1.0032429777755709</v>
      </c>
      <c r="Q590" s="122">
        <v>1.8746351865831175</v>
      </c>
    </row>
    <row r="591" spans="11:17">
      <c r="K591" s="1">
        <v>586</v>
      </c>
      <c r="L591" s="122">
        <v>2.5351709336019068</v>
      </c>
      <c r="M591" s="110">
        <v>0.55508418454055042</v>
      </c>
      <c r="N591" s="122">
        <v>4.8623401404191142</v>
      </c>
      <c r="O591" s="122">
        <v>2.0530324233271795</v>
      </c>
      <c r="P591" s="110">
        <v>2.2358906399255645</v>
      </c>
      <c r="Q591" s="122">
        <v>0.918216833447421</v>
      </c>
    </row>
    <row r="592" spans="11:17">
      <c r="K592" s="1">
        <v>587</v>
      </c>
      <c r="L592" s="122">
        <v>0.40973156714192238</v>
      </c>
      <c r="M592" s="110">
        <v>0.52195092451282554</v>
      </c>
      <c r="N592" s="122">
        <v>4.7490584730655296</v>
      </c>
      <c r="O592" s="122">
        <v>1.9232900908622534</v>
      </c>
      <c r="P592" s="110">
        <v>1.6040291136365497</v>
      </c>
      <c r="Q592" s="122">
        <v>1.199036896844033</v>
      </c>
    </row>
    <row r="593" spans="11:17">
      <c r="K593" s="1">
        <v>588</v>
      </c>
      <c r="L593" s="122">
        <v>2.6245673186998077</v>
      </c>
      <c r="M593" s="110">
        <v>0.47013506201677696</v>
      </c>
      <c r="N593" s="122">
        <v>4.8671047889520622</v>
      </c>
      <c r="O593" s="122">
        <v>1.8677719819504341</v>
      </c>
      <c r="P593" s="110">
        <v>0.6158845744231094</v>
      </c>
      <c r="Q593" s="122">
        <v>3.0326656317053411</v>
      </c>
    </row>
    <row r="594" spans="11:17">
      <c r="K594" s="1">
        <v>589</v>
      </c>
      <c r="L594" s="122">
        <v>1.8856378105354172</v>
      </c>
      <c r="M594" s="110">
        <v>0.63209718852578978</v>
      </c>
      <c r="N594" s="122">
        <v>4.8277213240259158</v>
      </c>
      <c r="O594" s="122">
        <v>2.1956575620224683</v>
      </c>
      <c r="P594" s="110">
        <v>3.7045524679949189</v>
      </c>
      <c r="Q594" s="122">
        <v>0.59269171674355126</v>
      </c>
    </row>
    <row r="595" spans="11:17">
      <c r="K595" s="1">
        <v>590</v>
      </c>
      <c r="L595" s="122">
        <v>1.1645441956152758</v>
      </c>
      <c r="M595" s="110">
        <v>0.1914007732445327</v>
      </c>
      <c r="N595" s="122">
        <v>4.7892884765379025</v>
      </c>
      <c r="O595" s="122">
        <v>1.2763363426588237</v>
      </c>
      <c r="P595" s="110">
        <v>-4.699664604418377</v>
      </c>
      <c r="Q595" s="122">
        <v>-0.27158030414742351</v>
      </c>
    </row>
    <row r="596" spans="11:17">
      <c r="K596" s="1">
        <v>591</v>
      </c>
      <c r="L596" s="122">
        <v>1.9893717415252326</v>
      </c>
      <c r="M596" s="110">
        <v>0.59710642717829931</v>
      </c>
      <c r="N596" s="122">
        <v>4.8332501350798118</v>
      </c>
      <c r="O596" s="122">
        <v>2.1254768510116815</v>
      </c>
      <c r="P596" s="110">
        <v>3.0372678164834248</v>
      </c>
      <c r="Q596" s="122">
        <v>0.69979895729859509</v>
      </c>
    </row>
    <row r="597" spans="11:17">
      <c r="K597" s="1">
        <v>592</v>
      </c>
      <c r="L597" s="122">
        <v>1.5208356299292682</v>
      </c>
      <c r="M597" s="110">
        <v>0.48179181762263151</v>
      </c>
      <c r="N597" s="122">
        <v>4.8082780974039698</v>
      </c>
      <c r="O597" s="122">
        <v>1.8700150848458268</v>
      </c>
      <c r="P597" s="110">
        <v>0.83818251258344034</v>
      </c>
      <c r="Q597" s="122">
        <v>2.2310356715532982</v>
      </c>
    </row>
    <row r="598" spans="11:17">
      <c r="K598" s="1">
        <v>593</v>
      </c>
      <c r="L598" s="122">
        <v>2.7947829716511343</v>
      </c>
      <c r="M598" s="110">
        <v>0.50851293597803726</v>
      </c>
      <c r="N598" s="122">
        <v>4.8761769428230615</v>
      </c>
      <c r="O598" s="122">
        <v>1.9569684813814661</v>
      </c>
      <c r="P598" s="110">
        <v>1.3477625120784538</v>
      </c>
      <c r="Q598" s="122">
        <v>1.4520128463608359</v>
      </c>
    </row>
    <row r="599" spans="11:17">
      <c r="K599" s="1">
        <v>594</v>
      </c>
      <c r="L599" s="122">
        <v>2.8095213888969153</v>
      </c>
      <c r="M599" s="110">
        <v>0.30799742609976893</v>
      </c>
      <c r="N599" s="122">
        <v>4.8769624709854273</v>
      </c>
      <c r="O599" s="122">
        <v>1.5085058150784647</v>
      </c>
      <c r="P599" s="110">
        <v>-2.4761303378942472</v>
      </c>
      <c r="Q599" s="122">
        <v>-0.60921906734575593</v>
      </c>
    </row>
    <row r="600" spans="11:17">
      <c r="K600" s="1">
        <v>595</v>
      </c>
      <c r="L600" s="122">
        <v>0.63773813568776649</v>
      </c>
      <c r="M600" s="110">
        <v>0.52828786851708809</v>
      </c>
      <c r="N600" s="122">
        <v>4.7612107671558856</v>
      </c>
      <c r="O600" s="122">
        <v>1.9417252355346131</v>
      </c>
      <c r="P600" s="110">
        <v>1.7248765976206428</v>
      </c>
      <c r="Q600" s="122">
        <v>1.1257183489028137</v>
      </c>
    </row>
    <row r="601" spans="11:17">
      <c r="K601" s="1">
        <v>596</v>
      </c>
      <c r="L601" s="122">
        <v>1.0108583511985114</v>
      </c>
      <c r="M601" s="110">
        <v>0.25883655422457363</v>
      </c>
      <c r="N601" s="122">
        <v>4.7810973284021783</v>
      </c>
      <c r="O601" s="122">
        <v>1.4137419607003991</v>
      </c>
      <c r="P601" s="110">
        <v>-3.4136433840227429</v>
      </c>
      <c r="Q601" s="122">
        <v>-0.4141445961570836</v>
      </c>
    </row>
    <row r="602" spans="11:17">
      <c r="K602" s="1">
        <v>597</v>
      </c>
      <c r="L602" s="122">
        <v>2.7108217049201331</v>
      </c>
      <c r="M602" s="110">
        <v>0.35652422783711901</v>
      </c>
      <c r="N602" s="122">
        <v>4.8717019752288326</v>
      </c>
      <c r="O602" s="122">
        <v>1.6166751320334392</v>
      </c>
      <c r="P602" s="110">
        <v>-1.5507092055930656</v>
      </c>
      <c r="Q602" s="122">
        <v>-1.0425391983245145</v>
      </c>
    </row>
    <row r="603" spans="11:17">
      <c r="K603" s="1">
        <v>598</v>
      </c>
      <c r="L603" s="122">
        <v>1.9967385335914016</v>
      </c>
      <c r="M603" s="110">
        <v>0.38902680822817171</v>
      </c>
      <c r="N603" s="122">
        <v>4.8336427703633538</v>
      </c>
      <c r="O603" s="122">
        <v>1.6826215329178469</v>
      </c>
      <c r="P603" s="110">
        <v>-0.93087493522434173</v>
      </c>
      <c r="Q603" s="122">
        <v>-1.8075699207781692</v>
      </c>
    </row>
    <row r="604" spans="11:17">
      <c r="K604" s="1">
        <v>599</v>
      </c>
      <c r="L604" s="122">
        <v>0.7870359796319133</v>
      </c>
      <c r="M604" s="110">
        <v>0.32687582198027382</v>
      </c>
      <c r="N604" s="122">
        <v>4.7691680436424218</v>
      </c>
      <c r="O604" s="122">
        <v>1.5495235828636647</v>
      </c>
      <c r="P604" s="110">
        <v>-2.116113483984833</v>
      </c>
      <c r="Q604" s="122">
        <v>-0.73224975625871047</v>
      </c>
    </row>
    <row r="605" spans="11:17">
      <c r="K605" s="1">
        <v>600</v>
      </c>
      <c r="L605" s="122">
        <v>2.0501579366888434</v>
      </c>
      <c r="M605" s="110">
        <v>0.61234406286439325</v>
      </c>
      <c r="N605" s="122">
        <v>4.8364899177096419</v>
      </c>
      <c r="O605" s="122">
        <v>2.1602715550987899</v>
      </c>
      <c r="P605" s="110">
        <v>3.3278542463606797</v>
      </c>
      <c r="Q605" s="122">
        <v>0.64914848883819032</v>
      </c>
    </row>
    <row r="606" spans="11:17">
      <c r="K606" s="1">
        <v>601</v>
      </c>
      <c r="L606" s="122">
        <v>3.7609271269213842</v>
      </c>
      <c r="M606" s="110">
        <v>0.33526917649984134</v>
      </c>
      <c r="N606" s="122">
        <v>4.9276704940106555</v>
      </c>
      <c r="O606" s="122">
        <v>1.5712020909557509</v>
      </c>
      <c r="P606" s="110">
        <v>-1.956049614840019</v>
      </c>
      <c r="Q606" s="122">
        <v>-0.80325267776209042</v>
      </c>
    </row>
    <row r="607" spans="11:17">
      <c r="K607" s="1">
        <v>602</v>
      </c>
      <c r="L607" s="122">
        <v>0.69627599481083591</v>
      </c>
      <c r="M607" s="110">
        <v>0.36108505121560214</v>
      </c>
      <c r="N607" s="122">
        <v>4.7643307179714274</v>
      </c>
      <c r="O607" s="122">
        <v>1.6163657913955305</v>
      </c>
      <c r="P607" s="110">
        <v>-1.4637328918028878</v>
      </c>
      <c r="Q607" s="122">
        <v>-1.1042764704184818</v>
      </c>
    </row>
    <row r="608" spans="11:17">
      <c r="K608" s="1">
        <v>603</v>
      </c>
      <c r="L608" s="122">
        <v>2.2795044472737147</v>
      </c>
      <c r="M608" s="110">
        <v>0.3611786136582017</v>
      </c>
      <c r="N608" s="122">
        <v>4.8487136280307936</v>
      </c>
      <c r="O608" s="122">
        <v>1.6247874708391077</v>
      </c>
      <c r="P608" s="110">
        <v>-1.4619486270569872</v>
      </c>
      <c r="Q608" s="122">
        <v>-1.1113847920292024</v>
      </c>
    </row>
    <row r="609" spans="11:17">
      <c r="K609" s="1">
        <v>604</v>
      </c>
      <c r="L609" s="122">
        <v>-0.23729432020641372</v>
      </c>
      <c r="M609" s="110">
        <v>0.63058222963811139</v>
      </c>
      <c r="N609" s="122">
        <v>4.7145732873216382</v>
      </c>
      <c r="O609" s="122">
        <v>2.1048615487478175</v>
      </c>
      <c r="P609" s="110">
        <v>3.6756617329983463</v>
      </c>
      <c r="Q609" s="122">
        <v>0.57264832883052585</v>
      </c>
    </row>
    <row r="610" spans="11:17">
      <c r="K610" s="1">
        <v>605</v>
      </c>
      <c r="L610" s="122">
        <v>3.5307020107736955</v>
      </c>
      <c r="M610" s="110">
        <v>0.53667589180714004</v>
      </c>
      <c r="N610" s="122">
        <v>4.9153999557702157</v>
      </c>
      <c r="O610" s="122">
        <v>2.0410672224213107</v>
      </c>
      <c r="P610" s="110">
        <v>1.8848387985681256</v>
      </c>
      <c r="Q610" s="122">
        <v>1.0828868887736547</v>
      </c>
    </row>
    <row r="611" spans="11:17">
      <c r="K611" s="1">
        <v>606</v>
      </c>
      <c r="L611" s="122">
        <v>0.22452287848878649</v>
      </c>
      <c r="M611" s="110">
        <v>0.59624533375519906</v>
      </c>
      <c r="N611" s="122">
        <v>4.7391872203776941</v>
      </c>
      <c r="O611" s="122">
        <v>2.0589366414143484</v>
      </c>
      <c r="P611" s="110">
        <v>3.0208464983232943</v>
      </c>
      <c r="Q611" s="122">
        <v>0.68157605577017921</v>
      </c>
    </row>
    <row r="612" spans="11:17">
      <c r="K612" s="1">
        <v>607</v>
      </c>
      <c r="L612" s="122">
        <v>3.7335132700538041</v>
      </c>
      <c r="M612" s="110">
        <v>0.40600223539222258</v>
      </c>
      <c r="N612" s="122">
        <v>4.9262093902673278</v>
      </c>
      <c r="O612" s="122">
        <v>1.7382291772929834</v>
      </c>
      <c r="P612" s="110">
        <v>-0.60714828386827335</v>
      </c>
      <c r="Q612" s="122">
        <v>-2.8629401144286342</v>
      </c>
    </row>
    <row r="613" spans="11:17">
      <c r="K613" s="1">
        <v>608</v>
      </c>
      <c r="L613" s="122">
        <v>2.116498842230476</v>
      </c>
      <c r="M613" s="110">
        <v>0.52565242144843149</v>
      </c>
      <c r="N613" s="122">
        <v>4.8400257552931993</v>
      </c>
      <c r="O613" s="122">
        <v>1.9768388370296508</v>
      </c>
      <c r="P613" s="110">
        <v>1.6746178061264843</v>
      </c>
      <c r="Q613" s="122">
        <v>1.1804716454091853</v>
      </c>
    </row>
    <row r="614" spans="11:17">
      <c r="K614" s="1">
        <v>609</v>
      </c>
      <c r="L614" s="122">
        <v>2.8266485351462758</v>
      </c>
      <c r="M614" s="110">
        <v>0.39789181547091057</v>
      </c>
      <c r="N614" s="122">
        <v>4.8778753136262267</v>
      </c>
      <c r="O614" s="122">
        <v>1.7098969350293061</v>
      </c>
      <c r="P614" s="110">
        <v>-0.76181650263204403</v>
      </c>
      <c r="Q614" s="122">
        <v>-2.2444997307378927</v>
      </c>
    </row>
    <row r="615" spans="11:17">
      <c r="K615" s="1">
        <v>610</v>
      </c>
      <c r="L615" s="122">
        <v>1.5742556554768277</v>
      </c>
      <c r="M615" s="110">
        <v>0.47809814831699798</v>
      </c>
      <c r="N615" s="122">
        <v>4.8111252779256031</v>
      </c>
      <c r="O615" s="122">
        <v>1.8634982238697102</v>
      </c>
      <c r="P615" s="110">
        <v>0.76774309542039987</v>
      </c>
      <c r="Q615" s="122">
        <v>2.4272419185343477</v>
      </c>
    </row>
    <row r="616" spans="11:17">
      <c r="K616" s="1">
        <v>611</v>
      </c>
      <c r="L616" s="122">
        <v>1.4904989149970214</v>
      </c>
      <c r="M616" s="110">
        <v>0.41669363347564398</v>
      </c>
      <c r="N616" s="122">
        <v>4.8066612111715106</v>
      </c>
      <c r="O616" s="122">
        <v>1.7351450952585452</v>
      </c>
      <c r="P616" s="110">
        <v>-0.40326001252095267</v>
      </c>
      <c r="Q616" s="122">
        <v>-4.3027948256297543</v>
      </c>
    </row>
    <row r="617" spans="11:17">
      <c r="K617" s="1">
        <v>612</v>
      </c>
      <c r="L617" s="122">
        <v>2.2167161956563293</v>
      </c>
      <c r="M617" s="110">
        <v>0.36633822031861235</v>
      </c>
      <c r="N617" s="122">
        <v>4.8453671397960907</v>
      </c>
      <c r="O617" s="122">
        <v>1.6356005383733256</v>
      </c>
      <c r="P617" s="110">
        <v>-1.3635533307061252</v>
      </c>
      <c r="Q617" s="122">
        <v>-1.1995134341583245</v>
      </c>
    </row>
    <row r="618" spans="11:17">
      <c r="K618" s="1">
        <v>613</v>
      </c>
      <c r="L618" s="122">
        <v>3.3765949957762138</v>
      </c>
      <c r="M618" s="110">
        <v>0.69701966139801519</v>
      </c>
      <c r="N618" s="122">
        <v>4.9071863600848804</v>
      </c>
      <c r="O618" s="122">
        <v>2.4077253605631643</v>
      </c>
      <c r="P618" s="110">
        <v>4.9426441246920199</v>
      </c>
      <c r="Q618" s="122">
        <v>0.48713306073056428</v>
      </c>
    </row>
    <row r="619" spans="11:17">
      <c r="K619" s="1">
        <v>614</v>
      </c>
      <c r="L619" s="122">
        <v>2.4410597292864966</v>
      </c>
      <c r="M619" s="110">
        <v>0.66023542036851768</v>
      </c>
      <c r="N619" s="122">
        <v>4.8573242014515117</v>
      </c>
      <c r="O619" s="122">
        <v>2.2802833721696256</v>
      </c>
      <c r="P619" s="110">
        <v>4.2411572604102439</v>
      </c>
      <c r="Q619" s="122">
        <v>0.53765593496267938</v>
      </c>
    </row>
    <row r="620" spans="11:17">
      <c r="K620" s="1">
        <v>615</v>
      </c>
      <c r="L620" s="122">
        <v>1.094112558161938</v>
      </c>
      <c r="M620" s="110">
        <v>0.73827515942936284</v>
      </c>
      <c r="N620" s="122">
        <v>4.7855346111249144</v>
      </c>
      <c r="O620" s="122">
        <v>2.3761284124616626</v>
      </c>
      <c r="P620" s="110">
        <v>5.729399244233182</v>
      </c>
      <c r="Q620" s="122">
        <v>0.41472557787857245</v>
      </c>
    </row>
    <row r="621" spans="11:17">
      <c r="K621" s="1">
        <v>616</v>
      </c>
      <c r="L621" s="122">
        <v>4.1111042585193687</v>
      </c>
      <c r="M621" s="110">
        <v>0.63465108914519841</v>
      </c>
      <c r="N621" s="122">
        <v>4.946334234770565</v>
      </c>
      <c r="O621" s="122">
        <v>2.2940931409724579</v>
      </c>
      <c r="P621" s="110">
        <v>3.7532561434563654</v>
      </c>
      <c r="Q621" s="122">
        <v>0.6112274391323137</v>
      </c>
    </row>
    <row r="622" spans="11:17">
      <c r="K622" s="1">
        <v>617</v>
      </c>
      <c r="L622" s="122">
        <v>3.0572901003763349</v>
      </c>
      <c r="M622" s="110">
        <v>0.49578171672762172</v>
      </c>
      <c r="N622" s="122">
        <v>4.8901680477698575</v>
      </c>
      <c r="O622" s="122">
        <v>1.9345913532914185</v>
      </c>
      <c r="P622" s="110">
        <v>1.1049742195785157</v>
      </c>
      <c r="Q622" s="122">
        <v>1.7508022531325249</v>
      </c>
    </row>
    <row r="623" spans="11:17">
      <c r="K623" s="1">
        <v>618</v>
      </c>
      <c r="L623" s="122">
        <v>2.2053626070598562</v>
      </c>
      <c r="M623" s="110">
        <v>0.48947978784804247</v>
      </c>
      <c r="N623" s="122">
        <v>4.8447620162310763</v>
      </c>
      <c r="O623" s="122">
        <v>1.9012141710004471</v>
      </c>
      <c r="P623" s="110">
        <v>0.9847944848622916</v>
      </c>
      <c r="Q623" s="122">
        <v>1.9305694743673374</v>
      </c>
    </row>
    <row r="624" spans="11:17">
      <c r="K624" s="1">
        <v>619</v>
      </c>
      <c r="L624" s="122">
        <v>3.6046675190912403</v>
      </c>
      <c r="M624" s="110">
        <v>0.49943609382919607</v>
      </c>
      <c r="N624" s="122">
        <v>4.9193421694325234</v>
      </c>
      <c r="O624" s="122">
        <v>1.9558695236532539</v>
      </c>
      <c r="P624" s="110">
        <v>1.1746643222458744</v>
      </c>
      <c r="Q624" s="122">
        <v>1.6650454828778412</v>
      </c>
    </row>
    <row r="625" spans="11:17">
      <c r="K625" s="1">
        <v>620</v>
      </c>
      <c r="L625" s="122">
        <v>2.9632634965532159</v>
      </c>
      <c r="M625" s="110">
        <v>0.44760931403624848</v>
      </c>
      <c r="N625" s="122">
        <v>4.8851566178392929</v>
      </c>
      <c r="O625" s="122">
        <v>1.8235887999516898</v>
      </c>
      <c r="P625" s="110">
        <v>0.18631158680074122</v>
      </c>
      <c r="Q625" s="122">
        <v>9.7878442842205171</v>
      </c>
    </row>
    <row r="626" spans="11:17">
      <c r="K626" s="1">
        <v>621</v>
      </c>
      <c r="L626" s="122">
        <v>2.1175862356010011</v>
      </c>
      <c r="M626" s="110">
        <v>0.40203461649034439</v>
      </c>
      <c r="N626" s="122">
        <v>4.8400837111850619</v>
      </c>
      <c r="O626" s="122">
        <v>1.7116126192511816</v>
      </c>
      <c r="P626" s="110">
        <v>-0.68281200464238978</v>
      </c>
      <c r="Q626" s="122">
        <v>-2.5067113753332548</v>
      </c>
    </row>
    <row r="627" spans="11:17">
      <c r="K627" s="1">
        <v>622</v>
      </c>
      <c r="L627" s="122">
        <v>2.0986778738437883</v>
      </c>
      <c r="M627" s="110">
        <v>0.43134257115656865</v>
      </c>
      <c r="N627" s="122">
        <v>4.8390759333201263</v>
      </c>
      <c r="O627" s="122">
        <v>1.7742248978626725</v>
      </c>
      <c r="P627" s="110">
        <v>-0.12390023585434307</v>
      </c>
      <c r="Q627" s="122">
        <v>-14.319786283122564</v>
      </c>
    </row>
    <row r="628" spans="11:17">
      <c r="K628" s="1">
        <v>623</v>
      </c>
      <c r="L628" s="122">
        <v>7.3752601770838755E-2</v>
      </c>
      <c r="M628" s="110">
        <v>0.58444536219646859</v>
      </c>
      <c r="N628" s="122">
        <v>4.731151466169182</v>
      </c>
      <c r="O628" s="122">
        <v>2.0313164432571647</v>
      </c>
      <c r="P628" s="110">
        <v>2.7958173876041101</v>
      </c>
      <c r="Q628" s="122">
        <v>0.72655547971890666</v>
      </c>
    </row>
    <row r="629" spans="11:17">
      <c r="K629" s="1">
        <v>624</v>
      </c>
      <c r="L629" s="122">
        <v>3.4273228645511713</v>
      </c>
      <c r="M629" s="110">
        <v>0.56306232563963199</v>
      </c>
      <c r="N629" s="122">
        <v>4.9098900540348476</v>
      </c>
      <c r="O629" s="122">
        <v>2.0993457210336661</v>
      </c>
      <c r="P629" s="110">
        <v>2.3880362605978647</v>
      </c>
      <c r="Q629" s="122">
        <v>0.87910964991296969</v>
      </c>
    </row>
    <row r="630" spans="11:17">
      <c r="K630" s="1">
        <v>625</v>
      </c>
      <c r="L630" s="122">
        <v>2.6996311205178358</v>
      </c>
      <c r="M630" s="110">
        <v>0.45708179529805076</v>
      </c>
      <c r="N630" s="122">
        <v>4.8711055394613592</v>
      </c>
      <c r="O630" s="122">
        <v>1.8402310132702162</v>
      </c>
      <c r="P630" s="110">
        <v>0.36695473700142145</v>
      </c>
      <c r="Q630" s="122">
        <v>5.0148719384513294</v>
      </c>
    </row>
    <row r="631" spans="11:17">
      <c r="K631" s="1">
        <v>626</v>
      </c>
      <c r="L631" s="122">
        <v>1.3158768791399438</v>
      </c>
      <c r="M631" s="110">
        <v>0.49691155817872629</v>
      </c>
      <c r="N631" s="122">
        <v>4.7973542059043996</v>
      </c>
      <c r="O631" s="122">
        <v>1.896461180626142</v>
      </c>
      <c r="P631" s="110">
        <v>1.1265206458330468</v>
      </c>
      <c r="Q631" s="122">
        <v>1.6834677532463105</v>
      </c>
    </row>
    <row r="632" spans="11:17">
      <c r="K632" s="1">
        <v>627</v>
      </c>
      <c r="L632" s="122">
        <v>2.2701289845888009</v>
      </c>
      <c r="M632" s="110">
        <v>0.64007671076180039</v>
      </c>
      <c r="N632" s="122">
        <v>4.8482139346206132</v>
      </c>
      <c r="O632" s="122">
        <v>2.228884802533118</v>
      </c>
      <c r="P632" s="110">
        <v>3.8567244273760366</v>
      </c>
      <c r="Q632" s="122">
        <v>0.57792171686208949</v>
      </c>
    </row>
    <row r="633" spans="11:17">
      <c r="K633" s="1">
        <v>628</v>
      </c>
      <c r="L633" s="122">
        <v>0.84301118327099811</v>
      </c>
      <c r="M633" s="110">
        <v>0.50867442789139017</v>
      </c>
      <c r="N633" s="122">
        <v>4.7721514100459776</v>
      </c>
      <c r="O633" s="122">
        <v>1.908644230495999</v>
      </c>
      <c r="P633" s="110">
        <v>1.3508422128615685</v>
      </c>
      <c r="Q633" s="122">
        <v>1.4129290692306733</v>
      </c>
    </row>
    <row r="634" spans="11:17">
      <c r="K634" s="1">
        <v>629</v>
      </c>
      <c r="L634" s="122">
        <v>3.1344598058593576</v>
      </c>
      <c r="M634" s="110">
        <v>0.36032947858694364</v>
      </c>
      <c r="N634" s="122">
        <v>4.8942810387326912</v>
      </c>
      <c r="O634" s="122">
        <v>1.6272988232658587</v>
      </c>
      <c r="P634" s="110">
        <v>-1.4781418957453596</v>
      </c>
      <c r="Q634" s="122">
        <v>-1.1009083958379287</v>
      </c>
    </row>
    <row r="635" spans="11:17">
      <c r="K635" s="1">
        <v>630</v>
      </c>
      <c r="L635" s="122">
        <v>1.4627636732823617</v>
      </c>
      <c r="M635" s="110">
        <v>0.57405375640513778</v>
      </c>
      <c r="N635" s="122">
        <v>4.8051829782586033</v>
      </c>
      <c r="O635" s="122">
        <v>2.0586628689031317</v>
      </c>
      <c r="P635" s="110">
        <v>2.5976462480781528</v>
      </c>
      <c r="Q635" s="122">
        <v>0.79251086264198467</v>
      </c>
    </row>
    <row r="636" spans="11:17">
      <c r="K636" s="1">
        <v>631</v>
      </c>
      <c r="L636" s="122">
        <v>3.9034119829006766</v>
      </c>
      <c r="M636" s="110">
        <v>0.48532111045421045</v>
      </c>
      <c r="N636" s="122">
        <v>4.9352646518646397</v>
      </c>
      <c r="O636" s="122">
        <v>1.9292909049642128</v>
      </c>
      <c r="P636" s="110">
        <v>0.90548721949777189</v>
      </c>
      <c r="Q636" s="122">
        <v>2.1306660805596938</v>
      </c>
    </row>
    <row r="637" spans="11:17">
      <c r="K637" s="1">
        <v>632</v>
      </c>
      <c r="L637" s="122">
        <v>2.5919816804251274</v>
      </c>
      <c r="M637" s="110">
        <v>0.41131503105218625</v>
      </c>
      <c r="N637" s="122">
        <v>4.8653680396032986</v>
      </c>
      <c r="O637" s="122">
        <v>1.7371781753510893</v>
      </c>
      <c r="P637" s="110">
        <v>-0.5058316258709219</v>
      </c>
      <c r="Q637" s="122">
        <v>-3.4343012308889964</v>
      </c>
    </row>
    <row r="638" spans="11:17">
      <c r="K638" s="1">
        <v>633</v>
      </c>
      <c r="L638" s="122">
        <v>1.6761425003530437</v>
      </c>
      <c r="M638" s="110">
        <v>0.3447452111520502</v>
      </c>
      <c r="N638" s="122">
        <v>4.8165556429838157</v>
      </c>
      <c r="O638" s="122">
        <v>1.5873562843044615</v>
      </c>
      <c r="P638" s="110">
        <v>-1.7753387003842107</v>
      </c>
      <c r="Q638" s="122">
        <v>-0.89411461821957305</v>
      </c>
    </row>
    <row r="639" spans="11:17">
      <c r="K639" s="1">
        <v>634</v>
      </c>
      <c r="L639" s="122">
        <v>0.65472799597454734</v>
      </c>
      <c r="M639" s="110">
        <v>0.6006120003503076</v>
      </c>
      <c r="N639" s="122">
        <v>4.7621162927294511</v>
      </c>
      <c r="O639" s="122">
        <v>2.0832248389081762</v>
      </c>
      <c r="P639" s="110">
        <v>3.1041201821464917</v>
      </c>
      <c r="Q639" s="122">
        <v>0.6711160382545599</v>
      </c>
    </row>
    <row r="640" spans="11:17">
      <c r="K640" s="1">
        <v>635</v>
      </c>
      <c r="L640" s="122">
        <v>-0.41773954428010818</v>
      </c>
      <c r="M640" s="110">
        <v>0.53067828837268893</v>
      </c>
      <c r="N640" s="122">
        <v>4.7049559177689586</v>
      </c>
      <c r="O640" s="122">
        <v>1.9169447095373799</v>
      </c>
      <c r="P640" s="110">
        <v>1.7704626443050842</v>
      </c>
      <c r="Q640" s="122">
        <v>1.0827366031717607</v>
      </c>
    </row>
    <row r="641" spans="11:17">
      <c r="K641" s="1">
        <v>636</v>
      </c>
      <c r="L641" s="122">
        <v>2.0987612250135386</v>
      </c>
      <c r="M641" s="110">
        <v>0.67470308024512271</v>
      </c>
      <c r="N641" s="122">
        <v>4.8390803757707701</v>
      </c>
      <c r="O641" s="122">
        <v>2.2958095062726738</v>
      </c>
      <c r="P641" s="110">
        <v>4.5170600132275851</v>
      </c>
      <c r="Q641" s="122">
        <v>0.50825304502258406</v>
      </c>
    </row>
    <row r="642" spans="11:17">
      <c r="K642" s="1">
        <v>637</v>
      </c>
      <c r="L642" s="122">
        <v>0.29395257940643904</v>
      </c>
      <c r="M642" s="110">
        <v>0.36293137890704846</v>
      </c>
      <c r="N642" s="122">
        <v>4.7428876845772034</v>
      </c>
      <c r="O642" s="122">
        <v>1.617788408640596</v>
      </c>
      <c r="P642" s="110">
        <v>-1.4285228511316497</v>
      </c>
      <c r="Q642" s="122">
        <v>-1.1324903954872081</v>
      </c>
    </row>
    <row r="643" spans="11:17">
      <c r="K643" s="1">
        <v>638</v>
      </c>
      <c r="L643" s="122">
        <v>1.677042587447946</v>
      </c>
      <c r="M643" s="110">
        <v>0.65323372583341766</v>
      </c>
      <c r="N643" s="122">
        <v>4.8166036158258008</v>
      </c>
      <c r="O643" s="122">
        <v>2.231116603684641</v>
      </c>
      <c r="P643" s="110">
        <v>4.107632778006284</v>
      </c>
      <c r="Q643" s="122">
        <v>0.54316359914908341</v>
      </c>
    </row>
    <row r="644" spans="11:17">
      <c r="K644" s="1">
        <v>639</v>
      </c>
      <c r="L644" s="122">
        <v>2.4512460310231399</v>
      </c>
      <c r="M644" s="110">
        <v>0.37068552501749519</v>
      </c>
      <c r="N644" s="122">
        <v>4.8578671109614717</v>
      </c>
      <c r="O644" s="122">
        <v>1.6465053909984748</v>
      </c>
      <c r="P644" s="110">
        <v>-1.2806488842381043</v>
      </c>
      <c r="Q644" s="122">
        <v>-1.2856805727652894</v>
      </c>
    </row>
    <row r="645" spans="11:17">
      <c r="K645" s="1">
        <v>640</v>
      </c>
      <c r="L645" s="122">
        <v>2.4495496484472348</v>
      </c>
      <c r="M645" s="110">
        <v>0.58399665974461679</v>
      </c>
      <c r="N645" s="122">
        <v>4.8577766971629401</v>
      </c>
      <c r="O645" s="122">
        <v>2.1136890231303758</v>
      </c>
      <c r="P645" s="110">
        <v>2.7872604929357436</v>
      </c>
      <c r="Q645" s="122">
        <v>0.75833924690120591</v>
      </c>
    </row>
    <row r="646" spans="11:17">
      <c r="K646" s="1">
        <v>641</v>
      </c>
      <c r="L646" s="122">
        <v>1.4149983665636852</v>
      </c>
      <c r="M646" s="110">
        <v>0.67489262465334643</v>
      </c>
      <c r="N646" s="122">
        <v>4.8026371829411101</v>
      </c>
      <c r="O646" s="122">
        <v>2.2639486768140378</v>
      </c>
      <c r="P646" s="110">
        <v>4.5206746837725191</v>
      </c>
      <c r="Q646" s="122">
        <v>0.50079884866317448</v>
      </c>
    </row>
    <row r="647" spans="11:17">
      <c r="K647" s="1">
        <v>642</v>
      </c>
      <c r="L647" s="122">
        <v>1.7853102019534717</v>
      </c>
      <c r="M647" s="110">
        <v>0.47252460859044526</v>
      </c>
      <c r="N647" s="122">
        <v>4.822374063143716</v>
      </c>
      <c r="O647" s="122">
        <v>1.8561874319022182</v>
      </c>
      <c r="P647" s="110">
        <v>0.66145396735073803</v>
      </c>
      <c r="Q647" s="122">
        <v>2.806223144048313</v>
      </c>
    </row>
    <row r="648" spans="11:17">
      <c r="K648" s="1">
        <v>643</v>
      </c>
      <c r="L648" s="122">
        <v>2.2293917851958889</v>
      </c>
      <c r="M648" s="110">
        <v>0.35512103845160137</v>
      </c>
      <c r="N648" s="122">
        <v>4.8460427233673702</v>
      </c>
      <c r="O648" s="122">
        <v>1.6114378687547166</v>
      </c>
      <c r="P648" s="110">
        <v>-1.577468461581276</v>
      </c>
      <c r="Q648" s="122">
        <v>-1.0215341276233119</v>
      </c>
    </row>
    <row r="649" spans="11:17">
      <c r="K649" s="1">
        <v>644</v>
      </c>
      <c r="L649" s="122">
        <v>3.7953414016138138</v>
      </c>
      <c r="M649" s="110">
        <v>0.37505219915049737</v>
      </c>
      <c r="N649" s="122">
        <v>4.9295047060232129</v>
      </c>
      <c r="O649" s="122">
        <v>1.6655603346046952</v>
      </c>
      <c r="P649" s="110">
        <v>-1.1973750566649422</v>
      </c>
      <c r="Q649" s="122">
        <v>-1.3910097135677715</v>
      </c>
    </row>
    <row r="650" spans="11:17">
      <c r="K650" s="1">
        <v>645</v>
      </c>
      <c r="L650" s="122">
        <v>1.5216211824502868</v>
      </c>
      <c r="M650" s="110">
        <v>0.33231604013680527</v>
      </c>
      <c r="N650" s="122">
        <v>4.8083199657822355</v>
      </c>
      <c r="O650" s="122">
        <v>1.5612132455013557</v>
      </c>
      <c r="P650" s="110">
        <v>-2.0123668395298395</v>
      </c>
      <c r="Q650" s="122">
        <v>-0.77580946715764343</v>
      </c>
    </row>
    <row r="651" spans="11:17">
      <c r="K651" s="1">
        <v>646</v>
      </c>
      <c r="L651" s="122">
        <v>1.5816337208211004</v>
      </c>
      <c r="M651" s="110">
        <v>0.46119374018189357</v>
      </c>
      <c r="N651" s="122">
        <v>4.8115185140523229</v>
      </c>
      <c r="O651" s="122">
        <v>1.828591602008248</v>
      </c>
      <c r="P651" s="110">
        <v>0.44537079893276399</v>
      </c>
      <c r="Q651" s="122">
        <v>4.1057734507742252</v>
      </c>
    </row>
    <row r="652" spans="11:17">
      <c r="K652" s="1">
        <v>647</v>
      </c>
      <c r="L652" s="122">
        <v>1.9840241577828912</v>
      </c>
      <c r="M652" s="110">
        <v>0.38434822401831675</v>
      </c>
      <c r="N652" s="122">
        <v>4.8329651195615124</v>
      </c>
      <c r="O652" s="122">
        <v>1.6725524328575547</v>
      </c>
      <c r="P652" s="110">
        <v>-1.0200969845257681</v>
      </c>
      <c r="Q652" s="122">
        <v>-1.6396013891121402</v>
      </c>
    </row>
    <row r="653" spans="11:17">
      <c r="K653" s="1">
        <v>648</v>
      </c>
      <c r="L653" s="122">
        <v>3.2280739966848317</v>
      </c>
      <c r="M653" s="110">
        <v>0.63689841250276757</v>
      </c>
      <c r="N653" s="122">
        <v>4.8992704878753077</v>
      </c>
      <c r="O653" s="122">
        <v>2.2623346558964359</v>
      </c>
      <c r="P653" s="110">
        <v>3.7961132956228099</v>
      </c>
      <c r="Q653" s="122">
        <v>0.59596078402219177</v>
      </c>
    </row>
    <row r="654" spans="11:17">
      <c r="K654" s="1">
        <v>649</v>
      </c>
      <c r="L654" s="122">
        <v>2.2750014550773439</v>
      </c>
      <c r="M654" s="110">
        <v>0.4911899814351906</v>
      </c>
      <c r="N654" s="122">
        <v>4.8484736275527123</v>
      </c>
      <c r="O654" s="122">
        <v>1.9064780762898987</v>
      </c>
      <c r="P654" s="110">
        <v>1.0174084060194879</v>
      </c>
      <c r="Q654" s="122">
        <v>1.8738572091701209</v>
      </c>
    </row>
    <row r="655" spans="11:17">
      <c r="K655" s="1">
        <v>650</v>
      </c>
      <c r="L655" s="122">
        <v>1.3518973342598399</v>
      </c>
      <c r="M655" s="110">
        <v>0.51470558394960153</v>
      </c>
      <c r="N655" s="122">
        <v>4.7992740241213809</v>
      </c>
      <c r="O655" s="122">
        <v>1.9336614302616475</v>
      </c>
      <c r="P655" s="110">
        <v>1.4658582260471071</v>
      </c>
      <c r="Q655" s="122">
        <v>1.3191326390929616</v>
      </c>
    </row>
    <row r="656" spans="11:17">
      <c r="K656" s="1">
        <v>651</v>
      </c>
      <c r="L656" s="122">
        <v>2.0971751150590987</v>
      </c>
      <c r="M656" s="110">
        <v>0.35759219190363839</v>
      </c>
      <c r="N656" s="122">
        <v>4.8389958392824193</v>
      </c>
      <c r="O656" s="122">
        <v>1.6161528243553933</v>
      </c>
      <c r="P656" s="110">
        <v>-1.5303428002188895</v>
      </c>
      <c r="Q656" s="122">
        <v>-1.0560724199337757</v>
      </c>
    </row>
    <row r="657" spans="11:17">
      <c r="K657" s="1">
        <v>652</v>
      </c>
      <c r="L657" s="122">
        <v>1.5001728201443469</v>
      </c>
      <c r="M657" s="110">
        <v>0.4154502516093041</v>
      </c>
      <c r="N657" s="122">
        <v>4.8071768109680537</v>
      </c>
      <c r="O657" s="122">
        <v>1.7327020413753331</v>
      </c>
      <c r="P657" s="110">
        <v>-0.42697168964442866</v>
      </c>
      <c r="Q657" s="122">
        <v>-4.0581192697302342</v>
      </c>
    </row>
    <row r="658" spans="11:17">
      <c r="K658" s="1">
        <v>653</v>
      </c>
      <c r="L658" s="122">
        <v>0.87199171691710364</v>
      </c>
      <c r="M658" s="110">
        <v>0.24753855162916127</v>
      </c>
      <c r="N658" s="122">
        <v>4.7736960145282472</v>
      </c>
      <c r="O658" s="122">
        <v>1.3925619234609021</v>
      </c>
      <c r="P658" s="110">
        <v>-3.6290997912093896</v>
      </c>
      <c r="Q658" s="122">
        <v>-0.38372103374893252</v>
      </c>
    </row>
    <row r="659" spans="11:17">
      <c r="K659" s="1">
        <v>654</v>
      </c>
      <c r="L659" s="122">
        <v>0.50847875375594143</v>
      </c>
      <c r="M659" s="110">
        <v>0.39382699384977871</v>
      </c>
      <c r="N659" s="122">
        <v>4.7543215006176833</v>
      </c>
      <c r="O659" s="122">
        <v>1.6785964186001383</v>
      </c>
      <c r="P659" s="110">
        <v>-0.83933390935483132</v>
      </c>
      <c r="Q659" s="122">
        <v>-1.9999149324139909</v>
      </c>
    </row>
    <row r="660" spans="11:17">
      <c r="K660" s="1">
        <v>655</v>
      </c>
      <c r="L660" s="122">
        <v>3.1797274731901446</v>
      </c>
      <c r="M660" s="110">
        <v>0.56722515133053508</v>
      </c>
      <c r="N660" s="122">
        <v>4.8966937148660872</v>
      </c>
      <c r="O660" s="122">
        <v>2.1008916119229397</v>
      </c>
      <c r="P660" s="110">
        <v>2.4674226352717774</v>
      </c>
      <c r="Q660" s="122">
        <v>0.8514518679899904</v>
      </c>
    </row>
    <row r="661" spans="11:17">
      <c r="K661" s="1">
        <v>656</v>
      </c>
      <c r="L661" s="122">
        <v>1.3492440409694106</v>
      </c>
      <c r="M661" s="110">
        <v>0.34824514745617652</v>
      </c>
      <c r="N661" s="122">
        <v>4.7991326088955875</v>
      </c>
      <c r="O661" s="122">
        <v>1.5935243328113939</v>
      </c>
      <c r="P661" s="110">
        <v>-1.7085938315367422</v>
      </c>
      <c r="Q661" s="122">
        <v>-0.93265251424801621</v>
      </c>
    </row>
    <row r="662" spans="11:17">
      <c r="K662" s="1">
        <v>657</v>
      </c>
      <c r="L662" s="122">
        <v>0.86299576862917649</v>
      </c>
      <c r="M662" s="110">
        <v>0.6674341536541768</v>
      </c>
      <c r="N662" s="122">
        <v>4.7732165484763973</v>
      </c>
      <c r="O662" s="122">
        <v>2.2231476020344543</v>
      </c>
      <c r="P662" s="110">
        <v>4.3784393327876074</v>
      </c>
      <c r="Q662" s="122">
        <v>0.50774886507769645</v>
      </c>
    </row>
    <row r="663" spans="11:17">
      <c r="K663" s="1">
        <v>658</v>
      </c>
      <c r="L663" s="122">
        <v>1.5609730098605632</v>
      </c>
      <c r="M663" s="110">
        <v>0.53552959144683587</v>
      </c>
      <c r="N663" s="122">
        <v>4.8104173394795477</v>
      </c>
      <c r="O663" s="122">
        <v>1.9821777278510302</v>
      </c>
      <c r="P663" s="110">
        <v>1.8629784958197249</v>
      </c>
      <c r="Q663" s="122">
        <v>1.0639831497243648</v>
      </c>
    </row>
    <row r="664" spans="11:17">
      <c r="K664" s="1">
        <v>659</v>
      </c>
      <c r="L664" s="122">
        <v>2.0096034563537897</v>
      </c>
      <c r="M664" s="110">
        <v>0.56215649279116142</v>
      </c>
      <c r="N664" s="122">
        <v>4.8343284450167445</v>
      </c>
      <c r="O664" s="122">
        <v>2.0517314257451309</v>
      </c>
      <c r="P664" s="110">
        <v>2.37076174774527</v>
      </c>
      <c r="Q664" s="122">
        <v>0.86543130185749151</v>
      </c>
    </row>
    <row r="665" spans="11:17">
      <c r="K665" s="1">
        <v>660</v>
      </c>
      <c r="L665" s="122">
        <v>2.0011313266261488</v>
      </c>
      <c r="M665" s="110">
        <v>0.62725103781851921</v>
      </c>
      <c r="N665" s="122">
        <v>4.8338768974465198</v>
      </c>
      <c r="O665" s="122">
        <v>2.190123037838009</v>
      </c>
      <c r="P665" s="110">
        <v>3.6121348737117067</v>
      </c>
      <c r="Q665" s="122">
        <v>0.606323715589145</v>
      </c>
    </row>
    <row r="666" spans="11:17">
      <c r="K666" s="1">
        <v>661</v>
      </c>
      <c r="L666" s="122">
        <v>1.3239371210823672</v>
      </c>
      <c r="M666" s="110">
        <v>0.38256548328371354</v>
      </c>
      <c r="N666" s="122">
        <v>4.7977838006794471</v>
      </c>
      <c r="O666" s="122">
        <v>1.6634346093365542</v>
      </c>
      <c r="P666" s="110">
        <v>-1.0540944022444414</v>
      </c>
      <c r="Q666" s="122">
        <v>-1.5780698633771975</v>
      </c>
    </row>
    <row r="667" spans="11:17">
      <c r="K667" s="1">
        <v>662</v>
      </c>
      <c r="L667" s="122">
        <v>1.1597313594455572</v>
      </c>
      <c r="M667" s="110">
        <v>0.66069867477008137</v>
      </c>
      <c r="N667" s="122">
        <v>4.7890319619957289</v>
      </c>
      <c r="O667" s="122">
        <v>2.2232651325673736</v>
      </c>
      <c r="P667" s="110">
        <v>4.2499916652646803</v>
      </c>
      <c r="Q667" s="122">
        <v>0.52312223356534826</v>
      </c>
    </row>
    <row r="668" spans="11:17">
      <c r="K668" s="1">
        <v>663</v>
      </c>
      <c r="L668" s="122">
        <v>0.62635331479907541</v>
      </c>
      <c r="M668" s="110">
        <v>0.37066405894752252</v>
      </c>
      <c r="N668" s="122">
        <v>4.7606039789721608</v>
      </c>
      <c r="O668" s="122">
        <v>1.6346453825001026</v>
      </c>
      <c r="P668" s="110">
        <v>-1.2810582488380575</v>
      </c>
      <c r="Q668" s="122">
        <v>-1.2760117535504376</v>
      </c>
    </row>
    <row r="669" spans="11:17">
      <c r="K669" s="1">
        <v>664</v>
      </c>
      <c r="L669" s="122">
        <v>2.0291293360379203</v>
      </c>
      <c r="M669" s="110">
        <v>0.5505347243939519</v>
      </c>
      <c r="N669" s="122">
        <v>4.8353691353521491</v>
      </c>
      <c r="O669" s="122">
        <v>2.0275581533314151</v>
      </c>
      <c r="P669" s="110">
        <v>2.1491310264853141</v>
      </c>
      <c r="Q669" s="122">
        <v>0.94343161414745424</v>
      </c>
    </row>
    <row r="670" spans="11:17">
      <c r="K670" s="1">
        <v>665</v>
      </c>
      <c r="L670" s="122">
        <v>0.74772241442020793</v>
      </c>
      <c r="M670" s="110">
        <v>0.4973616651676776</v>
      </c>
      <c r="N670" s="122">
        <v>4.7670727092437684</v>
      </c>
      <c r="O670" s="122">
        <v>1.8840667726486391</v>
      </c>
      <c r="P670" s="110">
        <v>1.1351043254587196</v>
      </c>
      <c r="Q670" s="122">
        <v>1.6598181597865447</v>
      </c>
    </row>
    <row r="671" spans="11:17">
      <c r="K671" s="1">
        <v>666</v>
      </c>
      <c r="L671" s="122">
        <v>2.1488697483568551</v>
      </c>
      <c r="M671" s="110">
        <v>0.27551480101546044</v>
      </c>
      <c r="N671" s="122">
        <v>4.8417510598479234</v>
      </c>
      <c r="O671" s="122">
        <v>1.4399338740173588</v>
      </c>
      <c r="P671" s="110">
        <v>-3.0955840543854993</v>
      </c>
      <c r="Q671" s="122">
        <v>-0.46515741414852274</v>
      </c>
    </row>
    <row r="672" spans="11:17">
      <c r="K672" s="1">
        <v>667</v>
      </c>
      <c r="L672" s="122">
        <v>3.5358253811604983</v>
      </c>
      <c r="M672" s="110">
        <v>0.49431074325446334</v>
      </c>
      <c r="N672" s="122">
        <v>4.9156730211650927</v>
      </c>
      <c r="O672" s="122">
        <v>1.9422667268076985</v>
      </c>
      <c r="P672" s="110">
        <v>1.0769223000540649</v>
      </c>
      <c r="Q672" s="122">
        <v>1.8035346902094893</v>
      </c>
    </row>
    <row r="673" spans="11:17">
      <c r="K673" s="1">
        <v>668</v>
      </c>
      <c r="L673" s="122">
        <v>1.7499499500547502</v>
      </c>
      <c r="M673" s="110">
        <v>0.35640839822925907</v>
      </c>
      <c r="N673" s="122">
        <v>4.8204894324380172</v>
      </c>
      <c r="O673" s="122">
        <v>1.6120307149183217</v>
      </c>
      <c r="P673" s="110">
        <v>-1.5529181120740674</v>
      </c>
      <c r="Q673" s="122">
        <v>-1.038065499001299</v>
      </c>
    </row>
    <row r="674" spans="11:17">
      <c r="K674" s="1">
        <v>669</v>
      </c>
      <c r="L674" s="122">
        <v>3.9234476915357899</v>
      </c>
      <c r="M674" s="110">
        <v>0.37107587218766219</v>
      </c>
      <c r="N674" s="122">
        <v>4.9363325150634738</v>
      </c>
      <c r="O674" s="122">
        <v>1.6569714918419303</v>
      </c>
      <c r="P674" s="110">
        <v>-1.2732048428573925</v>
      </c>
      <c r="Q674" s="122">
        <v>-1.3014178363658031</v>
      </c>
    </row>
    <row r="675" spans="11:17">
      <c r="K675" s="1">
        <v>670</v>
      </c>
      <c r="L675" s="122">
        <v>2.2791188082821234</v>
      </c>
      <c r="M675" s="110">
        <v>0.29681737500975869</v>
      </c>
      <c r="N675" s="122">
        <v>4.8486930742438208</v>
      </c>
      <c r="O675" s="122">
        <v>1.4852893892214176</v>
      </c>
      <c r="P675" s="110">
        <v>-2.6893373733568602</v>
      </c>
      <c r="Q675" s="122">
        <v>-0.55228823424539819</v>
      </c>
    </row>
    <row r="676" spans="11:17">
      <c r="K676" s="1">
        <v>671</v>
      </c>
      <c r="L676" s="122">
        <v>0.41123116338837384</v>
      </c>
      <c r="M676" s="110">
        <v>0.57881649324566165</v>
      </c>
      <c r="N676" s="122">
        <v>4.7491383985462736</v>
      </c>
      <c r="O676" s="122">
        <v>2.0323641591985222</v>
      </c>
      <c r="P676" s="110">
        <v>2.6884731140988265</v>
      </c>
      <c r="Q676" s="122">
        <v>0.75595480145977534</v>
      </c>
    </row>
    <row r="677" spans="11:17">
      <c r="K677" s="1">
        <v>672</v>
      </c>
      <c r="L677" s="122">
        <v>2.8857489348464114</v>
      </c>
      <c r="M677" s="110">
        <v>0.53239522158640651</v>
      </c>
      <c r="N677" s="122">
        <v>4.8810252467294433</v>
      </c>
      <c r="O677" s="122">
        <v>2.0129368791348998</v>
      </c>
      <c r="P677" s="110">
        <v>1.8032050922274436</v>
      </c>
      <c r="Q677" s="122">
        <v>1.1163105560268693</v>
      </c>
    </row>
    <row r="678" spans="11:17">
      <c r="K678" s="1">
        <v>673</v>
      </c>
      <c r="L678" s="122">
        <v>1.4472383443465098</v>
      </c>
      <c r="M678" s="110">
        <v>0.47257596264357471</v>
      </c>
      <c r="N678" s="122">
        <v>4.8043555092769799</v>
      </c>
      <c r="O678" s="122">
        <v>1.849495741774823</v>
      </c>
      <c r="P678" s="110">
        <v>0.66243330504236297</v>
      </c>
      <c r="Q678" s="122">
        <v>2.7919727581579652</v>
      </c>
    </row>
    <row r="679" spans="11:17">
      <c r="K679" s="1">
        <v>674</v>
      </c>
      <c r="L679" s="122">
        <v>2.0036948263207499</v>
      </c>
      <c r="M679" s="110">
        <v>0.5267424127622401</v>
      </c>
      <c r="N679" s="122">
        <v>4.8340135268532434</v>
      </c>
      <c r="O679" s="122">
        <v>1.9760909656862671</v>
      </c>
      <c r="P679" s="110">
        <v>1.6954042779257712</v>
      </c>
      <c r="Q679" s="122">
        <v>1.165557378505556</v>
      </c>
    </row>
    <row r="680" spans="11:17">
      <c r="K680" s="1">
        <v>675</v>
      </c>
      <c r="L680" s="122">
        <v>1.5393583295065292</v>
      </c>
      <c r="M680" s="110">
        <v>0.51020468944449804</v>
      </c>
      <c r="N680" s="122">
        <v>4.8092653202460376</v>
      </c>
      <c r="O680" s="122">
        <v>1.9291792325099788</v>
      </c>
      <c r="P680" s="110">
        <v>1.3800247744253582</v>
      </c>
      <c r="Q680" s="122">
        <v>1.3979308692579728</v>
      </c>
    </row>
    <row r="681" spans="11:17">
      <c r="K681" s="1">
        <v>676</v>
      </c>
      <c r="L681" s="122">
        <v>1.7093762485096755</v>
      </c>
      <c r="M681" s="110">
        <v>0.56863694088702088</v>
      </c>
      <c r="N681" s="122">
        <v>4.8183269352930687</v>
      </c>
      <c r="O681" s="122">
        <v>2.0556450184185291</v>
      </c>
      <c r="P681" s="110">
        <v>2.4943458991828322</v>
      </c>
      <c r="Q681" s="122">
        <v>0.82412187463333575</v>
      </c>
    </row>
    <row r="682" spans="11:17">
      <c r="K682" s="1">
        <v>677</v>
      </c>
      <c r="L682" s="122">
        <v>2.0140333048101513</v>
      </c>
      <c r="M682" s="110">
        <v>0.48825462322079805</v>
      </c>
      <c r="N682" s="122">
        <v>4.8345645470797711</v>
      </c>
      <c r="O682" s="122">
        <v>1.8943211838821297</v>
      </c>
      <c r="P682" s="110">
        <v>0.9614302161281465</v>
      </c>
      <c r="Q682" s="122">
        <v>1.9703158399898268</v>
      </c>
    </row>
    <row r="683" spans="11:17">
      <c r="K683" s="1">
        <v>678</v>
      </c>
      <c r="L683" s="122">
        <v>3.0374974814054569</v>
      </c>
      <c r="M683" s="110">
        <v>0.34508877867576782</v>
      </c>
      <c r="N683" s="122">
        <v>4.8891131407639472</v>
      </c>
      <c r="O683" s="122">
        <v>1.5922257713686774</v>
      </c>
      <c r="P683" s="110">
        <v>-1.7687867613435628</v>
      </c>
      <c r="Q683" s="122">
        <v>-0.90017960681661224</v>
      </c>
    </row>
    <row r="684" spans="11:17">
      <c r="K684" s="1">
        <v>679</v>
      </c>
      <c r="L684" s="122">
        <v>0.68426722287735631</v>
      </c>
      <c r="M684" s="110">
        <v>0.43680872706512941</v>
      </c>
      <c r="N684" s="122">
        <v>4.7636906744449172</v>
      </c>
      <c r="O684" s="122">
        <v>1.7642630983321554</v>
      </c>
      <c r="P684" s="110">
        <v>-1.9658950438216749E-2</v>
      </c>
      <c r="Q684" s="122">
        <v>-89.743504053118244</v>
      </c>
    </row>
    <row r="685" spans="11:17">
      <c r="K685" s="1">
        <v>680</v>
      </c>
      <c r="L685" s="122">
        <v>0.99481666266331392</v>
      </c>
      <c r="M685" s="110">
        <v>0.31064987908978436</v>
      </c>
      <c r="N685" s="122">
        <v>4.7802423384866284</v>
      </c>
      <c r="O685" s="122">
        <v>1.5172719512509758</v>
      </c>
      <c r="P685" s="110">
        <v>-2.4255472382149961</v>
      </c>
      <c r="Q685" s="122">
        <v>-0.6255379929716659</v>
      </c>
    </row>
    <row r="686" spans="11:17">
      <c r="K686" s="1">
        <v>681</v>
      </c>
      <c r="L686" s="122">
        <v>0.85587746663560926</v>
      </c>
      <c r="M686" s="110">
        <v>0.39776387679199421</v>
      </c>
      <c r="N686" s="122">
        <v>4.7728371572167436</v>
      </c>
      <c r="O686" s="122">
        <v>1.6897050393325053</v>
      </c>
      <c r="P686" s="110">
        <v>-0.76425633284687677</v>
      </c>
      <c r="Q686" s="122">
        <v>-2.2109140176023212</v>
      </c>
    </row>
    <row r="687" spans="11:17">
      <c r="K687" s="1">
        <v>682</v>
      </c>
      <c r="L687" s="122">
        <v>0.33418137972711226</v>
      </c>
      <c r="M687" s="110">
        <v>0.53603584936119086</v>
      </c>
      <c r="N687" s="122">
        <v>4.7450317991766955</v>
      </c>
      <c r="O687" s="122">
        <v>1.948132484367517</v>
      </c>
      <c r="P687" s="110">
        <v>1.8726329909763315</v>
      </c>
      <c r="Q687" s="122">
        <v>1.0403172932202922</v>
      </c>
    </row>
    <row r="688" spans="11:17">
      <c r="K688" s="1">
        <v>683</v>
      </c>
      <c r="L688" s="122">
        <v>1.7228872349416138</v>
      </c>
      <c r="M688" s="110">
        <v>0.54730879156647028</v>
      </c>
      <c r="N688" s="122">
        <v>4.8190470438479167</v>
      </c>
      <c r="O688" s="122">
        <v>2.0114517607998428</v>
      </c>
      <c r="P688" s="110">
        <v>2.0876114887648249</v>
      </c>
      <c r="Q688" s="122">
        <v>0.96351824639073835</v>
      </c>
    </row>
    <row r="689" spans="11:17">
      <c r="K689" s="1">
        <v>684</v>
      </c>
      <c r="L689" s="122">
        <v>2.3415758668013202</v>
      </c>
      <c r="M689" s="110">
        <v>0.43328498012723776</v>
      </c>
      <c r="N689" s="122">
        <v>4.8520219105487765</v>
      </c>
      <c r="O689" s="122">
        <v>1.7819960264905088</v>
      </c>
      <c r="P689" s="110">
        <v>-8.6857895443003486E-2</v>
      </c>
      <c r="Q689" s="122">
        <v>-20.516223855088246</v>
      </c>
    </row>
    <row r="690" spans="11:17">
      <c r="K690" s="1">
        <v>685</v>
      </c>
      <c r="L690" s="122">
        <v>0.90993997824111039</v>
      </c>
      <c r="M690" s="110">
        <v>0.47190991141486788</v>
      </c>
      <c r="N690" s="122">
        <v>4.7757185809602944</v>
      </c>
      <c r="O690" s="122">
        <v>1.8373675789852664</v>
      </c>
      <c r="P690" s="110">
        <v>0.64973150191145379</v>
      </c>
      <c r="Q690" s="122">
        <v>2.8278874790277064</v>
      </c>
    </row>
    <row r="691" spans="11:17">
      <c r="K691" s="1">
        <v>686</v>
      </c>
      <c r="L691" s="122">
        <v>2.8784065632716098</v>
      </c>
      <c r="M691" s="110">
        <v>0.41040552103868327</v>
      </c>
      <c r="N691" s="122">
        <v>4.88063391300925</v>
      </c>
      <c r="O691" s="122">
        <v>1.7385463911997405</v>
      </c>
      <c r="P691" s="110">
        <v>-0.52317626339907974</v>
      </c>
      <c r="Q691" s="122">
        <v>-3.3230605301249581</v>
      </c>
    </row>
    <row r="692" spans="11:17">
      <c r="K692" s="1">
        <v>687</v>
      </c>
      <c r="L692" s="122">
        <v>0.46647138303672775</v>
      </c>
      <c r="M692" s="110">
        <v>0.56359801460927483</v>
      </c>
      <c r="N692" s="122">
        <v>4.7520825917730907</v>
      </c>
      <c r="O692" s="122">
        <v>2.0049682456586027</v>
      </c>
      <c r="P692" s="110">
        <v>2.3982520150902218</v>
      </c>
      <c r="Q692" s="122">
        <v>0.83601232607874032</v>
      </c>
    </row>
    <row r="693" spans="11:17">
      <c r="K693" s="1">
        <v>688</v>
      </c>
      <c r="L693" s="122">
        <v>1.5982248783486337</v>
      </c>
      <c r="M693" s="110">
        <v>0.32148668385681878</v>
      </c>
      <c r="N693" s="122">
        <v>4.8124027895662245</v>
      </c>
      <c r="O693" s="122">
        <v>1.5388313622736334</v>
      </c>
      <c r="P693" s="110">
        <v>-2.2188860163954445</v>
      </c>
      <c r="Q693" s="122">
        <v>-0.69351528239988092</v>
      </c>
    </row>
    <row r="694" spans="11:17">
      <c r="K694" s="1">
        <v>689</v>
      </c>
      <c r="L694" s="122">
        <v>1.9503645030101213</v>
      </c>
      <c r="M694" s="110">
        <v>0.52144384293950241</v>
      </c>
      <c r="N694" s="122">
        <v>4.8311711272814328</v>
      </c>
      <c r="O694" s="122">
        <v>1.9633807747176331</v>
      </c>
      <c r="P694" s="110">
        <v>1.594358911048424</v>
      </c>
      <c r="Q694" s="122">
        <v>1.2314547001380927</v>
      </c>
    </row>
    <row r="695" spans="11:17">
      <c r="K695" s="1">
        <v>690</v>
      </c>
      <c r="L695" s="122">
        <v>1.5090704623816329</v>
      </c>
      <c r="M695" s="110">
        <v>0.48411493985518755</v>
      </c>
      <c r="N695" s="122">
        <v>4.8076510375040158</v>
      </c>
      <c r="O695" s="122">
        <v>1.8745596358261718</v>
      </c>
      <c r="P695" s="110">
        <v>0.88248517276208105</v>
      </c>
      <c r="Q695" s="122">
        <v>2.1241825853674201</v>
      </c>
    </row>
    <row r="696" spans="11:17">
      <c r="K696" s="1">
        <v>691</v>
      </c>
      <c r="L696" s="122">
        <v>4.1923116530010631</v>
      </c>
      <c r="M696" s="110">
        <v>0.41041400296387853</v>
      </c>
      <c r="N696" s="122">
        <v>4.9506624264816512</v>
      </c>
      <c r="O696" s="122">
        <v>1.7540607112053248</v>
      </c>
      <c r="P696" s="110">
        <v>-0.52301451045973124</v>
      </c>
      <c r="Q696" s="122">
        <v>-3.3537515233822108</v>
      </c>
    </row>
    <row r="697" spans="11:17">
      <c r="K697" s="1">
        <v>692</v>
      </c>
      <c r="L697" s="122">
        <v>2.3941287629315369</v>
      </c>
      <c r="M697" s="110">
        <v>0.55327439692460656</v>
      </c>
      <c r="N697" s="122">
        <v>4.8548228748067253</v>
      </c>
      <c r="O697" s="122">
        <v>2.0446877949851761</v>
      </c>
      <c r="P697" s="110">
        <v>2.2013774298064206</v>
      </c>
      <c r="Q697" s="122">
        <v>0.92882200357844902</v>
      </c>
    </row>
    <row r="698" spans="11:17">
      <c r="K698" s="1">
        <v>693</v>
      </c>
      <c r="L698" s="122">
        <v>2.9742325299551551</v>
      </c>
      <c r="M698" s="110">
        <v>0.46356757560493689</v>
      </c>
      <c r="N698" s="122">
        <v>4.8857412453815492</v>
      </c>
      <c r="O698" s="122">
        <v>1.8598452182747067</v>
      </c>
      <c r="P698" s="110">
        <v>0.49064057535403549</v>
      </c>
      <c r="Q698" s="122">
        <v>3.7906469862030532</v>
      </c>
    </row>
    <row r="699" spans="11:17">
      <c r="K699" s="1">
        <v>694</v>
      </c>
      <c r="L699" s="122">
        <v>2.3266884317751328</v>
      </c>
      <c r="M699" s="110">
        <v>0.66420566590593044</v>
      </c>
      <c r="N699" s="122">
        <v>4.8512284400367509</v>
      </c>
      <c r="O699" s="122">
        <v>2.2837408583379553</v>
      </c>
      <c r="P699" s="110">
        <v>4.3168710719371717</v>
      </c>
      <c r="Q699" s="122">
        <v>0.5290268855106528</v>
      </c>
    </row>
    <row r="700" spans="11:17">
      <c r="K700" s="1">
        <v>695</v>
      </c>
      <c r="L700" s="122">
        <v>2.3054584141057068</v>
      </c>
      <c r="M700" s="110">
        <v>0.42765537022935146</v>
      </c>
      <c r="N700" s="122">
        <v>4.8500969225550055</v>
      </c>
      <c r="O700" s="122">
        <v>1.76923810708535</v>
      </c>
      <c r="P700" s="110">
        <v>-0.19421629903847659</v>
      </c>
      <c r="Q700" s="122">
        <v>-9.1096273373783241</v>
      </c>
    </row>
    <row r="701" spans="11:17">
      <c r="K701" s="1">
        <v>696</v>
      </c>
      <c r="L701" s="122">
        <v>3.1694719735273766</v>
      </c>
      <c r="M701" s="110">
        <v>0.35404265700324433</v>
      </c>
      <c r="N701" s="122">
        <v>4.8961471172450617</v>
      </c>
      <c r="O701" s="122">
        <v>1.6131018734928864</v>
      </c>
      <c r="P701" s="110">
        <v>-1.5980335296521631</v>
      </c>
      <c r="Q701" s="122">
        <v>-1.0094293039295634</v>
      </c>
    </row>
    <row r="702" spans="11:17">
      <c r="K702" s="1">
        <v>697</v>
      </c>
      <c r="L702" s="122">
        <v>3.1094166113953849</v>
      </c>
      <c r="M702" s="110">
        <v>0.39599623257711836</v>
      </c>
      <c r="N702" s="122">
        <v>4.8929462865541513</v>
      </c>
      <c r="O702" s="122">
        <v>1.7084386784278749</v>
      </c>
      <c r="P702" s="110">
        <v>-0.79796585526069208</v>
      </c>
      <c r="Q702" s="122">
        <v>-2.1409922080810526</v>
      </c>
    </row>
    <row r="703" spans="11:17">
      <c r="K703" s="1">
        <v>698</v>
      </c>
      <c r="L703" s="122">
        <v>0.79222951965618815</v>
      </c>
      <c r="M703" s="110">
        <v>0.39872469300939489</v>
      </c>
      <c r="N703" s="122">
        <v>4.769444848938635</v>
      </c>
      <c r="O703" s="122">
        <v>1.6909534429680884</v>
      </c>
      <c r="P703" s="110">
        <v>-0.74593327012675559</v>
      </c>
      <c r="Q703" s="122">
        <v>-2.2668963976908372</v>
      </c>
    </row>
    <row r="704" spans="11:17">
      <c r="K704" s="1">
        <v>699</v>
      </c>
      <c r="L704" s="122">
        <v>3.0582480000206882</v>
      </c>
      <c r="M704" s="110">
        <v>0.42472036436879634</v>
      </c>
      <c r="N704" s="122">
        <v>4.8902191019051022</v>
      </c>
      <c r="O704" s="122">
        <v>1.7731856989285317</v>
      </c>
      <c r="P704" s="110">
        <v>-0.25018776943305454</v>
      </c>
      <c r="Q704" s="122">
        <v>-7.0874195926791792</v>
      </c>
    </row>
    <row r="705" spans="11:17">
      <c r="K705" s="1">
        <v>700</v>
      </c>
      <c r="L705" s="122">
        <v>2.8066721517947464</v>
      </c>
      <c r="M705" s="110">
        <v>0.62692682005083822</v>
      </c>
      <c r="N705" s="122">
        <v>4.8768106123463557</v>
      </c>
      <c r="O705" s="122">
        <v>2.222274951804514</v>
      </c>
      <c r="P705" s="110">
        <v>3.605951940509069</v>
      </c>
      <c r="Q705" s="122">
        <v>0.61627969214996947</v>
      </c>
    </row>
    <row r="706" spans="11:17">
      <c r="K706" s="1">
        <v>701</v>
      </c>
      <c r="L706" s="122">
        <v>2.6681272612071685</v>
      </c>
      <c r="M706" s="110">
        <v>0.37168739154955932</v>
      </c>
      <c r="N706" s="122">
        <v>4.8694264467678199</v>
      </c>
      <c r="O706" s="122">
        <v>1.6501335399727086</v>
      </c>
      <c r="P706" s="110">
        <v>-1.2615429793087927</v>
      </c>
      <c r="Q706" s="122">
        <v>-1.3080279998679294</v>
      </c>
    </row>
    <row r="707" spans="11:17">
      <c r="K707" s="1">
        <v>702</v>
      </c>
      <c r="L707" s="122">
        <v>3.1093351810916063</v>
      </c>
      <c r="M707" s="110">
        <v>0.64753777997025996</v>
      </c>
      <c r="N707" s="122">
        <v>4.8929419464818205</v>
      </c>
      <c r="O707" s="122">
        <v>2.2815769819010567</v>
      </c>
      <c r="P707" s="110">
        <v>3.9990093270164699</v>
      </c>
      <c r="Q707" s="122">
        <v>0.57053554901390202</v>
      </c>
    </row>
    <row r="708" spans="11:17">
      <c r="K708" s="1">
        <v>703</v>
      </c>
      <c r="L708" s="122">
        <v>1.862670065817587</v>
      </c>
      <c r="M708" s="110">
        <v>0.47860605662094102</v>
      </c>
      <c r="N708" s="122">
        <v>4.8264971891679451</v>
      </c>
      <c r="O708" s="122">
        <v>1.8705847575933117</v>
      </c>
      <c r="P708" s="110">
        <v>0.7774290640173831</v>
      </c>
      <c r="Q708" s="122">
        <v>2.4061163187378418</v>
      </c>
    </row>
    <row r="709" spans="11:17">
      <c r="K709" s="1">
        <v>704</v>
      </c>
      <c r="L709" s="122">
        <v>2.5274813966854413</v>
      </c>
      <c r="M709" s="110">
        <v>0.49136104426453342</v>
      </c>
      <c r="N709" s="122">
        <v>4.8619303034805403</v>
      </c>
      <c r="O709" s="122">
        <v>1.9125616145046278</v>
      </c>
      <c r="P709" s="110">
        <v>1.0206706271335406</v>
      </c>
      <c r="Q709" s="122">
        <v>1.8738284062076722</v>
      </c>
    </row>
    <row r="710" spans="11:17">
      <c r="K710" s="1">
        <v>705</v>
      </c>
      <c r="L710" s="122">
        <v>1.1161081755501026</v>
      </c>
      <c r="M710" s="110">
        <v>0.51658934640019127</v>
      </c>
      <c r="N710" s="122">
        <v>4.7867069335404686</v>
      </c>
      <c r="O710" s="122">
        <v>1.9313791641813083</v>
      </c>
      <c r="P710" s="110">
        <v>1.5017821591644491</v>
      </c>
      <c r="Q710" s="122">
        <v>1.2860581359255694</v>
      </c>
    </row>
    <row r="711" spans="11:17">
      <c r="K711" s="1">
        <v>706</v>
      </c>
      <c r="L711" s="122">
        <v>2.2458441120911985</v>
      </c>
      <c r="M711" s="110">
        <v>0.40748616467442872</v>
      </c>
      <c r="N711" s="122">
        <v>4.8469195994862355</v>
      </c>
      <c r="O711" s="122">
        <v>1.7247727301478077</v>
      </c>
      <c r="P711" s="110">
        <v>-0.57884929305435406</v>
      </c>
      <c r="Q711" s="122">
        <v>-2.9796576601948983</v>
      </c>
    </row>
    <row r="712" spans="11:17">
      <c r="K712" s="1">
        <v>707</v>
      </c>
      <c r="L712" s="122">
        <v>1.6534288481469288</v>
      </c>
      <c r="M712" s="110">
        <v>0.36276749911060074</v>
      </c>
      <c r="N712" s="122">
        <v>4.8153450507485349</v>
      </c>
      <c r="O712" s="122">
        <v>1.6248402186328503</v>
      </c>
      <c r="P712" s="110">
        <v>-1.431648089584634</v>
      </c>
      <c r="Q712" s="122">
        <v>-1.1349438667600691</v>
      </c>
    </row>
    <row r="713" spans="11:17">
      <c r="K713" s="1">
        <v>708</v>
      </c>
      <c r="L713" s="122">
        <v>0.96595465387135815</v>
      </c>
      <c r="M713" s="110">
        <v>0.38806990461573021</v>
      </c>
      <c r="N713" s="122">
        <v>4.7787040511420358</v>
      </c>
      <c r="O713" s="122">
        <v>1.6715099210219337</v>
      </c>
      <c r="P713" s="110">
        <v>-0.94912338335660706</v>
      </c>
      <c r="Q713" s="122">
        <v>-1.7611091985855223</v>
      </c>
    </row>
    <row r="714" spans="11:17">
      <c r="K714" s="1">
        <v>709</v>
      </c>
      <c r="L714" s="122">
        <v>1.7240866956679395</v>
      </c>
      <c r="M714" s="110">
        <v>0.6995213348749183</v>
      </c>
      <c r="N714" s="122">
        <v>4.81911097270571</v>
      </c>
      <c r="O714" s="122">
        <v>2.3300852549756081</v>
      </c>
      <c r="P714" s="110">
        <v>4.9903518123771491</v>
      </c>
      <c r="Q714" s="122">
        <v>0.46691803355356509</v>
      </c>
    </row>
    <row r="715" spans="11:17">
      <c r="K715" s="1">
        <v>710</v>
      </c>
      <c r="L715" s="122">
        <v>2.4180899124261295</v>
      </c>
      <c r="M715" s="110">
        <v>0.57295242941411084</v>
      </c>
      <c r="N715" s="122">
        <v>4.8560999561524874</v>
      </c>
      <c r="O715" s="122">
        <v>2.0884445398875497</v>
      </c>
      <c r="P715" s="110">
        <v>2.5766436014049532</v>
      </c>
      <c r="Q715" s="122">
        <v>0.81052906919249301</v>
      </c>
    </row>
    <row r="716" spans="11:17">
      <c r="K716" s="1">
        <v>711</v>
      </c>
      <c r="L716" s="122">
        <v>1.8072470247448371</v>
      </c>
      <c r="M716" s="110">
        <v>0.42279071030779791</v>
      </c>
      <c r="N716" s="122">
        <v>4.8235432519248498</v>
      </c>
      <c r="O716" s="122">
        <v>1.751976510475636</v>
      </c>
      <c r="P716" s="110">
        <v>-0.28698686976824206</v>
      </c>
      <c r="Q716" s="122">
        <v>-6.1047270625671999</v>
      </c>
    </row>
    <row r="717" spans="11:17">
      <c r="K717" s="1">
        <v>712</v>
      </c>
      <c r="L717" s="122">
        <v>1.7758902585646714</v>
      </c>
      <c r="M717" s="110">
        <v>0.47581213951687484</v>
      </c>
      <c r="N717" s="122">
        <v>4.8218719990009795</v>
      </c>
      <c r="O717" s="122">
        <v>1.8629019867276941</v>
      </c>
      <c r="P717" s="110">
        <v>0.72414819988801327</v>
      </c>
      <c r="Q717" s="122">
        <v>2.5725424533483405</v>
      </c>
    </row>
    <row r="718" spans="11:17">
      <c r="K718" s="1">
        <v>713</v>
      </c>
      <c r="L718" s="122">
        <v>2.663936909188672</v>
      </c>
      <c r="M718" s="110">
        <v>0.49010332743747126</v>
      </c>
      <c r="N718" s="122">
        <v>4.8692031093859374</v>
      </c>
      <c r="O718" s="122">
        <v>1.9128584554945354</v>
      </c>
      <c r="P718" s="110">
        <v>0.99668557787119738</v>
      </c>
      <c r="Q718" s="122">
        <v>1.9192195592718166</v>
      </c>
    </row>
    <row r="719" spans="11:17">
      <c r="K719" s="1">
        <v>714</v>
      </c>
      <c r="L719" s="122">
        <v>1.6233776763070935</v>
      </c>
      <c r="M719" s="110">
        <v>0.48588656079386716</v>
      </c>
      <c r="N719" s="122">
        <v>4.8137433833918148</v>
      </c>
      <c r="O719" s="122">
        <v>1.8807195296703156</v>
      </c>
      <c r="P719" s="110">
        <v>0.9162705325299676</v>
      </c>
      <c r="Q719" s="122">
        <v>2.0525810477363624</v>
      </c>
    </row>
    <row r="720" spans="11:17">
      <c r="K720" s="1">
        <v>715</v>
      </c>
      <c r="L720" s="122">
        <v>2.9286014456707341</v>
      </c>
      <c r="M720" s="110">
        <v>0.25823256634214015</v>
      </c>
      <c r="N720" s="122">
        <v>4.8833091998513583</v>
      </c>
      <c r="O720" s="122">
        <v>1.3960921006924094</v>
      </c>
      <c r="P720" s="110">
        <v>-3.4251616199263371</v>
      </c>
      <c r="Q720" s="122">
        <v>-0.40759889769009916</v>
      </c>
    </row>
    <row r="721" spans="11:17">
      <c r="K721" s="1">
        <v>716</v>
      </c>
      <c r="L721" s="122">
        <v>2.4254351844679958</v>
      </c>
      <c r="M721" s="110">
        <v>0.5408891587311615</v>
      </c>
      <c r="N721" s="122">
        <v>4.8564914444617742</v>
      </c>
      <c r="O721" s="122">
        <v>2.0185693722552012</v>
      </c>
      <c r="P721" s="110">
        <v>1.9651871031734558</v>
      </c>
      <c r="Q721" s="122">
        <v>1.0271639626555362</v>
      </c>
    </row>
    <row r="722" spans="11:17">
      <c r="K722" s="1">
        <v>717</v>
      </c>
      <c r="L722" s="122">
        <v>2.0133927019922395</v>
      </c>
      <c r="M722" s="110">
        <v>0.49969854682498999</v>
      </c>
      <c r="N722" s="122">
        <v>4.8345304042307822</v>
      </c>
      <c r="O722" s="122">
        <v>1.9187034380034991</v>
      </c>
      <c r="P722" s="110">
        <v>1.1796693821271766</v>
      </c>
      <c r="Q722" s="122">
        <v>1.626475576185336</v>
      </c>
    </row>
    <row r="723" spans="11:17">
      <c r="K723" s="1">
        <v>718</v>
      </c>
      <c r="L723" s="122">
        <v>0.57124833999042446</v>
      </c>
      <c r="M723" s="110">
        <v>0.6001664567530296</v>
      </c>
      <c r="N723" s="122">
        <v>4.7576669940248086</v>
      </c>
      <c r="O723" s="122">
        <v>2.0792514859893902</v>
      </c>
      <c r="P723" s="110">
        <v>3.0956235278127906</v>
      </c>
      <c r="Q723" s="122">
        <v>0.6716745325483694</v>
      </c>
    </row>
    <row r="724" spans="11:17">
      <c r="K724" s="1">
        <v>719</v>
      </c>
      <c r="L724" s="122">
        <v>2.9916703703155374</v>
      </c>
      <c r="M724" s="110">
        <v>0.71870098599872234</v>
      </c>
      <c r="N724" s="122">
        <v>4.8866706473970769</v>
      </c>
      <c r="O724" s="122">
        <v>2.4374802783275724</v>
      </c>
      <c r="P724" s="110">
        <v>5.3561136970403851</v>
      </c>
      <c r="Q724" s="122">
        <v>0.45508374470736962</v>
      </c>
    </row>
    <row r="725" spans="11:17">
      <c r="K725" s="1">
        <v>720</v>
      </c>
      <c r="L725" s="122">
        <v>2.1553602673972967</v>
      </c>
      <c r="M725" s="110">
        <v>0.33400246853004656</v>
      </c>
      <c r="N725" s="122">
        <v>4.8420969915317409</v>
      </c>
      <c r="O725" s="122">
        <v>1.5656902125710745</v>
      </c>
      <c r="P725" s="110">
        <v>-1.9802061279777945</v>
      </c>
      <c r="Q725" s="122">
        <v>-0.79067031984694058</v>
      </c>
    </row>
    <row r="726" spans="11:17">
      <c r="K726" s="1">
        <v>721</v>
      </c>
      <c r="L726" s="122">
        <v>0.29354388509565754</v>
      </c>
      <c r="M726" s="110">
        <v>0.72327687883072023</v>
      </c>
      <c r="N726" s="122">
        <v>4.7428659019878276</v>
      </c>
      <c r="O726" s="122">
        <v>2.3030365770533026</v>
      </c>
      <c r="P726" s="110">
        <v>5.4433773899743656</v>
      </c>
      <c r="Q726" s="122">
        <v>0.42308963940200889</v>
      </c>
    </row>
    <row r="727" spans="11:17">
      <c r="K727" s="1">
        <v>722</v>
      </c>
      <c r="L727" s="122">
        <v>0.60192965934027698</v>
      </c>
      <c r="M727" s="110">
        <v>0.53080494792615596</v>
      </c>
      <c r="N727" s="122">
        <v>4.759302246983518</v>
      </c>
      <c r="O727" s="122">
        <v>1.9456285120463583</v>
      </c>
      <c r="P727" s="110">
        <v>1.772878081201597</v>
      </c>
      <c r="Q727" s="122">
        <v>1.0974406715704201</v>
      </c>
    </row>
    <row r="728" spans="11:17">
      <c r="K728" s="1">
        <v>723</v>
      </c>
      <c r="L728" s="122">
        <v>2.1766884539989384</v>
      </c>
      <c r="M728" s="110">
        <v>0.47436562324814791</v>
      </c>
      <c r="N728" s="122">
        <v>4.8432337412212352</v>
      </c>
      <c r="O728" s="122">
        <v>1.8680214509577073</v>
      </c>
      <c r="P728" s="110">
        <v>0.69656268682365408</v>
      </c>
      <c r="Q728" s="122">
        <v>2.6817707670732966</v>
      </c>
    </row>
    <row r="729" spans="11:17">
      <c r="K729" s="1">
        <v>724</v>
      </c>
      <c r="L729" s="122">
        <v>0.85829153628110544</v>
      </c>
      <c r="M729" s="110">
        <v>0.48625850422965122</v>
      </c>
      <c r="N729" s="122">
        <v>4.7729658223007103</v>
      </c>
      <c r="O729" s="122">
        <v>1.8647038903292472</v>
      </c>
      <c r="P729" s="110">
        <v>0.92336360899847847</v>
      </c>
      <c r="Q729" s="122">
        <v>2.0194686818465679</v>
      </c>
    </row>
    <row r="730" spans="11:17">
      <c r="K730" s="1">
        <v>725</v>
      </c>
      <c r="L730" s="122">
        <v>1.9843428939571031</v>
      </c>
      <c r="M730" s="110">
        <v>0.51279982078804798</v>
      </c>
      <c r="N730" s="122">
        <v>4.8329821075621249</v>
      </c>
      <c r="O730" s="122">
        <v>1.9458924435388187</v>
      </c>
      <c r="P730" s="110">
        <v>1.429514732560591</v>
      </c>
      <c r="Q730" s="122">
        <v>1.3612258756181379</v>
      </c>
    </row>
    <row r="731" spans="11:17">
      <c r="K731" s="1">
        <v>726</v>
      </c>
      <c r="L731" s="122">
        <v>2.3988154267381381</v>
      </c>
      <c r="M731" s="110">
        <v>0.64040950176298372</v>
      </c>
      <c r="N731" s="122">
        <v>4.8550726646142888</v>
      </c>
      <c r="O731" s="122">
        <v>2.2350845556348897</v>
      </c>
      <c r="P731" s="110">
        <v>3.8630708547957013</v>
      </c>
      <c r="Q731" s="122">
        <v>0.57857715782256658</v>
      </c>
    </row>
    <row r="732" spans="11:17">
      <c r="K732" s="1">
        <v>727</v>
      </c>
      <c r="L732" s="122">
        <v>2.1085666781736729</v>
      </c>
      <c r="M732" s="110">
        <v>0.47415194899741764</v>
      </c>
      <c r="N732" s="122">
        <v>4.8396029868132988</v>
      </c>
      <c r="O732" s="122">
        <v>1.8661767700956151</v>
      </c>
      <c r="P732" s="110">
        <v>0.69248785271188495</v>
      </c>
      <c r="Q732" s="122">
        <v>2.6948873728071772</v>
      </c>
    </row>
    <row r="733" spans="11:17">
      <c r="K733" s="1">
        <v>728</v>
      </c>
      <c r="L733" s="122">
        <v>2.5305774090694091</v>
      </c>
      <c r="M733" s="110">
        <v>0.54097339577518355</v>
      </c>
      <c r="N733" s="122">
        <v>4.862095314748581</v>
      </c>
      <c r="O733" s="122">
        <v>2.0218307968973779</v>
      </c>
      <c r="P733" s="110">
        <v>1.9667935296814818</v>
      </c>
      <c r="Q733" s="122">
        <v>1.0279832460221736</v>
      </c>
    </row>
    <row r="734" spans="11:17">
      <c r="K734" s="1">
        <v>729</v>
      </c>
      <c r="L734" s="122">
        <v>2.0329372083043515</v>
      </c>
      <c r="M734" s="110">
        <v>0.50275553434960063</v>
      </c>
      <c r="N734" s="122">
        <v>4.8355720873282051</v>
      </c>
      <c r="O734" s="122">
        <v>1.9256924509691062</v>
      </c>
      <c r="P734" s="110">
        <v>1.2379670806189829</v>
      </c>
      <c r="Q734" s="122">
        <v>1.5555279951436682</v>
      </c>
    </row>
    <row r="735" spans="11:17">
      <c r="K735" s="1">
        <v>730</v>
      </c>
      <c r="L735" s="122">
        <v>3.1851682948361075</v>
      </c>
      <c r="M735" s="110">
        <v>0.50379072918358792</v>
      </c>
      <c r="N735" s="122">
        <v>4.8969836997781746</v>
      </c>
      <c r="O735" s="122">
        <v>1.9558903915775234</v>
      </c>
      <c r="P735" s="110">
        <v>1.2577085665839149</v>
      </c>
      <c r="Q735" s="122">
        <v>1.5551221034376452</v>
      </c>
    </row>
    <row r="736" spans="11:17">
      <c r="K736" s="1">
        <v>731</v>
      </c>
      <c r="L736" s="122">
        <v>2.4656591158545424</v>
      </c>
      <c r="M736" s="110">
        <v>0.36906568793027394</v>
      </c>
      <c r="N736" s="122">
        <v>4.8586352995568154</v>
      </c>
      <c r="O736" s="122">
        <v>1.6430474679480547</v>
      </c>
      <c r="P736" s="110">
        <v>-1.3115396789686784</v>
      </c>
      <c r="Q736" s="122">
        <v>-1.2527623024261496</v>
      </c>
    </row>
    <row r="737" spans="11:17">
      <c r="K737" s="1">
        <v>732</v>
      </c>
      <c r="L737" s="122">
        <v>1.9349272246492681</v>
      </c>
      <c r="M737" s="110">
        <v>0.47448760277286722</v>
      </c>
      <c r="N737" s="122">
        <v>4.8303483512193566</v>
      </c>
      <c r="O737" s="122">
        <v>1.8633597859598297</v>
      </c>
      <c r="P737" s="110">
        <v>0.6988888741230781</v>
      </c>
      <c r="Q737" s="122">
        <v>2.6661746308350618</v>
      </c>
    </row>
    <row r="738" spans="11:17">
      <c r="K738" s="1">
        <v>733</v>
      </c>
      <c r="L738" s="122">
        <v>0.73885863218077663</v>
      </c>
      <c r="M738" s="110">
        <v>0.61549063529830783</v>
      </c>
      <c r="N738" s="122">
        <v>4.7666002873779707</v>
      </c>
      <c r="O738" s="122">
        <v>2.11553930732053</v>
      </c>
      <c r="P738" s="110">
        <v>3.3878603568070602</v>
      </c>
      <c r="Q738" s="122">
        <v>0.62444702098475857</v>
      </c>
    </row>
    <row r="739" spans="11:17">
      <c r="K739" s="1">
        <v>734</v>
      </c>
      <c r="L739" s="122">
        <v>2.3360556129149188</v>
      </c>
      <c r="M739" s="110">
        <v>0.48413167442280347</v>
      </c>
      <c r="N739" s="122">
        <v>4.8517276920571391</v>
      </c>
      <c r="O739" s="122">
        <v>1.8925062440369427</v>
      </c>
      <c r="P739" s="110">
        <v>0.88280430614728544</v>
      </c>
      <c r="Q739" s="122">
        <v>2.1437437842778264</v>
      </c>
    </row>
    <row r="740" spans="11:17">
      <c r="K740" s="1">
        <v>735</v>
      </c>
      <c r="L740" s="122">
        <v>2.3327971553573823</v>
      </c>
      <c r="M740" s="110">
        <v>0.78385263085276879</v>
      </c>
      <c r="N740" s="122">
        <v>4.8515540227862379</v>
      </c>
      <c r="O740" s="122">
        <v>2.5442019101700053</v>
      </c>
      <c r="P740" s="110">
        <v>6.5985757343790219</v>
      </c>
      <c r="Q740" s="122">
        <v>0.3855683427128892</v>
      </c>
    </row>
    <row r="741" spans="11:17">
      <c r="K741" s="1">
        <v>736</v>
      </c>
      <c r="L741" s="122">
        <v>1.30661664933838</v>
      </c>
      <c r="M741" s="110">
        <v>0.45630393777945638</v>
      </c>
      <c r="N741" s="122">
        <v>4.7968606541764363</v>
      </c>
      <c r="O741" s="122">
        <v>1.8135174889677934</v>
      </c>
      <c r="P741" s="110">
        <v>0.35212075330881021</v>
      </c>
      <c r="Q741" s="122">
        <v>5.1502715245452659</v>
      </c>
    </row>
    <row r="742" spans="11:17">
      <c r="K742" s="1">
        <v>737</v>
      </c>
      <c r="L742" s="122">
        <v>1.1437591767614697</v>
      </c>
      <c r="M742" s="110">
        <v>0.54525769029611981</v>
      </c>
      <c r="N742" s="122">
        <v>4.7881806766030319</v>
      </c>
      <c r="O742" s="122">
        <v>1.9898774844708491</v>
      </c>
      <c r="P742" s="110">
        <v>2.0484963525490514</v>
      </c>
      <c r="Q742" s="122">
        <v>0.9713844410778375</v>
      </c>
    </row>
    <row r="743" spans="11:17">
      <c r="K743" s="1">
        <v>738</v>
      </c>
      <c r="L743" s="122">
        <v>2.5706811151082576</v>
      </c>
      <c r="M743" s="110">
        <v>0.3203495818751293</v>
      </c>
      <c r="N743" s="122">
        <v>4.8642327620730397</v>
      </c>
      <c r="O743" s="122">
        <v>1.5362169071133422</v>
      </c>
      <c r="P743" s="110">
        <v>-2.240570903215982</v>
      </c>
      <c r="Q743" s="122">
        <v>-0.68563637281388778</v>
      </c>
    </row>
    <row r="744" spans="11:17">
      <c r="K744" s="1">
        <v>739</v>
      </c>
      <c r="L744" s="122">
        <v>2.3453114460342257</v>
      </c>
      <c r="M744" s="110">
        <v>0.37794104587739197</v>
      </c>
      <c r="N744" s="122">
        <v>4.8522210094507319</v>
      </c>
      <c r="O744" s="122">
        <v>1.6616091850692518</v>
      </c>
      <c r="P744" s="110">
        <v>-1.1422838552394481</v>
      </c>
      <c r="Q744" s="122">
        <v>-1.4546377220055706</v>
      </c>
    </row>
    <row r="745" spans="11:17">
      <c r="K745" s="1">
        <v>740</v>
      </c>
      <c r="L745" s="122">
        <v>1.0189679658745734</v>
      </c>
      <c r="M745" s="110">
        <v>0.45678408355538785</v>
      </c>
      <c r="N745" s="122">
        <v>4.781529554645183</v>
      </c>
      <c r="O745" s="122">
        <v>1.8093181725387124</v>
      </c>
      <c r="P745" s="110">
        <v>0.3612772819017529</v>
      </c>
      <c r="Q745" s="122">
        <v>5.0081149941521792</v>
      </c>
    </row>
    <row r="746" spans="11:17">
      <c r="K746" s="1">
        <v>741</v>
      </c>
      <c r="L746" s="122">
        <v>1.636933522068647</v>
      </c>
      <c r="M746" s="110">
        <v>0.57923591672797969</v>
      </c>
      <c r="N746" s="122">
        <v>4.8144658828592144</v>
      </c>
      <c r="O746" s="122">
        <v>2.0753177982412083</v>
      </c>
      <c r="P746" s="110">
        <v>2.6964716497538497</v>
      </c>
      <c r="Q746" s="122">
        <v>0.76964198693898966</v>
      </c>
    </row>
    <row r="747" spans="11:17">
      <c r="K747" s="1">
        <v>742</v>
      </c>
      <c r="L747" s="122">
        <v>2.0169063909185829</v>
      </c>
      <c r="M747" s="110">
        <v>0.159920043414229</v>
      </c>
      <c r="N747" s="122">
        <v>4.8347176768231783</v>
      </c>
      <c r="O747" s="122">
        <v>1.1942775734990434</v>
      </c>
      <c r="P747" s="110">
        <v>-5.3000118682440132</v>
      </c>
      <c r="Q747" s="122">
        <v>-0.22533488663577814</v>
      </c>
    </row>
    <row r="748" spans="11:17">
      <c r="K748" s="1">
        <v>743</v>
      </c>
      <c r="L748" s="122">
        <v>2.5639561689061443</v>
      </c>
      <c r="M748" s="110">
        <v>0.43531019916806135</v>
      </c>
      <c r="N748" s="122">
        <v>4.8638743358903591</v>
      </c>
      <c r="O748" s="122">
        <v>1.7897659755162723</v>
      </c>
      <c r="P748" s="110">
        <v>-4.8236341357061008E-2</v>
      </c>
      <c r="Q748" s="122">
        <v>-37.104098801106105</v>
      </c>
    </row>
    <row r="749" spans="11:17">
      <c r="K749" s="1">
        <v>744</v>
      </c>
      <c r="L749" s="122">
        <v>2.0542804535452657</v>
      </c>
      <c r="M749" s="110">
        <v>0.47260558943968228</v>
      </c>
      <c r="N749" s="122">
        <v>4.8367096396130549</v>
      </c>
      <c r="O749" s="122">
        <v>1.8617684315263645</v>
      </c>
      <c r="P749" s="110">
        <v>0.662998297216145</v>
      </c>
      <c r="Q749" s="122">
        <v>2.8081043938479477</v>
      </c>
    </row>
    <row r="750" spans="11:17">
      <c r="K750" s="1">
        <v>745</v>
      </c>
      <c r="L750" s="122">
        <v>0.7970603804468821</v>
      </c>
      <c r="M750" s="110">
        <v>0.64189537340272818</v>
      </c>
      <c r="N750" s="122">
        <v>4.7697023241570573</v>
      </c>
      <c r="O750" s="122">
        <v>2.1698150804855709</v>
      </c>
      <c r="P750" s="110">
        <v>3.8914068869692002</v>
      </c>
      <c r="Q750" s="122">
        <v>0.5575914170660059</v>
      </c>
    </row>
    <row r="751" spans="11:17">
      <c r="K751" s="1">
        <v>746</v>
      </c>
      <c r="L751" s="122">
        <v>1.9734504244093138</v>
      </c>
      <c r="M751" s="110">
        <v>0.47139531910233651</v>
      </c>
      <c r="N751" s="122">
        <v>4.832401560720168</v>
      </c>
      <c r="O751" s="122">
        <v>1.8575687669175558</v>
      </c>
      <c r="P751" s="110">
        <v>0.63991806720142108</v>
      </c>
      <c r="Q751" s="122">
        <v>2.9028228176793549</v>
      </c>
    </row>
    <row r="752" spans="11:17">
      <c r="K752" s="1">
        <v>747</v>
      </c>
      <c r="L752" s="122">
        <v>3.1174524303614928</v>
      </c>
      <c r="M752" s="110">
        <v>0.47691601553202922</v>
      </c>
      <c r="N752" s="122">
        <v>4.8933745796334058</v>
      </c>
      <c r="O752" s="122">
        <v>1.8929821209625572</v>
      </c>
      <c r="P752" s="110">
        <v>0.74519945724046366</v>
      </c>
      <c r="Q752" s="122">
        <v>2.5402355068432678</v>
      </c>
    </row>
    <row r="753" spans="11:17">
      <c r="K753" s="1">
        <v>748</v>
      </c>
      <c r="L753" s="122">
        <v>2.6028460885160207</v>
      </c>
      <c r="M753" s="110">
        <v>0.6218232416353785</v>
      </c>
      <c r="N753" s="122">
        <v>4.8659470908257267</v>
      </c>
      <c r="O753" s="122">
        <v>2.2026822161546527</v>
      </c>
      <c r="P753" s="110">
        <v>3.5086251201349263</v>
      </c>
      <c r="Q753" s="122">
        <v>0.62779069884500716</v>
      </c>
    </row>
    <row r="754" spans="11:17">
      <c r="K754" s="1">
        <v>749</v>
      </c>
      <c r="L754" s="122">
        <v>2.3283198991452427</v>
      </c>
      <c r="M754" s="110">
        <v>0.55404527490847555</v>
      </c>
      <c r="N754" s="122">
        <v>4.8513153939846427</v>
      </c>
      <c r="O754" s="122">
        <v>2.044329293210839</v>
      </c>
      <c r="P754" s="110">
        <v>2.2160783116110636</v>
      </c>
      <c r="Q754" s="122">
        <v>0.92249866915787604</v>
      </c>
    </row>
    <row r="755" spans="11:17">
      <c r="K755" s="1">
        <v>750</v>
      </c>
      <c r="L755" s="122">
        <v>1.6774141634491491</v>
      </c>
      <c r="M755" s="110">
        <v>0.6353232547523755</v>
      </c>
      <c r="N755" s="122">
        <v>4.8166234200835127</v>
      </c>
      <c r="O755" s="122">
        <v>2.1937563800282582</v>
      </c>
      <c r="P755" s="110">
        <v>3.7660745496776187</v>
      </c>
      <c r="Q755" s="122">
        <v>0.58250476752140945</v>
      </c>
    </row>
    <row r="756" spans="11:17">
      <c r="K756" s="1">
        <v>751</v>
      </c>
      <c r="L756" s="122">
        <v>1.5921613578710567</v>
      </c>
      <c r="M756" s="110">
        <v>0.30908287105988796</v>
      </c>
      <c r="N756" s="122">
        <v>4.8120796160518111</v>
      </c>
      <c r="O756" s="122">
        <v>1.5130885026089418</v>
      </c>
      <c r="P756" s="110">
        <v>-2.4554305664672995</v>
      </c>
      <c r="Q756" s="122">
        <v>-0.61622125393098237</v>
      </c>
    </row>
    <row r="757" spans="11:17">
      <c r="K757" s="1">
        <v>752</v>
      </c>
      <c r="L757" s="122">
        <v>0.98743765408192719</v>
      </c>
      <c r="M757" s="110">
        <v>0.44099711274355108</v>
      </c>
      <c r="N757" s="122">
        <v>4.7798490520872585</v>
      </c>
      <c r="O757" s="122">
        <v>1.7772632619439541</v>
      </c>
      <c r="P757" s="110">
        <v>6.0214861110665652E-2</v>
      </c>
      <c r="Q757" s="122">
        <v>29.51535931765445</v>
      </c>
    </row>
    <row r="758" spans="11:17">
      <c r="K758" s="1">
        <v>753</v>
      </c>
      <c r="L758" s="122">
        <v>1.952062438814109</v>
      </c>
      <c r="M758" s="110">
        <v>0.37374768850332485</v>
      </c>
      <c r="N758" s="122">
        <v>4.8312616238639139</v>
      </c>
      <c r="O758" s="122">
        <v>1.6497754885104046</v>
      </c>
      <c r="P758" s="110">
        <v>-1.2222524785634512</v>
      </c>
      <c r="Q758" s="122">
        <v>-1.3497828946515482</v>
      </c>
    </row>
    <row r="759" spans="11:17">
      <c r="K759" s="1">
        <v>754</v>
      </c>
      <c r="L759" s="122">
        <v>1.9184441091805886</v>
      </c>
      <c r="M759" s="110">
        <v>0.59168792104757828</v>
      </c>
      <c r="N759" s="122">
        <v>4.8294698341311069</v>
      </c>
      <c r="O759" s="122">
        <v>2.1113856824868922</v>
      </c>
      <c r="P759" s="110">
        <v>2.9339352270823547</v>
      </c>
      <c r="Q759" s="122">
        <v>0.71964290929031682</v>
      </c>
    </row>
    <row r="760" spans="11:17">
      <c r="K760" s="1">
        <v>755</v>
      </c>
      <c r="L760" s="122">
        <v>1.9369041028180254</v>
      </c>
      <c r="M760" s="110">
        <v>0.42125500088451057</v>
      </c>
      <c r="N760" s="122">
        <v>4.8304537148719939</v>
      </c>
      <c r="O760" s="122">
        <v>1.7504622179557607</v>
      </c>
      <c r="P760" s="110">
        <v>-0.31627332390293716</v>
      </c>
      <c r="Q760" s="122">
        <v>-5.5346502080996549</v>
      </c>
    </row>
    <row r="761" spans="11:17">
      <c r="K761" s="1">
        <v>756</v>
      </c>
      <c r="L761" s="122">
        <v>0.35630552047039665</v>
      </c>
      <c r="M761" s="110">
        <v>0.42711793487535166</v>
      </c>
      <c r="N761" s="122">
        <v>4.7462109716300311</v>
      </c>
      <c r="O761" s="122">
        <v>1.7407269146540925</v>
      </c>
      <c r="P761" s="110">
        <v>-0.2044653576211779</v>
      </c>
      <c r="Q761" s="122">
        <v>-8.5135542514698983</v>
      </c>
    </row>
    <row r="762" spans="11:17">
      <c r="K762" s="1">
        <v>757</v>
      </c>
      <c r="L762" s="122">
        <v>3.2271287151416206</v>
      </c>
      <c r="M762" s="110">
        <v>0.30400561327475784</v>
      </c>
      <c r="N762" s="122">
        <v>4.8992201062596177</v>
      </c>
      <c r="O762" s="122">
        <v>1.4985482546681155</v>
      </c>
      <c r="P762" s="110">
        <v>-2.5522554442725855</v>
      </c>
      <c r="Q762" s="122">
        <v>-0.58714665807881716</v>
      </c>
    </row>
    <row r="763" spans="11:17">
      <c r="K763" s="1">
        <v>758</v>
      </c>
      <c r="L763" s="122">
        <v>-0.40524296334325216</v>
      </c>
      <c r="M763" s="110">
        <v>0.47064854379687537</v>
      </c>
      <c r="N763" s="122">
        <v>4.7056219605397303</v>
      </c>
      <c r="O763" s="122">
        <v>1.8087519845393345</v>
      </c>
      <c r="P763" s="110">
        <v>0.62567683093584492</v>
      </c>
      <c r="Q763" s="122">
        <v>2.8908725640901967</v>
      </c>
    </row>
    <row r="764" spans="11:17">
      <c r="K764" s="1">
        <v>759</v>
      </c>
      <c r="L764" s="122">
        <v>3.0382879512914247</v>
      </c>
      <c r="M764" s="110">
        <v>0.43297619379417757</v>
      </c>
      <c r="N764" s="122">
        <v>4.8891552712279305</v>
      </c>
      <c r="O764" s="122">
        <v>1.7916445462939876</v>
      </c>
      <c r="P764" s="110">
        <v>-9.2746546410079844E-2</v>
      </c>
      <c r="Q764" s="122">
        <v>-19.317641633492336</v>
      </c>
    </row>
    <row r="765" spans="11:17">
      <c r="K765" s="1">
        <v>760</v>
      </c>
      <c r="L765" s="122">
        <v>2.3784115361831484</v>
      </c>
      <c r="M765" s="110">
        <v>0.77925635078937949</v>
      </c>
      <c r="N765" s="122">
        <v>4.8539851780554892</v>
      </c>
      <c r="O765" s="122">
        <v>2.5369966405342579</v>
      </c>
      <c r="P765" s="110">
        <v>6.5109232506308246</v>
      </c>
      <c r="Q765" s="122">
        <v>0.38965236463023206</v>
      </c>
    </row>
    <row r="766" spans="11:17">
      <c r="K766" s="1">
        <v>761</v>
      </c>
      <c r="L766" s="122">
        <v>1.0985451177127599</v>
      </c>
      <c r="M766" s="110">
        <v>0.57449553129610331</v>
      </c>
      <c r="N766" s="122">
        <v>4.785770857683854</v>
      </c>
      <c r="O766" s="122">
        <v>2.0472784330484082</v>
      </c>
      <c r="P766" s="110">
        <v>2.6060710320157483</v>
      </c>
      <c r="Q766" s="122">
        <v>0.78558044193633347</v>
      </c>
    </row>
    <row r="767" spans="11:17">
      <c r="K767" s="1">
        <v>762</v>
      </c>
      <c r="L767" s="122">
        <v>3.3672015352883689</v>
      </c>
      <c r="M767" s="110">
        <v>0.41876784375323062</v>
      </c>
      <c r="N767" s="122">
        <v>4.9066857074277994</v>
      </c>
      <c r="O767" s="122">
        <v>1.763652544876372</v>
      </c>
      <c r="P767" s="110">
        <v>-0.36370418038298524</v>
      </c>
      <c r="Q767" s="122">
        <v>-4.8491401529100457</v>
      </c>
    </row>
    <row r="768" spans="11:17">
      <c r="K768" s="1">
        <v>763</v>
      </c>
      <c r="L768" s="122">
        <v>1.7472274143304132</v>
      </c>
      <c r="M768" s="110">
        <v>0.44893150278854854</v>
      </c>
      <c r="N768" s="122">
        <v>4.8203443267289821</v>
      </c>
      <c r="O768" s="122">
        <v>1.8059657378346587</v>
      </c>
      <c r="P768" s="110">
        <v>0.21152613563690892</v>
      </c>
      <c r="Q768" s="122">
        <v>8.5377900579371158</v>
      </c>
    </row>
    <row r="769" spans="11:17">
      <c r="K769" s="1">
        <v>764</v>
      </c>
      <c r="L769" s="122">
        <v>1.9748392511616402</v>
      </c>
      <c r="M769" s="110">
        <v>0.55254735298586555</v>
      </c>
      <c r="N769" s="122">
        <v>4.8324755824084118</v>
      </c>
      <c r="O769" s="122">
        <v>2.0301799649515111</v>
      </c>
      <c r="P769" s="110">
        <v>2.1875124768127279</v>
      </c>
      <c r="Q769" s="122">
        <v>0.92807697623263163</v>
      </c>
    </row>
    <row r="770" spans="11:17">
      <c r="K770" s="1">
        <v>765</v>
      </c>
      <c r="L770" s="122">
        <v>0.29118822438321668</v>
      </c>
      <c r="M770" s="110">
        <v>0.38677361334668769</v>
      </c>
      <c r="N770" s="122">
        <v>4.7427403499831762</v>
      </c>
      <c r="O770" s="122">
        <v>1.6631054018027784</v>
      </c>
      <c r="P770" s="110">
        <v>-0.97384405916957917</v>
      </c>
      <c r="Q770" s="122">
        <v>-1.7077738331339716</v>
      </c>
    </row>
    <row r="771" spans="11:17">
      <c r="K771" s="1">
        <v>766</v>
      </c>
      <c r="L771" s="122">
        <v>2.6845632955547423</v>
      </c>
      <c r="M771" s="110">
        <v>0.50960773184452834</v>
      </c>
      <c r="N771" s="122">
        <v>4.8703024545264757</v>
      </c>
      <c r="O771" s="122">
        <v>1.9566537806248876</v>
      </c>
      <c r="P771" s="110">
        <v>1.368640608184819</v>
      </c>
      <c r="Q771" s="122">
        <v>1.4296330014786938</v>
      </c>
    </row>
    <row r="772" spans="11:17">
      <c r="K772" s="1">
        <v>767</v>
      </c>
      <c r="L772" s="122">
        <v>2.4794106311872923</v>
      </c>
      <c r="M772" s="110">
        <v>0.57392540984972484</v>
      </c>
      <c r="N772" s="122">
        <v>4.8593682278210197</v>
      </c>
      <c r="O772" s="122">
        <v>2.0926365802024831</v>
      </c>
      <c r="P772" s="110">
        <v>2.5951986395322599</v>
      </c>
      <c r="Q772" s="122">
        <v>0.80634928992550836</v>
      </c>
    </row>
    <row r="773" spans="11:17">
      <c r="K773" s="1">
        <v>768</v>
      </c>
      <c r="L773" s="122">
        <v>2.9658504115719775</v>
      </c>
      <c r="M773" s="110">
        <v>0.47715946975547929</v>
      </c>
      <c r="N773" s="122">
        <v>4.8852944952359625</v>
      </c>
      <c r="O773" s="122">
        <v>1.8903949439831038</v>
      </c>
      <c r="P773" s="110">
        <v>0.74984220465143281</v>
      </c>
      <c r="Q773" s="122">
        <v>2.5210570067363194</v>
      </c>
    </row>
    <row r="774" spans="11:17">
      <c r="K774" s="1">
        <v>769</v>
      </c>
      <c r="L774" s="122">
        <v>2.9855622148251779</v>
      </c>
      <c r="M774" s="110">
        <v>0.33696118346528864</v>
      </c>
      <c r="N774" s="122">
        <v>4.8863450949257521</v>
      </c>
      <c r="O774" s="122">
        <v>1.5736832092823425</v>
      </c>
      <c r="P774" s="110">
        <v>-1.9237825181889647</v>
      </c>
      <c r="Q774" s="122">
        <v>-0.81801513133812898</v>
      </c>
    </row>
    <row r="775" spans="11:17">
      <c r="K775" s="1">
        <v>770</v>
      </c>
      <c r="L775" s="122">
        <v>2.0737270528867544</v>
      </c>
      <c r="M775" s="110">
        <v>0.54902576256367286</v>
      </c>
      <c r="N775" s="122">
        <v>4.8377461044647578</v>
      </c>
      <c r="O775" s="122">
        <v>2.0256914332838383</v>
      </c>
      <c r="P775" s="110">
        <v>2.1203546572299459</v>
      </c>
      <c r="Q775" s="122">
        <v>0.95535500458693234</v>
      </c>
    </row>
    <row r="776" spans="11:17">
      <c r="K776" s="1">
        <v>771</v>
      </c>
      <c r="L776" s="122">
        <v>1.7903795647659606</v>
      </c>
      <c r="M776" s="110">
        <v>0.62477921592996222</v>
      </c>
      <c r="N776" s="122">
        <v>4.8226442500428952</v>
      </c>
      <c r="O776" s="122">
        <v>2.1763256483633189</v>
      </c>
      <c r="P776" s="110">
        <v>3.5649964650579449</v>
      </c>
      <c r="Q776" s="122">
        <v>0.610470632914904</v>
      </c>
    </row>
    <row r="777" spans="11:17">
      <c r="K777" s="1">
        <v>772</v>
      </c>
      <c r="L777" s="122">
        <v>1.0227545515211451</v>
      </c>
      <c r="M777" s="110">
        <v>0.36957586820176946</v>
      </c>
      <c r="N777" s="122">
        <v>4.7817313720869734</v>
      </c>
      <c r="O777" s="122">
        <v>1.6350358283924376</v>
      </c>
      <c r="P777" s="110">
        <v>-1.3018103832471013</v>
      </c>
      <c r="Q777" s="122">
        <v>-1.2559707999210861</v>
      </c>
    </row>
    <row r="778" spans="11:17">
      <c r="K778" s="1">
        <v>773</v>
      </c>
      <c r="L778" s="122">
        <v>2.7054035146729989</v>
      </c>
      <c r="M778" s="110">
        <v>0.64269479055487411</v>
      </c>
      <c r="N778" s="122">
        <v>4.8714131965250411</v>
      </c>
      <c r="O778" s="122">
        <v>2.2532211379171097</v>
      </c>
      <c r="P778" s="110">
        <v>3.9066520195481829</v>
      </c>
      <c r="Q778" s="122">
        <v>0.57676525235480325</v>
      </c>
    </row>
    <row r="779" spans="11:17">
      <c r="K779" s="1">
        <v>774</v>
      </c>
      <c r="L779" s="122">
        <v>1.5292305764964071</v>
      </c>
      <c r="M779" s="110">
        <v>0.3920991404211629</v>
      </c>
      <c r="N779" s="122">
        <v>4.8087255312661048</v>
      </c>
      <c r="O779" s="122">
        <v>1.6847968787744589</v>
      </c>
      <c r="P779" s="110">
        <v>-0.87228460915603634</v>
      </c>
      <c r="Q779" s="122">
        <v>-1.9314761043468995</v>
      </c>
    </row>
    <row r="780" spans="11:17">
      <c r="K780" s="1">
        <v>775</v>
      </c>
      <c r="L780" s="122">
        <v>2.3355681867018121</v>
      </c>
      <c r="M780" s="110">
        <v>0.63729455869042129</v>
      </c>
      <c r="N780" s="122">
        <v>4.8517017132148332</v>
      </c>
      <c r="O780" s="122">
        <v>2.225616946777091</v>
      </c>
      <c r="P780" s="110">
        <v>3.8036679260622819</v>
      </c>
      <c r="Q780" s="122">
        <v>0.58512388306230079</v>
      </c>
    </row>
    <row r="781" spans="11:17">
      <c r="K781" s="1">
        <v>776</v>
      </c>
      <c r="L781" s="122">
        <v>2.9063819033703902</v>
      </c>
      <c r="M781" s="110">
        <v>0.42706546831796088</v>
      </c>
      <c r="N781" s="122">
        <v>4.8821249426858344</v>
      </c>
      <c r="O781" s="122">
        <v>1.7763835523073022</v>
      </c>
      <c r="P781" s="110">
        <v>-0.20546591111347823</v>
      </c>
      <c r="Q781" s="122">
        <v>-8.6456363621613637</v>
      </c>
    </row>
    <row r="782" spans="11:17">
      <c r="K782" s="1">
        <v>777</v>
      </c>
      <c r="L782" s="122">
        <v>1.4445822590670416</v>
      </c>
      <c r="M782" s="110">
        <v>0.40562155187477228</v>
      </c>
      <c r="N782" s="122">
        <v>4.8042139452437551</v>
      </c>
      <c r="O782" s="122">
        <v>1.7118041143770943</v>
      </c>
      <c r="P782" s="110">
        <v>-0.61440803639995778</v>
      </c>
      <c r="Q782" s="122">
        <v>-2.7861030666317177</v>
      </c>
    </row>
    <row r="783" spans="11:17">
      <c r="K783" s="1">
        <v>778</v>
      </c>
      <c r="L783" s="122">
        <v>1.9369683158811681</v>
      </c>
      <c r="M783" s="110">
        <v>0.4285126831233535</v>
      </c>
      <c r="N783" s="122">
        <v>4.8304571372998337</v>
      </c>
      <c r="O783" s="122">
        <v>1.7658609675677646</v>
      </c>
      <c r="P783" s="110">
        <v>-0.17786707673864299</v>
      </c>
      <c r="Q783" s="122">
        <v>-9.9279810516170564</v>
      </c>
    </row>
    <row r="784" spans="11:17">
      <c r="K784" s="1">
        <v>779</v>
      </c>
      <c r="L784" s="122">
        <v>1.1335463490548245</v>
      </c>
      <c r="M784" s="110">
        <v>0.57941123122316662</v>
      </c>
      <c r="N784" s="122">
        <v>4.7876363533119237</v>
      </c>
      <c r="O784" s="122">
        <v>2.0583604227078487</v>
      </c>
      <c r="P784" s="110">
        <v>2.6998149514518026</v>
      </c>
      <c r="Q784" s="122">
        <v>0.76240796488699447</v>
      </c>
    </row>
    <row r="785" spans="11:17">
      <c r="K785" s="1">
        <v>780</v>
      </c>
      <c r="L785" s="122">
        <v>-7.8830828736231595E-3</v>
      </c>
      <c r="M785" s="110">
        <v>0.43121058537938628</v>
      </c>
      <c r="N785" s="122">
        <v>4.7268004474490013</v>
      </c>
      <c r="O785" s="122">
        <v>1.7432354254244142</v>
      </c>
      <c r="P785" s="110">
        <v>-0.1264172454860315</v>
      </c>
      <c r="Q785" s="122">
        <v>-13.789538118175763</v>
      </c>
    </row>
    <row r="786" spans="11:17">
      <c r="K786" s="1">
        <v>781</v>
      </c>
      <c r="L786" s="122">
        <v>2.4385668424256104</v>
      </c>
      <c r="M786" s="110">
        <v>0.48777601334115639</v>
      </c>
      <c r="N786" s="122">
        <v>4.8571913355675997</v>
      </c>
      <c r="O786" s="122">
        <v>1.9027030672387584</v>
      </c>
      <c r="P786" s="110">
        <v>0.95230297755293947</v>
      </c>
      <c r="Q786" s="122">
        <v>1.998001804140096</v>
      </c>
    </row>
    <row r="787" spans="11:17">
      <c r="K787" s="1">
        <v>782</v>
      </c>
      <c r="L787" s="122">
        <v>0.39359173869513508</v>
      </c>
      <c r="M787" s="110">
        <v>0.39914166821318964</v>
      </c>
      <c r="N787" s="122">
        <v>4.7481982524889723</v>
      </c>
      <c r="O787" s="122">
        <v>1.6876743739468729</v>
      </c>
      <c r="P787" s="110">
        <v>-0.73798142390111821</v>
      </c>
      <c r="Q787" s="122">
        <v>-2.2868792076438549</v>
      </c>
    </row>
    <row r="788" spans="11:17">
      <c r="K788" s="1">
        <v>783</v>
      </c>
      <c r="L788" s="122">
        <v>2.3831105496898815</v>
      </c>
      <c r="M788" s="110">
        <v>0.49421320515615302</v>
      </c>
      <c r="N788" s="122">
        <v>4.8542356260773705</v>
      </c>
      <c r="O788" s="122">
        <v>1.9155163793559176</v>
      </c>
      <c r="P788" s="110">
        <v>1.0750622183229552</v>
      </c>
      <c r="Q788" s="122">
        <v>1.7817725771667707</v>
      </c>
    </row>
    <row r="789" spans="11:17">
      <c r="K789" s="1">
        <v>784</v>
      </c>
      <c r="L789" s="122">
        <v>1.9430722587900615</v>
      </c>
      <c r="M789" s="110">
        <v>0.41103854100787873</v>
      </c>
      <c r="N789" s="122">
        <v>4.8307824652489924</v>
      </c>
      <c r="O789" s="122">
        <v>1.7288603221387255</v>
      </c>
      <c r="P789" s="110">
        <v>-0.51110437661303365</v>
      </c>
      <c r="Q789" s="122">
        <v>-3.3825973739365511</v>
      </c>
    </row>
    <row r="790" spans="11:17">
      <c r="K790" s="1">
        <v>785</v>
      </c>
      <c r="L790" s="122">
        <v>1.1545650454828897</v>
      </c>
      <c r="M790" s="110">
        <v>0.51353885062470339</v>
      </c>
      <c r="N790" s="122">
        <v>4.7887566077941468</v>
      </c>
      <c r="O790" s="122">
        <v>1.9262266787196669</v>
      </c>
      <c r="P790" s="110">
        <v>1.4436082603381628</v>
      </c>
      <c r="Q790" s="122">
        <v>1.3343139767491019</v>
      </c>
    </row>
    <row r="791" spans="11:17">
      <c r="K791" s="1">
        <v>786</v>
      </c>
      <c r="L791" s="122">
        <v>2.0402626791108287</v>
      </c>
      <c r="M791" s="110">
        <v>0.40061489008325757</v>
      </c>
      <c r="N791" s="122">
        <v>4.8359625202712486</v>
      </c>
      <c r="O791" s="122">
        <v>1.7077557182222431</v>
      </c>
      <c r="P791" s="110">
        <v>-0.70988662675153336</v>
      </c>
      <c r="Q791" s="122">
        <v>-2.4056738835002349</v>
      </c>
    </row>
    <row r="792" spans="11:17">
      <c r="K792" s="1">
        <v>787</v>
      </c>
      <c r="L792" s="122">
        <v>2.72142199901631</v>
      </c>
      <c r="M792" s="110">
        <v>0.38584776168180024</v>
      </c>
      <c r="N792" s="122">
        <v>4.8722669497035707</v>
      </c>
      <c r="O792" s="122">
        <v>1.6820151593693362</v>
      </c>
      <c r="P792" s="110">
        <v>-0.99150033704876961</v>
      </c>
      <c r="Q792" s="122">
        <v>-1.6964342789594047</v>
      </c>
    </row>
    <row r="793" spans="11:17">
      <c r="K793" s="1">
        <v>788</v>
      </c>
      <c r="L793" s="122">
        <v>9.9748268392093609E-2</v>
      </c>
      <c r="M793" s="110">
        <v>0.43938113240587984</v>
      </c>
      <c r="N793" s="122">
        <v>4.732536983208762</v>
      </c>
      <c r="O793" s="122">
        <v>1.7601299156352965</v>
      </c>
      <c r="P793" s="110">
        <v>2.9397615788003151E-2</v>
      </c>
      <c r="Q793" s="122">
        <v>59.873219934848812</v>
      </c>
    </row>
    <row r="794" spans="11:17">
      <c r="K794" s="1">
        <v>789</v>
      </c>
      <c r="L794" s="122">
        <v>2.1632296877281769</v>
      </c>
      <c r="M794" s="110">
        <v>0.40081292164499099</v>
      </c>
      <c r="N794" s="122">
        <v>4.8425164158965366</v>
      </c>
      <c r="O794" s="122">
        <v>1.7094707738597039</v>
      </c>
      <c r="P794" s="110">
        <v>-0.70611010356167725</v>
      </c>
      <c r="Q794" s="122">
        <v>-2.4209691452324407</v>
      </c>
    </row>
    <row r="795" spans="11:17">
      <c r="K795" s="1">
        <v>790</v>
      </c>
      <c r="L795" s="122">
        <v>3.046161948881136</v>
      </c>
      <c r="M795" s="110">
        <v>0.43626019082458328</v>
      </c>
      <c r="N795" s="122">
        <v>4.8895749395514656</v>
      </c>
      <c r="O795" s="122">
        <v>1.7992160267245332</v>
      </c>
      <c r="P795" s="110">
        <v>-3.0119706364022392E-2</v>
      </c>
      <c r="Q795" s="122">
        <v>-59.735510199849557</v>
      </c>
    </row>
    <row r="796" spans="11:17">
      <c r="K796" s="1">
        <v>791</v>
      </c>
      <c r="L796" s="122">
        <v>1.3451157498253994</v>
      </c>
      <c r="M796" s="110">
        <v>0.39266609745438624</v>
      </c>
      <c r="N796" s="122">
        <v>4.7989125792341945</v>
      </c>
      <c r="O796" s="122">
        <v>1.6842348116574151</v>
      </c>
      <c r="P796" s="110">
        <v>-0.86147256301107689</v>
      </c>
      <c r="Q796" s="122">
        <v>-1.955064948058896</v>
      </c>
    </row>
    <row r="797" spans="11:17">
      <c r="K797" s="1">
        <v>792</v>
      </c>
      <c r="L797" s="122">
        <v>1.4849329878019626</v>
      </c>
      <c r="M797" s="110">
        <v>0.21990138892713662</v>
      </c>
      <c r="N797" s="122">
        <v>4.8063645583838683</v>
      </c>
      <c r="O797" s="122">
        <v>1.3294661253702049</v>
      </c>
      <c r="P797" s="110">
        <v>-4.1561490399880157</v>
      </c>
      <c r="Q797" s="122">
        <v>-0.31987931919160401</v>
      </c>
    </row>
    <row r="798" spans="11:17">
      <c r="K798" s="1">
        <v>793</v>
      </c>
      <c r="L798" s="122">
        <v>0.41035182177467222</v>
      </c>
      <c r="M798" s="110">
        <v>0.54910295127284647</v>
      </c>
      <c r="N798" s="122">
        <v>4.749091531396946</v>
      </c>
      <c r="O798" s="122">
        <v>1.9753647443502489</v>
      </c>
      <c r="P798" s="110">
        <v>2.1218266698103534</v>
      </c>
      <c r="Q798" s="122">
        <v>0.93097366173025098</v>
      </c>
    </row>
    <row r="799" spans="11:17">
      <c r="K799" s="1">
        <v>794</v>
      </c>
      <c r="L799" s="122">
        <v>3.3773449904067494</v>
      </c>
      <c r="M799" s="110">
        <v>0.39947769815758227</v>
      </c>
      <c r="N799" s="122">
        <v>4.9072263332986985</v>
      </c>
      <c r="O799" s="122">
        <v>1.719138851125491</v>
      </c>
      <c r="P799" s="110">
        <v>-0.73157322883172426</v>
      </c>
      <c r="Q799" s="122">
        <v>-2.3499203953524188</v>
      </c>
    </row>
    <row r="800" spans="11:17">
      <c r="K800" s="1">
        <v>795</v>
      </c>
      <c r="L800" s="122">
        <v>2.1049538618111452</v>
      </c>
      <c r="M800" s="110">
        <v>0.51446412929665464</v>
      </c>
      <c r="N800" s="122">
        <v>4.8394104309268098</v>
      </c>
      <c r="O800" s="122">
        <v>1.9525359978179715</v>
      </c>
      <c r="P800" s="110">
        <v>1.4612536110646701</v>
      </c>
      <c r="Q800" s="122">
        <v>1.336206106204489</v>
      </c>
    </row>
    <row r="801" spans="11:17">
      <c r="K801" s="1">
        <v>796</v>
      </c>
      <c r="L801" s="122">
        <v>2.0416642844908863</v>
      </c>
      <c r="M801" s="110">
        <v>0.59460281603492271</v>
      </c>
      <c r="N801" s="122">
        <v>4.8360372230347952</v>
      </c>
      <c r="O801" s="122">
        <v>2.122053413899696</v>
      </c>
      <c r="P801" s="110">
        <v>2.9895231768987784</v>
      </c>
      <c r="Q801" s="122">
        <v>0.70983005928759391</v>
      </c>
    </row>
    <row r="802" spans="11:17">
      <c r="K802" s="1">
        <v>797</v>
      </c>
      <c r="L802" s="122">
        <v>1.1967449153806835</v>
      </c>
      <c r="M802" s="110">
        <v>0.49824136464542446</v>
      </c>
      <c r="N802" s="122">
        <v>4.7910047104999594</v>
      </c>
      <c r="O802" s="122">
        <v>1.8963666525018175</v>
      </c>
      <c r="P802" s="110">
        <v>1.1518804668411171</v>
      </c>
      <c r="Q802" s="122">
        <v>1.6463224328322514</v>
      </c>
    </row>
    <row r="803" spans="11:17">
      <c r="K803" s="1">
        <v>798</v>
      </c>
      <c r="L803" s="122">
        <v>2.0866903009709401</v>
      </c>
      <c r="M803" s="110">
        <v>0.51366110044419955</v>
      </c>
      <c r="N803" s="122">
        <v>4.8384370196611481</v>
      </c>
      <c r="O803" s="122">
        <v>1.9503464781024338</v>
      </c>
      <c r="P803" s="110">
        <v>1.4459396022426638</v>
      </c>
      <c r="Q803" s="122">
        <v>1.3488436689038954</v>
      </c>
    </row>
    <row r="804" spans="11:17">
      <c r="K804" s="1">
        <v>799</v>
      </c>
      <c r="L804" s="122">
        <v>-0.2398611725958415</v>
      </c>
      <c r="M804" s="110">
        <v>0.36101317877144673</v>
      </c>
      <c r="N804" s="122">
        <v>4.7144364792229867</v>
      </c>
      <c r="O804" s="122">
        <v>1.6113745517389004</v>
      </c>
      <c r="P804" s="110">
        <v>-1.465103521563563</v>
      </c>
      <c r="Q804" s="122">
        <v>-1.0998366518286957</v>
      </c>
    </row>
    <row r="805" spans="11:17">
      <c r="K805" s="1">
        <v>800</v>
      </c>
      <c r="L805" s="122">
        <v>2.2976883266665995</v>
      </c>
      <c r="M805" s="110">
        <v>0.47096812402975807</v>
      </c>
      <c r="N805" s="122">
        <v>4.8496827924346766</v>
      </c>
      <c r="O805" s="122">
        <v>1.8631119312744771</v>
      </c>
      <c r="P805" s="110">
        <v>0.63177132491416188</v>
      </c>
      <c r="Q805" s="122">
        <v>2.9490289568422816</v>
      </c>
    </row>
    <row r="806" spans="11:17">
      <c r="K806" s="1">
        <v>801</v>
      </c>
      <c r="L806" s="122">
        <v>1.3665486707732124</v>
      </c>
      <c r="M806" s="110">
        <v>0.71048854094280767</v>
      </c>
      <c r="N806" s="122">
        <v>4.80005491105487</v>
      </c>
      <c r="O806" s="122">
        <v>2.3344650946011161</v>
      </c>
      <c r="P806" s="110">
        <v>5.1994998273742929</v>
      </c>
      <c r="Q806" s="122">
        <v>0.44897878105710082</v>
      </c>
    </row>
    <row r="807" spans="11:17">
      <c r="K807" s="1">
        <v>802</v>
      </c>
      <c r="L807" s="122">
        <v>1.3256507498553738</v>
      </c>
      <c r="M807" s="110">
        <v>0.31211664505831727</v>
      </c>
      <c r="N807" s="122">
        <v>4.7978751336657908</v>
      </c>
      <c r="O807" s="122">
        <v>1.519748099126887</v>
      </c>
      <c r="P807" s="110">
        <v>-2.3975755571063324</v>
      </c>
      <c r="Q807" s="122">
        <v>-0.63386869899570231</v>
      </c>
    </row>
    <row r="808" spans="11:17">
      <c r="K808" s="1">
        <v>803</v>
      </c>
      <c r="L808" s="122">
        <v>1.4969307475562079</v>
      </c>
      <c r="M808" s="110">
        <v>0.39334444695696269</v>
      </c>
      <c r="N808" s="122">
        <v>4.8070040149832503</v>
      </c>
      <c r="O808" s="122">
        <v>1.687063833493891</v>
      </c>
      <c r="P808" s="110">
        <v>-0.84853622799010964</v>
      </c>
      <c r="Q808" s="122">
        <v>-1.9882048377474286</v>
      </c>
    </row>
    <row r="809" spans="11:17">
      <c r="K809" s="1">
        <v>804</v>
      </c>
      <c r="L809" s="122">
        <v>1.6074982868715892</v>
      </c>
      <c r="M809" s="110">
        <v>0.49811971438156266</v>
      </c>
      <c r="N809" s="122">
        <v>4.8128970436936811</v>
      </c>
      <c r="O809" s="122">
        <v>1.9057862940589132</v>
      </c>
      <c r="P809" s="110">
        <v>1.1495605586481759</v>
      </c>
      <c r="Q809" s="122">
        <v>1.6578389713544277</v>
      </c>
    </row>
    <row r="810" spans="11:17">
      <c r="K810" s="1">
        <v>805</v>
      </c>
      <c r="L810" s="122">
        <v>2.0285987101765137</v>
      </c>
      <c r="M810" s="110">
        <v>0.42303743140861172</v>
      </c>
      <c r="N810" s="122">
        <v>4.8353408540549871</v>
      </c>
      <c r="O810" s="122">
        <v>1.7554801048709532</v>
      </c>
      <c r="P810" s="110">
        <v>-0.28228182199457308</v>
      </c>
      <c r="Q810" s="122">
        <v>-6.218891788592404</v>
      </c>
    </row>
    <row r="811" spans="11:17">
      <c r="K811" s="1">
        <v>806</v>
      </c>
      <c r="L811" s="122">
        <v>5.2733206216973034</v>
      </c>
      <c r="M811" s="110">
        <v>0.60822378522250331</v>
      </c>
      <c r="N811" s="122">
        <v>5.0082780424952222</v>
      </c>
      <c r="O811" s="122">
        <v>2.2748104198836412</v>
      </c>
      <c r="P811" s="110">
        <v>3.2492792761536862</v>
      </c>
      <c r="Q811" s="122">
        <v>0.70009692197847451</v>
      </c>
    </row>
    <row r="812" spans="11:17">
      <c r="K812" s="1">
        <v>807</v>
      </c>
      <c r="L812" s="122">
        <v>3.9040731519635115</v>
      </c>
      <c r="M812" s="110">
        <v>0.53325985988049673</v>
      </c>
      <c r="N812" s="122">
        <v>4.9352998908533507</v>
      </c>
      <c r="O812" s="122">
        <v>2.0436331343260203</v>
      </c>
      <c r="P812" s="110">
        <v>1.8196940121747929</v>
      </c>
      <c r="Q812" s="122">
        <v>1.12306416389401</v>
      </c>
    </row>
    <row r="813" spans="11:17">
      <c r="K813" s="1">
        <v>808</v>
      </c>
      <c r="L813" s="122">
        <v>3.8487154726714214</v>
      </c>
      <c r="M813" s="110">
        <v>0.53319106331463528</v>
      </c>
      <c r="N813" s="122">
        <v>4.9323494372624408</v>
      </c>
      <c r="O813" s="122">
        <v>2.0419065673867065</v>
      </c>
      <c r="P813" s="110">
        <v>1.8183820403654281</v>
      </c>
      <c r="Q813" s="122">
        <v>1.1229249530953123</v>
      </c>
    </row>
    <row r="814" spans="11:17">
      <c r="K814" s="1">
        <v>809</v>
      </c>
      <c r="L814" s="122">
        <v>0.51387667078978683</v>
      </c>
      <c r="M814" s="110">
        <v>0.39243893571189703</v>
      </c>
      <c r="N814" s="122">
        <v>4.7546091987997539</v>
      </c>
      <c r="O814" s="122">
        <v>1.6759675640996106</v>
      </c>
      <c r="P814" s="110">
        <v>-0.86580460776621493</v>
      </c>
      <c r="Q814" s="122">
        <v>-1.9357341703500801</v>
      </c>
    </row>
    <row r="815" spans="11:17">
      <c r="K815" s="1">
        <v>810</v>
      </c>
      <c r="L815" s="122">
        <v>-0.26066469970301709</v>
      </c>
      <c r="M815" s="110">
        <v>0.57695903676680904</v>
      </c>
      <c r="N815" s="122">
        <v>4.7133276928352288</v>
      </c>
      <c r="O815" s="122">
        <v>2.0059022754928151</v>
      </c>
      <c r="P815" s="110">
        <v>2.6530508440064438</v>
      </c>
      <c r="Q815" s="122">
        <v>0.75607381593322498</v>
      </c>
    </row>
    <row r="816" spans="11:17">
      <c r="K816" s="1">
        <v>811</v>
      </c>
      <c r="L816" s="122">
        <v>-0.32169855045120999</v>
      </c>
      <c r="M816" s="110">
        <v>0.42411732019512449</v>
      </c>
      <c r="N816" s="122">
        <v>4.7100747106580503</v>
      </c>
      <c r="O816" s="122">
        <v>1.7257562301157039</v>
      </c>
      <c r="P816" s="110">
        <v>-0.26168800851840501</v>
      </c>
      <c r="Q816" s="122">
        <v>-6.5947088668158376</v>
      </c>
    </row>
    <row r="817" spans="11:17">
      <c r="K817" s="1">
        <v>812</v>
      </c>
      <c r="L817" s="122">
        <v>1.0495543361581396</v>
      </c>
      <c r="M817" s="110">
        <v>0.57438518612995682</v>
      </c>
      <c r="N817" s="122">
        <v>4.7831597470085558</v>
      </c>
      <c r="O817" s="122">
        <v>2.0454038177680314</v>
      </c>
      <c r="P817" s="110">
        <v>2.6039667155361244</v>
      </c>
      <c r="Q817" s="122">
        <v>0.78549537732739727</v>
      </c>
    </row>
    <row r="818" spans="11:17">
      <c r="K818" s="1">
        <v>813</v>
      </c>
      <c r="L818" s="122">
        <v>0.56187793278542131</v>
      </c>
      <c r="M818" s="110">
        <v>0.43819649831656204</v>
      </c>
      <c r="N818" s="122">
        <v>4.757167570061597</v>
      </c>
      <c r="O818" s="122">
        <v>1.7650762658053676</v>
      </c>
      <c r="P818" s="110">
        <v>6.8062769597680983E-3</v>
      </c>
      <c r="Q818" s="122">
        <v>259.33065554615735</v>
      </c>
    </row>
    <row r="819" spans="11:17">
      <c r="K819" s="1">
        <v>814</v>
      </c>
      <c r="L819" s="122">
        <v>3.2182035878237283</v>
      </c>
      <c r="M819" s="110">
        <v>0.32736668725148899</v>
      </c>
      <c r="N819" s="122">
        <v>4.8987444148238284</v>
      </c>
      <c r="O819" s="122">
        <v>1.552138855428951</v>
      </c>
      <c r="P819" s="110">
        <v>-2.106752531298234</v>
      </c>
      <c r="Q819" s="122">
        <v>-0.736744744515619</v>
      </c>
    </row>
    <row r="820" spans="11:17">
      <c r="K820" s="1">
        <v>815</v>
      </c>
      <c r="L820" s="122">
        <v>1.2744777722762661</v>
      </c>
      <c r="M820" s="110">
        <v>0.50437175064897111</v>
      </c>
      <c r="N820" s="122">
        <v>4.7951477163067802</v>
      </c>
      <c r="O820" s="122">
        <v>1.9106597664844065</v>
      </c>
      <c r="P820" s="110">
        <v>1.2687888258043039</v>
      </c>
      <c r="Q820" s="122">
        <v>1.5058926494511105</v>
      </c>
    </row>
    <row r="821" spans="11:17">
      <c r="K821" s="1">
        <v>816</v>
      </c>
      <c r="L821" s="122">
        <v>2.4074357169333305</v>
      </c>
      <c r="M821" s="110">
        <v>0.4431747096065069</v>
      </c>
      <c r="N821" s="122">
        <v>4.8555321088411123</v>
      </c>
      <c r="O821" s="122">
        <v>1.8045790963175552</v>
      </c>
      <c r="P821" s="110">
        <v>0.10174230743855972</v>
      </c>
      <c r="Q821" s="122">
        <v>17.736762038813666</v>
      </c>
    </row>
    <row r="822" spans="11:17">
      <c r="K822" s="1">
        <v>817</v>
      </c>
      <c r="L822" s="122">
        <v>1.7035763643419051</v>
      </c>
      <c r="M822" s="110">
        <v>0.49307470598832714</v>
      </c>
      <c r="N822" s="122">
        <v>4.8180178130666942</v>
      </c>
      <c r="O822" s="122">
        <v>1.8975012634000841</v>
      </c>
      <c r="P822" s="110">
        <v>1.0533506867302513</v>
      </c>
      <c r="Q822" s="122">
        <v>1.8013955725326338</v>
      </c>
    </row>
    <row r="823" spans="11:17">
      <c r="K823" s="1">
        <v>818</v>
      </c>
      <c r="L823" s="122">
        <v>-3.3354096130817634E-2</v>
      </c>
      <c r="M823" s="110">
        <v>0.51479533570659541</v>
      </c>
      <c r="N823" s="122">
        <v>4.725442893384419</v>
      </c>
      <c r="O823" s="122">
        <v>1.8981560041994134</v>
      </c>
      <c r="P823" s="110">
        <v>1.4675698198387792</v>
      </c>
      <c r="Q823" s="122">
        <v>1.2934008171467688</v>
      </c>
    </row>
    <row r="824" spans="11:17">
      <c r="K824" s="1">
        <v>819</v>
      </c>
      <c r="L824" s="122">
        <v>2.2552297723128425</v>
      </c>
      <c r="M824" s="110">
        <v>0.62389306497739816</v>
      </c>
      <c r="N824" s="122">
        <v>4.847419836404729</v>
      </c>
      <c r="O824" s="122">
        <v>2.1932265560162909</v>
      </c>
      <c r="P824" s="110">
        <v>3.5480972920535052</v>
      </c>
      <c r="Q824" s="122">
        <v>0.61814160534107954</v>
      </c>
    </row>
    <row r="825" spans="11:17">
      <c r="K825" s="1">
        <v>820</v>
      </c>
      <c r="L825" s="122">
        <v>1.949482462568074</v>
      </c>
      <c r="M825" s="110">
        <v>0.4221150122767347</v>
      </c>
      <c r="N825" s="122">
        <v>4.8311241162899528</v>
      </c>
      <c r="O825" s="122">
        <v>1.7524548491036267</v>
      </c>
      <c r="P825" s="110">
        <v>-0.29987264040659767</v>
      </c>
      <c r="Q825" s="122">
        <v>-5.8439971273386968</v>
      </c>
    </row>
    <row r="826" spans="11:17">
      <c r="K826" s="1">
        <v>821</v>
      </c>
      <c r="L826" s="122">
        <v>3.0168324699576266</v>
      </c>
      <c r="M826" s="110">
        <v>0.66757771668060983</v>
      </c>
      <c r="N826" s="122">
        <v>4.8880117369838008</v>
      </c>
      <c r="O826" s="122">
        <v>2.3229634296039556</v>
      </c>
      <c r="P826" s="110">
        <v>4.381177124146646</v>
      </c>
      <c r="Q826" s="122">
        <v>0.53021445236739118</v>
      </c>
    </row>
    <row r="827" spans="11:17">
      <c r="K827" s="1">
        <v>822</v>
      </c>
      <c r="L827" s="122">
        <v>2.9818070824827037</v>
      </c>
      <c r="M827" s="110">
        <v>0.58915314125507878</v>
      </c>
      <c r="N827" s="122">
        <v>4.8861449538821633</v>
      </c>
      <c r="O827" s="122">
        <v>2.1439924879080161</v>
      </c>
      <c r="P827" s="110">
        <v>2.8855961917095883</v>
      </c>
      <c r="Q827" s="122">
        <v>0.74299810003484767</v>
      </c>
    </row>
    <row r="828" spans="11:17">
      <c r="K828" s="1">
        <v>823</v>
      </c>
      <c r="L828" s="122">
        <v>2.0273205087783275</v>
      </c>
      <c r="M828" s="110">
        <v>0.54669781760522584</v>
      </c>
      <c r="N828" s="122">
        <v>4.8352727284768671</v>
      </c>
      <c r="O828" s="122">
        <v>2.0193161200846808</v>
      </c>
      <c r="P828" s="110">
        <v>2.0759600261755189</v>
      </c>
      <c r="Q828" s="122">
        <v>0.97271435606821799</v>
      </c>
    </row>
    <row r="829" spans="11:17">
      <c r="K829" s="1">
        <v>824</v>
      </c>
      <c r="L829" s="122">
        <v>1.2907822449452555</v>
      </c>
      <c r="M829" s="110">
        <v>0.54971726148931699</v>
      </c>
      <c r="N829" s="122">
        <v>4.7960167120910917</v>
      </c>
      <c r="O829" s="122">
        <v>2.0033404608049485</v>
      </c>
      <c r="P829" s="110">
        <v>2.133541755819671</v>
      </c>
      <c r="Q829" s="122">
        <v>0.93897410507220125</v>
      </c>
    </row>
    <row r="830" spans="11:17">
      <c r="K830" s="1">
        <v>825</v>
      </c>
      <c r="L830" s="122">
        <v>1.8019766571714322</v>
      </c>
      <c r="M830" s="110">
        <v>0.48388798745043099</v>
      </c>
      <c r="N830" s="122">
        <v>4.8232623518739226</v>
      </c>
      <c r="O830" s="122">
        <v>1.8804257717094766</v>
      </c>
      <c r="P830" s="110">
        <v>0.87815712014231195</v>
      </c>
      <c r="Q830" s="122">
        <v>2.1413318056394504</v>
      </c>
    </row>
    <row r="831" spans="11:17">
      <c r="K831" s="1">
        <v>826</v>
      </c>
      <c r="L831" s="122">
        <v>2.2082435307981512</v>
      </c>
      <c r="M831" s="110">
        <v>0.48541124676966607</v>
      </c>
      <c r="N831" s="122">
        <v>4.8449155637044798</v>
      </c>
      <c r="O831" s="122">
        <v>1.8924990996544899</v>
      </c>
      <c r="P831" s="110">
        <v>0.90720614693836055</v>
      </c>
      <c r="Q831" s="122">
        <v>2.0860739381465789</v>
      </c>
    </row>
    <row r="832" spans="11:17">
      <c r="K832" s="1">
        <v>827</v>
      </c>
      <c r="L832" s="122">
        <v>1.7063931496380411</v>
      </c>
      <c r="M832" s="110">
        <v>0.43043419498037744</v>
      </c>
      <c r="N832" s="122">
        <v>4.8181679420894081</v>
      </c>
      <c r="O832" s="122">
        <v>1.7666005936211508</v>
      </c>
      <c r="P832" s="110">
        <v>-0.14122325075394926</v>
      </c>
      <c r="Q832" s="122">
        <v>-12.509275804018047</v>
      </c>
    </row>
    <row r="833" spans="11:17">
      <c r="K833" s="1">
        <v>828</v>
      </c>
      <c r="L833" s="122">
        <v>2.5198458449243497</v>
      </c>
      <c r="M833" s="110">
        <v>0.40839956075879341</v>
      </c>
      <c r="N833" s="122">
        <v>4.8615233438427774</v>
      </c>
      <c r="O833" s="122">
        <v>1.7299058576279949</v>
      </c>
      <c r="P833" s="110">
        <v>-0.56143054695179373</v>
      </c>
      <c r="Q833" s="122">
        <v>-3.0812464106562594</v>
      </c>
    </row>
    <row r="834" spans="11:17">
      <c r="K834" s="1">
        <v>829</v>
      </c>
      <c r="L834" s="122">
        <v>2.8411618224413737</v>
      </c>
      <c r="M834" s="110">
        <v>0.52555931455411331</v>
      </c>
      <c r="N834" s="122">
        <v>4.8786488428124803</v>
      </c>
      <c r="O834" s="122">
        <v>1.9963528284220082</v>
      </c>
      <c r="P834" s="110">
        <v>1.672842228827335</v>
      </c>
      <c r="Q834" s="122">
        <v>1.193389785372321</v>
      </c>
    </row>
    <row r="835" spans="11:17">
      <c r="K835" s="1">
        <v>830</v>
      </c>
      <c r="L835" s="122">
        <v>-0.28680827236767614</v>
      </c>
      <c r="M835" s="110">
        <v>0.62534557128775048</v>
      </c>
      <c r="N835" s="122">
        <v>4.7119342926993477</v>
      </c>
      <c r="O835" s="122">
        <v>2.0932670647805045</v>
      </c>
      <c r="P835" s="110">
        <v>3.575797037066085</v>
      </c>
      <c r="Q835" s="122">
        <v>0.58539873574536394</v>
      </c>
    </row>
    <row r="836" spans="11:17">
      <c r="K836" s="1">
        <v>831</v>
      </c>
      <c r="L836" s="122">
        <v>1.8836767397936687</v>
      </c>
      <c r="M836" s="110">
        <v>0.4114679836925792</v>
      </c>
      <c r="N836" s="122">
        <v>4.8276168028775235</v>
      </c>
      <c r="O836" s="122">
        <v>1.7290629319064426</v>
      </c>
      <c r="P836" s="110">
        <v>-0.50291477166678433</v>
      </c>
      <c r="Q836" s="122">
        <v>-3.4380834076038354</v>
      </c>
    </row>
    <row r="837" spans="11:17">
      <c r="K837" s="1">
        <v>832</v>
      </c>
      <c r="L837" s="122">
        <v>2.9414799008197701</v>
      </c>
      <c r="M837" s="110">
        <v>0.37411956416755027</v>
      </c>
      <c r="N837" s="122">
        <v>4.8839955957538921</v>
      </c>
      <c r="O837" s="122">
        <v>1.6574275407676007</v>
      </c>
      <c r="P837" s="110">
        <v>-1.2151606945195468</v>
      </c>
      <c r="Q837" s="122">
        <v>-1.363957498166873</v>
      </c>
    </row>
    <row r="838" spans="11:17">
      <c r="K838" s="1">
        <v>833</v>
      </c>
      <c r="L838" s="122">
        <v>2.4636509702799789</v>
      </c>
      <c r="M838" s="110">
        <v>0.47232476143690477</v>
      </c>
      <c r="N838" s="122">
        <v>4.8585282694139824</v>
      </c>
      <c r="O838" s="122">
        <v>1.8693880767961328</v>
      </c>
      <c r="P838" s="110">
        <v>0.65764282026304244</v>
      </c>
      <c r="Q838" s="122">
        <v>2.8425583298368853</v>
      </c>
    </row>
    <row r="839" spans="11:17">
      <c r="K839" s="1">
        <v>834</v>
      </c>
      <c r="L839" s="122">
        <v>0.91542508705208969</v>
      </c>
      <c r="M839" s="110">
        <v>0.37253429299817103</v>
      </c>
      <c r="N839" s="122">
        <v>4.7760109262897013</v>
      </c>
      <c r="O839" s="122">
        <v>1.6402288054518923</v>
      </c>
      <c r="P839" s="110">
        <v>-1.2453923064957806</v>
      </c>
      <c r="Q839" s="122">
        <v>-1.3170378497576254</v>
      </c>
    </row>
    <row r="840" spans="11:17">
      <c r="K840" s="1">
        <v>835</v>
      </c>
      <c r="L840" s="122">
        <v>2.4608159234888705</v>
      </c>
      <c r="M840" s="110">
        <v>0.46457270584351779</v>
      </c>
      <c r="N840" s="122">
        <v>4.8583771670901097</v>
      </c>
      <c r="O840" s="122">
        <v>1.8523408892961903</v>
      </c>
      <c r="P840" s="110">
        <v>0.50980872017701984</v>
      </c>
      <c r="Q840" s="122">
        <v>3.6334036982596252</v>
      </c>
    </row>
    <row r="841" spans="11:17">
      <c r="K841" s="1">
        <v>836</v>
      </c>
      <c r="L841" s="122">
        <v>1.6559704273067748</v>
      </c>
      <c r="M841" s="110">
        <v>0.62765667633479427</v>
      </c>
      <c r="N841" s="122">
        <v>4.815480511834596</v>
      </c>
      <c r="O841" s="122">
        <v>2.1768809155719637</v>
      </c>
      <c r="P841" s="110">
        <v>3.6198705257966672</v>
      </c>
      <c r="Q841" s="122">
        <v>0.60136982802523642</v>
      </c>
    </row>
    <row r="842" spans="11:17">
      <c r="K842" s="1">
        <v>837</v>
      </c>
      <c r="L842" s="122">
        <v>2.2441737807909035</v>
      </c>
      <c r="M842" s="110">
        <v>0.30414727090306859</v>
      </c>
      <c r="N842" s="122">
        <v>4.8468305741685933</v>
      </c>
      <c r="O842" s="122">
        <v>1.5012610397199948</v>
      </c>
      <c r="P842" s="110">
        <v>-2.5495539894456201</v>
      </c>
      <c r="Q842" s="122">
        <v>-0.58883280994823406</v>
      </c>
    </row>
    <row r="843" spans="11:17">
      <c r="K843" s="1">
        <v>838</v>
      </c>
      <c r="L843" s="122">
        <v>4.1169998236828018</v>
      </c>
      <c r="M843" s="110">
        <v>0.59154828911801416</v>
      </c>
      <c r="N843" s="122">
        <v>4.9466484566026452</v>
      </c>
      <c r="O843" s="122">
        <v>2.1903165966267713</v>
      </c>
      <c r="P843" s="110">
        <v>2.9312724029576174</v>
      </c>
      <c r="Q843" s="122">
        <v>0.74722383167690898</v>
      </c>
    </row>
    <row r="844" spans="11:17">
      <c r="K844" s="1">
        <v>839</v>
      </c>
      <c r="L844" s="122">
        <v>0.69668706205184106</v>
      </c>
      <c r="M844" s="110">
        <v>0.43733874722419253</v>
      </c>
      <c r="N844" s="122">
        <v>4.7643526270332384</v>
      </c>
      <c r="O844" s="122">
        <v>1.7654899529022963</v>
      </c>
      <c r="P844" s="110">
        <v>-9.5513019185915482E-3</v>
      </c>
      <c r="Q844" s="122">
        <v>-184.8428589055259</v>
      </c>
    </row>
    <row r="845" spans="11:17">
      <c r="K845" s="1">
        <v>840</v>
      </c>
      <c r="L845" s="122">
        <v>1.4685734737993625</v>
      </c>
      <c r="M845" s="110">
        <v>0.5153779452737326</v>
      </c>
      <c r="N845" s="122">
        <v>4.805492629006558</v>
      </c>
      <c r="O845" s="122">
        <v>1.9380503375165237</v>
      </c>
      <c r="P845" s="110">
        <v>1.4786803646512681</v>
      </c>
      <c r="Q845" s="122">
        <v>1.3106621172815758</v>
      </c>
    </row>
    <row r="846" spans="11:17">
      <c r="K846" s="1">
        <v>841</v>
      </c>
      <c r="L846" s="122">
        <v>1.9614426852914162</v>
      </c>
      <c r="M846" s="110">
        <v>0.41197804761441492</v>
      </c>
      <c r="N846" s="122">
        <v>4.8317615722406622</v>
      </c>
      <c r="O846" s="122">
        <v>1.7310748400405824</v>
      </c>
      <c r="P846" s="110">
        <v>-0.49318769476924018</v>
      </c>
      <c r="Q846" s="122">
        <v>-3.5099716769100309</v>
      </c>
    </row>
    <row r="847" spans="11:17">
      <c r="K847" s="1">
        <v>842</v>
      </c>
      <c r="L847" s="122">
        <v>1.8477542248537198</v>
      </c>
      <c r="M847" s="110">
        <v>0.49751040957378762</v>
      </c>
      <c r="N847" s="122">
        <v>4.8257022046762525</v>
      </c>
      <c r="O847" s="122">
        <v>1.910154474125779</v>
      </c>
      <c r="P847" s="110">
        <v>1.1379409273322736</v>
      </c>
      <c r="Q847" s="122">
        <v>1.6786060051498812</v>
      </c>
    </row>
    <row r="848" spans="11:17">
      <c r="K848" s="1">
        <v>843</v>
      </c>
      <c r="L848" s="122">
        <v>-0.11079203109451496</v>
      </c>
      <c r="M848" s="110">
        <v>0.33831313198542534</v>
      </c>
      <c r="N848" s="122">
        <v>4.7213156063267236</v>
      </c>
      <c r="O848" s="122">
        <v>1.5701042522469422</v>
      </c>
      <c r="P848" s="110">
        <v>-1.8980004413669747</v>
      </c>
      <c r="Q848" s="122">
        <v>-0.82724124717069314</v>
      </c>
    </row>
    <row r="849" spans="11:17">
      <c r="K849" s="1">
        <v>844</v>
      </c>
      <c r="L849" s="122">
        <v>1.6024449596029329</v>
      </c>
      <c r="M849" s="110">
        <v>0.5777138661323894</v>
      </c>
      <c r="N849" s="122">
        <v>4.8126277114569165</v>
      </c>
      <c r="O849" s="122">
        <v>2.0709707682488894</v>
      </c>
      <c r="P849" s="110">
        <v>2.6674456736919154</v>
      </c>
      <c r="Q849" s="122">
        <v>0.77638723392725495</v>
      </c>
    </row>
    <row r="850" spans="11:17">
      <c r="K850" s="1">
        <v>845</v>
      </c>
      <c r="L850" s="122">
        <v>4.2049764862321055</v>
      </c>
      <c r="M850" s="110">
        <v>0.26522980624839704</v>
      </c>
      <c r="N850" s="122">
        <v>4.9513374367631986</v>
      </c>
      <c r="O850" s="122">
        <v>1.4021173982652009</v>
      </c>
      <c r="P850" s="110">
        <v>-3.2917220886735024</v>
      </c>
      <c r="Q850" s="122">
        <v>-0.4259525441378394</v>
      </c>
    </row>
    <row r="851" spans="11:17">
      <c r="K851" s="1">
        <v>846</v>
      </c>
      <c r="L851" s="122">
        <v>3.3287897891109162</v>
      </c>
      <c r="M851" s="110">
        <v>0.47086658366466239</v>
      </c>
      <c r="N851" s="122">
        <v>4.904638438180033</v>
      </c>
      <c r="O851" s="122">
        <v>1.8833941322559848</v>
      </c>
      <c r="P851" s="110">
        <v>0.62983491871641206</v>
      </c>
      <c r="Q851" s="122">
        <v>2.9902980547574201</v>
      </c>
    </row>
    <row r="852" spans="11:17">
      <c r="K852" s="1">
        <v>847</v>
      </c>
      <c r="L852" s="122">
        <v>-1.0496063113358107</v>
      </c>
      <c r="M852" s="110">
        <v>0.34017714419110018</v>
      </c>
      <c r="N852" s="122">
        <v>4.6712786828184232</v>
      </c>
      <c r="O852" s="122">
        <v>1.571301532564358</v>
      </c>
      <c r="P852" s="110">
        <v>-1.8624531515345382</v>
      </c>
      <c r="Q852" s="122">
        <v>-0.84367305092732647</v>
      </c>
    </row>
    <row r="853" spans="11:17">
      <c r="K853" s="1">
        <v>848</v>
      </c>
      <c r="L853" s="122">
        <v>0.76649731360721174</v>
      </c>
      <c r="M853" s="110">
        <v>0.34303437892593397</v>
      </c>
      <c r="N853" s="122">
        <v>4.7680733738206378</v>
      </c>
      <c r="O853" s="122">
        <v>1.5812617085107439</v>
      </c>
      <c r="P853" s="110">
        <v>-1.8079648005842444</v>
      </c>
      <c r="Q853" s="122">
        <v>-0.87460868043435291</v>
      </c>
    </row>
    <row r="854" spans="11:17">
      <c r="K854" s="1">
        <v>849</v>
      </c>
      <c r="L854" s="122">
        <v>2.2326353760471349</v>
      </c>
      <c r="M854" s="110">
        <v>0.45233577247827983</v>
      </c>
      <c r="N854" s="122">
        <v>4.8462156002725605</v>
      </c>
      <c r="O854" s="122">
        <v>1.821549821905613</v>
      </c>
      <c r="P854" s="110">
        <v>0.2764466125309184</v>
      </c>
      <c r="Q854" s="122">
        <v>6.5891558779794668</v>
      </c>
    </row>
    <row r="855" spans="11:17">
      <c r="K855" s="1">
        <v>850</v>
      </c>
      <c r="L855" s="122">
        <v>2.9491911015182097</v>
      </c>
      <c r="M855" s="110">
        <v>0.57255001076017287</v>
      </c>
      <c r="N855" s="122">
        <v>4.8844065873287175</v>
      </c>
      <c r="O855" s="122">
        <v>2.1053531140547204</v>
      </c>
      <c r="P855" s="110">
        <v>2.5689693530915783</v>
      </c>
      <c r="Q855" s="122">
        <v>0.81953220326317733</v>
      </c>
    </row>
    <row r="856" spans="11:17">
      <c r="K856" s="1">
        <v>851</v>
      </c>
      <c r="L856" s="122">
        <v>2.8714203191945589</v>
      </c>
      <c r="M856" s="110">
        <v>0.50234296851729454</v>
      </c>
      <c r="N856" s="122">
        <v>4.8802615601724311</v>
      </c>
      <c r="O856" s="122">
        <v>1.9450166346829851</v>
      </c>
      <c r="P856" s="110">
        <v>1.2300993224727144</v>
      </c>
      <c r="Q856" s="122">
        <v>1.581186656353214</v>
      </c>
    </row>
    <row r="857" spans="11:17">
      <c r="K857" s="1">
        <v>852</v>
      </c>
      <c r="L857" s="122">
        <v>3.3715673280679619</v>
      </c>
      <c r="M857" s="110">
        <v>0.50945537023139587</v>
      </c>
      <c r="N857" s="122">
        <v>4.9069183954513651</v>
      </c>
      <c r="O857" s="122">
        <v>1.9735238661431129</v>
      </c>
      <c r="P857" s="110">
        <v>1.3657350250535103</v>
      </c>
      <c r="Q857" s="122">
        <v>1.4450269122048687</v>
      </c>
    </row>
    <row r="858" spans="11:17">
      <c r="K858" s="1">
        <v>853</v>
      </c>
      <c r="L858" s="122">
        <v>0.9521920167423672</v>
      </c>
      <c r="M858" s="110">
        <v>0.48281468844020009</v>
      </c>
      <c r="N858" s="122">
        <v>4.7779705301083339</v>
      </c>
      <c r="O858" s="122">
        <v>1.8599119490680849</v>
      </c>
      <c r="P858" s="110">
        <v>0.85768897573993286</v>
      </c>
      <c r="Q858" s="122">
        <v>2.1685156294139478</v>
      </c>
    </row>
    <row r="859" spans="11:17">
      <c r="K859" s="1">
        <v>854</v>
      </c>
      <c r="L859" s="122">
        <v>3.4066847050123208</v>
      </c>
      <c r="M859" s="110">
        <v>0.44307525075705151</v>
      </c>
      <c r="N859" s="122">
        <v>4.9087900814077461</v>
      </c>
      <c r="O859" s="122">
        <v>1.820514265949507</v>
      </c>
      <c r="P859" s="110">
        <v>9.9845596388476565E-2</v>
      </c>
      <c r="Q859" s="122">
        <v>18.233295526287399</v>
      </c>
    </row>
    <row r="860" spans="11:17">
      <c r="K860" s="1">
        <v>855</v>
      </c>
      <c r="L860" s="122">
        <v>1.3767930616422026</v>
      </c>
      <c r="M860" s="110">
        <v>0.54863057018849026</v>
      </c>
      <c r="N860" s="122">
        <v>4.8006009165994055</v>
      </c>
      <c r="O860" s="122">
        <v>2.0037343440317388</v>
      </c>
      <c r="P860" s="110">
        <v>2.112818216289579</v>
      </c>
      <c r="Q860" s="122">
        <v>0.94837044123492664</v>
      </c>
    </row>
    <row r="861" spans="11:17">
      <c r="K861" s="1">
        <v>856</v>
      </c>
      <c r="L861" s="122">
        <v>4.5046283522007826</v>
      </c>
      <c r="M861" s="110">
        <v>0.48486466790272476</v>
      </c>
      <c r="N861" s="122">
        <v>4.9673082819155967</v>
      </c>
      <c r="O861" s="122">
        <v>1.9412833983218665</v>
      </c>
      <c r="P861" s="110">
        <v>0.89678271873317073</v>
      </c>
      <c r="Q861" s="122">
        <v>2.1647199012311442</v>
      </c>
    </row>
    <row r="862" spans="11:17">
      <c r="K862" s="1">
        <v>857</v>
      </c>
      <c r="L862" s="122">
        <v>1.6283487562020964</v>
      </c>
      <c r="M862" s="110">
        <v>0.11062565521230244</v>
      </c>
      <c r="N862" s="122">
        <v>4.8140083320080587</v>
      </c>
      <c r="O862" s="122">
        <v>1.1001749069452922</v>
      </c>
      <c r="P862" s="110">
        <v>-6.240071112057926</v>
      </c>
      <c r="Q862" s="122">
        <v>-0.17630807200568316</v>
      </c>
    </row>
    <row r="863" spans="11:17">
      <c r="K863" s="1">
        <v>858</v>
      </c>
      <c r="L863" s="122">
        <v>1.0812932046115848</v>
      </c>
      <c r="M863" s="110">
        <v>0.62091207513152891</v>
      </c>
      <c r="N863" s="122">
        <v>4.7848513652193887</v>
      </c>
      <c r="O863" s="122">
        <v>2.1398577741488269</v>
      </c>
      <c r="P863" s="110">
        <v>3.4912488928230374</v>
      </c>
      <c r="Q863" s="122">
        <v>0.61292043043614963</v>
      </c>
    </row>
    <row r="864" spans="11:17">
      <c r="K864" s="1">
        <v>859</v>
      </c>
      <c r="L864" s="122">
        <v>1.9006408844355753</v>
      </c>
      <c r="M864" s="110">
        <v>0.56887106206294391</v>
      </c>
      <c r="N864" s="122">
        <v>4.8285209578586468</v>
      </c>
      <c r="O864" s="122">
        <v>2.0624464808275063</v>
      </c>
      <c r="P864" s="110">
        <v>2.4988106624880864</v>
      </c>
      <c r="Q864" s="122">
        <v>0.82537125032670999</v>
      </c>
    </row>
    <row r="865" spans="11:17">
      <c r="K865" s="1">
        <v>860</v>
      </c>
      <c r="L865" s="122">
        <v>2.2096949090712168</v>
      </c>
      <c r="M865" s="110">
        <v>0.50094734480324421</v>
      </c>
      <c r="N865" s="122">
        <v>4.8449929192636771</v>
      </c>
      <c r="O865" s="122">
        <v>1.9260592548246054</v>
      </c>
      <c r="P865" s="110">
        <v>1.2034843461816038</v>
      </c>
      <c r="Q865" s="122">
        <v>1.6004024156488414</v>
      </c>
    </row>
    <row r="866" spans="11:17">
      <c r="K866" s="1">
        <v>861</v>
      </c>
      <c r="L866" s="122">
        <v>1.9911418613098761</v>
      </c>
      <c r="M866" s="110">
        <v>0.66962546294813274</v>
      </c>
      <c r="N866" s="122">
        <v>4.8333444789240936</v>
      </c>
      <c r="O866" s="122">
        <v>2.2799241428306445</v>
      </c>
      <c r="P866" s="110">
        <v>4.4202282794198382</v>
      </c>
      <c r="Q866" s="122">
        <v>0.51579330267754586</v>
      </c>
    </row>
    <row r="867" spans="11:17">
      <c r="K867" s="1">
        <v>862</v>
      </c>
      <c r="L867" s="122">
        <v>2.6654565345632619</v>
      </c>
      <c r="M867" s="110">
        <v>0.50713181333144441</v>
      </c>
      <c r="N867" s="122">
        <v>4.8692841023791518</v>
      </c>
      <c r="O867" s="122">
        <v>1.950680482270279</v>
      </c>
      <c r="P867" s="110">
        <v>1.3214240756330717</v>
      </c>
      <c r="Q867" s="122">
        <v>1.4761956575792985</v>
      </c>
    </row>
    <row r="868" spans="11:17">
      <c r="K868" s="1">
        <v>863</v>
      </c>
      <c r="L868" s="122">
        <v>0.92784847095781386</v>
      </c>
      <c r="M868" s="110">
        <v>0.44171987512639843</v>
      </c>
      <c r="N868" s="122">
        <v>4.7766730678051097</v>
      </c>
      <c r="O868" s="122">
        <v>1.7777523991272837</v>
      </c>
      <c r="P868" s="110">
        <v>7.3998163507958736E-2</v>
      </c>
      <c r="Q868" s="122">
        <v>24.024277290828721</v>
      </c>
    </row>
    <row r="869" spans="11:17">
      <c r="K869" s="1">
        <v>864</v>
      </c>
      <c r="L869" s="122">
        <v>3.3003782914152069</v>
      </c>
      <c r="M869" s="110">
        <v>0.4608188685543943</v>
      </c>
      <c r="N869" s="122">
        <v>4.9031241621758479</v>
      </c>
      <c r="O869" s="122">
        <v>1.8596785012529136</v>
      </c>
      <c r="P869" s="110">
        <v>0.43822188094171821</v>
      </c>
      <c r="Q869" s="122">
        <v>4.2436915684277379</v>
      </c>
    </row>
    <row r="870" spans="11:17">
      <c r="K870" s="1">
        <v>865</v>
      </c>
      <c r="L870" s="122">
        <v>2.0385442376294893</v>
      </c>
      <c r="M870" s="110">
        <v>0.51898029078106656</v>
      </c>
      <c r="N870" s="122">
        <v>4.8358709307771761</v>
      </c>
      <c r="O870" s="122">
        <v>1.9604708867676885</v>
      </c>
      <c r="P870" s="110">
        <v>1.5473782087082597</v>
      </c>
      <c r="Q870" s="122">
        <v>1.2669629672530258</v>
      </c>
    </row>
    <row r="871" spans="11:17">
      <c r="K871" s="1">
        <v>866</v>
      </c>
      <c r="L871" s="122">
        <v>2.6100597244691417</v>
      </c>
      <c r="M871" s="110">
        <v>0.48554403969965837</v>
      </c>
      <c r="N871" s="122">
        <v>4.8663315631947563</v>
      </c>
      <c r="O871" s="122">
        <v>1.9015647357037073</v>
      </c>
      <c r="P871" s="110">
        <v>0.90973854922401287</v>
      </c>
      <c r="Q871" s="122">
        <v>2.0902321192453597</v>
      </c>
    </row>
    <row r="872" spans="11:17">
      <c r="K872" s="1">
        <v>867</v>
      </c>
      <c r="L872" s="122">
        <v>2.1472192930123448</v>
      </c>
      <c r="M872" s="110">
        <v>0.34546088134620428</v>
      </c>
      <c r="N872" s="122">
        <v>4.8416630938789709</v>
      </c>
      <c r="O872" s="122">
        <v>1.5903100623474735</v>
      </c>
      <c r="P872" s="110">
        <v>-1.7616906482209345</v>
      </c>
      <c r="Q872" s="122">
        <v>-0.902718115665465</v>
      </c>
    </row>
    <row r="873" spans="11:17">
      <c r="K873" s="1">
        <v>868</v>
      </c>
      <c r="L873" s="122">
        <v>3.1503822177412455</v>
      </c>
      <c r="M873" s="110">
        <v>0.38252143547256356</v>
      </c>
      <c r="N873" s="122">
        <v>4.8951296714411727</v>
      </c>
      <c r="O873" s="122">
        <v>1.6780663072866746</v>
      </c>
      <c r="P873" s="110">
        <v>-1.0549344076396139</v>
      </c>
      <c r="Q873" s="122">
        <v>-1.5906830748286056</v>
      </c>
    </row>
    <row r="874" spans="11:17">
      <c r="K874" s="1">
        <v>869</v>
      </c>
      <c r="L874" s="122">
        <v>1.4582170137787873</v>
      </c>
      <c r="M874" s="110">
        <v>0.64943407808527676</v>
      </c>
      <c r="N874" s="122">
        <v>4.8049406504003818</v>
      </c>
      <c r="O874" s="122">
        <v>2.2136065828824867</v>
      </c>
      <c r="P874" s="110">
        <v>4.0351723191352917</v>
      </c>
      <c r="Q874" s="122">
        <v>0.54857795598599035</v>
      </c>
    </row>
    <row r="875" spans="11:17">
      <c r="K875" s="1">
        <v>870</v>
      </c>
      <c r="L875" s="122">
        <v>2.6267567747955356</v>
      </c>
      <c r="M875" s="110">
        <v>0.49308038430575346</v>
      </c>
      <c r="N875" s="122">
        <v>4.8672214825830515</v>
      </c>
      <c r="O875" s="122">
        <v>1.9186144025130716</v>
      </c>
      <c r="P875" s="110">
        <v>1.0534589740014937</v>
      </c>
      <c r="Q875" s="122">
        <v>1.8212521321312996</v>
      </c>
    </row>
    <row r="876" spans="11:17">
      <c r="K876" s="1">
        <v>871</v>
      </c>
      <c r="L876" s="122">
        <v>0.95528059033964952</v>
      </c>
      <c r="M876" s="110">
        <v>0.30788482183855881</v>
      </c>
      <c r="N876" s="122">
        <v>4.7781351449039224</v>
      </c>
      <c r="O876" s="122">
        <v>1.5118305298013439</v>
      </c>
      <c r="P876" s="110">
        <v>-2.4782777360161177</v>
      </c>
      <c r="Q876" s="122">
        <v>-0.61003272870926994</v>
      </c>
    </row>
    <row r="877" spans="11:17">
      <c r="K877" s="1">
        <v>872</v>
      </c>
      <c r="L877" s="122">
        <v>3.4455372576229362</v>
      </c>
      <c r="M877" s="110">
        <v>0.25778082361885141</v>
      </c>
      <c r="N877" s="122">
        <v>4.9108608447567867</v>
      </c>
      <c r="O877" s="122">
        <v>1.3906101128789325</v>
      </c>
      <c r="P877" s="110">
        <v>-3.4337764935122266</v>
      </c>
      <c r="Q877" s="122">
        <v>-0.40497979862881284</v>
      </c>
    </row>
    <row r="878" spans="11:17">
      <c r="K878" s="1">
        <v>873</v>
      </c>
      <c r="L878" s="122">
        <v>2.4749805381857199</v>
      </c>
      <c r="M878" s="110">
        <v>0.37158770959775755</v>
      </c>
      <c r="N878" s="122">
        <v>4.8591321127242217</v>
      </c>
      <c r="O878" s="122">
        <v>1.6486381363723508</v>
      </c>
      <c r="P878" s="110">
        <v>-1.2634439449896888</v>
      </c>
      <c r="Q878" s="122">
        <v>-1.3048763602929814</v>
      </c>
    </row>
    <row r="879" spans="11:17">
      <c r="K879" s="1">
        <v>874</v>
      </c>
      <c r="L879" s="122">
        <v>3.7920298847672349</v>
      </c>
      <c r="M879" s="110">
        <v>0.62229994780082731</v>
      </c>
      <c r="N879" s="122">
        <v>4.9293282087983243</v>
      </c>
      <c r="O879" s="122">
        <v>2.2514836753273979</v>
      </c>
      <c r="P879" s="110">
        <v>3.5177160542911139</v>
      </c>
      <c r="Q879" s="122">
        <v>0.64004133380262673</v>
      </c>
    </row>
    <row r="880" spans="11:17">
      <c r="K880" s="1">
        <v>875</v>
      </c>
      <c r="L880" s="122">
        <v>-0.23842099576231979</v>
      </c>
      <c r="M880" s="110">
        <v>0.36364349033042681</v>
      </c>
      <c r="N880" s="122">
        <v>4.7145132377678598</v>
      </c>
      <c r="O880" s="122">
        <v>1.6161966716497433</v>
      </c>
      <c r="P880" s="110">
        <v>-1.4149426658288107</v>
      </c>
      <c r="Q880" s="122">
        <v>-1.1422347425667929</v>
      </c>
    </row>
    <row r="881" spans="11:17">
      <c r="K881" s="1">
        <v>876</v>
      </c>
      <c r="L881" s="122">
        <v>1.9692718909948626</v>
      </c>
      <c r="M881" s="110">
        <v>0.55851888860197763</v>
      </c>
      <c r="N881" s="122">
        <v>4.8321788532462433</v>
      </c>
      <c r="O881" s="122">
        <v>2.0427034287744581</v>
      </c>
      <c r="P881" s="110">
        <v>2.3013915097098376</v>
      </c>
      <c r="Q881" s="122">
        <v>0.88759492687622055</v>
      </c>
    </row>
    <row r="882" spans="11:17">
      <c r="K882" s="1">
        <v>877</v>
      </c>
      <c r="L882" s="122">
        <v>0.65915156605424308</v>
      </c>
      <c r="M882" s="110">
        <v>0.45981719404894394</v>
      </c>
      <c r="N882" s="122">
        <v>4.7623520601675589</v>
      </c>
      <c r="O882" s="122">
        <v>1.8087580403926227</v>
      </c>
      <c r="P882" s="110">
        <v>0.41911963801938157</v>
      </c>
      <c r="Q882" s="122">
        <v>4.3156127184595903</v>
      </c>
    </row>
    <row r="883" spans="11:17">
      <c r="K883" s="1">
        <v>878</v>
      </c>
      <c r="L883" s="122">
        <v>2.2711849712381782</v>
      </c>
      <c r="M883" s="110">
        <v>0.54147939417975188</v>
      </c>
      <c r="N883" s="122">
        <v>4.8482702165970526</v>
      </c>
      <c r="O883" s="122">
        <v>2.0153353113781751</v>
      </c>
      <c r="P883" s="110">
        <v>1.9764430759061149</v>
      </c>
      <c r="Q883" s="122">
        <v>1.019677893052513</v>
      </c>
    </row>
    <row r="884" spans="11:17">
      <c r="K884" s="1">
        <v>879</v>
      </c>
      <c r="L884" s="122">
        <v>1.1830412091169704</v>
      </c>
      <c r="M884" s="110">
        <v>0.62618606917900077</v>
      </c>
      <c r="N884" s="122">
        <v>4.7902743303635162</v>
      </c>
      <c r="O884" s="122">
        <v>2.154581357104087</v>
      </c>
      <c r="P884" s="110">
        <v>3.59182559205777</v>
      </c>
      <c r="Q884" s="122">
        <v>0.59985689780380447</v>
      </c>
    </row>
    <row r="885" spans="11:17">
      <c r="K885" s="1">
        <v>880</v>
      </c>
      <c r="L885" s="122">
        <v>2.9381086791876942</v>
      </c>
      <c r="M885" s="110">
        <v>0.3932162804774666</v>
      </c>
      <c r="N885" s="122">
        <v>4.8838159163833446</v>
      </c>
      <c r="O885" s="122">
        <v>1.7004785249661776</v>
      </c>
      <c r="P885" s="110">
        <v>-0.85098040243252271</v>
      </c>
      <c r="Q885" s="122">
        <v>-1.9982581503702896</v>
      </c>
    </row>
    <row r="886" spans="11:17">
      <c r="K886" s="1">
        <v>881</v>
      </c>
      <c r="L886" s="122">
        <v>2.4119533936610393</v>
      </c>
      <c r="M886" s="110">
        <v>0.31216253217696144</v>
      </c>
      <c r="N886" s="122">
        <v>4.8557728919753451</v>
      </c>
      <c r="O886" s="122">
        <v>1.5183681868142074</v>
      </c>
      <c r="P886" s="110">
        <v>-2.3967004755478243</v>
      </c>
      <c r="Q886" s="122">
        <v>-0.63352438166773728</v>
      </c>
    </row>
    <row r="887" spans="11:17">
      <c r="K887" s="1">
        <v>882</v>
      </c>
      <c r="L887" s="122">
        <v>1.2003615774031293</v>
      </c>
      <c r="M887" s="110">
        <v>0.37856484848434296</v>
      </c>
      <c r="N887" s="122">
        <v>4.7911974713524321</v>
      </c>
      <c r="O887" s="122">
        <v>1.6543444935924958</v>
      </c>
      <c r="P887" s="110">
        <v>-1.1303877464049634</v>
      </c>
      <c r="Q887" s="122">
        <v>-1.4635194859939891</v>
      </c>
    </row>
    <row r="888" spans="11:17">
      <c r="K888" s="1">
        <v>883</v>
      </c>
      <c r="L888" s="122">
        <v>3.0634648259767161</v>
      </c>
      <c r="M888" s="110">
        <v>0.58443976014322341</v>
      </c>
      <c r="N888" s="122">
        <v>4.8904971482949069</v>
      </c>
      <c r="O888" s="122">
        <v>2.1361983830873799</v>
      </c>
      <c r="P888" s="110">
        <v>2.7957105547144145</v>
      </c>
      <c r="Q888" s="122">
        <v>0.7640985507191016</v>
      </c>
    </row>
    <row r="889" spans="11:17">
      <c r="K889" s="1">
        <v>884</v>
      </c>
      <c r="L889" s="122">
        <v>1.3040471646068279</v>
      </c>
      <c r="M889" s="110">
        <v>0.49921190768846818</v>
      </c>
      <c r="N889" s="122">
        <v>4.7967237057792147</v>
      </c>
      <c r="O889" s="122">
        <v>1.900870283706996</v>
      </c>
      <c r="P889" s="110">
        <v>1.1703890231375276</v>
      </c>
      <c r="Q889" s="122">
        <v>1.6241354337135068</v>
      </c>
    </row>
    <row r="890" spans="11:17">
      <c r="K890" s="1">
        <v>885</v>
      </c>
      <c r="L890" s="122">
        <v>3.6051060771736232</v>
      </c>
      <c r="M890" s="110">
        <v>0.47868527470716027</v>
      </c>
      <c r="N890" s="122">
        <v>4.9193655437011987</v>
      </c>
      <c r="O890" s="122">
        <v>1.9072221663781708</v>
      </c>
      <c r="P890" s="110">
        <v>0.77893977744631471</v>
      </c>
      <c r="Q890" s="122">
        <v>2.4484847501700711</v>
      </c>
    </row>
    <row r="891" spans="11:17">
      <c r="K891" s="1">
        <v>886</v>
      </c>
      <c r="L891" s="122">
        <v>1.7555453981694975</v>
      </c>
      <c r="M891" s="110">
        <v>0.40515778099453165</v>
      </c>
      <c r="N891" s="122">
        <v>4.8207876586316374</v>
      </c>
      <c r="O891" s="122">
        <v>1.714299260838489</v>
      </c>
      <c r="P891" s="110">
        <v>-0.62325229066265564</v>
      </c>
      <c r="Q891" s="122">
        <v>-2.7505703332687443</v>
      </c>
    </row>
    <row r="892" spans="11:17">
      <c r="K892" s="1">
        <v>887</v>
      </c>
      <c r="L892" s="122">
        <v>4.1450470485425726</v>
      </c>
      <c r="M892" s="110">
        <v>0.58889514197330461</v>
      </c>
      <c r="N892" s="122">
        <v>4.9481433175932219</v>
      </c>
      <c r="O892" s="122">
        <v>2.1849143169173013</v>
      </c>
      <c r="P892" s="110">
        <v>2.8806760655334429</v>
      </c>
      <c r="Q892" s="122">
        <v>0.75847275681540383</v>
      </c>
    </row>
    <row r="893" spans="11:17">
      <c r="K893" s="1">
        <v>888</v>
      </c>
      <c r="L893" s="122">
        <v>2.5471060390474087</v>
      </c>
      <c r="M893" s="110">
        <v>0.37930996012927087</v>
      </c>
      <c r="N893" s="122">
        <v>4.8629762576691489</v>
      </c>
      <c r="O893" s="122">
        <v>1.6661280598456401</v>
      </c>
      <c r="P893" s="110">
        <v>-1.1161782366608008</v>
      </c>
      <c r="Q893" s="122">
        <v>-1.4927078894049117</v>
      </c>
    </row>
    <row r="894" spans="11:17">
      <c r="K894" s="1">
        <v>889</v>
      </c>
      <c r="L894" s="122">
        <v>2.5736152762482032</v>
      </c>
      <c r="M894" s="110">
        <v>0.44646995314012877</v>
      </c>
      <c r="N894" s="122">
        <v>4.864389146993477</v>
      </c>
      <c r="O894" s="122">
        <v>1.8145394993287214</v>
      </c>
      <c r="P894" s="110">
        <v>0.16458362178269681</v>
      </c>
      <c r="Q894" s="122">
        <v>11.025030799993548</v>
      </c>
    </row>
    <row r="895" spans="11:17">
      <c r="K895" s="1">
        <v>890</v>
      </c>
      <c r="L895" s="122">
        <v>3.1587254932575219</v>
      </c>
      <c r="M895" s="110">
        <v>0.37636852539312959</v>
      </c>
      <c r="N895" s="122">
        <v>4.8955743513396399</v>
      </c>
      <c r="O895" s="122">
        <v>1.6640734364503498</v>
      </c>
      <c r="P895" s="110">
        <v>-1.1722723077030892</v>
      </c>
      <c r="Q895" s="122">
        <v>-1.4195280614543213</v>
      </c>
    </row>
    <row r="896" spans="11:17">
      <c r="K896" s="1">
        <v>891</v>
      </c>
      <c r="L896" s="122">
        <v>0.12685170438768467</v>
      </c>
      <c r="M896" s="110">
        <v>0.41636638983344731</v>
      </c>
      <c r="N896" s="122">
        <v>4.7339815421404552</v>
      </c>
      <c r="O896" s="122">
        <v>1.7173021372925312</v>
      </c>
      <c r="P896" s="110">
        <v>-0.40950065008736303</v>
      </c>
      <c r="Q896" s="122">
        <v>-4.1936493554434193</v>
      </c>
    </row>
    <row r="897" spans="11:17">
      <c r="K897" s="1">
        <v>892</v>
      </c>
      <c r="L897" s="122">
        <v>1.5964069733494937</v>
      </c>
      <c r="M897" s="110">
        <v>0.49744198979328003</v>
      </c>
      <c r="N897" s="122">
        <v>4.8123058988655805</v>
      </c>
      <c r="O897" s="122">
        <v>1.9041183278051079</v>
      </c>
      <c r="P897" s="110">
        <v>1.1366361409362611</v>
      </c>
      <c r="Q897" s="122">
        <v>1.675222403395217</v>
      </c>
    </row>
    <row r="898" spans="11:17">
      <c r="K898" s="1">
        <v>893</v>
      </c>
      <c r="L898" s="122">
        <v>1.718052012187991</v>
      </c>
      <c r="M898" s="110">
        <v>0.42853472535306281</v>
      </c>
      <c r="N898" s="122">
        <v>4.8187893361455956</v>
      </c>
      <c r="O898" s="122">
        <v>1.7627950673305319</v>
      </c>
      <c r="P898" s="110">
        <v>-0.17744672459414801</v>
      </c>
      <c r="Q898" s="122">
        <v>-9.9342215042985753</v>
      </c>
    </row>
    <row r="899" spans="11:17">
      <c r="K899" s="1">
        <v>894</v>
      </c>
      <c r="L899" s="122">
        <v>2.8387553744813543</v>
      </c>
      <c r="M899" s="110">
        <v>0.40599424038653004</v>
      </c>
      <c r="N899" s="122">
        <v>4.8785205839491068</v>
      </c>
      <c r="O899" s="122">
        <v>1.728187434760561</v>
      </c>
      <c r="P899" s="110">
        <v>-0.6073007511019668</v>
      </c>
      <c r="Q899" s="122">
        <v>-2.8456863121356415</v>
      </c>
    </row>
    <row r="900" spans="11:17">
      <c r="K900" s="1">
        <v>895</v>
      </c>
      <c r="L900" s="122">
        <v>1.6048777577247126</v>
      </c>
      <c r="M900" s="110">
        <v>0.68769666644678296</v>
      </c>
      <c r="N900" s="122">
        <v>4.8127573747312109</v>
      </c>
      <c r="O900" s="122">
        <v>2.2995051345148676</v>
      </c>
      <c r="P900" s="110">
        <v>4.7648517247126314</v>
      </c>
      <c r="Q900" s="122">
        <v>0.48259741695394537</v>
      </c>
    </row>
    <row r="901" spans="11:17">
      <c r="K901" s="1">
        <v>896</v>
      </c>
      <c r="L901" s="122">
        <v>1.3137380244723218</v>
      </c>
      <c r="M901" s="110">
        <v>0.54715333209699979</v>
      </c>
      <c r="N901" s="122">
        <v>4.7972402092283257</v>
      </c>
      <c r="O901" s="122">
        <v>1.9988134010144192</v>
      </c>
      <c r="P901" s="110">
        <v>2.0846468285540993</v>
      </c>
      <c r="Q901" s="122">
        <v>0.95882591412416185</v>
      </c>
    </row>
    <row r="902" spans="11:17">
      <c r="K902" s="1">
        <v>897</v>
      </c>
      <c r="L902" s="122">
        <v>1.4231291911721371</v>
      </c>
      <c r="M902" s="110">
        <v>0.41185943323413354</v>
      </c>
      <c r="N902" s="122">
        <v>4.8030705396310918</v>
      </c>
      <c r="O902" s="122">
        <v>1.7243701770096607</v>
      </c>
      <c r="P902" s="110">
        <v>-0.49544970772243602</v>
      </c>
      <c r="Q902" s="122">
        <v>-3.4804141573451051</v>
      </c>
    </row>
    <row r="903" spans="11:17">
      <c r="K903" s="1">
        <v>898</v>
      </c>
      <c r="L903" s="122">
        <v>1.3711871167848075</v>
      </c>
      <c r="M903" s="110">
        <v>0.56750085083915947</v>
      </c>
      <c r="N903" s="122">
        <v>4.8003021309503966</v>
      </c>
      <c r="O903" s="122">
        <v>2.0421708090329513</v>
      </c>
      <c r="P903" s="110">
        <v>2.4726803102536756</v>
      </c>
      <c r="Q903" s="122">
        <v>0.82589358622888143</v>
      </c>
    </row>
    <row r="904" spans="11:17">
      <c r="K904" s="1">
        <v>899</v>
      </c>
      <c r="L904" s="122">
        <v>2.0798191371160328</v>
      </c>
      <c r="M904" s="110">
        <v>0.47983241011899025</v>
      </c>
      <c r="N904" s="122">
        <v>4.8380708003700104</v>
      </c>
      <c r="O904" s="122">
        <v>1.8777527807970475</v>
      </c>
      <c r="P904" s="110">
        <v>0.80081600488582794</v>
      </c>
      <c r="Q904" s="122">
        <v>2.3447992664241997</v>
      </c>
    </row>
    <row r="905" spans="11:17">
      <c r="K905" s="1">
        <v>900</v>
      </c>
      <c r="L905" s="122">
        <v>2.263053157497239</v>
      </c>
      <c r="M905" s="110">
        <v>0.40464935833776344</v>
      </c>
      <c r="N905" s="122">
        <v>4.8478368071882878</v>
      </c>
      <c r="O905" s="122">
        <v>1.7188265643587224</v>
      </c>
      <c r="P905" s="110">
        <v>-0.63294806812725213</v>
      </c>
      <c r="Q905" s="122">
        <v>-2.7155886097327624</v>
      </c>
    </row>
    <row r="906" spans="11:17">
      <c r="K906" s="1">
        <v>901</v>
      </c>
      <c r="L906" s="122">
        <v>2.2766790787871827</v>
      </c>
      <c r="M906" s="110">
        <v>0.69979410256753527</v>
      </c>
      <c r="N906" s="122">
        <v>4.8485630415411984</v>
      </c>
      <c r="O906" s="122">
        <v>2.3585749190937237</v>
      </c>
      <c r="P906" s="110">
        <v>4.9955535767201411</v>
      </c>
      <c r="Q906" s="122">
        <v>0.47213484609292478</v>
      </c>
    </row>
    <row r="907" spans="11:17">
      <c r="K907" s="1">
        <v>902</v>
      </c>
      <c r="L907" s="122">
        <v>3.4838507568884998</v>
      </c>
      <c r="M907" s="110">
        <v>0.49656574596701597</v>
      </c>
      <c r="N907" s="122">
        <v>4.9129028776406427</v>
      </c>
      <c r="O907" s="122">
        <v>1.9463212457800809</v>
      </c>
      <c r="P907" s="110">
        <v>1.1199258998974564</v>
      </c>
      <c r="Q907" s="122">
        <v>1.7379018075734223</v>
      </c>
    </row>
    <row r="908" spans="11:17">
      <c r="K908" s="1">
        <v>903</v>
      </c>
      <c r="L908" s="122">
        <v>2.994406832232916</v>
      </c>
      <c r="M908" s="110">
        <v>0.64728308253412337</v>
      </c>
      <c r="N908" s="122">
        <v>4.8868164953443491</v>
      </c>
      <c r="O908" s="122">
        <v>2.2759978148656943</v>
      </c>
      <c r="P908" s="110">
        <v>3.9941521680588359</v>
      </c>
      <c r="Q908" s="122">
        <v>0.56983252492651848</v>
      </c>
    </row>
    <row r="909" spans="11:17">
      <c r="K909" s="1">
        <v>904</v>
      </c>
      <c r="L909" s="122">
        <v>2.9286516240580682</v>
      </c>
      <c r="M909" s="110">
        <v>0.42073401835771862</v>
      </c>
      <c r="N909" s="122">
        <v>4.8833118742590464</v>
      </c>
      <c r="O909" s="122">
        <v>1.7624226728566077</v>
      </c>
      <c r="P909" s="110">
        <v>-0.32620862197723355</v>
      </c>
      <c r="Q909" s="122">
        <v>-5.4027470585360833</v>
      </c>
    </row>
    <row r="910" spans="11:17">
      <c r="K910" s="1">
        <v>905</v>
      </c>
      <c r="L910" s="122">
        <v>1.956231945262231</v>
      </c>
      <c r="M910" s="110">
        <v>0.43023644799082505</v>
      </c>
      <c r="N910" s="122">
        <v>4.8314838502185857</v>
      </c>
      <c r="O910" s="122">
        <v>1.7697963948375932</v>
      </c>
      <c r="P910" s="110">
        <v>-0.1449943470642161</v>
      </c>
      <c r="Q910" s="122">
        <v>-12.205968237187713</v>
      </c>
    </row>
    <row r="911" spans="11:17">
      <c r="K911" s="1">
        <v>906</v>
      </c>
      <c r="L911" s="122">
        <v>1.6742149211174988</v>
      </c>
      <c r="M911" s="110">
        <v>0.53066677393166883</v>
      </c>
      <c r="N911" s="122">
        <v>4.8164529068657203</v>
      </c>
      <c r="O911" s="122">
        <v>1.9752635286354838</v>
      </c>
      <c r="P911" s="110">
        <v>1.7702430603501291</v>
      </c>
      <c r="Q911" s="122">
        <v>1.115814869086285</v>
      </c>
    </row>
    <row r="912" spans="11:17">
      <c r="K912" s="1">
        <v>907</v>
      </c>
      <c r="L912" s="122">
        <v>1.1186519090510862</v>
      </c>
      <c r="M912" s="110">
        <v>0.50183170793501108</v>
      </c>
      <c r="N912" s="122">
        <v>4.7868425094486042</v>
      </c>
      <c r="O912" s="122">
        <v>1.901751780944787</v>
      </c>
      <c r="P912" s="110">
        <v>1.2203494248899602</v>
      </c>
      <c r="Q912" s="122">
        <v>1.5583665974327552</v>
      </c>
    </row>
    <row r="913" spans="11:17">
      <c r="K913" s="1">
        <v>908</v>
      </c>
      <c r="L913" s="122">
        <v>2.6850939340691706</v>
      </c>
      <c r="M913" s="110">
        <v>0.5451839173361076</v>
      </c>
      <c r="N913" s="122">
        <v>4.8703307364980191</v>
      </c>
      <c r="O913" s="122">
        <v>2.0357076670283956</v>
      </c>
      <c r="P913" s="110">
        <v>2.0470894793626186</v>
      </c>
      <c r="Q913" s="122">
        <v>0.99444000252604159</v>
      </c>
    </row>
    <row r="914" spans="11:17">
      <c r="K914" s="1">
        <v>909</v>
      </c>
      <c r="L914" s="122">
        <v>1.2611946692230025</v>
      </c>
      <c r="M914" s="110">
        <v>0.34151830997173782</v>
      </c>
      <c r="N914" s="122">
        <v>4.7944397534802476</v>
      </c>
      <c r="O914" s="122">
        <v>1.5795553007077903</v>
      </c>
      <c r="P914" s="110">
        <v>-1.8368767048929691</v>
      </c>
      <c r="Q914" s="122">
        <v>-0.8599136221283985</v>
      </c>
    </row>
    <row r="915" spans="11:17">
      <c r="K915" s="1">
        <v>910</v>
      </c>
      <c r="L915" s="122">
        <v>1.4612872016350935</v>
      </c>
      <c r="M915" s="110">
        <v>0.62548674880231236</v>
      </c>
      <c r="N915" s="122">
        <v>4.8051042852727468</v>
      </c>
      <c r="O915" s="122">
        <v>2.164458931876716</v>
      </c>
      <c r="P915" s="110">
        <v>3.5784893359752239</v>
      </c>
      <c r="Q915" s="122">
        <v>0.60485269862816271</v>
      </c>
    </row>
    <row r="916" spans="11:17">
      <c r="K916" s="1">
        <v>911</v>
      </c>
      <c r="L916" s="122">
        <v>2.0686383583109111</v>
      </c>
      <c r="M916" s="110">
        <v>0.5081608544634082</v>
      </c>
      <c r="N916" s="122">
        <v>4.837474887221255</v>
      </c>
      <c r="O916" s="122">
        <v>1.9381178889066613</v>
      </c>
      <c r="P916" s="110">
        <v>1.3410482085953213</v>
      </c>
      <c r="Q916" s="122">
        <v>1.4452261122937107</v>
      </c>
    </row>
    <row r="917" spans="11:17">
      <c r="K917" s="1">
        <v>912</v>
      </c>
      <c r="L917" s="122">
        <v>1.7060873843258775</v>
      </c>
      <c r="M917" s="110">
        <v>0.31885951296083864</v>
      </c>
      <c r="N917" s="122">
        <v>4.8181516454098006</v>
      </c>
      <c r="O917" s="122">
        <v>1.5333270313951246</v>
      </c>
      <c r="P917" s="110">
        <v>-2.2689869787144907</v>
      </c>
      <c r="Q917" s="122">
        <v>-0.67577603828464494</v>
      </c>
    </row>
    <row r="918" spans="11:17">
      <c r="K918" s="1">
        <v>913</v>
      </c>
      <c r="L918" s="122">
        <v>1.6990676766015496</v>
      </c>
      <c r="M918" s="110">
        <v>0.36231655301141297</v>
      </c>
      <c r="N918" s="122">
        <v>4.8177775090275095</v>
      </c>
      <c r="O918" s="122">
        <v>1.6241450474218944</v>
      </c>
      <c r="P918" s="110">
        <v>-1.4402477713022925</v>
      </c>
      <c r="Q918" s="122">
        <v>-1.1276844719247989</v>
      </c>
    </row>
    <row r="919" spans="11:17">
      <c r="K919" s="1">
        <v>914</v>
      </c>
      <c r="L919" s="122">
        <v>1.4894738459746759</v>
      </c>
      <c r="M919" s="110">
        <v>0.37122171426097628</v>
      </c>
      <c r="N919" s="122">
        <v>4.806606577042758</v>
      </c>
      <c r="O919" s="122">
        <v>1.6413823010495241</v>
      </c>
      <c r="P919" s="110">
        <v>-1.2704235893687752</v>
      </c>
      <c r="Q919" s="122">
        <v>-1.2919960828695445</v>
      </c>
    </row>
    <row r="920" spans="11:17">
      <c r="K920" s="1">
        <v>915</v>
      </c>
      <c r="L920" s="122">
        <v>1.6411270292269982</v>
      </c>
      <c r="M920" s="110">
        <v>0.43315262206388738</v>
      </c>
      <c r="N920" s="122">
        <v>4.8146893884037407</v>
      </c>
      <c r="O920" s="122">
        <v>1.7713157941582685</v>
      </c>
      <c r="P920" s="110">
        <v>-8.9382004687166727E-2</v>
      </c>
      <c r="Q920" s="122">
        <v>-19.81736480802595</v>
      </c>
    </row>
    <row r="921" spans="11:17">
      <c r="K921" s="1">
        <v>916</v>
      </c>
      <c r="L921" s="122">
        <v>1.3227287447972853</v>
      </c>
      <c r="M921" s="110">
        <v>0.54251440617746283</v>
      </c>
      <c r="N921" s="122">
        <v>4.797719396640205</v>
      </c>
      <c r="O921" s="122">
        <v>1.9896233815533746</v>
      </c>
      <c r="P921" s="110">
        <v>1.9961810751266498</v>
      </c>
      <c r="Q921" s="122">
        <v>0.99671488040088796</v>
      </c>
    </row>
    <row r="922" spans="11:17">
      <c r="K922" s="1">
        <v>917</v>
      </c>
      <c r="L922" s="122">
        <v>1.5605088625297698</v>
      </c>
      <c r="M922" s="110">
        <v>0.50876514863100408</v>
      </c>
      <c r="N922" s="122">
        <v>4.8103926013551108</v>
      </c>
      <c r="O922" s="122">
        <v>1.926729548185854</v>
      </c>
      <c r="P922" s="110">
        <v>1.3525722854517852</v>
      </c>
      <c r="Q922" s="122">
        <v>1.4244928488552382</v>
      </c>
    </row>
    <row r="923" spans="11:17">
      <c r="K923" s="1">
        <v>918</v>
      </c>
      <c r="L923" s="122">
        <v>0.77396888490722082</v>
      </c>
      <c r="M923" s="110">
        <v>0.6405577864813139</v>
      </c>
      <c r="N923" s="122">
        <v>4.7684715936277851</v>
      </c>
      <c r="O923" s="122">
        <v>2.1661977357059321</v>
      </c>
      <c r="P923" s="110">
        <v>3.8658986902809822</v>
      </c>
      <c r="Q923" s="122">
        <v>0.560334843008648</v>
      </c>
    </row>
    <row r="924" spans="11:17">
      <c r="K924" s="1">
        <v>919</v>
      </c>
      <c r="L924" s="122">
        <v>1.5467044993002013</v>
      </c>
      <c r="M924" s="110">
        <v>0.51736025322047274</v>
      </c>
      <c r="N924" s="122">
        <v>4.8096568564037021</v>
      </c>
      <c r="O924" s="122">
        <v>1.9441714771724197</v>
      </c>
      <c r="P924" s="110">
        <v>1.5164835908884058</v>
      </c>
      <c r="Q924" s="122">
        <v>1.2820260561035548</v>
      </c>
    </row>
    <row r="925" spans="11:17">
      <c r="K925" s="1">
        <v>920</v>
      </c>
      <c r="L925" s="122">
        <v>1.6529133345135341</v>
      </c>
      <c r="M925" s="110">
        <v>0.57751083720597385</v>
      </c>
      <c r="N925" s="122">
        <v>4.8153175749029016</v>
      </c>
      <c r="O925" s="122">
        <v>2.0722729656938403</v>
      </c>
      <c r="P925" s="110">
        <v>2.6635738492104579</v>
      </c>
      <c r="Q925" s="122">
        <v>0.77800469707573827</v>
      </c>
    </row>
    <row r="926" spans="11:17">
      <c r="K926" s="1">
        <v>921</v>
      </c>
      <c r="L926" s="122">
        <v>1.6302449971456205</v>
      </c>
      <c r="M926" s="110">
        <v>0.57665426399389152</v>
      </c>
      <c r="N926" s="122">
        <v>4.8141093978578677</v>
      </c>
      <c r="O926" s="122">
        <v>2.069716538345137</v>
      </c>
      <c r="P926" s="110">
        <v>2.6472387328738272</v>
      </c>
      <c r="Q926" s="122">
        <v>0.7818397761573489</v>
      </c>
    </row>
    <row r="927" spans="11:17">
      <c r="K927" s="1">
        <v>922</v>
      </c>
      <c r="L927" s="122">
        <v>1.9105705064568104</v>
      </c>
      <c r="M927" s="110">
        <v>0.46224015417738984</v>
      </c>
      <c r="N927" s="122">
        <v>4.8290501868531344</v>
      </c>
      <c r="O927" s="122">
        <v>1.8369227530529768</v>
      </c>
      <c r="P927" s="110">
        <v>0.46532623778095328</v>
      </c>
      <c r="Q927" s="122">
        <v>3.9476019272261325</v>
      </c>
    </row>
    <row r="928" spans="11:17">
      <c r="K928" s="1">
        <v>923</v>
      </c>
      <c r="L928" s="122">
        <v>1.0066126328147322</v>
      </c>
      <c r="M928" s="110">
        <v>0.62343629936764255</v>
      </c>
      <c r="N928" s="122">
        <v>4.7808710401037597</v>
      </c>
      <c r="O928" s="122">
        <v>2.1419141906773067</v>
      </c>
      <c r="P928" s="110">
        <v>3.539386630467682</v>
      </c>
      <c r="Q928" s="122">
        <v>0.6051653617718169</v>
      </c>
    </row>
    <row r="929" spans="11:17">
      <c r="K929" s="1">
        <v>924</v>
      </c>
      <c r="L929" s="122">
        <v>1.4628395026724084</v>
      </c>
      <c r="M929" s="110">
        <v>0.50314424425402116</v>
      </c>
      <c r="N929" s="122">
        <v>4.8051870198134337</v>
      </c>
      <c r="O929" s="122">
        <v>1.9127234470980623</v>
      </c>
      <c r="P929" s="110">
        <v>1.24537989883504</v>
      </c>
      <c r="Q929" s="122">
        <v>1.5358554035497702</v>
      </c>
    </row>
    <row r="930" spans="11:17">
      <c r="K930" s="1">
        <v>925</v>
      </c>
      <c r="L930" s="122">
        <v>3.6667084815652737</v>
      </c>
      <c r="M930" s="110">
        <v>0.60253310811635052</v>
      </c>
      <c r="N930" s="122">
        <v>4.9226488286504653</v>
      </c>
      <c r="O930" s="122">
        <v>2.1999383914095327</v>
      </c>
      <c r="P930" s="110">
        <v>3.1407563019910754</v>
      </c>
      <c r="Q930" s="122">
        <v>0.70044861169740769</v>
      </c>
    </row>
    <row r="931" spans="11:17">
      <c r="K931" s="1">
        <v>926</v>
      </c>
      <c r="L931" s="122">
        <v>1.3764336552574958</v>
      </c>
      <c r="M931" s="110">
        <v>0.33413980213908456</v>
      </c>
      <c r="N931" s="122">
        <v>4.8005817609579147</v>
      </c>
      <c r="O931" s="122">
        <v>1.5647510450456164</v>
      </c>
      <c r="P931" s="110">
        <v>-1.9775871335370141</v>
      </c>
      <c r="Q931" s="122">
        <v>-0.79124252909502923</v>
      </c>
    </row>
    <row r="932" spans="11:17">
      <c r="K932" s="1">
        <v>927</v>
      </c>
      <c r="L932" s="122">
        <v>4.3312966798609667</v>
      </c>
      <c r="M932" s="110">
        <v>0.38848589826183805</v>
      </c>
      <c r="N932" s="122">
        <v>4.9580700504432293</v>
      </c>
      <c r="O932" s="122">
        <v>1.7021502512230189</v>
      </c>
      <c r="P932" s="110">
        <v>-0.94119025573993653</v>
      </c>
      <c r="Q932" s="122">
        <v>-1.8085081532052598</v>
      </c>
    </row>
    <row r="933" spans="11:17">
      <c r="K933" s="1">
        <v>928</v>
      </c>
      <c r="L933" s="122">
        <v>1.5188074553935662</v>
      </c>
      <c r="M933" s="110">
        <v>0.43521158251199149</v>
      </c>
      <c r="N933" s="122">
        <v>4.808169999757566</v>
      </c>
      <c r="O933" s="122">
        <v>1.7737540516353141</v>
      </c>
      <c r="P933" s="110">
        <v>-5.0116991518553533E-2</v>
      </c>
      <c r="Q933" s="122">
        <v>-35.392269126502981</v>
      </c>
    </row>
    <row r="934" spans="11:17">
      <c r="K934" s="1">
        <v>929</v>
      </c>
      <c r="L934" s="122">
        <v>1.1092815440250412</v>
      </c>
      <c r="M934" s="110">
        <v>0.53504949159034088</v>
      </c>
      <c r="N934" s="122">
        <v>4.7863430877334459</v>
      </c>
      <c r="O934" s="122">
        <v>1.9683217607141916</v>
      </c>
      <c r="P934" s="110">
        <v>1.8538228429246502</v>
      </c>
      <c r="Q934" s="122">
        <v>1.0617636783506801</v>
      </c>
    </row>
    <row r="935" spans="11:17">
      <c r="K935" s="1">
        <v>930</v>
      </c>
      <c r="L935" s="122">
        <v>2.3904826662150986</v>
      </c>
      <c r="M935" s="110">
        <v>0.57528185156295009</v>
      </c>
      <c r="N935" s="122">
        <v>4.8546285451439317</v>
      </c>
      <c r="O935" s="122">
        <v>2.0926018906887265</v>
      </c>
      <c r="P935" s="110">
        <v>2.6210664029374726</v>
      </c>
      <c r="Q935" s="122">
        <v>0.79837805266723227</v>
      </c>
    </row>
    <row r="936" spans="11:17">
      <c r="K936" s="1">
        <v>931</v>
      </c>
      <c r="L936" s="122">
        <v>4.2883037121609346</v>
      </c>
      <c r="M936" s="110">
        <v>0.52639331907081155</v>
      </c>
      <c r="N936" s="122">
        <v>4.9557786112507536</v>
      </c>
      <c r="O936" s="122">
        <v>2.0377528238042419</v>
      </c>
      <c r="P936" s="110">
        <v>1.688746953156059</v>
      </c>
      <c r="Q936" s="122">
        <v>1.2066655812440898</v>
      </c>
    </row>
    <row r="937" spans="11:17">
      <c r="K937" s="1">
        <v>932</v>
      </c>
      <c r="L937" s="122">
        <v>2.2391289560285679</v>
      </c>
      <c r="M937" s="110">
        <v>0.57436862482074313</v>
      </c>
      <c r="N937" s="122">
        <v>4.8465616950984103</v>
      </c>
      <c r="O937" s="122">
        <v>2.0855028047862678</v>
      </c>
      <c r="P937" s="110">
        <v>2.6036508862422849</v>
      </c>
      <c r="Q937" s="122">
        <v>0.80099172120428419</v>
      </c>
    </row>
    <row r="938" spans="11:17">
      <c r="K938" s="1">
        <v>933</v>
      </c>
      <c r="L938" s="122">
        <v>1.4236030375304658</v>
      </c>
      <c r="M938" s="110">
        <v>0.55297752270152034</v>
      </c>
      <c r="N938" s="122">
        <v>4.8030957946942987</v>
      </c>
      <c r="O938" s="122">
        <v>2.0140761309302126</v>
      </c>
      <c r="P938" s="110">
        <v>2.195715946464361</v>
      </c>
      <c r="Q938" s="122">
        <v>0.9172753580322478</v>
      </c>
    </row>
    <row r="939" spans="11:17">
      <c r="K939" s="1">
        <v>934</v>
      </c>
      <c r="L939" s="122">
        <v>4.5580061884154848</v>
      </c>
      <c r="M939" s="110">
        <v>0.47336859718273849</v>
      </c>
      <c r="N939" s="122">
        <v>4.9701532138301676</v>
      </c>
      <c r="O939" s="122">
        <v>1.9140219631966495</v>
      </c>
      <c r="P939" s="110">
        <v>0.6775490910919828</v>
      </c>
      <c r="Q939" s="122">
        <v>2.8249199775500924</v>
      </c>
    </row>
    <row r="940" spans="11:17">
      <c r="K940" s="1">
        <v>935</v>
      </c>
      <c r="L940" s="122">
        <v>0.3033643933584127</v>
      </c>
      <c r="M940" s="110">
        <v>0.31015311730904016</v>
      </c>
      <c r="N940" s="122">
        <v>4.7433893154372164</v>
      </c>
      <c r="O940" s="122">
        <v>1.5174045348926679</v>
      </c>
      <c r="P940" s="110">
        <v>-2.4350206391637812</v>
      </c>
      <c r="Q940" s="122">
        <v>-0.62315879811752439</v>
      </c>
    </row>
    <row r="941" spans="11:17">
      <c r="K941" s="1">
        <v>936</v>
      </c>
      <c r="L941" s="122">
        <v>3.3603051606176368</v>
      </c>
      <c r="M941" s="110">
        <v>0.50560488064648013</v>
      </c>
      <c r="N941" s="122">
        <v>4.9063181444505988</v>
      </c>
      <c r="O941" s="122">
        <v>1.9643390618688894</v>
      </c>
      <c r="P941" s="110">
        <v>1.2923049966153499</v>
      </c>
      <c r="Q941" s="122">
        <v>1.5200274447701203</v>
      </c>
    </row>
    <row r="942" spans="11:17">
      <c r="K942" s="1">
        <v>937</v>
      </c>
      <c r="L942" s="122">
        <v>1.7464315335392377</v>
      </c>
      <c r="M942" s="110">
        <v>0.31874885132115927</v>
      </c>
      <c r="N942" s="122">
        <v>4.8203019078745735</v>
      </c>
      <c r="O942" s="122">
        <v>1.5330765096770342</v>
      </c>
      <c r="P942" s="110">
        <v>-2.271097330442359</v>
      </c>
      <c r="Q942" s="122">
        <v>-0.67503778421439353</v>
      </c>
    </row>
    <row r="943" spans="11:17">
      <c r="K943" s="1">
        <v>938</v>
      </c>
      <c r="L943" s="122">
        <v>3.0309049511574084</v>
      </c>
      <c r="M943" s="110">
        <v>0.49166313420794228</v>
      </c>
      <c r="N943" s="122">
        <v>4.8887617720867871</v>
      </c>
      <c r="O943" s="122">
        <v>1.9246377392252141</v>
      </c>
      <c r="P943" s="110">
        <v>1.0264315758768596</v>
      </c>
      <c r="Q943" s="122">
        <v>1.875076512120192</v>
      </c>
    </row>
    <row r="944" spans="11:17">
      <c r="K944" s="1">
        <v>939</v>
      </c>
      <c r="L944" s="122">
        <v>1.6202945781181182</v>
      </c>
      <c r="M944" s="110">
        <v>0.24118266439577493</v>
      </c>
      <c r="N944" s="122">
        <v>4.813579060424539</v>
      </c>
      <c r="O944" s="122">
        <v>1.3718594645826823</v>
      </c>
      <c r="P944" s="110">
        <v>-3.7503085284374187</v>
      </c>
      <c r="Q944" s="122">
        <v>-0.36579909470922201</v>
      </c>
    </row>
    <row r="945" spans="11:17">
      <c r="K945" s="1">
        <v>940</v>
      </c>
      <c r="L945" s="122">
        <v>3.2185061444343974</v>
      </c>
      <c r="M945" s="110">
        <v>0.45045896543962421</v>
      </c>
      <c r="N945" s="122">
        <v>4.8987605404860641</v>
      </c>
      <c r="O945" s="122">
        <v>1.8344041660653332</v>
      </c>
      <c r="P945" s="110">
        <v>0.24065532127244893</v>
      </c>
      <c r="Q945" s="122">
        <v>7.6225373133909686</v>
      </c>
    </row>
    <row r="946" spans="11:17">
      <c r="K946" s="1">
        <v>941</v>
      </c>
      <c r="L946" s="122">
        <v>0.53249199780558865</v>
      </c>
      <c r="M946" s="110">
        <v>0.50962672039565826</v>
      </c>
      <c r="N946" s="122">
        <v>4.7556013584990424</v>
      </c>
      <c r="O946" s="122">
        <v>1.9027399534631186</v>
      </c>
      <c r="P946" s="110">
        <v>1.3690027257334378</v>
      </c>
      <c r="Q946" s="122">
        <v>1.3898730204819227</v>
      </c>
    </row>
    <row r="947" spans="11:17">
      <c r="K947" s="1">
        <v>942</v>
      </c>
      <c r="L947" s="122">
        <v>2.3696271750317548</v>
      </c>
      <c r="M947" s="110">
        <v>0.56977398509889987</v>
      </c>
      <c r="N947" s="122">
        <v>4.8535169891748415</v>
      </c>
      <c r="O947" s="122">
        <v>2.079891320808458</v>
      </c>
      <c r="P947" s="110">
        <v>2.5160296843151926</v>
      </c>
      <c r="Q947" s="122">
        <v>0.82665611370740177</v>
      </c>
    </row>
    <row r="948" spans="11:17">
      <c r="K948" s="1">
        <v>943</v>
      </c>
      <c r="L948" s="122">
        <v>1.8516967072327055</v>
      </c>
      <c r="M948" s="110">
        <v>0.38971485958882834</v>
      </c>
      <c r="N948" s="122">
        <v>4.8259123311020886</v>
      </c>
      <c r="O948" s="122">
        <v>1.6827780998354998</v>
      </c>
      <c r="P948" s="110">
        <v>-0.9177535827662382</v>
      </c>
      <c r="Q948" s="122">
        <v>-1.833583797911603</v>
      </c>
    </row>
    <row r="949" spans="11:17">
      <c r="K949" s="1">
        <v>944</v>
      </c>
      <c r="L949" s="122">
        <v>2.4272365269540379</v>
      </c>
      <c r="M949" s="110">
        <v>0.49776887704709644</v>
      </c>
      <c r="N949" s="122">
        <v>4.8565874524135957</v>
      </c>
      <c r="O949" s="122">
        <v>1.9243086870423385</v>
      </c>
      <c r="P949" s="110">
        <v>1.1428699820659283</v>
      </c>
      <c r="Q949" s="122">
        <v>1.6837511853831608</v>
      </c>
    </row>
    <row r="950" spans="11:17">
      <c r="K950" s="1">
        <v>945</v>
      </c>
      <c r="L950" s="122">
        <v>1.4663442561244997</v>
      </c>
      <c r="M950" s="110">
        <v>0.51819753739508378</v>
      </c>
      <c r="N950" s="122">
        <v>4.8053738161629234</v>
      </c>
      <c r="O950" s="122">
        <v>1.9437971802028633</v>
      </c>
      <c r="P950" s="110">
        <v>1.5324508593088595</v>
      </c>
      <c r="Q950" s="134">
        <v>1.2684238247479742</v>
      </c>
    </row>
    <row r="951" spans="11:17">
      <c r="K951" s="1">
        <v>946</v>
      </c>
      <c r="L951" s="122">
        <v>0.78637522010450867</v>
      </c>
      <c r="M951" s="110">
        <v>0.55279213069447786</v>
      </c>
      <c r="N951" s="122">
        <v>4.7691328264811297</v>
      </c>
      <c r="O951" s="122">
        <v>1.9940378168663422</v>
      </c>
      <c r="P951" s="110">
        <v>2.1921804634954718</v>
      </c>
      <c r="Q951" s="122">
        <v>0.90961389815818927</v>
      </c>
    </row>
    <row r="952" spans="11:17">
      <c r="K952" s="1">
        <v>947</v>
      </c>
      <c r="L952" s="122">
        <v>1.2660416874856557</v>
      </c>
      <c r="M952" s="110">
        <v>0.33670846153078765</v>
      </c>
      <c r="N952" s="122">
        <v>4.7946980898596099</v>
      </c>
      <c r="O952" s="122">
        <v>1.5697950956811892</v>
      </c>
      <c r="P952" s="110">
        <v>-1.9286020037188187</v>
      </c>
      <c r="Q952" s="122">
        <v>-0.81395492312786066</v>
      </c>
    </row>
    <row r="953" spans="11:17">
      <c r="K953" s="1">
        <v>948</v>
      </c>
      <c r="L953" s="122">
        <v>0.9150028119688054</v>
      </c>
      <c r="M953" s="110">
        <v>0.39459413447715863</v>
      </c>
      <c r="N953" s="122">
        <v>4.7759884198723137</v>
      </c>
      <c r="O953" s="122">
        <v>1.6840108417950388</v>
      </c>
      <c r="P953" s="110">
        <v>-0.82470430009546547</v>
      </c>
      <c r="Q953" s="122">
        <v>-2.0419571494899476</v>
      </c>
    </row>
    <row r="954" spans="11:17">
      <c r="K954" s="1">
        <v>949</v>
      </c>
      <c r="L954" s="122">
        <v>2.2856838222626594</v>
      </c>
      <c r="M954" s="110">
        <v>0.6669450547206226</v>
      </c>
      <c r="N954" s="122">
        <v>4.8490429763589553</v>
      </c>
      <c r="O954" s="122">
        <v>2.2878042203492539</v>
      </c>
      <c r="P954" s="110">
        <v>4.3691120647070392</v>
      </c>
      <c r="Q954" s="122">
        <v>0.52363138927695541</v>
      </c>
    </row>
    <row r="955" spans="11:17">
      <c r="K955" s="1">
        <v>950</v>
      </c>
      <c r="L955" s="122">
        <v>1.195373621262072</v>
      </c>
      <c r="M955" s="110">
        <v>0.61258853408123093</v>
      </c>
      <c r="N955" s="122">
        <v>4.7909316232660251</v>
      </c>
      <c r="O955" s="122">
        <v>2.1275840041559109</v>
      </c>
      <c r="P955" s="110">
        <v>3.3325163881503954</v>
      </c>
      <c r="Q955" s="122">
        <v>0.63843167035009152</v>
      </c>
    </row>
    <row r="956" spans="11:17">
      <c r="K956" s="1">
        <v>951</v>
      </c>
      <c r="L956" s="122">
        <v>1.5055778488068126</v>
      </c>
      <c r="M956" s="110">
        <v>0.4755104494177198</v>
      </c>
      <c r="N956" s="122">
        <v>4.8074648881857049</v>
      </c>
      <c r="O956" s="122">
        <v>1.8567254987148019</v>
      </c>
      <c r="P956" s="110">
        <v>0.71839487629839738</v>
      </c>
      <c r="Q956" s="122">
        <v>2.5845472454950804</v>
      </c>
    </row>
    <row r="957" spans="11:17">
      <c r="K957" s="1">
        <v>952</v>
      </c>
      <c r="L957" s="122">
        <v>1.8321377777731436</v>
      </c>
      <c r="M957" s="110">
        <v>0.37096536347649839</v>
      </c>
      <c r="N957" s="122">
        <v>4.8248698792797526</v>
      </c>
      <c r="O957" s="122">
        <v>1.6430857482983807</v>
      </c>
      <c r="P957" s="110">
        <v>-1.2753122781911266</v>
      </c>
      <c r="Q957" s="122">
        <v>-1.2883791494808594</v>
      </c>
    </row>
    <row r="958" spans="11:17">
      <c r="K958" s="1">
        <v>953</v>
      </c>
      <c r="L958" s="122">
        <v>1.2945736309458349</v>
      </c>
      <c r="M958" s="110">
        <v>0.60214522297035822</v>
      </c>
      <c r="N958" s="122">
        <v>4.796218785382151</v>
      </c>
      <c r="O958" s="122">
        <v>2.1101794545898773</v>
      </c>
      <c r="P958" s="110">
        <v>3.1333592121735805</v>
      </c>
      <c r="Q958" s="122">
        <v>0.67345596585016709</v>
      </c>
    </row>
    <row r="959" spans="11:17">
      <c r="K959" s="1">
        <v>954</v>
      </c>
      <c r="L959" s="122">
        <v>2.5212838259886015</v>
      </c>
      <c r="M959" s="110">
        <v>0.52366030411648945</v>
      </c>
      <c r="N959" s="122">
        <v>4.8615999853575405</v>
      </c>
      <c r="O959" s="122">
        <v>1.9834734034727086</v>
      </c>
      <c r="P959" s="110">
        <v>1.6366275118767</v>
      </c>
      <c r="Q959" s="122">
        <v>1.2119272033978488</v>
      </c>
    </row>
    <row r="960" spans="11:17">
      <c r="K960" s="1">
        <v>955</v>
      </c>
      <c r="L960" s="122">
        <v>1.3850428967072346</v>
      </c>
      <c r="M960" s="110">
        <v>0.36912051367083692</v>
      </c>
      <c r="N960" s="122">
        <v>4.8010406163087023</v>
      </c>
      <c r="O960" s="122">
        <v>1.6363958039105029</v>
      </c>
      <c r="P960" s="110">
        <v>-1.3104941351229158</v>
      </c>
      <c r="Q960" s="122">
        <v>-1.2486860948500311</v>
      </c>
    </row>
    <row r="961" spans="11:17">
      <c r="K961" s="1">
        <v>956</v>
      </c>
      <c r="L961" s="122">
        <v>2.6190360965715405</v>
      </c>
      <c r="M961" s="110">
        <v>0.5727659794840475</v>
      </c>
      <c r="N961" s="122">
        <v>4.8668099858750695</v>
      </c>
      <c r="O961" s="122">
        <v>2.0947730932017352</v>
      </c>
      <c r="P961" s="110">
        <v>2.5730879435165406</v>
      </c>
      <c r="Q961" s="122">
        <v>0.81410862713805621</v>
      </c>
    </row>
    <row r="962" spans="11:17">
      <c r="K962" s="1">
        <v>957</v>
      </c>
      <c r="L962" s="122">
        <v>1.6754104760470483</v>
      </c>
      <c r="M962" s="110">
        <v>0.6515175214200758</v>
      </c>
      <c r="N962" s="122">
        <v>4.816516627552355</v>
      </c>
      <c r="O962" s="122">
        <v>2.2274632932164486</v>
      </c>
      <c r="P962" s="110">
        <v>4.0749042285327164</v>
      </c>
      <c r="Q962" s="122">
        <v>0.54662960607015521</v>
      </c>
    </row>
    <row r="963" spans="11:17">
      <c r="K963" s="1">
        <v>958</v>
      </c>
      <c r="L963" s="122">
        <v>2.475223806616599</v>
      </c>
      <c r="M963" s="110">
        <v>0.4160183100112983</v>
      </c>
      <c r="N963" s="122">
        <v>4.8591450784450512</v>
      </c>
      <c r="O963" s="122">
        <v>1.7461044319883658</v>
      </c>
      <c r="P963" s="110">
        <v>-0.41613864005603673</v>
      </c>
      <c r="Q963" s="122">
        <v>-4.1959680354442392</v>
      </c>
    </row>
    <row r="964" spans="11:17">
      <c r="K964" s="1">
        <v>959</v>
      </c>
      <c r="L964" s="122">
        <v>2.3002975641896901</v>
      </c>
      <c r="M964" s="110">
        <v>0.59929757976471276</v>
      </c>
      <c r="N964" s="122">
        <v>4.8498218595761813</v>
      </c>
      <c r="O964" s="122">
        <v>2.1416679181027352</v>
      </c>
      <c r="P964" s="110">
        <v>3.0790537746543016</v>
      </c>
      <c r="Q964" s="122">
        <v>0.69556041395970403</v>
      </c>
    </row>
    <row r="965" spans="11:17">
      <c r="K965" s="1">
        <v>960</v>
      </c>
      <c r="L965" s="122">
        <v>1.4758239494669851</v>
      </c>
      <c r="M965" s="110">
        <v>0.76356399973969846</v>
      </c>
      <c r="N965" s="122">
        <v>4.8058790648586918</v>
      </c>
      <c r="O965" s="122">
        <v>2.449471602493885</v>
      </c>
      <c r="P965" s="110">
        <v>6.2116652579969092</v>
      </c>
      <c r="Q965" s="122">
        <v>0.39433412792816397</v>
      </c>
    </row>
    <row r="966" spans="11:17">
      <c r="K966" s="1">
        <v>961</v>
      </c>
      <c r="L966" s="122">
        <v>1.0834892908409475</v>
      </c>
      <c r="M966" s="110">
        <v>0.51931953688166199</v>
      </c>
      <c r="N966" s="122">
        <v>4.7849684122232397</v>
      </c>
      <c r="O966" s="122">
        <v>1.9360114676349873</v>
      </c>
      <c r="P966" s="110">
        <v>1.5538477368721182</v>
      </c>
      <c r="Q966" s="122">
        <v>1.2459467048760913</v>
      </c>
    </row>
    <row r="967" spans="11:17">
      <c r="K967" s="1">
        <v>962</v>
      </c>
      <c r="L967" s="122">
        <v>1.4220927750518997</v>
      </c>
      <c r="M967" s="110">
        <v>0.57594172803357357</v>
      </c>
      <c r="N967" s="122">
        <v>4.8030153007247156</v>
      </c>
      <c r="O967" s="122">
        <v>2.0611679078605594</v>
      </c>
      <c r="P967" s="110">
        <v>2.6336504515201185</v>
      </c>
      <c r="Q967" s="122">
        <v>0.78262774267210455</v>
      </c>
    </row>
    <row r="968" spans="11:17">
      <c r="K968" s="1">
        <v>963</v>
      </c>
      <c r="L968" s="122">
        <v>3.1746063978198098</v>
      </c>
      <c r="M968" s="110">
        <v>0.31270221325593384</v>
      </c>
      <c r="N968" s="122">
        <v>4.896420771791</v>
      </c>
      <c r="O968" s="122">
        <v>1.5185680698366069</v>
      </c>
      <c r="P968" s="110">
        <v>-2.3864085902946535</v>
      </c>
      <c r="Q968" s="122">
        <v>-0.63634034675055662</v>
      </c>
    </row>
    <row r="969" spans="11:17">
      <c r="K969" s="1">
        <v>964</v>
      </c>
      <c r="L969" s="122">
        <v>1.4978472909242189</v>
      </c>
      <c r="M969" s="110">
        <v>0.27743638774222734</v>
      </c>
      <c r="N969" s="122">
        <v>4.8070528649116788</v>
      </c>
      <c r="O969" s="122">
        <v>1.447974018233019</v>
      </c>
      <c r="P969" s="110">
        <v>-3.058938800611628</v>
      </c>
      <c r="Q969" s="122">
        <v>-0.47335828292592835</v>
      </c>
    </row>
    <row r="970" spans="11:17">
      <c r="K970" s="1">
        <v>965</v>
      </c>
      <c r="L970" s="122">
        <v>2.0675129938496717</v>
      </c>
      <c r="M970" s="110">
        <v>0.62995064529596534</v>
      </c>
      <c r="N970" s="122">
        <v>4.8374149075461998</v>
      </c>
      <c r="O970" s="122">
        <v>2.1986070075440072</v>
      </c>
      <c r="P970" s="110">
        <v>3.6636172240645806</v>
      </c>
      <c r="Q970" s="122">
        <v>0.60011919179285178</v>
      </c>
    </row>
    <row r="971" spans="11:17">
      <c r="K971" s="1">
        <v>966</v>
      </c>
      <c r="L971" s="122">
        <v>3.2605235595462516</v>
      </c>
      <c r="M971" s="110">
        <v>0.5848039439316487</v>
      </c>
      <c r="N971" s="122">
        <v>4.9009999846766963</v>
      </c>
      <c r="O971" s="122">
        <v>2.1439492459837108</v>
      </c>
      <c r="P971" s="110">
        <v>2.8026556523055213</v>
      </c>
      <c r="Q971" s="122">
        <v>0.76497062499278312</v>
      </c>
    </row>
    <row r="972" spans="11:17">
      <c r="K972" s="1">
        <v>967</v>
      </c>
      <c r="L972" s="122">
        <v>-0.38845894402364545</v>
      </c>
      <c r="M972" s="110">
        <v>0.58019120870662899</v>
      </c>
      <c r="N972" s="122">
        <v>4.706516515201427</v>
      </c>
      <c r="O972" s="122">
        <v>2.0073980610461621</v>
      </c>
      <c r="P972" s="110">
        <v>2.7146893635307627</v>
      </c>
      <c r="Q972" s="122">
        <v>0.73945773981127338</v>
      </c>
    </row>
    <row r="973" spans="11:17">
      <c r="K973" s="1">
        <v>968</v>
      </c>
      <c r="L973" s="122">
        <v>2.8819482467827768</v>
      </c>
      <c r="M973" s="110">
        <v>0.58865369142331558</v>
      </c>
      <c r="N973" s="122">
        <v>4.8808226776570276</v>
      </c>
      <c r="O973" s="122">
        <v>2.1393032011838189</v>
      </c>
      <c r="P973" s="110">
        <v>2.8760715287956842</v>
      </c>
      <c r="Q973" s="122">
        <v>0.74382823228309036</v>
      </c>
    </row>
    <row r="974" spans="11:17">
      <c r="K974" s="1">
        <v>969</v>
      </c>
      <c r="L974" s="122">
        <v>1.0494747049873552</v>
      </c>
      <c r="M974" s="110">
        <v>0.43983124468005963</v>
      </c>
      <c r="N974" s="122">
        <v>4.7831555028264159</v>
      </c>
      <c r="O974" s="122">
        <v>1.7759137864731738</v>
      </c>
      <c r="P974" s="110">
        <v>3.7981396204621376E-2</v>
      </c>
      <c r="Q974" s="122">
        <v>46.757464546737488</v>
      </c>
    </row>
    <row r="975" spans="11:17">
      <c r="K975" s="1">
        <v>970</v>
      </c>
      <c r="L975" s="122">
        <v>3.9366532563605121</v>
      </c>
      <c r="M975" s="110">
        <v>0.51840478461589035</v>
      </c>
      <c r="N975" s="122">
        <v>4.9370363452575017</v>
      </c>
      <c r="O975" s="122">
        <v>2.0090607880767068</v>
      </c>
      <c r="P975" s="110">
        <v>1.5364031279702743</v>
      </c>
      <c r="Q975" s="122">
        <v>1.307639089963879</v>
      </c>
    </row>
    <row r="976" spans="11:17">
      <c r="K976" s="1">
        <v>971</v>
      </c>
      <c r="L976" s="122">
        <v>2.6324528410489991</v>
      </c>
      <c r="M976" s="110">
        <v>0.59527885067597319</v>
      </c>
      <c r="N976" s="122">
        <v>4.8675250715222296</v>
      </c>
      <c r="O976" s="122">
        <v>2.1450817004004756</v>
      </c>
      <c r="P976" s="110">
        <v>3.002415366793791</v>
      </c>
      <c r="Q976" s="122">
        <v>0.71445201224478083</v>
      </c>
    </row>
    <row r="977" spans="11:17">
      <c r="K977" s="1">
        <v>972</v>
      </c>
      <c r="L977" s="122">
        <v>1.5336856626445328</v>
      </c>
      <c r="M977" s="110">
        <v>0.50008286315768913</v>
      </c>
      <c r="N977" s="122">
        <v>4.808962978447628</v>
      </c>
      <c r="O977" s="122">
        <v>1.9081084220329867</v>
      </c>
      <c r="P977" s="110">
        <v>1.186998413570322</v>
      </c>
      <c r="Q977" s="122">
        <v>1.6075071375147576</v>
      </c>
    </row>
    <row r="978" spans="11:17">
      <c r="K978" s="1">
        <v>973</v>
      </c>
      <c r="L978" s="122">
        <v>3.5239143124932917</v>
      </c>
      <c r="M978" s="110">
        <v>0.53114209586801309</v>
      </c>
      <c r="N978" s="122">
        <v>4.9150381850272673</v>
      </c>
      <c r="O978" s="122">
        <v>2.0279566299884877</v>
      </c>
      <c r="P978" s="110">
        <v>1.7793075968287582</v>
      </c>
      <c r="Q978" s="122">
        <v>1.1397448274839574</v>
      </c>
    </row>
    <row r="979" spans="11:17">
      <c r="K979" s="1">
        <v>974</v>
      </c>
      <c r="L979" s="122">
        <v>4.1695415450410209</v>
      </c>
      <c r="M979" s="110">
        <v>0.53404412847960192</v>
      </c>
      <c r="N979" s="122">
        <v>4.9494488252675968</v>
      </c>
      <c r="O979" s="122">
        <v>2.0530267912275919</v>
      </c>
      <c r="P979" s="110">
        <v>1.8346502571575236</v>
      </c>
      <c r="Q979" s="122">
        <v>1.1190289719896833</v>
      </c>
    </row>
    <row r="980" spans="11:17">
      <c r="K980" s="1">
        <v>975</v>
      </c>
      <c r="L980" s="122">
        <v>1.8895297900744317</v>
      </c>
      <c r="M980" s="110">
        <v>0.46338888308626502</v>
      </c>
      <c r="N980" s="122">
        <v>4.8279287587513871</v>
      </c>
      <c r="O980" s="122">
        <v>1.838958519547675</v>
      </c>
      <c r="P980" s="110">
        <v>0.4872328537024444</v>
      </c>
      <c r="Q980" s="122">
        <v>3.7742908869415781</v>
      </c>
    </row>
    <row r="981" spans="11:17">
      <c r="K981" s="1">
        <v>976</v>
      </c>
      <c r="L981" s="122">
        <v>2.8659038007467306</v>
      </c>
      <c r="M981" s="110">
        <v>0.46470539575251946</v>
      </c>
      <c r="N981" s="122">
        <v>4.8799675407721992</v>
      </c>
      <c r="O981" s="122">
        <v>1.8603524829674303</v>
      </c>
      <c r="P981" s="110">
        <v>0.51233915782049166</v>
      </c>
      <c r="Q981" s="122">
        <v>3.631095641569607</v>
      </c>
    </row>
    <row r="982" spans="11:17">
      <c r="K982" s="1">
        <v>977</v>
      </c>
      <c r="L982" s="122">
        <v>1.7525372614964936</v>
      </c>
      <c r="M982" s="110">
        <v>0.43019399974412659</v>
      </c>
      <c r="N982" s="122">
        <v>4.8206273309632399</v>
      </c>
      <c r="O982" s="122">
        <v>1.7667647558949158</v>
      </c>
      <c r="P982" s="110">
        <v>-0.14580384827009851</v>
      </c>
      <c r="Q982" s="122">
        <v>-12.117408263614701</v>
      </c>
    </row>
    <row r="983" spans="11:17">
      <c r="K983" s="1">
        <v>978</v>
      </c>
      <c r="L983" s="122">
        <v>1.1250716908741727</v>
      </c>
      <c r="M983" s="110">
        <v>0.46391180606918991</v>
      </c>
      <c r="N983" s="122">
        <v>4.7871846709802117</v>
      </c>
      <c r="O983" s="122">
        <v>1.8255756320224741</v>
      </c>
      <c r="P983" s="110">
        <v>0.49720515687593192</v>
      </c>
      <c r="Q983" s="122">
        <v>3.6716747740370113</v>
      </c>
    </row>
    <row r="984" spans="11:17">
      <c r="K984" s="1">
        <v>979</v>
      </c>
      <c r="L984" s="122">
        <v>2.0056337013826235</v>
      </c>
      <c r="M984" s="110">
        <v>0.51193491244677258</v>
      </c>
      <c r="N984" s="122">
        <v>4.8341168650162905</v>
      </c>
      <c r="O984" s="122">
        <v>1.9445923432220589</v>
      </c>
      <c r="P984" s="110">
        <v>1.4130206627298207</v>
      </c>
      <c r="Q984" s="122">
        <v>1.3761952634615353</v>
      </c>
    </row>
    <row r="985" spans="11:17">
      <c r="K985" s="1">
        <v>980</v>
      </c>
      <c r="L985" s="122">
        <v>2.1307075619145852</v>
      </c>
      <c r="M985" s="110">
        <v>0.26705810607801977</v>
      </c>
      <c r="N985" s="122">
        <v>4.8407830516349231</v>
      </c>
      <c r="O985" s="122">
        <v>1.4218865895891666</v>
      </c>
      <c r="P985" s="110">
        <v>-3.2568558449083937</v>
      </c>
      <c r="Q985" s="122">
        <v>-0.43658259907698194</v>
      </c>
    </row>
    <row r="986" spans="11:17">
      <c r="K986" s="1">
        <v>981</v>
      </c>
      <c r="L986" s="122">
        <v>1.7571622955356279</v>
      </c>
      <c r="M986" s="110">
        <v>0.70996183895727205</v>
      </c>
      <c r="N986" s="122">
        <v>4.8208738360274568</v>
      </c>
      <c r="O986" s="122">
        <v>2.3536544581147503</v>
      </c>
      <c r="P986" s="110">
        <v>5.1894554574510892</v>
      </c>
      <c r="Q986" s="122">
        <v>0.45354555548508313</v>
      </c>
    </row>
    <row r="987" spans="11:17">
      <c r="K987" s="1">
        <v>982</v>
      </c>
      <c r="L987" s="122">
        <v>0.22104902432690676</v>
      </c>
      <c r="M987" s="110">
        <v>0.46086100304878214</v>
      </c>
      <c r="N987" s="122">
        <v>4.7390020708985752</v>
      </c>
      <c r="O987" s="122">
        <v>1.8026694687924056</v>
      </c>
      <c r="P987" s="110">
        <v>0.4390253987939019</v>
      </c>
      <c r="Q987" s="122">
        <v>4.1060710240107525</v>
      </c>
    </row>
    <row r="988" spans="11:17">
      <c r="K988" s="1">
        <v>983</v>
      </c>
      <c r="L988" s="122">
        <v>2.9380776512635505</v>
      </c>
      <c r="M988" s="110">
        <v>0.34699131714024845</v>
      </c>
      <c r="N988" s="122">
        <v>4.8838142626570438</v>
      </c>
      <c r="O988" s="122">
        <v>1.5962138483365482</v>
      </c>
      <c r="P988" s="110">
        <v>-1.7325047638285476</v>
      </c>
      <c r="Q988" s="122">
        <v>-0.921333021220202</v>
      </c>
    </row>
    <row r="989" spans="11:17">
      <c r="K989" s="1">
        <v>984</v>
      </c>
      <c r="L989" s="122">
        <v>1.9921318477738654</v>
      </c>
      <c r="M989" s="110">
        <v>0.39971535859652074</v>
      </c>
      <c r="N989" s="122">
        <v>4.8333972432226506</v>
      </c>
      <c r="O989" s="122">
        <v>1.7053361334357939</v>
      </c>
      <c r="P989" s="110">
        <v>-0.72704097068506002</v>
      </c>
      <c r="Q989" s="122">
        <v>-2.3455846399260385</v>
      </c>
    </row>
    <row r="990" spans="11:17">
      <c r="K990" s="1">
        <v>985</v>
      </c>
      <c r="L990" s="122">
        <v>1.9530588028701732</v>
      </c>
      <c r="M990" s="110">
        <v>0.70696332967657116</v>
      </c>
      <c r="N990" s="122">
        <v>4.831314728075375</v>
      </c>
      <c r="O990" s="122">
        <v>2.3574502611261385</v>
      </c>
      <c r="P990" s="110">
        <v>5.1322729571746279</v>
      </c>
      <c r="Q990" s="122">
        <v>0.45933844142692298</v>
      </c>
    </row>
    <row r="991" spans="11:17">
      <c r="K991" s="1">
        <v>986</v>
      </c>
      <c r="L991" s="122">
        <v>0.80130456557618879</v>
      </c>
      <c r="M991" s="110">
        <v>0.41782655159522986</v>
      </c>
      <c r="N991" s="122">
        <v>4.7699285307360793</v>
      </c>
      <c r="O991" s="122">
        <v>1.7286693990137056</v>
      </c>
      <c r="P991" s="110">
        <v>-0.38165491324599188</v>
      </c>
      <c r="Q991" s="122">
        <v>-4.5294042838628652</v>
      </c>
    </row>
    <row r="992" spans="11:17">
      <c r="K992" s="1">
        <v>987</v>
      </c>
      <c r="L992" s="122">
        <v>2.1560723107882072</v>
      </c>
      <c r="M992" s="110">
        <v>0.46919786466409114</v>
      </c>
      <c r="N992" s="122">
        <v>4.8421349420203894</v>
      </c>
      <c r="O992" s="122">
        <v>1.85648640473027</v>
      </c>
      <c r="P992" s="110">
        <v>0.59801193076514991</v>
      </c>
      <c r="Q992" s="122">
        <v>3.1044303787633725</v>
      </c>
    </row>
    <row r="993" spans="11:17">
      <c r="K993" s="1">
        <v>988</v>
      </c>
      <c r="L993" s="122">
        <v>2.9919298427792613</v>
      </c>
      <c r="M993" s="110">
        <v>0.52697488980638507</v>
      </c>
      <c r="N993" s="122">
        <v>4.8866844767604487</v>
      </c>
      <c r="O993" s="122">
        <v>2.0036574828547433</v>
      </c>
      <c r="P993" s="110">
        <v>1.6998376871290226</v>
      </c>
      <c r="Q993" s="122">
        <v>1.1787345921473618</v>
      </c>
    </row>
    <row r="994" spans="11:17">
      <c r="K994" s="1">
        <v>989</v>
      </c>
      <c r="L994" s="122">
        <v>1.3863895462823432</v>
      </c>
      <c r="M994" s="110">
        <v>0.43887952931129925</v>
      </c>
      <c r="N994" s="122">
        <v>4.8011123900377566</v>
      </c>
      <c r="O994" s="122">
        <v>1.7792645671693457</v>
      </c>
      <c r="P994" s="110">
        <v>1.9831889485558918E-2</v>
      </c>
      <c r="Q994" s="122">
        <v>89.717349850348924</v>
      </c>
    </row>
    <row r="995" spans="11:17">
      <c r="K995" s="1">
        <v>990</v>
      </c>
      <c r="L995" s="122">
        <v>3.6419483559115298</v>
      </c>
      <c r="M995" s="110">
        <v>0.50911471974427525</v>
      </c>
      <c r="N995" s="122">
        <v>4.9213291634733727</v>
      </c>
      <c r="O995" s="122">
        <v>1.9794961111251785</v>
      </c>
      <c r="P995" s="110">
        <v>1.3592387148038405</v>
      </c>
      <c r="Q995" s="122">
        <v>1.4563270524639602</v>
      </c>
    </row>
    <row r="996" spans="11:17">
      <c r="K996" s="1">
        <v>991</v>
      </c>
      <c r="L996" s="122">
        <v>0.11111604214445037</v>
      </c>
      <c r="M996" s="110">
        <v>0.30935301483092081</v>
      </c>
      <c r="N996" s="122">
        <v>4.7331428628142138</v>
      </c>
      <c r="O996" s="122">
        <v>1.5162150335035403</v>
      </c>
      <c r="P996" s="110">
        <v>-2.4502788411212464</v>
      </c>
      <c r="Q996" s="122">
        <v>-0.61879285249417615</v>
      </c>
    </row>
    <row r="997" spans="11:17">
      <c r="K997" s="1">
        <v>992</v>
      </c>
      <c r="L997" s="122">
        <v>3.0189682615870095</v>
      </c>
      <c r="M997" s="110">
        <v>0.53554782362056141</v>
      </c>
      <c r="N997" s="122">
        <v>4.8881255704060642</v>
      </c>
      <c r="O997" s="122">
        <v>2.0238279619560871</v>
      </c>
      <c r="P997" s="110">
        <v>1.86332618901708</v>
      </c>
      <c r="Q997" s="122">
        <v>1.0861372388178976</v>
      </c>
    </row>
    <row r="998" spans="11:17">
      <c r="K998" s="1">
        <v>993</v>
      </c>
      <c r="L998" s="122">
        <v>0.81454430199626215</v>
      </c>
      <c r="M998" s="110">
        <v>0.55597571543244939</v>
      </c>
      <c r="N998" s="122">
        <v>4.7706341822077967</v>
      </c>
      <c r="O998" s="122">
        <v>2.0011828475058229</v>
      </c>
      <c r="P998" s="110">
        <v>2.2528924100386725</v>
      </c>
      <c r="Q998" s="122">
        <v>0.8882727104892999</v>
      </c>
    </row>
    <row r="999" spans="11:17">
      <c r="K999" s="1">
        <v>994</v>
      </c>
      <c r="L999" s="122">
        <v>2.3597601145604279</v>
      </c>
      <c r="M999" s="110">
        <v>0.40351878173536304</v>
      </c>
      <c r="N999" s="122">
        <v>4.8529910945858417</v>
      </c>
      <c r="O999" s="122">
        <v>1.7174298395570915</v>
      </c>
      <c r="P999" s="110">
        <v>-0.65450851394458454</v>
      </c>
      <c r="Q999" s="122">
        <v>-2.6239992344889522</v>
      </c>
    </row>
    <row r="1000" spans="11:17">
      <c r="K1000" s="1">
        <v>995</v>
      </c>
      <c r="L1000" s="122">
        <v>2.0585548259014197</v>
      </c>
      <c r="M1000" s="110">
        <v>0.31115166099277336</v>
      </c>
      <c r="N1000" s="122">
        <v>4.8369374551108928</v>
      </c>
      <c r="O1000" s="122">
        <v>1.5166864391598569</v>
      </c>
      <c r="P1000" s="110">
        <v>-2.4159781019808477</v>
      </c>
      <c r="Q1000" s="122">
        <v>-0.62777325585705168</v>
      </c>
    </row>
    <row r="1001" spans="11:17">
      <c r="K1001" s="1">
        <v>996</v>
      </c>
      <c r="L1001" s="122">
        <v>1.2824512359650471</v>
      </c>
      <c r="M1001" s="110">
        <v>0.34058272515195626</v>
      </c>
      <c r="N1001" s="122">
        <v>4.7955726859744638</v>
      </c>
      <c r="O1001" s="122">
        <v>1.5777070017155337</v>
      </c>
      <c r="P1001" s="110">
        <v>-1.8547185970492279</v>
      </c>
      <c r="Q1001" s="122">
        <v>-0.85064494647629729</v>
      </c>
    </row>
    <row r="1002" spans="11:17">
      <c r="K1002" s="1">
        <v>997</v>
      </c>
      <c r="L1002" s="122">
        <v>4.070732421804367</v>
      </c>
      <c r="M1002" s="110">
        <v>0.6117594185006543</v>
      </c>
      <c r="N1002" s="122">
        <v>4.9441824966173291</v>
      </c>
      <c r="O1002" s="122">
        <v>2.2373010922008474</v>
      </c>
      <c r="P1002" s="110">
        <v>3.316704897347055</v>
      </c>
      <c r="Q1002" s="122">
        <v>0.67455536788648451</v>
      </c>
    </row>
    <row r="1003" spans="11:17">
      <c r="K1003" s="1">
        <v>998</v>
      </c>
      <c r="L1003" s="122">
        <v>0.92379111498188604</v>
      </c>
      <c r="M1003" s="110">
        <v>0.69145542531682191</v>
      </c>
      <c r="N1003" s="122">
        <v>4.7764568188463041</v>
      </c>
      <c r="O1003" s="122">
        <v>2.273662094699878</v>
      </c>
      <c r="P1003" s="110">
        <v>4.8365324200196405</v>
      </c>
      <c r="Q1003" s="122">
        <v>0.47010169626664988</v>
      </c>
    </row>
    <row r="1004" spans="11:17">
      <c r="K1004" s="1">
        <v>999</v>
      </c>
      <c r="L1004" s="122">
        <v>2.4816292143686245</v>
      </c>
      <c r="M1004" s="110">
        <v>0.58049362492471956</v>
      </c>
      <c r="N1004" s="122">
        <v>4.8594864738674186</v>
      </c>
      <c r="O1004" s="122">
        <v>2.1071252184953675</v>
      </c>
      <c r="P1004" s="110">
        <v>2.7204565344332714</v>
      </c>
      <c r="Q1004" s="122">
        <v>0.77454838620839284</v>
      </c>
    </row>
    <row r="1005" spans="11:17">
      <c r="K1005" s="1">
        <v>1000</v>
      </c>
      <c r="L1005" s="122">
        <v>2.914260181574635</v>
      </c>
      <c r="M1005" s="110">
        <v>0.51516190355350722</v>
      </c>
      <c r="N1005" s="122">
        <v>4.8825448391575641</v>
      </c>
      <c r="O1005" s="122">
        <v>1.9749222878445574</v>
      </c>
      <c r="P1005" s="110">
        <v>1.4745603821632898</v>
      </c>
      <c r="Q1005" s="122">
        <v>1.3393295464423094</v>
      </c>
    </row>
    <row r="1006" spans="11:17">
      <c r="K1006" s="1" t="s">
        <v>90</v>
      </c>
      <c r="L1006" s="135">
        <f t="shared" ref="L1006:Q1006" ca="1" si="1">AVERAGE(L5:L1005)</f>
        <v>1.949730465344554</v>
      </c>
      <c r="M1006" s="136">
        <f t="shared" ca="1" si="1"/>
        <v>0.4798719225156543</v>
      </c>
      <c r="N1006" s="135">
        <f t="shared" ca="1" si="1"/>
        <v>4.8311373343419328</v>
      </c>
      <c r="O1006" s="135">
        <f t="shared" ca="1" si="1"/>
        <v>1.8756545989546038</v>
      </c>
      <c r="P1006" s="136">
        <f t="shared" ca="1" si="1"/>
        <v>0.80156951852266445</v>
      </c>
      <c r="Q1006" s="135">
        <f t="shared" ca="1" si="1"/>
        <v>0.67650810979599374</v>
      </c>
    </row>
  </sheetData>
  <mergeCells count="1">
    <mergeCell ref="A9:B9"/>
  </mergeCells>
  <conditionalFormatting sqref="F12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Decision Tree</vt:lpstr>
      <vt:lpstr>Results &amp; Determ. Sen. Analysis</vt:lpstr>
      <vt:lpstr>Decision Tree (Monte Carlo)</vt:lpstr>
      <vt:lpstr>Monte Carlo 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Migle Apanaviciute</cp:lastModifiedBy>
  <dcterms:created xsi:type="dcterms:W3CDTF">2013-05-17T22:25:06Z</dcterms:created>
  <dcterms:modified xsi:type="dcterms:W3CDTF">2021-07-02T09:57:43Z</dcterms:modified>
</cp:coreProperties>
</file>