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7" activeTab="11"/>
  </bookViews>
  <sheets>
    <sheet name="Turkish Quarterly Data" sheetId="1" r:id="rId1"/>
    <sheet name="Turkish Annual Data" sheetId="2" r:id="rId2"/>
    <sheet name="Turkish Quarterly Data (2)" sheetId="4" r:id="rId3"/>
    <sheet name="Turkish Annual Data (2)" sheetId="5" r:id="rId4"/>
    <sheet name="German Quarterly Data" sheetId="3" r:id="rId5"/>
    <sheet name="German Annual Data" sheetId="6" r:id="rId6"/>
    <sheet name="Turkish CPI" sheetId="10" r:id="rId7"/>
    <sheet name="German CPI" sheetId="7" r:id="rId8"/>
    <sheet name="Currency Exchange EUR-TRY" sheetId="8" r:id="rId9"/>
    <sheet name="Fixed salaries GER" sheetId="11" r:id="rId10"/>
    <sheet name="Fixed salaries TUR" sheetId="12" r:id="rId11"/>
    <sheet name="Unit labour costs TUR" sheetId="13" r:id="rId12"/>
  </sheets>
  <calcPr calcId="124519"/>
</workbook>
</file>

<file path=xl/calcChain.xml><?xml version="1.0" encoding="utf-8"?>
<calcChain xmlns="http://schemas.openxmlformats.org/spreadsheetml/2006/main">
  <c r="M30" i="11"/>
  <c r="B22" i="13"/>
  <c r="B21"/>
  <c r="D3"/>
  <c r="E3"/>
  <c r="B19"/>
  <c r="X48" i="12"/>
  <c r="X47"/>
  <c r="U48"/>
  <c r="U47"/>
  <c r="R48"/>
  <c r="R47"/>
  <c r="O48"/>
  <c r="O47"/>
  <c r="L48"/>
  <c r="L47"/>
  <c r="I48"/>
  <c r="I47"/>
  <c r="F48"/>
  <c r="F47"/>
  <c r="C48"/>
  <c r="C47"/>
  <c r="B16" i="13"/>
  <c r="B14"/>
  <c r="B12"/>
  <c r="B13" s="1"/>
  <c r="B9"/>
  <c r="F2"/>
  <c r="D2"/>
  <c r="C2"/>
  <c r="M22"/>
  <c r="N20"/>
  <c r="O20" s="1"/>
  <c r="L22"/>
  <c r="W42" i="12"/>
  <c r="W39"/>
  <c r="W34"/>
  <c r="W30"/>
  <c r="W21"/>
  <c r="O8" i="13" s="1"/>
  <c r="O13" s="1"/>
  <c r="W3" i="12"/>
  <c r="W45" s="1"/>
  <c r="T42"/>
  <c r="T39"/>
  <c r="T34"/>
  <c r="T30"/>
  <c r="T21"/>
  <c r="T3"/>
  <c r="Q42"/>
  <c r="Q39"/>
  <c r="Q34"/>
  <c r="Q30"/>
  <c r="Q21"/>
  <c r="Q3"/>
  <c r="M7" i="13" s="1"/>
  <c r="M12" s="1"/>
  <c r="H2"/>
  <c r="O3"/>
  <c r="O2"/>
  <c r="N3"/>
  <c r="N2"/>
  <c r="M3"/>
  <c r="M2"/>
  <c r="L2"/>
  <c r="L3"/>
  <c r="N42" i="12"/>
  <c r="N39"/>
  <c r="N34"/>
  <c r="N30"/>
  <c r="N21"/>
  <c r="N3"/>
  <c r="B3"/>
  <c r="B21"/>
  <c r="B30"/>
  <c r="B34"/>
  <c r="B39"/>
  <c r="B42"/>
  <c r="I3" i="13"/>
  <c r="I2"/>
  <c r="E2"/>
  <c r="H42" i="12"/>
  <c r="H39"/>
  <c r="H34"/>
  <c r="H30"/>
  <c r="H21"/>
  <c r="H3"/>
  <c r="E42"/>
  <c r="E39"/>
  <c r="E34"/>
  <c r="E30"/>
  <c r="E21"/>
  <c r="E3"/>
  <c r="Y44"/>
  <c r="Y43"/>
  <c r="Y42" s="1"/>
  <c r="Y41"/>
  <c r="Y40"/>
  <c r="Y39" s="1"/>
  <c r="Y38"/>
  <c r="Y37"/>
  <c r="Y36"/>
  <c r="Y35"/>
  <c r="Y33"/>
  <c r="Y32"/>
  <c r="Y31"/>
  <c r="Y29"/>
  <c r="Y28"/>
  <c r="Y27"/>
  <c r="Y26"/>
  <c r="Y25"/>
  <c r="Y24"/>
  <c r="Y23"/>
  <c r="Y22"/>
  <c r="Y20"/>
  <c r="Y19"/>
  <c r="Y18"/>
  <c r="Y17"/>
  <c r="Y16"/>
  <c r="Y15"/>
  <c r="Y14"/>
  <c r="Y13"/>
  <c r="Y12"/>
  <c r="Y11"/>
  <c r="Y10"/>
  <c r="Y9"/>
  <c r="Y8"/>
  <c r="Y7"/>
  <c r="Y6"/>
  <c r="Y5"/>
  <c r="Y4"/>
  <c r="V44"/>
  <c r="V43"/>
  <c r="V41"/>
  <c r="V40"/>
  <c r="V39" s="1"/>
  <c r="V38"/>
  <c r="V37"/>
  <c r="V36"/>
  <c r="V35"/>
  <c r="V33"/>
  <c r="V32"/>
  <c r="V31"/>
  <c r="V29"/>
  <c r="V28"/>
  <c r="V27"/>
  <c r="V26"/>
  <c r="V25"/>
  <c r="V24"/>
  <c r="V23"/>
  <c r="V22"/>
  <c r="V20"/>
  <c r="V19"/>
  <c r="V18"/>
  <c r="V17"/>
  <c r="V16"/>
  <c r="V15"/>
  <c r="V14"/>
  <c r="V13"/>
  <c r="V12"/>
  <c r="V11"/>
  <c r="V10"/>
  <c r="V9"/>
  <c r="V8"/>
  <c r="V7"/>
  <c r="V6"/>
  <c r="V5"/>
  <c r="V4"/>
  <c r="S44"/>
  <c r="S43"/>
  <c r="S41"/>
  <c r="S40"/>
  <c r="S38"/>
  <c r="S37"/>
  <c r="S36"/>
  <c r="S35"/>
  <c r="S33"/>
  <c r="S32"/>
  <c r="S31"/>
  <c r="S29"/>
  <c r="S28"/>
  <c r="S27"/>
  <c r="S26"/>
  <c r="S25"/>
  <c r="S24"/>
  <c r="S23"/>
  <c r="S22"/>
  <c r="S20"/>
  <c r="S19"/>
  <c r="S18"/>
  <c r="S17"/>
  <c r="S16"/>
  <c r="S15"/>
  <c r="S14"/>
  <c r="S13"/>
  <c r="S12"/>
  <c r="S11"/>
  <c r="S10"/>
  <c r="S9"/>
  <c r="S8"/>
  <c r="S7"/>
  <c r="S6"/>
  <c r="S5"/>
  <c r="S4"/>
  <c r="P44"/>
  <c r="P43"/>
  <c r="P42" s="1"/>
  <c r="P41"/>
  <c r="P40"/>
  <c r="P38"/>
  <c r="P37"/>
  <c r="P36"/>
  <c r="P35"/>
  <c r="P33"/>
  <c r="P32"/>
  <c r="P31"/>
  <c r="P29"/>
  <c r="P28"/>
  <c r="P27"/>
  <c r="P26"/>
  <c r="P25"/>
  <c r="P24"/>
  <c r="P23"/>
  <c r="P22"/>
  <c r="P20"/>
  <c r="P19"/>
  <c r="P18"/>
  <c r="P17"/>
  <c r="P16"/>
  <c r="P15"/>
  <c r="P14"/>
  <c r="P13"/>
  <c r="P12"/>
  <c r="P11"/>
  <c r="P10"/>
  <c r="P9"/>
  <c r="P8"/>
  <c r="P7"/>
  <c r="P6"/>
  <c r="P5"/>
  <c r="P4"/>
  <c r="M44"/>
  <c r="M43"/>
  <c r="M41"/>
  <c r="M40"/>
  <c r="M38"/>
  <c r="M37"/>
  <c r="M36"/>
  <c r="M35"/>
  <c r="M33"/>
  <c r="M32"/>
  <c r="M31"/>
  <c r="M30" s="1"/>
  <c r="M29"/>
  <c r="M28"/>
  <c r="M27"/>
  <c r="M26"/>
  <c r="M25"/>
  <c r="M24"/>
  <c r="M23"/>
  <c r="M22"/>
  <c r="M20"/>
  <c r="M19"/>
  <c r="M18"/>
  <c r="M17"/>
  <c r="M16"/>
  <c r="M15"/>
  <c r="M14"/>
  <c r="M13"/>
  <c r="M12"/>
  <c r="M11"/>
  <c r="M10"/>
  <c r="M9"/>
  <c r="M8"/>
  <c r="M7"/>
  <c r="M6"/>
  <c r="M5"/>
  <c r="M4"/>
  <c r="J44"/>
  <c r="J43"/>
  <c r="J42" s="1"/>
  <c r="J41"/>
  <c r="J40"/>
  <c r="J39" s="1"/>
  <c r="J38"/>
  <c r="J37"/>
  <c r="J36"/>
  <c r="J35"/>
  <c r="J33"/>
  <c r="J32"/>
  <c r="J31"/>
  <c r="J29"/>
  <c r="J28"/>
  <c r="J27"/>
  <c r="J26"/>
  <c r="J25"/>
  <c r="J24"/>
  <c r="J23"/>
  <c r="J22"/>
  <c r="J20"/>
  <c r="J19"/>
  <c r="J18"/>
  <c r="J17"/>
  <c r="J16"/>
  <c r="J15"/>
  <c r="J14"/>
  <c r="J13"/>
  <c r="J12"/>
  <c r="J11"/>
  <c r="J10"/>
  <c r="J9"/>
  <c r="J8"/>
  <c r="J7"/>
  <c r="J6"/>
  <c r="J5"/>
  <c r="J3" s="1"/>
  <c r="J4"/>
  <c r="G44"/>
  <c r="G43"/>
  <c r="G42" s="1"/>
  <c r="G41"/>
  <c r="G40"/>
  <c r="G39" s="1"/>
  <c r="G38"/>
  <c r="G37"/>
  <c r="G36"/>
  <c r="G35"/>
  <c r="G34" s="1"/>
  <c r="G33"/>
  <c r="G32"/>
  <c r="G31"/>
  <c r="G30" s="1"/>
  <c r="G29"/>
  <c r="G28"/>
  <c r="G27"/>
  <c r="G26"/>
  <c r="G25"/>
  <c r="G24"/>
  <c r="G23"/>
  <c r="G22"/>
  <c r="G21" s="1"/>
  <c r="G20"/>
  <c r="G19"/>
  <c r="G18"/>
  <c r="G17"/>
  <c r="G16"/>
  <c r="G15"/>
  <c r="G14"/>
  <c r="G13"/>
  <c r="G12"/>
  <c r="G11"/>
  <c r="G10"/>
  <c r="G9"/>
  <c r="G8"/>
  <c r="G7"/>
  <c r="G6"/>
  <c r="G5"/>
  <c r="G4"/>
  <c r="G3" s="1"/>
  <c r="D44"/>
  <c r="D41"/>
  <c r="D36"/>
  <c r="D37"/>
  <c r="D38"/>
  <c r="D32"/>
  <c r="D33"/>
  <c r="D23"/>
  <c r="D24"/>
  <c r="D25"/>
  <c r="D26"/>
  <c r="D27"/>
  <c r="D28"/>
  <c r="D29"/>
  <c r="D43"/>
  <c r="D40"/>
  <c r="D35"/>
  <c r="D31"/>
  <c r="D22"/>
  <c r="D5"/>
  <c r="D6"/>
  <c r="D7"/>
  <c r="D8"/>
  <c r="D9"/>
  <c r="D10"/>
  <c r="D11"/>
  <c r="D12"/>
  <c r="D13"/>
  <c r="D14"/>
  <c r="D15"/>
  <c r="D16"/>
  <c r="D17"/>
  <c r="D18"/>
  <c r="D19"/>
  <c r="D20"/>
  <c r="D4"/>
  <c r="H45"/>
  <c r="E45"/>
  <c r="X44"/>
  <c r="X41"/>
  <c r="X36"/>
  <c r="X37"/>
  <c r="X38"/>
  <c r="X32"/>
  <c r="X33"/>
  <c r="X23"/>
  <c r="X24"/>
  <c r="X25"/>
  <c r="X26"/>
  <c r="X27"/>
  <c r="X28"/>
  <c r="X29"/>
  <c r="X43"/>
  <c r="X40"/>
  <c r="X35"/>
  <c r="X31"/>
  <c r="X22"/>
  <c r="X5"/>
  <c r="X6"/>
  <c r="X7"/>
  <c r="X8"/>
  <c r="X9"/>
  <c r="X10"/>
  <c r="X11"/>
  <c r="X12"/>
  <c r="X13"/>
  <c r="X14"/>
  <c r="X15"/>
  <c r="X16"/>
  <c r="X17"/>
  <c r="X18"/>
  <c r="X19"/>
  <c r="X20"/>
  <c r="X4"/>
  <c r="C20" i="6"/>
  <c r="K20"/>
  <c r="I20"/>
  <c r="G20"/>
  <c r="E20"/>
  <c r="C20" i="5"/>
  <c r="K20"/>
  <c r="I20"/>
  <c r="G20"/>
  <c r="E20"/>
  <c r="K20" i="2"/>
  <c r="I20"/>
  <c r="G20"/>
  <c r="E20"/>
  <c r="C20"/>
  <c r="G3" i="10"/>
  <c r="U44" i="12"/>
  <c r="U41"/>
  <c r="U36"/>
  <c r="U37"/>
  <c r="U38"/>
  <c r="U32"/>
  <c r="U33"/>
  <c r="U23"/>
  <c r="U24"/>
  <c r="U25"/>
  <c r="U26"/>
  <c r="U27"/>
  <c r="U28"/>
  <c r="U29"/>
  <c r="U5"/>
  <c r="U6"/>
  <c r="U7"/>
  <c r="U8"/>
  <c r="U9"/>
  <c r="U10"/>
  <c r="U11"/>
  <c r="U12"/>
  <c r="U13"/>
  <c r="U14"/>
  <c r="U15"/>
  <c r="U16"/>
  <c r="U17"/>
  <c r="U18"/>
  <c r="U19"/>
  <c r="U20"/>
  <c r="U43"/>
  <c r="U40"/>
  <c r="U35"/>
  <c r="U31"/>
  <c r="U22"/>
  <c r="U4"/>
  <c r="U3" s="1"/>
  <c r="R44"/>
  <c r="R41"/>
  <c r="R36"/>
  <c r="R37"/>
  <c r="R38"/>
  <c r="R32"/>
  <c r="R33"/>
  <c r="R23"/>
  <c r="R24"/>
  <c r="R25"/>
  <c r="R26"/>
  <c r="R27"/>
  <c r="R28"/>
  <c r="R29"/>
  <c r="R5"/>
  <c r="R6"/>
  <c r="R7"/>
  <c r="R8"/>
  <c r="R9"/>
  <c r="R10"/>
  <c r="R11"/>
  <c r="R12"/>
  <c r="R13"/>
  <c r="R14"/>
  <c r="R15"/>
  <c r="R16"/>
  <c r="R17"/>
  <c r="R18"/>
  <c r="R19"/>
  <c r="R20"/>
  <c r="R43"/>
  <c r="R40"/>
  <c r="R35"/>
  <c r="R31"/>
  <c r="R22"/>
  <c r="R4"/>
  <c r="R3" s="1"/>
  <c r="O44"/>
  <c r="O41"/>
  <c r="O36"/>
  <c r="O37"/>
  <c r="O38"/>
  <c r="O32"/>
  <c r="O33"/>
  <c r="O23"/>
  <c r="O24"/>
  <c r="O25"/>
  <c r="O26"/>
  <c r="O27"/>
  <c r="O28"/>
  <c r="O29"/>
  <c r="O5"/>
  <c r="O6"/>
  <c r="O7"/>
  <c r="O8"/>
  <c r="O9"/>
  <c r="O10"/>
  <c r="O11"/>
  <c r="O12"/>
  <c r="O13"/>
  <c r="O14"/>
  <c r="O15"/>
  <c r="O16"/>
  <c r="O17"/>
  <c r="O18"/>
  <c r="O19"/>
  <c r="O20"/>
  <c r="O43"/>
  <c r="O40"/>
  <c r="O35"/>
  <c r="O31"/>
  <c r="O22"/>
  <c r="O4"/>
  <c r="O3" s="1"/>
  <c r="L44"/>
  <c r="L41"/>
  <c r="L36"/>
  <c r="L37"/>
  <c r="L38"/>
  <c r="L32"/>
  <c r="L33"/>
  <c r="L23"/>
  <c r="L24"/>
  <c r="L25"/>
  <c r="L26"/>
  <c r="L27"/>
  <c r="L28"/>
  <c r="L29"/>
  <c r="L5"/>
  <c r="L6"/>
  <c r="L7"/>
  <c r="L8"/>
  <c r="L9"/>
  <c r="L10"/>
  <c r="L11"/>
  <c r="L12"/>
  <c r="L13"/>
  <c r="L14"/>
  <c r="L15"/>
  <c r="L16"/>
  <c r="L17"/>
  <c r="L18"/>
  <c r="L19"/>
  <c r="L20"/>
  <c r="L43"/>
  <c r="L40"/>
  <c r="L35"/>
  <c r="L31"/>
  <c r="L22"/>
  <c r="L4"/>
  <c r="L3" s="1"/>
  <c r="I44"/>
  <c r="I41"/>
  <c r="I36"/>
  <c r="I37"/>
  <c r="I34" s="1"/>
  <c r="I38"/>
  <c r="I32"/>
  <c r="I33"/>
  <c r="I23"/>
  <c r="I24"/>
  <c r="I25"/>
  <c r="I26"/>
  <c r="I27"/>
  <c r="I28"/>
  <c r="I29"/>
  <c r="I5"/>
  <c r="I6"/>
  <c r="I7"/>
  <c r="I8"/>
  <c r="I9"/>
  <c r="I10"/>
  <c r="I11"/>
  <c r="I12"/>
  <c r="I13"/>
  <c r="I14"/>
  <c r="I15"/>
  <c r="I16"/>
  <c r="I17"/>
  <c r="I18"/>
  <c r="I19"/>
  <c r="I20"/>
  <c r="I43"/>
  <c r="I40"/>
  <c r="I35"/>
  <c r="I31"/>
  <c r="I22"/>
  <c r="I4"/>
  <c r="I3"/>
  <c r="F44"/>
  <c r="F41"/>
  <c r="F36"/>
  <c r="F37"/>
  <c r="F34" s="1"/>
  <c r="F38"/>
  <c r="F32"/>
  <c r="F33"/>
  <c r="F23"/>
  <c r="F24"/>
  <c r="F25"/>
  <c r="F26"/>
  <c r="F27"/>
  <c r="F28"/>
  <c r="F29"/>
  <c r="F5"/>
  <c r="F6"/>
  <c r="F7"/>
  <c r="F8"/>
  <c r="F9"/>
  <c r="F10"/>
  <c r="F11"/>
  <c r="F12"/>
  <c r="F13"/>
  <c r="F14"/>
  <c r="F15"/>
  <c r="F16"/>
  <c r="F17"/>
  <c r="F18"/>
  <c r="F19"/>
  <c r="F20"/>
  <c r="F43"/>
  <c r="F40"/>
  <c r="F35"/>
  <c r="F31"/>
  <c r="F22"/>
  <c r="F21" s="1"/>
  <c r="F4"/>
  <c r="C4"/>
  <c r="F73"/>
  <c r="C44"/>
  <c r="C41"/>
  <c r="C36"/>
  <c r="C37"/>
  <c r="C38"/>
  <c r="C32"/>
  <c r="C33"/>
  <c r="C23"/>
  <c r="C24"/>
  <c r="C25"/>
  <c r="C26"/>
  <c r="C27"/>
  <c r="C28"/>
  <c r="C29"/>
  <c r="C43"/>
  <c r="C40"/>
  <c r="C35"/>
  <c r="C31"/>
  <c r="C22"/>
  <c r="C5"/>
  <c r="C6"/>
  <c r="C7"/>
  <c r="C8"/>
  <c r="C9"/>
  <c r="C10"/>
  <c r="C11"/>
  <c r="C12"/>
  <c r="C13"/>
  <c r="C14"/>
  <c r="C15"/>
  <c r="C16"/>
  <c r="C17"/>
  <c r="C18"/>
  <c r="C19"/>
  <c r="C20"/>
  <c r="X42"/>
  <c r="U42"/>
  <c r="X39"/>
  <c r="U39"/>
  <c r="X30"/>
  <c r="U30"/>
  <c r="X21"/>
  <c r="U21"/>
  <c r="R42"/>
  <c r="O42"/>
  <c r="R39"/>
  <c r="O39"/>
  <c r="R34"/>
  <c r="O34"/>
  <c r="R30"/>
  <c r="O30"/>
  <c r="R21"/>
  <c r="O21"/>
  <c r="L42"/>
  <c r="K42"/>
  <c r="I42"/>
  <c r="L39"/>
  <c r="K39"/>
  <c r="I39"/>
  <c r="L34"/>
  <c r="K34"/>
  <c r="K30"/>
  <c r="I30"/>
  <c r="L21"/>
  <c r="K21"/>
  <c r="I21"/>
  <c r="K3"/>
  <c r="B2" i="13" s="1"/>
  <c r="C42" i="12"/>
  <c r="F42"/>
  <c r="D42"/>
  <c r="D39"/>
  <c r="C39"/>
  <c r="D34"/>
  <c r="D30"/>
  <c r="C30"/>
  <c r="C21"/>
  <c r="D21"/>
  <c r="G111"/>
  <c r="E111"/>
  <c r="D111"/>
  <c r="C111"/>
  <c r="B111"/>
  <c r="G108"/>
  <c r="E108"/>
  <c r="D108"/>
  <c r="C108"/>
  <c r="B108"/>
  <c r="F113"/>
  <c r="F110"/>
  <c r="C103"/>
  <c r="G103"/>
  <c r="E103"/>
  <c r="D103"/>
  <c r="B103"/>
  <c r="F109"/>
  <c r="F108" s="1"/>
  <c r="F107"/>
  <c r="F112"/>
  <c r="F111" s="1"/>
  <c r="D99"/>
  <c r="E99"/>
  <c r="G99"/>
  <c r="B99"/>
  <c r="C99"/>
  <c r="F100"/>
  <c r="F105"/>
  <c r="F106"/>
  <c r="F104"/>
  <c r="F102"/>
  <c r="F101"/>
  <c r="B90"/>
  <c r="G90"/>
  <c r="C90"/>
  <c r="D90"/>
  <c r="E90"/>
  <c r="F88"/>
  <c r="F98"/>
  <c r="F77"/>
  <c r="F74"/>
  <c r="F87"/>
  <c r="C72"/>
  <c r="C114" s="1"/>
  <c r="G72"/>
  <c r="E72"/>
  <c r="E114" s="1"/>
  <c r="D72"/>
  <c r="B72"/>
  <c r="B114" s="1"/>
  <c r="F89"/>
  <c r="F97"/>
  <c r="F96"/>
  <c r="F95"/>
  <c r="F86"/>
  <c r="F93"/>
  <c r="F94"/>
  <c r="F85"/>
  <c r="F84"/>
  <c r="F92"/>
  <c r="F91"/>
  <c r="F75"/>
  <c r="F76"/>
  <c r="F78"/>
  <c r="F79"/>
  <c r="F80"/>
  <c r="F81"/>
  <c r="F82"/>
  <c r="F83"/>
  <c r="W28" i="11"/>
  <c r="W24"/>
  <c r="W22"/>
  <c r="W17"/>
  <c r="W13"/>
  <c r="W10"/>
  <c r="W4"/>
  <c r="T28"/>
  <c r="T24"/>
  <c r="T22"/>
  <c r="T17"/>
  <c r="T13"/>
  <c r="T10"/>
  <c r="T30" s="1"/>
  <c r="T4"/>
  <c r="Q28"/>
  <c r="Q24"/>
  <c r="Q22"/>
  <c r="Q17"/>
  <c r="Q13"/>
  <c r="Q10"/>
  <c r="Q4"/>
  <c r="N28"/>
  <c r="N24"/>
  <c r="N22"/>
  <c r="N17"/>
  <c r="N13"/>
  <c r="N10"/>
  <c r="N4"/>
  <c r="Y29"/>
  <c r="Y28" s="1"/>
  <c r="X29"/>
  <c r="X28" s="1"/>
  <c r="X27"/>
  <c r="Y27" s="1"/>
  <c r="X26"/>
  <c r="Y26" s="1"/>
  <c r="X25"/>
  <c r="Y25" s="1"/>
  <c r="X24"/>
  <c r="Y23"/>
  <c r="Y22" s="1"/>
  <c r="X23"/>
  <c r="X22"/>
  <c r="X21"/>
  <c r="Y21" s="1"/>
  <c r="X20"/>
  <c r="Y20" s="1"/>
  <c r="X19"/>
  <c r="Y19" s="1"/>
  <c r="X18"/>
  <c r="Y18" s="1"/>
  <c r="X17"/>
  <c r="Y16"/>
  <c r="X16"/>
  <c r="Y15"/>
  <c r="X15"/>
  <c r="Y14"/>
  <c r="X14"/>
  <c r="Y13"/>
  <c r="X13"/>
  <c r="X12"/>
  <c r="Y12" s="1"/>
  <c r="X11"/>
  <c r="Y11" s="1"/>
  <c r="X10"/>
  <c r="Y9"/>
  <c r="X9"/>
  <c r="Y8"/>
  <c r="X8"/>
  <c r="Y7"/>
  <c r="X7"/>
  <c r="Y6"/>
  <c r="X6"/>
  <c r="Y5"/>
  <c r="X5"/>
  <c r="Y4"/>
  <c r="X4"/>
  <c r="W30"/>
  <c r="X3"/>
  <c r="Y3" s="1"/>
  <c r="U29"/>
  <c r="V29" s="1"/>
  <c r="V28" s="1"/>
  <c r="V27"/>
  <c r="U27"/>
  <c r="U26"/>
  <c r="V26" s="1"/>
  <c r="V25"/>
  <c r="U25"/>
  <c r="U24"/>
  <c r="U23"/>
  <c r="V23" s="1"/>
  <c r="V22" s="1"/>
  <c r="U22"/>
  <c r="V21"/>
  <c r="U21"/>
  <c r="V20"/>
  <c r="U20"/>
  <c r="V19"/>
  <c r="U19"/>
  <c r="V18"/>
  <c r="V17" s="1"/>
  <c r="U18"/>
  <c r="U17"/>
  <c r="U16"/>
  <c r="V16" s="1"/>
  <c r="U15"/>
  <c r="V15" s="1"/>
  <c r="U14"/>
  <c r="V14" s="1"/>
  <c r="U13"/>
  <c r="V12"/>
  <c r="U12"/>
  <c r="V11"/>
  <c r="V10" s="1"/>
  <c r="U11"/>
  <c r="U10" s="1"/>
  <c r="U9"/>
  <c r="V9" s="1"/>
  <c r="U8"/>
  <c r="V8" s="1"/>
  <c r="U7"/>
  <c r="V7" s="1"/>
  <c r="U6"/>
  <c r="V6" s="1"/>
  <c r="U5"/>
  <c r="V5" s="1"/>
  <c r="U4"/>
  <c r="V3"/>
  <c r="U3"/>
  <c r="S29"/>
  <c r="S28" s="1"/>
  <c r="R29"/>
  <c r="R28" s="1"/>
  <c r="R27"/>
  <c r="S27" s="1"/>
  <c r="R26"/>
  <c r="S26" s="1"/>
  <c r="R25"/>
  <c r="S25" s="1"/>
  <c r="R24"/>
  <c r="S23"/>
  <c r="R23"/>
  <c r="S22"/>
  <c r="R22"/>
  <c r="R21"/>
  <c r="S21" s="1"/>
  <c r="R20"/>
  <c r="S20" s="1"/>
  <c r="R19"/>
  <c r="S19" s="1"/>
  <c r="R18"/>
  <c r="S18" s="1"/>
  <c r="R17"/>
  <c r="S16"/>
  <c r="R16"/>
  <c r="S15"/>
  <c r="R15"/>
  <c r="S14"/>
  <c r="R14"/>
  <c r="S13"/>
  <c r="R13"/>
  <c r="R12"/>
  <c r="S12" s="1"/>
  <c r="R11"/>
  <c r="S11" s="1"/>
  <c r="R10"/>
  <c r="S9"/>
  <c r="R9"/>
  <c r="S8"/>
  <c r="R8"/>
  <c r="S7"/>
  <c r="R7"/>
  <c r="S6"/>
  <c r="R6"/>
  <c r="S5"/>
  <c r="R5"/>
  <c r="S4"/>
  <c r="R4"/>
  <c r="Q30"/>
  <c r="R3"/>
  <c r="S3" s="1"/>
  <c r="P29"/>
  <c r="O29"/>
  <c r="O28" s="1"/>
  <c r="P28"/>
  <c r="O27"/>
  <c r="P27" s="1"/>
  <c r="O26"/>
  <c r="P26" s="1"/>
  <c r="O25"/>
  <c r="P25" s="1"/>
  <c r="O24"/>
  <c r="P23"/>
  <c r="P22" s="1"/>
  <c r="O23"/>
  <c r="O22"/>
  <c r="O21"/>
  <c r="P21" s="1"/>
  <c r="O20"/>
  <c r="P20" s="1"/>
  <c r="O19"/>
  <c r="P19" s="1"/>
  <c r="O18"/>
  <c r="P18" s="1"/>
  <c r="O17"/>
  <c r="P16"/>
  <c r="O16"/>
  <c r="P15"/>
  <c r="O15"/>
  <c r="P14"/>
  <c r="O14"/>
  <c r="P13"/>
  <c r="O13"/>
  <c r="O12"/>
  <c r="P12" s="1"/>
  <c r="O11"/>
  <c r="P11" s="1"/>
  <c r="O10"/>
  <c r="P9"/>
  <c r="O9"/>
  <c r="P8"/>
  <c r="O8"/>
  <c r="P7"/>
  <c r="O7"/>
  <c r="P6"/>
  <c r="O6"/>
  <c r="P5"/>
  <c r="O5"/>
  <c r="P4"/>
  <c r="O4"/>
  <c r="N30"/>
  <c r="O3"/>
  <c r="P3" s="1"/>
  <c r="M29"/>
  <c r="L29"/>
  <c r="L28" s="1"/>
  <c r="M28"/>
  <c r="K28"/>
  <c r="L27"/>
  <c r="M27" s="1"/>
  <c r="L26"/>
  <c r="M26" s="1"/>
  <c r="L25"/>
  <c r="M25" s="1"/>
  <c r="L24"/>
  <c r="K24"/>
  <c r="M23"/>
  <c r="L23"/>
  <c r="M22"/>
  <c r="L22"/>
  <c r="K22"/>
  <c r="L21"/>
  <c r="M21" s="1"/>
  <c r="L20"/>
  <c r="M20" s="1"/>
  <c r="L19"/>
  <c r="M19" s="1"/>
  <c r="L18"/>
  <c r="M18" s="1"/>
  <c r="L17"/>
  <c r="K17"/>
  <c r="M16"/>
  <c r="L16"/>
  <c r="M15"/>
  <c r="M13" s="1"/>
  <c r="L15"/>
  <c r="M14"/>
  <c r="L14"/>
  <c r="L13" s="1"/>
  <c r="K13"/>
  <c r="L12"/>
  <c r="M12" s="1"/>
  <c r="L11"/>
  <c r="M11" s="1"/>
  <c r="L10"/>
  <c r="K10"/>
  <c r="M9"/>
  <c r="L9"/>
  <c r="M8"/>
  <c r="L8"/>
  <c r="M7"/>
  <c r="L7"/>
  <c r="M6"/>
  <c r="L6"/>
  <c r="M5"/>
  <c r="L5"/>
  <c r="M4"/>
  <c r="L4"/>
  <c r="K4"/>
  <c r="L3"/>
  <c r="M3" s="1"/>
  <c r="I5"/>
  <c r="I4" s="1"/>
  <c r="J29"/>
  <c r="I29"/>
  <c r="I28" s="1"/>
  <c r="J28"/>
  <c r="H28"/>
  <c r="I27"/>
  <c r="J27" s="1"/>
  <c r="I26"/>
  <c r="J26" s="1"/>
  <c r="I25"/>
  <c r="J25" s="1"/>
  <c r="I24"/>
  <c r="H24"/>
  <c r="J23"/>
  <c r="I23"/>
  <c r="J22"/>
  <c r="I22"/>
  <c r="H22"/>
  <c r="I21"/>
  <c r="J21" s="1"/>
  <c r="I20"/>
  <c r="J20" s="1"/>
  <c r="I19"/>
  <c r="J19" s="1"/>
  <c r="I18"/>
  <c r="J18" s="1"/>
  <c r="J17" s="1"/>
  <c r="I17"/>
  <c r="H17"/>
  <c r="J16"/>
  <c r="I16"/>
  <c r="J15"/>
  <c r="I15"/>
  <c r="J14"/>
  <c r="I14"/>
  <c r="J13"/>
  <c r="I13"/>
  <c r="H13"/>
  <c r="I12"/>
  <c r="J12" s="1"/>
  <c r="I11"/>
  <c r="J11" s="1"/>
  <c r="I10"/>
  <c r="H10"/>
  <c r="J9"/>
  <c r="I9"/>
  <c r="J8"/>
  <c r="I8"/>
  <c r="J7"/>
  <c r="I7"/>
  <c r="J6"/>
  <c r="I6"/>
  <c r="H4"/>
  <c r="H30" s="1"/>
  <c r="I3"/>
  <c r="J3" s="1"/>
  <c r="F29"/>
  <c r="G29" s="1"/>
  <c r="G28" s="1"/>
  <c r="F27"/>
  <c r="G27" s="1"/>
  <c r="F26"/>
  <c r="G26" s="1"/>
  <c r="F25"/>
  <c r="G25" s="1"/>
  <c r="F23"/>
  <c r="F22" s="1"/>
  <c r="F21"/>
  <c r="G21" s="1"/>
  <c r="F20"/>
  <c r="G20" s="1"/>
  <c r="F19"/>
  <c r="G19" s="1"/>
  <c r="F18"/>
  <c r="G18" s="1"/>
  <c r="F16"/>
  <c r="G16" s="1"/>
  <c r="F15"/>
  <c r="G15" s="1"/>
  <c r="F14"/>
  <c r="F12"/>
  <c r="G12" s="1"/>
  <c r="F11"/>
  <c r="F9"/>
  <c r="G9" s="1"/>
  <c r="F8"/>
  <c r="G8" s="1"/>
  <c r="F7"/>
  <c r="G7" s="1"/>
  <c r="F6"/>
  <c r="G6" s="1"/>
  <c r="F5"/>
  <c r="F3"/>
  <c r="G3" s="1"/>
  <c r="E28"/>
  <c r="E24"/>
  <c r="E22"/>
  <c r="E17"/>
  <c r="E13"/>
  <c r="E10"/>
  <c r="E4"/>
  <c r="E30" s="1"/>
  <c r="D26"/>
  <c r="D27"/>
  <c r="D19"/>
  <c r="D20"/>
  <c r="D17" s="1"/>
  <c r="D21"/>
  <c r="D29"/>
  <c r="D25"/>
  <c r="D23"/>
  <c r="D22" s="1"/>
  <c r="D18"/>
  <c r="D15"/>
  <c r="D16"/>
  <c r="D14"/>
  <c r="D12"/>
  <c r="D11"/>
  <c r="D10" s="1"/>
  <c r="D6"/>
  <c r="D7"/>
  <c r="D8"/>
  <c r="D9"/>
  <c r="D5"/>
  <c r="D4" s="1"/>
  <c r="C30"/>
  <c r="B28"/>
  <c r="D28"/>
  <c r="C28"/>
  <c r="B24"/>
  <c r="B22"/>
  <c r="B17"/>
  <c r="B13"/>
  <c r="B10"/>
  <c r="B4"/>
  <c r="B30" s="1"/>
  <c r="C24"/>
  <c r="C22"/>
  <c r="C17"/>
  <c r="C13"/>
  <c r="C10"/>
  <c r="D3"/>
  <c r="C4"/>
  <c r="D19" i="7"/>
  <c r="D20"/>
  <c r="D21"/>
  <c r="D22"/>
  <c r="D23"/>
  <c r="D24"/>
  <c r="D25"/>
  <c r="D26"/>
  <c r="C20"/>
  <c r="C21"/>
  <c r="C22" s="1"/>
  <c r="C23" s="1"/>
  <c r="C24" s="1"/>
  <c r="C25" s="1"/>
  <c r="C26" s="1"/>
  <c r="C19"/>
  <c r="D25" i="10"/>
  <c r="D26"/>
  <c r="D27"/>
  <c r="D28"/>
  <c r="D29"/>
  <c r="D30"/>
  <c r="D31"/>
  <c r="D32"/>
  <c r="C26"/>
  <c r="C27"/>
  <c r="C28" s="1"/>
  <c r="C29" s="1"/>
  <c r="C30" s="1"/>
  <c r="C31" s="1"/>
  <c r="C32" s="1"/>
  <c r="C25"/>
  <c r="G3" i="7"/>
  <c r="D4" i="10"/>
  <c r="D5"/>
  <c r="D6"/>
  <c r="D7"/>
  <c r="D8"/>
  <c r="D9"/>
  <c r="D21"/>
  <c r="D24"/>
  <c r="D23"/>
  <c r="D22"/>
  <c r="D20"/>
  <c r="D19"/>
  <c r="D18"/>
  <c r="D17"/>
  <c r="D16"/>
  <c r="D15"/>
  <c r="D14"/>
  <c r="D13"/>
  <c r="D12"/>
  <c r="D11"/>
  <c r="D10"/>
  <c r="F19" i="8"/>
  <c r="F20"/>
  <c r="F21"/>
  <c r="F22"/>
  <c r="F23"/>
  <c r="F24"/>
  <c r="F25"/>
  <c r="F26"/>
  <c r="E20"/>
  <c r="E21"/>
  <c r="E22" s="1"/>
  <c r="E23" s="1"/>
  <c r="E24" s="1"/>
  <c r="E25" s="1"/>
  <c r="E26" s="1"/>
  <c r="E19"/>
  <c r="I3"/>
  <c r="F5"/>
  <c r="F6"/>
  <c r="F7"/>
  <c r="F8"/>
  <c r="F9"/>
  <c r="F10"/>
  <c r="F11"/>
  <c r="F12"/>
  <c r="F13"/>
  <c r="F14"/>
  <c r="F15"/>
  <c r="F16"/>
  <c r="F17"/>
  <c r="F18"/>
  <c r="F4"/>
  <c r="D4" i="7"/>
  <c r="E4" i="8"/>
  <c r="E5"/>
  <c r="E6"/>
  <c r="E7"/>
  <c r="E8"/>
  <c r="E9"/>
  <c r="E10"/>
  <c r="E11"/>
  <c r="E12"/>
  <c r="E13"/>
  <c r="E14"/>
  <c r="E15"/>
  <c r="E16"/>
  <c r="E17"/>
  <c r="E18"/>
  <c r="E3"/>
  <c r="D5" i="7"/>
  <c r="D6"/>
  <c r="D7"/>
  <c r="D8"/>
  <c r="D9"/>
  <c r="D10"/>
  <c r="D11"/>
  <c r="D12"/>
  <c r="D13"/>
  <c r="D14"/>
  <c r="D15"/>
  <c r="D16"/>
  <c r="D17"/>
  <c r="D18"/>
  <c r="K18" i="6"/>
  <c r="L18" s="1"/>
  <c r="K17"/>
  <c r="L17" s="1"/>
  <c r="K16"/>
  <c r="L16" s="1"/>
  <c r="K15"/>
  <c r="L15" s="1"/>
  <c r="K14"/>
  <c r="L14" s="1"/>
  <c r="K13"/>
  <c r="L13" s="1"/>
  <c r="K12"/>
  <c r="L12" s="1"/>
  <c r="K11"/>
  <c r="L11" s="1"/>
  <c r="K10"/>
  <c r="L10" s="1"/>
  <c r="K9"/>
  <c r="L9" s="1"/>
  <c r="K8"/>
  <c r="L8" s="1"/>
  <c r="K7"/>
  <c r="L7" s="1"/>
  <c r="K6"/>
  <c r="L6" s="1"/>
  <c r="K5"/>
  <c r="L5" s="1"/>
  <c r="K4"/>
  <c r="L4" s="1"/>
  <c r="K3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I9"/>
  <c r="J9" s="1"/>
  <c r="I8"/>
  <c r="J8" s="1"/>
  <c r="I7"/>
  <c r="J7" s="1"/>
  <c r="I6"/>
  <c r="J6" s="1"/>
  <c r="I5"/>
  <c r="J5" s="1"/>
  <c r="I4"/>
  <c r="J4" s="1"/>
  <c r="I3"/>
  <c r="G18"/>
  <c r="H18" s="1"/>
  <c r="G17"/>
  <c r="H17" s="1"/>
  <c r="G16"/>
  <c r="H16" s="1"/>
  <c r="G15"/>
  <c r="H15" s="1"/>
  <c r="G14"/>
  <c r="H14" s="1"/>
  <c r="G13"/>
  <c r="H13" s="1"/>
  <c r="G12"/>
  <c r="H12" s="1"/>
  <c r="G11"/>
  <c r="H11" s="1"/>
  <c r="G10"/>
  <c r="H10" s="1"/>
  <c r="G9"/>
  <c r="H9" s="1"/>
  <c r="G8"/>
  <c r="H8" s="1"/>
  <c r="G7"/>
  <c r="H7" s="1"/>
  <c r="G6"/>
  <c r="H6" s="1"/>
  <c r="G5"/>
  <c r="H5" s="1"/>
  <c r="G4"/>
  <c r="H4" s="1"/>
  <c r="G3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E4"/>
  <c r="F4" s="1"/>
  <c r="E3"/>
  <c r="D5"/>
  <c r="D6"/>
  <c r="D7"/>
  <c r="D8"/>
  <c r="D9"/>
  <c r="D10"/>
  <c r="D11"/>
  <c r="D12"/>
  <c r="D13"/>
  <c r="D14"/>
  <c r="D15"/>
  <c r="D16"/>
  <c r="D17"/>
  <c r="D18"/>
  <c r="D4"/>
  <c r="C18"/>
  <c r="C17"/>
  <c r="C16"/>
  <c r="C15"/>
  <c r="C14"/>
  <c r="C13"/>
  <c r="C12"/>
  <c r="C11"/>
  <c r="C10"/>
  <c r="C9"/>
  <c r="C8"/>
  <c r="C7"/>
  <c r="C6"/>
  <c r="C5"/>
  <c r="C4"/>
  <c r="C3"/>
  <c r="M67" i="3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4"/>
  <c r="K18" i="5"/>
  <c r="K17"/>
  <c r="K16"/>
  <c r="K15"/>
  <c r="L16" s="1"/>
  <c r="K14"/>
  <c r="K13"/>
  <c r="K12"/>
  <c r="K11"/>
  <c r="L12" s="1"/>
  <c r="K10"/>
  <c r="K9"/>
  <c r="K8"/>
  <c r="K7"/>
  <c r="L7" s="1"/>
  <c r="K6"/>
  <c r="K5"/>
  <c r="K4"/>
  <c r="K3"/>
  <c r="L4" s="1"/>
  <c r="I18"/>
  <c r="I17"/>
  <c r="I16"/>
  <c r="I15"/>
  <c r="I14"/>
  <c r="I13"/>
  <c r="I12"/>
  <c r="I11"/>
  <c r="I10"/>
  <c r="I9"/>
  <c r="I8"/>
  <c r="I7"/>
  <c r="I6"/>
  <c r="I5"/>
  <c r="I4"/>
  <c r="I3"/>
  <c r="G18"/>
  <c r="G17"/>
  <c r="G16"/>
  <c r="G15"/>
  <c r="G14"/>
  <c r="G13"/>
  <c r="G12"/>
  <c r="G11"/>
  <c r="G10"/>
  <c r="G9"/>
  <c r="G8"/>
  <c r="G7"/>
  <c r="G6"/>
  <c r="G5"/>
  <c r="H5" s="1"/>
  <c r="G4"/>
  <c r="G3"/>
  <c r="E18"/>
  <c r="E17"/>
  <c r="E16"/>
  <c r="E15"/>
  <c r="E14"/>
  <c r="E13"/>
  <c r="E12"/>
  <c r="E11"/>
  <c r="E10"/>
  <c r="E9"/>
  <c r="E8"/>
  <c r="E7"/>
  <c r="E6"/>
  <c r="E5"/>
  <c r="F6" s="1"/>
  <c r="E4"/>
  <c r="E3"/>
  <c r="F4" s="1"/>
  <c r="C18"/>
  <c r="C17"/>
  <c r="C16"/>
  <c r="C15"/>
  <c r="C14"/>
  <c r="C13"/>
  <c r="C12"/>
  <c r="C11"/>
  <c r="C10"/>
  <c r="C9"/>
  <c r="C8"/>
  <c r="C7"/>
  <c r="C6"/>
  <c r="C5"/>
  <c r="C3"/>
  <c r="C4"/>
  <c r="L18"/>
  <c r="J18"/>
  <c r="H18"/>
  <c r="F18"/>
  <c r="L17"/>
  <c r="J17"/>
  <c r="H17"/>
  <c r="F17"/>
  <c r="J16"/>
  <c r="H16"/>
  <c r="F16"/>
  <c r="J15"/>
  <c r="H15"/>
  <c r="F15"/>
  <c r="L14"/>
  <c r="J14"/>
  <c r="H14"/>
  <c r="F14"/>
  <c r="L13"/>
  <c r="J13"/>
  <c r="H13"/>
  <c r="F13"/>
  <c r="J12"/>
  <c r="H12"/>
  <c r="F12"/>
  <c r="J11"/>
  <c r="H11"/>
  <c r="F11"/>
  <c r="L10"/>
  <c r="J10"/>
  <c r="H10"/>
  <c r="F10"/>
  <c r="L9"/>
  <c r="J9"/>
  <c r="H9"/>
  <c r="F9"/>
  <c r="J8"/>
  <c r="H8"/>
  <c r="F8"/>
  <c r="J7"/>
  <c r="H7"/>
  <c r="L6"/>
  <c r="J6"/>
  <c r="H6"/>
  <c r="L5"/>
  <c r="J5"/>
  <c r="J4"/>
  <c r="H4"/>
  <c r="K18" i="2"/>
  <c r="K17"/>
  <c r="K16"/>
  <c r="L16" s="1"/>
  <c r="K15"/>
  <c r="K14"/>
  <c r="K13"/>
  <c r="K12"/>
  <c r="L12" s="1"/>
  <c r="K11"/>
  <c r="K10"/>
  <c r="K9"/>
  <c r="K8"/>
  <c r="L8" s="1"/>
  <c r="K7"/>
  <c r="K6"/>
  <c r="K5"/>
  <c r="K4"/>
  <c r="L4" s="1"/>
  <c r="K3"/>
  <c r="I18"/>
  <c r="I17"/>
  <c r="I16"/>
  <c r="J16" s="1"/>
  <c r="I15"/>
  <c r="I14"/>
  <c r="I13"/>
  <c r="I12"/>
  <c r="J12" s="1"/>
  <c r="I11"/>
  <c r="I10"/>
  <c r="I9"/>
  <c r="I8"/>
  <c r="J8" s="1"/>
  <c r="I7"/>
  <c r="I6"/>
  <c r="I5"/>
  <c r="I4"/>
  <c r="J4" s="1"/>
  <c r="I3"/>
  <c r="G18"/>
  <c r="G17"/>
  <c r="G16"/>
  <c r="G15"/>
  <c r="G14"/>
  <c r="G13"/>
  <c r="G12"/>
  <c r="G11"/>
  <c r="G10"/>
  <c r="G9"/>
  <c r="G8"/>
  <c r="G7"/>
  <c r="G6"/>
  <c r="G5"/>
  <c r="G4"/>
  <c r="G3"/>
  <c r="E18"/>
  <c r="E17"/>
  <c r="E16"/>
  <c r="E15"/>
  <c r="E14"/>
  <c r="E13"/>
  <c r="E12"/>
  <c r="E11"/>
  <c r="E10"/>
  <c r="E9"/>
  <c r="E8"/>
  <c r="E7"/>
  <c r="E6"/>
  <c r="E5"/>
  <c r="E4"/>
  <c r="E3"/>
  <c r="C18"/>
  <c r="C17"/>
  <c r="C16"/>
  <c r="C15"/>
  <c r="C14"/>
  <c r="C13"/>
  <c r="C12"/>
  <c r="C11"/>
  <c r="C10"/>
  <c r="C9"/>
  <c r="C8"/>
  <c r="C7"/>
  <c r="C6"/>
  <c r="C5"/>
  <c r="C4"/>
  <c r="C3"/>
  <c r="Y3" i="12" l="1"/>
  <c r="O7" i="13"/>
  <c r="O12" s="1"/>
  <c r="N8"/>
  <c r="N13" s="1"/>
  <c r="T45" i="12"/>
  <c r="N7" i="13"/>
  <c r="N12" s="1"/>
  <c r="V3" i="12"/>
  <c r="M8" i="13"/>
  <c r="M13" s="1"/>
  <c r="Q45" i="12"/>
  <c r="L8" i="13"/>
  <c r="L13" s="1"/>
  <c r="N45" i="12"/>
  <c r="L7" i="13"/>
  <c r="L12" s="1"/>
  <c r="S42" i="12"/>
  <c r="S3"/>
  <c r="S34"/>
  <c r="S39"/>
  <c r="P30"/>
  <c r="V42"/>
  <c r="P3"/>
  <c r="P39"/>
  <c r="M42"/>
  <c r="M39"/>
  <c r="M34"/>
  <c r="B3" i="13"/>
  <c r="H3" s="1"/>
  <c r="M21" i="12"/>
  <c r="C3" i="13"/>
  <c r="F3" s="1"/>
  <c r="J21" i="12"/>
  <c r="J30"/>
  <c r="J34"/>
  <c r="Y21"/>
  <c r="Y30"/>
  <c r="Y34"/>
  <c r="V21"/>
  <c r="V30"/>
  <c r="V34"/>
  <c r="S21"/>
  <c r="S30"/>
  <c r="P34"/>
  <c r="P21"/>
  <c r="M3"/>
  <c r="J45"/>
  <c r="G45"/>
  <c r="D3"/>
  <c r="D45" s="1"/>
  <c r="B45"/>
  <c r="K45"/>
  <c r="X34"/>
  <c r="X3"/>
  <c r="X45" s="1"/>
  <c r="U34"/>
  <c r="U45" s="1"/>
  <c r="R45"/>
  <c r="O45"/>
  <c r="L30"/>
  <c r="L45" s="1"/>
  <c r="I45"/>
  <c r="F39"/>
  <c r="F30"/>
  <c r="F3"/>
  <c r="C34"/>
  <c r="C3"/>
  <c r="D114"/>
  <c r="G114"/>
  <c r="F103"/>
  <c r="F99"/>
  <c r="F90"/>
  <c r="F72"/>
  <c r="Y17" i="11"/>
  <c r="V24"/>
  <c r="S17"/>
  <c r="P17"/>
  <c r="K30"/>
  <c r="M10"/>
  <c r="Y10"/>
  <c r="Y24"/>
  <c r="X30"/>
  <c r="V4"/>
  <c r="V30" s="1"/>
  <c r="V13"/>
  <c r="U28"/>
  <c r="U30" s="1"/>
  <c r="S10"/>
  <c r="S24"/>
  <c r="R30"/>
  <c r="P10"/>
  <c r="P30" s="1"/>
  <c r="P24"/>
  <c r="O30"/>
  <c r="M17"/>
  <c r="M24"/>
  <c r="L30"/>
  <c r="J5"/>
  <c r="J4" s="1"/>
  <c r="J10"/>
  <c r="J24"/>
  <c r="I30"/>
  <c r="F28"/>
  <c r="G24"/>
  <c r="F24"/>
  <c r="G23"/>
  <c r="G22" s="1"/>
  <c r="G17"/>
  <c r="F17"/>
  <c r="F13"/>
  <c r="G14"/>
  <c r="G13" s="1"/>
  <c r="F10"/>
  <c r="G11"/>
  <c r="G10" s="1"/>
  <c r="F4"/>
  <c r="G5"/>
  <c r="G4" s="1"/>
  <c r="D24"/>
  <c r="D13"/>
  <c r="H4" i="2"/>
  <c r="H8"/>
  <c r="H12"/>
  <c r="H16"/>
  <c r="F4"/>
  <c r="D4"/>
  <c r="D8"/>
  <c r="D12"/>
  <c r="D16"/>
  <c r="F8"/>
  <c r="F12"/>
  <c r="F16"/>
  <c r="D6"/>
  <c r="D10"/>
  <c r="D14"/>
  <c r="D18"/>
  <c r="F6"/>
  <c r="F10"/>
  <c r="F14"/>
  <c r="F18"/>
  <c r="H6"/>
  <c r="H10"/>
  <c r="H14"/>
  <c r="H18"/>
  <c r="J6"/>
  <c r="J10"/>
  <c r="J14"/>
  <c r="J18"/>
  <c r="L6"/>
  <c r="L10"/>
  <c r="L14"/>
  <c r="L18"/>
  <c r="L8" i="5"/>
  <c r="L15"/>
  <c r="L11"/>
  <c r="F5"/>
  <c r="D18"/>
  <c r="D17"/>
  <c r="D16"/>
  <c r="D15"/>
  <c r="D14"/>
  <c r="D13"/>
  <c r="D12"/>
  <c r="D11"/>
  <c r="D10"/>
  <c r="D9"/>
  <c r="D8"/>
  <c r="D7"/>
  <c r="D6"/>
  <c r="D4"/>
  <c r="F7"/>
  <c r="D5"/>
  <c r="D5" i="2"/>
  <c r="D9"/>
  <c r="D13"/>
  <c r="D17"/>
  <c r="F5"/>
  <c r="F9"/>
  <c r="F13"/>
  <c r="F17"/>
  <c r="H5"/>
  <c r="H9"/>
  <c r="H13"/>
  <c r="H17"/>
  <c r="J5"/>
  <c r="J9"/>
  <c r="J13"/>
  <c r="J17"/>
  <c r="L5"/>
  <c r="L9"/>
  <c r="L13"/>
  <c r="L17"/>
  <c r="D7"/>
  <c r="D11"/>
  <c r="D15"/>
  <c r="F7"/>
  <c r="F11"/>
  <c r="F15"/>
  <c r="H7"/>
  <c r="H11"/>
  <c r="H15"/>
  <c r="J7"/>
  <c r="J11"/>
  <c r="J15"/>
  <c r="L7"/>
  <c r="L11"/>
  <c r="L15"/>
  <c r="B23" i="13" l="1"/>
  <c r="Y45" i="12"/>
  <c r="B10" i="13"/>
  <c r="V45" i="12"/>
  <c r="S45"/>
  <c r="P45"/>
  <c r="M45"/>
  <c r="F45"/>
  <c r="C45"/>
  <c r="F114"/>
  <c r="Y30" i="11"/>
  <c r="S30"/>
  <c r="J30"/>
  <c r="F30"/>
  <c r="G30"/>
  <c r="D30"/>
</calcChain>
</file>

<file path=xl/sharedStrings.xml><?xml version="1.0" encoding="utf-8"?>
<sst xmlns="http://schemas.openxmlformats.org/spreadsheetml/2006/main" count="562" uniqueCount="140">
  <si>
    <t>Gross wages-salaries index in Turkey
Labour input indices, 2009-2025
(2021 = 100)
Seasonal and calendar adjusted
source: https://data.tuik.gov.tr/Bulten/DownloadIstatistikselTablo?p=CPqUeEIGPlJotj/Vf/UI2BlVzeoGPkxBJ2HhkR4cnrwTEz4dWbyN4a58HiakdLhV</t>
  </si>
  <si>
    <t>Year</t>
  </si>
  <si>
    <t>Quarter</t>
  </si>
  <si>
    <t>I</t>
  </si>
  <si>
    <t>II</t>
  </si>
  <si>
    <t>III</t>
  </si>
  <si>
    <t>IV</t>
  </si>
  <si>
    <t>Index</t>
  </si>
  <si>
    <t>Quarterly Change (%)</t>
  </si>
  <si>
    <r>
      <t>2022</t>
    </r>
    <r>
      <rPr>
        <vertAlign val="superscript"/>
        <sz val="11"/>
        <rFont val="Calibri"/>
        <family val="2"/>
        <scheme val="minor"/>
      </rPr>
      <t>(r)</t>
    </r>
  </si>
  <si>
    <r>
      <t>2023</t>
    </r>
    <r>
      <rPr>
        <vertAlign val="superscript"/>
        <sz val="11"/>
        <rFont val="Calibri"/>
        <family val="2"/>
        <scheme val="minor"/>
      </rPr>
      <t>(r)</t>
    </r>
  </si>
  <si>
    <r>
      <t>2024</t>
    </r>
    <r>
      <rPr>
        <vertAlign val="superscript"/>
        <sz val="11"/>
        <rFont val="Calibri"/>
        <family val="2"/>
        <scheme val="minor"/>
      </rPr>
      <t>(r)</t>
    </r>
  </si>
  <si>
    <r>
      <t>2025</t>
    </r>
    <r>
      <rPr>
        <vertAlign val="superscript"/>
        <sz val="11"/>
        <rFont val="Calibri"/>
        <family val="2"/>
        <scheme val="minor"/>
      </rPr>
      <t>(r)</t>
    </r>
  </si>
  <si>
    <t>Economic activity
(manufacturing)</t>
  </si>
  <si>
    <t>Economic activity
(trade and services)</t>
  </si>
  <si>
    <t>Economic activity
(financial and insurance activities)</t>
  </si>
  <si>
    <t>Economic activity
(professional, scientific and technical activities)</t>
  </si>
  <si>
    <t>Economic activity
(administrative and support service activities)</t>
  </si>
  <si>
    <t>(r) Seasonally and calendar adjusted indices are revised in all quarters of 2022-2023-2024 years</t>
  </si>
  <si>
    <t>Annual Change (%)</t>
  </si>
  <si>
    <t>Hourly labour cost excluding earnings index in Turkey
Labour cost indices, 2009-2025
(2021 = 100)
Seasonal and calendar adjusted
source: https://data.tuik.gov.tr/Bulten/DownloadIstatistikselTablo?p=hvQLm87Rc5zieuC133qXSblrq0Ra3aSq/tijHMzW3U/Vbx1c8iAB8sVPaxFDrhz2</t>
  </si>
  <si>
    <t>Index of labour costs per hour worked in Germany
Labour cost index, 2009-2025
(2020 = 100)
Seasonal and calendar adjusted
source:
https://www-genesis.destatis.de/datenbank/online/statistic/62421/table/62421-0001</t>
  </si>
  <si>
    <t>Economic activity
(services activities)</t>
  </si>
  <si>
    <t>Consumer price index for Germany
(2020 = 100)
source:
https://www-genesis.destatis.de/datenbank/online/statistic/61111/table/61111-0001</t>
  </si>
  <si>
    <t>Net loans &amp; advances to
customers Koç Holding (TRY)</t>
  </si>
  <si>
    <t>Net loans &amp; advances to
customers Koç Holding (EUR)</t>
  </si>
  <si>
    <t>Exchange EUR/TRY</t>
  </si>
  <si>
    <t>Annual exchange rate EUR/TRY
Moodys (Orbis database)
source:
https://orbis-r1-bvdinfo-com.bucm.idm.oclc.org</t>
  </si>
  <si>
    <t>−</t>
  </si>
  <si>
    <t>CAGR 2009-2024</t>
  </si>
  <si>
    <t>Estimations based on
2009-2024 data</t>
  </si>
  <si>
    <t>Consumer price index for Turkey
(2003 = 100)
source:
https://www.imf.org/en/Publications/WEO/weo-database/2025/april/select-country-group</t>
  </si>
  <si>
    <t>Koç Mobility (GER)</t>
  </si>
  <si>
    <t>Managing Director</t>
  </si>
  <si>
    <t xml:space="preserve">    ∟ Sales &amp; Marketing Director</t>
  </si>
  <si>
    <t xml:space="preserve">    ∟ Brand/Marketing Manager</t>
  </si>
  <si>
    <t xml:space="preserve">    ∟ Digital Marketing Specialist</t>
  </si>
  <si>
    <t xml:space="preserve">    ∟ Sales Executive (B2B)</t>
  </si>
  <si>
    <t xml:space="preserve">    ∟ Sales Executive (Retail)</t>
  </si>
  <si>
    <t xml:space="preserve">    ∟ Logistics Coordinator (Munich)</t>
  </si>
  <si>
    <t xml:space="preserve">    ∟ Workshop Liaison / Technical Support (Munich)</t>
  </si>
  <si>
    <t>Sales &amp; Marketing</t>
  </si>
  <si>
    <t>Logistics &amp; Operations</t>
  </si>
  <si>
    <t>Finance &amp; Compliance</t>
  </si>
  <si>
    <t xml:space="preserve">    ∟ Finance &amp; Compliance Director</t>
  </si>
  <si>
    <t xml:space="preserve">    ∟ Accountant</t>
  </si>
  <si>
    <t xml:space="preserve">    ∟ Compliance Officer</t>
  </si>
  <si>
    <t>Customer Experience &amp; Digital</t>
  </si>
  <si>
    <t xml:space="preserve">    ∟ CX &amp; Digital Director</t>
  </si>
  <si>
    <t xml:space="preserve">    ∟ CRM &amp; Loyalty Specialist</t>
  </si>
  <si>
    <t xml:space="preserve">    ∟ Customer Service Representative</t>
  </si>
  <si>
    <t xml:space="preserve">    ∟ UI/UX Digital Product Designer</t>
  </si>
  <si>
    <t>ESG &amp; Sustainability</t>
  </si>
  <si>
    <t xml:space="preserve">    ∟ Environmental Analyst</t>
  </si>
  <si>
    <t>Strategy Office</t>
  </si>
  <si>
    <t xml:space="preserve">    ∟ Strategy &amp; Planning Director</t>
  </si>
  <si>
    <t xml:space="preserve">    ∟ Business Analyst</t>
  </si>
  <si>
    <t xml:space="preserve">    ∟ Strategic Partnerships Manager</t>
  </si>
  <si>
    <t>HR</t>
  </si>
  <si>
    <t xml:space="preserve">    ∟ HR Generalist / Business Partner</t>
  </si>
  <si>
    <t>Employees</t>
  </si>
  <si>
    <t>Total Cost</t>
  </si>
  <si>
    <t>TOTAL</t>
  </si>
  <si>
    <t>Cost per employee</t>
  </si>
  <si>
    <t>Tofas (TUR)
(only the personnel involved in Tofas Nova development)</t>
  </si>
  <si>
    <t>Tofas</t>
  </si>
  <si>
    <t>2025
(TRY)</t>
  </si>
  <si>
    <t>2025
(EUR)</t>
  </si>
  <si>
    <t>Factory workers</t>
  </si>
  <si>
    <t xml:space="preserve">    ∟ Assembly Worker</t>
  </si>
  <si>
    <t xml:space="preserve">    ∟ Assembly Supervisor</t>
  </si>
  <si>
    <t xml:space="preserve">    ∟ Machinist Automotive</t>
  </si>
  <si>
    <t xml:space="preserve">    ∟ Automobile Light Assembler</t>
  </si>
  <si>
    <t xml:space="preserve">    ∟ Automobile Mechanic</t>
  </si>
  <si>
    <t xml:space="preserve">    ∟ Automobile Accessories Installer</t>
  </si>
  <si>
    <t xml:space="preserve">    ∟ Automobile Mechanic Supervisor</t>
  </si>
  <si>
    <t xml:space="preserve">    ∟ Automobile Body Customizer</t>
  </si>
  <si>
    <t xml:space="preserve">    ∟ Automotive Fuel &amp; Electrical Mechanic</t>
  </si>
  <si>
    <t>Research &amp; Development</t>
  </si>
  <si>
    <t xml:space="preserve">    ∟ Automotive Designer</t>
  </si>
  <si>
    <t xml:space="preserve">    ∟ Automotive Engineer</t>
  </si>
  <si>
    <t xml:space="preserve">    ∟ Aerodynamics Engineer</t>
  </si>
  <si>
    <t xml:space="preserve">    ∟ Electric Motor Assembler</t>
  </si>
  <si>
    <t xml:space="preserve">    ∟ Electronic Assembler</t>
  </si>
  <si>
    <t xml:space="preserve">    ∟ Electrical Engineer</t>
  </si>
  <si>
    <t xml:space="preserve">    ∟ Electrician Automotive</t>
  </si>
  <si>
    <t xml:space="preserve">    ∟ Environmental Engineer</t>
  </si>
  <si>
    <t xml:space="preserve">    ∟ Mechanical Engineer</t>
  </si>
  <si>
    <t xml:space="preserve">    ∟ Software Engineer</t>
  </si>
  <si>
    <t xml:space="preserve">    ∟ Factory Supervisor</t>
  </si>
  <si>
    <t xml:space="preserve">    ∟ Quality Control Inspector</t>
  </si>
  <si>
    <t xml:space="preserve">    ∟ Assembly Technician</t>
  </si>
  <si>
    <t xml:space="preserve">    ∟ Composite Worker</t>
  </si>
  <si>
    <t xml:space="preserve">    ∟ Data Engineer</t>
  </si>
  <si>
    <t xml:space="preserve">    ∟ Test Technician</t>
  </si>
  <si>
    <t xml:space="preserve">    ∟ Logistics Coordinator (Bursa)</t>
  </si>
  <si>
    <t xml:space="preserve">    ∟ Workshop Liaison / Technical Support (Bursa)</t>
  </si>
  <si>
    <t xml:space="preserve">    ∟ Administrative Assistant</t>
  </si>
  <si>
    <t xml:space="preserve">    ∟ Logistics Director</t>
  </si>
  <si>
    <t>Legal Department</t>
  </si>
  <si>
    <t xml:space="preserve">    ∟ Legal Director</t>
  </si>
  <si>
    <t xml:space="preserve">    ∟ Financial Analyst</t>
  </si>
  <si>
    <t xml:space="preserve">    ∟ HR Recruiter</t>
  </si>
  <si>
    <t xml:space="preserve">    ∟ Attorney</t>
  </si>
  <si>
    <t>Skilled labour</t>
  </si>
  <si>
    <t>Weighted Average cost per employee (2025)</t>
  </si>
  <si>
    <t>Number of Employees (2028)</t>
  </si>
  <si>
    <t>Hours Needed to Build 1 Car</t>
  </si>
  <si>
    <t>Total Hours Worked (2028)</t>
  </si>
  <si>
    <t>Hours Needed to Build 5000 Cars</t>
  </si>
  <si>
    <t>Labour Cost per Car</t>
  </si>
  <si>
    <t>Weighted Average cost per employee per Hour (2025)</t>
  </si>
  <si>
    <t>Labour Cost per 5000 Car</t>
  </si>
  <si>
    <t>Hours Needed to Build 7000 Cars</t>
  </si>
  <si>
    <t>Hours Needed to Build 8000 Cars</t>
  </si>
  <si>
    <t>Hours Needed to Build 8800 Cars</t>
  </si>
  <si>
    <t>Hours Needed to Build 9240 Cars</t>
  </si>
  <si>
    <t>Hours Worked per Employee</t>
  </si>
  <si>
    <t>Days Worked per Employee</t>
  </si>
  <si>
    <t>Number of Employees (2029)</t>
  </si>
  <si>
    <t>Number of Employees (2030)</t>
  </si>
  <si>
    <t>Number of Employees (2031)</t>
  </si>
  <si>
    <t>Number of Employees (2032)</t>
  </si>
  <si>
    <t>Total Hours Worked (2029)</t>
  </si>
  <si>
    <t>Total Hours Worked (2030)</t>
  </si>
  <si>
    <t>Total Hours Worked (2031)</t>
  </si>
  <si>
    <t>Total Hours Worked (2032)</t>
  </si>
  <si>
    <t>Factory labour</t>
  </si>
  <si>
    <t>German Average cost per employee (2025)</t>
  </si>
  <si>
    <t>German Average cost per employee per Hour (2025)</t>
  </si>
  <si>
    <t>German Labour cost per car (2025)</t>
  </si>
  <si>
    <t>Total labour cost per car (Turkish + German) (2025)</t>
  </si>
  <si>
    <t>Factory labour per hour</t>
  </si>
  <si>
    <t>Skilled labour per hour</t>
  </si>
  <si>
    <t>Tofas fixed assets 2024 (TRY)</t>
  </si>
  <si>
    <t>Tofas fixed assets 2024 (EUR)</t>
  </si>
  <si>
    <t>Total CAPEX investment to enable Tofas Nova production</t>
  </si>
  <si>
    <t>CAPEX Amortization Plan (30 years linear plan)</t>
  </si>
  <si>
    <t>(percentage of fixed assets)</t>
  </si>
  <si>
    <t>Amortization expenses per car</t>
  </si>
</sst>
</file>

<file path=xl/styles.xml><?xml version="1.0" encoding="utf-8"?>
<styleSheet xmlns="http://schemas.openxmlformats.org/spreadsheetml/2006/main">
  <numFmts count="4">
    <numFmt numFmtId="164" formatCode="_-* #,##0\ _T_L_-;\-* #,##0\ _T_L_-;_-* &quot;-&quot;\ _T_L_-;_-@_-"/>
    <numFmt numFmtId="165" formatCode="0.0"/>
    <numFmt numFmtId="166" formatCode="###\ ###.0"/>
    <numFmt numFmtId="167" formatCode="#,##0.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0"/>
      <name val="Arial"/>
      <family val="2"/>
      <charset val="162"/>
    </font>
    <font>
      <sz val="10"/>
      <name val="Times New Roman"/>
      <family val="1"/>
      <charset val="162"/>
    </font>
    <font>
      <sz val="10"/>
      <name val="Arial Tur"/>
      <charset val="162"/>
    </font>
    <font>
      <sz val="10"/>
      <name val="Helv"/>
      <charset val="204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9"/>
      <color indexed="8"/>
      <name val="Tahoma"/>
      <family val="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7.5"/>
      <color indexed="8"/>
      <name val="Arial"/>
      <family val="2"/>
      <charset val="16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13" fillId="0" borderId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4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8" fillId="0" borderId="0"/>
    <xf numFmtId="0" fontId="18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0" fontId="26" fillId="37" borderId="12" applyNumberFormat="0" applyAlignment="0" applyProtection="0"/>
    <xf numFmtId="0" fontId="26" fillId="37" borderId="12" applyNumberFormat="0" applyAlignment="0" applyProtection="0"/>
    <xf numFmtId="0" fontId="27" fillId="28" borderId="13" applyNumberFormat="0" applyAlignment="0" applyProtection="0"/>
    <xf numFmtId="0" fontId="27" fillId="28" borderId="13" applyNumberFormat="0" applyAlignment="0" applyProtection="0"/>
    <xf numFmtId="0" fontId="16" fillId="0" borderId="0"/>
    <xf numFmtId="0" fontId="13" fillId="0" borderId="0"/>
    <xf numFmtId="0" fontId="15" fillId="0" borderId="0"/>
    <xf numFmtId="0" fontId="17" fillId="0" borderId="0"/>
    <xf numFmtId="0" fontId="17" fillId="38" borderId="14" applyNumberFormat="0" applyFont="0" applyAlignment="0" applyProtection="0"/>
    <xf numFmtId="0" fontId="17" fillId="38" borderId="14" applyNumberFormat="0" applyFont="0" applyAlignment="0" applyProtection="0"/>
    <xf numFmtId="0" fontId="28" fillId="39" borderId="14">
      <alignment vertical="center"/>
    </xf>
    <xf numFmtId="0" fontId="18" fillId="0" borderId="0"/>
    <xf numFmtId="0" fontId="15" fillId="0" borderId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34" fillId="0" borderId="0"/>
    <xf numFmtId="0" fontId="34" fillId="0" borderId="0"/>
    <xf numFmtId="0" fontId="16" fillId="0" borderId="0"/>
    <xf numFmtId="0" fontId="13" fillId="0" borderId="0"/>
    <xf numFmtId="0" fontId="34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16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6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16" fillId="0" borderId="0"/>
    <xf numFmtId="0" fontId="13" fillId="0" borderId="0"/>
    <xf numFmtId="0" fontId="16" fillId="0" borderId="0"/>
    <xf numFmtId="0" fontId="13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16" fillId="0" borderId="0"/>
    <xf numFmtId="0" fontId="13" fillId="0" borderId="0"/>
    <xf numFmtId="0" fontId="13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16" fillId="0" borderId="0"/>
    <xf numFmtId="0" fontId="13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34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34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3" fillId="4" borderId="7" applyNumberFormat="0" applyFont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  <xf numFmtId="0" fontId="34" fillId="0" borderId="0"/>
    <xf numFmtId="0" fontId="36" fillId="40" borderId="0" applyNumberFormat="0" applyBorder="0" applyAlignment="0" applyProtection="0"/>
    <xf numFmtId="0" fontId="37" fillId="41" borderId="0" applyNumberFormat="0" applyBorder="0" applyAlignment="0" applyProtection="0"/>
    <xf numFmtId="0" fontId="38" fillId="42" borderId="0" applyNumberFormat="0" applyBorder="0" applyAlignment="0" applyProtection="0"/>
    <xf numFmtId="0" fontId="39" fillId="3" borderId="4" applyNumberFormat="0" applyAlignment="0" applyProtection="0"/>
    <xf numFmtId="0" fontId="40" fillId="43" borderId="16" applyNumberFormat="0" applyAlignment="0" applyProtection="0"/>
    <xf numFmtId="0" fontId="1" fillId="4" borderId="7" applyNumberFormat="0" applyFont="0" applyAlignment="0" applyProtection="0"/>
    <xf numFmtId="0" fontId="11" fillId="0" borderId="17" applyNumberFormat="0" applyFill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4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0" fontId="8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2" fillId="2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165" fontId="32" fillId="0" borderId="0" xfId="102" applyNumberFormat="1" applyFont="1" applyAlignment="1">
      <alignment horizontal="right"/>
    </xf>
    <xf numFmtId="165" fontId="32" fillId="0" borderId="0" xfId="418" applyNumberFormat="1" applyFont="1" applyAlignment="1">
      <alignment horizontal="right"/>
    </xf>
    <xf numFmtId="165" fontId="32" fillId="0" borderId="0" xfId="105" applyNumberFormat="1" applyFont="1" applyAlignment="1">
      <alignment horizontal="right"/>
    </xf>
    <xf numFmtId="165" fontId="32" fillId="0" borderId="0" xfId="90" applyNumberFormat="1" applyFont="1" applyFill="1" applyBorder="1" applyAlignment="1">
      <alignment horizontal="right"/>
    </xf>
    <xf numFmtId="166" fontId="32" fillId="0" borderId="0" xfId="90" applyNumberFormat="1" applyFont="1" applyFill="1" applyBorder="1" applyAlignment="1">
      <alignment horizontal="right"/>
    </xf>
    <xf numFmtId="0" fontId="32" fillId="0" borderId="0" xfId="29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165" fontId="0" fillId="0" borderId="0" xfId="0" applyNumberFormat="1"/>
    <xf numFmtId="0" fontId="31" fillId="0" borderId="0" xfId="240" applyFont="1" applyFill="1" applyBorder="1" applyAlignment="1">
      <alignment horizontal="left"/>
    </xf>
    <xf numFmtId="165" fontId="32" fillId="0" borderId="0" xfId="101" applyNumberFormat="1" applyFont="1" applyAlignment="1">
      <alignment horizontal="right"/>
    </xf>
    <xf numFmtId="165" fontId="32" fillId="0" borderId="0" xfId="330" applyNumberFormat="1" applyFont="1" applyAlignment="1">
      <alignment horizontal="right"/>
    </xf>
    <xf numFmtId="165" fontId="35" fillId="0" borderId="0" xfId="448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50" borderId="0" xfId="0" applyFill="1"/>
    <xf numFmtId="0" fontId="41" fillId="50" borderId="0" xfId="0" applyFont="1" applyFill="1" applyAlignment="1">
      <alignment horizontal="right"/>
    </xf>
    <xf numFmtId="165" fontId="0" fillId="50" borderId="0" xfId="0" applyNumberFormat="1" applyFill="1"/>
    <xf numFmtId="0" fontId="0" fillId="0" borderId="0" xfId="0" applyAlignment="1">
      <alignment horizontal="center" vertical="center"/>
    </xf>
    <xf numFmtId="167" fontId="0" fillId="0" borderId="0" xfId="0" applyNumberFormat="1"/>
    <xf numFmtId="167" fontId="0" fillId="50" borderId="0" xfId="0" applyNumberFormat="1" applyFill="1"/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4" fontId="11" fillId="0" borderId="0" xfId="0" applyNumberFormat="1" applyFont="1"/>
    <xf numFmtId="0" fontId="11" fillId="52" borderId="0" xfId="0" applyFont="1" applyFill="1"/>
    <xf numFmtId="3" fontId="11" fillId="0" borderId="0" xfId="0" applyNumberFormat="1" applyFont="1"/>
    <xf numFmtId="4" fontId="11" fillId="52" borderId="0" xfId="0" applyNumberFormat="1" applyFont="1" applyFill="1"/>
    <xf numFmtId="3" fontId="11" fillId="52" borderId="0" xfId="0" applyNumberFormat="1" applyFont="1" applyFill="1"/>
    <xf numFmtId="3" fontId="0" fillId="0" borderId="0" xfId="0" applyNumberFormat="1" applyFont="1"/>
    <xf numFmtId="2" fontId="0" fillId="0" borderId="0" xfId="0" applyNumberFormat="1"/>
    <xf numFmtId="4" fontId="0" fillId="0" borderId="0" xfId="0" applyNumberFormat="1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51" borderId="0" xfId="0" applyFont="1" applyFill="1" applyAlignment="1">
      <alignment horizontal="center" vertical="center"/>
    </xf>
    <xf numFmtId="0" fontId="11" fillId="51" borderId="0" xfId="0" applyFont="1" applyFill="1" applyAlignment="1">
      <alignment horizontal="center" vertical="center" wrapText="1"/>
    </xf>
  </cellXfs>
  <cellStyles count="490">
    <cellStyle name="%20 - Vurgu1" xfId="30"/>
    <cellStyle name="%20 - Vurgu1 2" xfId="31"/>
    <cellStyle name="%20 - Vurgu2" xfId="32"/>
    <cellStyle name="%20 - Vurgu2 2" xfId="33"/>
    <cellStyle name="%20 - Vurgu3" xfId="34"/>
    <cellStyle name="%20 - Vurgu3 2" xfId="35"/>
    <cellStyle name="%20 - Vurgu4" xfId="36"/>
    <cellStyle name="%20 - Vurgu4 2" xfId="37"/>
    <cellStyle name="%20 - Vurgu5" xfId="38"/>
    <cellStyle name="%20 - Vurgu5 2" xfId="39"/>
    <cellStyle name="%20 - Vurgu6" xfId="40"/>
    <cellStyle name="%20 - Vurgu6 2" xfId="41"/>
    <cellStyle name="%40 - Vurgu1" xfId="42"/>
    <cellStyle name="%40 - Vurgu1 2" xfId="43"/>
    <cellStyle name="%40 - Vurgu2" xfId="44"/>
    <cellStyle name="%40 - Vurgu2 2" xfId="45"/>
    <cellStyle name="%40 - Vurgu3" xfId="46"/>
    <cellStyle name="%40 - Vurgu3 2" xfId="47"/>
    <cellStyle name="%40 - Vurgu4" xfId="48"/>
    <cellStyle name="%40 - Vurgu4 2" xfId="49"/>
    <cellStyle name="%40 - Vurgu5" xfId="50"/>
    <cellStyle name="%40 - Vurgu5 2" xfId="51"/>
    <cellStyle name="%40 - Vurgu6" xfId="52"/>
    <cellStyle name="%40 - Vurgu6 2" xfId="53"/>
    <cellStyle name="%60 - Vurgu1" xfId="54"/>
    <cellStyle name="%60 - Vurgu1 2" xfId="55"/>
    <cellStyle name="%60 - Vurgu2" xfId="56"/>
    <cellStyle name="%60 - Vurgu2 2" xfId="57"/>
    <cellStyle name="%60 - Vurgu3" xfId="58"/>
    <cellStyle name="%60 - Vurgu3 2" xfId="59"/>
    <cellStyle name="%60 - Vurgu4" xfId="60"/>
    <cellStyle name="%60 - Vurgu4 2" xfId="61"/>
    <cellStyle name="%60 - Vurgu5" xfId="62"/>
    <cellStyle name="%60 - Vurgu5 2" xfId="63"/>
    <cellStyle name="%60 - Vurgu6" xfId="64"/>
    <cellStyle name="%60 - Vurgu6 2" xfId="65"/>
    <cellStyle name="_IKILI_nace2nace1" xfId="66"/>
    <cellStyle name="_NACE1NACE2" xfId="67"/>
    <cellStyle name="20% - Énfasis1" xfId="11" builtinId="30" hidden="1"/>
    <cellStyle name="20% - Énfasis1" xfId="123" builtinId="30" hidden="1"/>
    <cellStyle name="20% - Énfasis1" xfId="158" builtinId="30" hidden="1"/>
    <cellStyle name="20% - Énfasis1" xfId="187" builtinId="30" hidden="1"/>
    <cellStyle name="20% - Énfasis1" xfId="220" builtinId="30" hidden="1"/>
    <cellStyle name="20% - Énfasis1" xfId="252" builtinId="30" hidden="1"/>
    <cellStyle name="20% - Énfasis1" xfId="281" builtinId="30" hidden="1"/>
    <cellStyle name="20% - Énfasis1" xfId="312" builtinId="30" hidden="1"/>
    <cellStyle name="20% - Énfasis1" xfId="342" builtinId="30" hidden="1"/>
    <cellStyle name="20% - Énfasis1" xfId="371" builtinId="30" hidden="1"/>
    <cellStyle name="20% - Énfasis1" xfId="400" builtinId="30" hidden="1"/>
    <cellStyle name="20% - Énfasis1" xfId="430" builtinId="30" hidden="1"/>
    <cellStyle name="20% - Énfasis1" xfId="472" builtinId="30" customBuiltin="1"/>
    <cellStyle name="20% - Énfasis2" xfId="14" builtinId="34" hidden="1"/>
    <cellStyle name="20% - Énfasis2" xfId="126" builtinId="34" hidden="1"/>
    <cellStyle name="20% - Énfasis2" xfId="161" builtinId="34" hidden="1"/>
    <cellStyle name="20% - Énfasis2" xfId="190" builtinId="34" hidden="1"/>
    <cellStyle name="20% - Énfasis2" xfId="223" builtinId="34" hidden="1"/>
    <cellStyle name="20% - Énfasis2" xfId="255" builtinId="34" hidden="1"/>
    <cellStyle name="20% - Énfasis2" xfId="284" builtinId="34" hidden="1"/>
    <cellStyle name="20% - Énfasis2" xfId="315" builtinId="34" hidden="1"/>
    <cellStyle name="20% - Énfasis2" xfId="345" builtinId="34" hidden="1"/>
    <cellStyle name="20% - Énfasis2" xfId="374" builtinId="34" hidden="1"/>
    <cellStyle name="20% - Énfasis2" xfId="403" builtinId="34" hidden="1"/>
    <cellStyle name="20% - Énfasis2" xfId="433" builtinId="34" hidden="1"/>
    <cellStyle name="20% - Énfasis2" xfId="475" builtinId="34" customBuiltin="1"/>
    <cellStyle name="20% - Énfasis3" xfId="17" builtinId="38" hidden="1"/>
    <cellStyle name="20% - Énfasis3" xfId="129" builtinId="38" hidden="1"/>
    <cellStyle name="20% - Énfasis3" xfId="164" builtinId="38" hidden="1"/>
    <cellStyle name="20% - Énfasis3" xfId="193" builtinId="38" hidden="1"/>
    <cellStyle name="20% - Énfasis3" xfId="226" builtinId="38" hidden="1"/>
    <cellStyle name="20% - Énfasis3" xfId="258" builtinId="38" hidden="1"/>
    <cellStyle name="20% - Énfasis3" xfId="287" builtinId="38" hidden="1"/>
    <cellStyle name="20% - Énfasis3" xfId="318" builtinId="38" hidden="1"/>
    <cellStyle name="20% - Énfasis3" xfId="348" builtinId="38" hidden="1"/>
    <cellStyle name="20% - Énfasis3" xfId="377" builtinId="38" hidden="1"/>
    <cellStyle name="20% - Énfasis3" xfId="406" builtinId="38" hidden="1"/>
    <cellStyle name="20% - Énfasis3" xfId="436" builtinId="38" hidden="1"/>
    <cellStyle name="20% - Énfasis3" xfId="478" builtinId="38" customBuiltin="1"/>
    <cellStyle name="20% - Énfasis4" xfId="20" builtinId="42" hidden="1"/>
    <cellStyle name="20% - Énfasis4" xfId="132" builtinId="42" hidden="1"/>
    <cellStyle name="20% - Énfasis4" xfId="167" builtinId="42" hidden="1"/>
    <cellStyle name="20% - Énfasis4" xfId="196" builtinId="42" hidden="1"/>
    <cellStyle name="20% - Énfasis4" xfId="229" builtinId="42" hidden="1"/>
    <cellStyle name="20% - Énfasis4" xfId="261" builtinId="42" hidden="1"/>
    <cellStyle name="20% - Énfasis4" xfId="290" builtinId="42" hidden="1"/>
    <cellStyle name="20% - Énfasis4" xfId="321" builtinId="42" hidden="1"/>
    <cellStyle name="20% - Énfasis4" xfId="351" builtinId="42" hidden="1"/>
    <cellStyle name="20% - Énfasis4" xfId="380" builtinId="42" hidden="1"/>
    <cellStyle name="20% - Énfasis4" xfId="409" builtinId="42" hidden="1"/>
    <cellStyle name="20% - Énfasis4" xfId="439" builtinId="42" hidden="1"/>
    <cellStyle name="20% - Énfasis4" xfId="481" builtinId="42" customBuiltin="1"/>
    <cellStyle name="20% - Énfasis5" xfId="23" builtinId="46" hidden="1"/>
    <cellStyle name="20% - Énfasis5" xfId="135" builtinId="46" hidden="1"/>
    <cellStyle name="20% - Énfasis5" xfId="170" builtinId="46" hidden="1"/>
    <cellStyle name="20% - Énfasis5" xfId="199" builtinId="46" hidden="1"/>
    <cellStyle name="20% - Énfasis5" xfId="232" builtinId="46" hidden="1"/>
    <cellStyle name="20% - Énfasis5" xfId="264" builtinId="46" hidden="1"/>
    <cellStyle name="20% - Énfasis5" xfId="293" builtinId="46" hidden="1"/>
    <cellStyle name="20% - Énfasis5" xfId="324" builtinId="46" hidden="1"/>
    <cellStyle name="20% - Énfasis5" xfId="354" builtinId="46" hidden="1"/>
    <cellStyle name="20% - Énfasis5" xfId="383" builtinId="46" hidden="1"/>
    <cellStyle name="20% - Énfasis5" xfId="412" builtinId="46" hidden="1"/>
    <cellStyle name="20% - Énfasis5" xfId="442" builtinId="46" hidden="1"/>
    <cellStyle name="20% - Énfasis5" xfId="484" builtinId="46" customBuiltin="1"/>
    <cellStyle name="20% - Énfasis6" xfId="26" builtinId="50" hidden="1"/>
    <cellStyle name="20% - Énfasis6" xfId="138" builtinId="50" hidden="1"/>
    <cellStyle name="20% - Énfasis6" xfId="173" builtinId="50" hidden="1"/>
    <cellStyle name="20% - Énfasis6" xfId="202" builtinId="50" hidden="1"/>
    <cellStyle name="20% - Énfasis6" xfId="235" builtinId="50" hidden="1"/>
    <cellStyle name="20% - Énfasis6" xfId="267" builtinId="50" hidden="1"/>
    <cellStyle name="20% - Énfasis6" xfId="296" builtinId="50" hidden="1"/>
    <cellStyle name="20% - Énfasis6" xfId="327" builtinId="50" hidden="1"/>
    <cellStyle name="20% - Énfasis6" xfId="357" builtinId="50" hidden="1"/>
    <cellStyle name="20% - Énfasis6" xfId="386" builtinId="50" hidden="1"/>
    <cellStyle name="20% - Énfasis6" xfId="415" builtinId="50" hidden="1"/>
    <cellStyle name="20% - Énfasis6" xfId="445" builtinId="50" hidden="1"/>
    <cellStyle name="20% - Énfasis6" xfId="487" builtinId="50" customBuiltin="1"/>
    <cellStyle name="40% - Énfasis1" xfId="12" builtinId="31" hidden="1"/>
    <cellStyle name="40% - Énfasis1" xfId="124" builtinId="31" hidden="1"/>
    <cellStyle name="40% - Énfasis1" xfId="159" builtinId="31" hidden="1"/>
    <cellStyle name="40% - Énfasis1" xfId="188" builtinId="31" hidden="1"/>
    <cellStyle name="40% - Énfasis1" xfId="221" builtinId="31" hidden="1"/>
    <cellStyle name="40% - Énfasis1" xfId="253" builtinId="31" hidden="1"/>
    <cellStyle name="40% - Énfasis1" xfId="282" builtinId="31" hidden="1"/>
    <cellStyle name="40% - Énfasis1" xfId="313" builtinId="31" hidden="1"/>
    <cellStyle name="40% - Énfasis1" xfId="343" builtinId="31" hidden="1"/>
    <cellStyle name="40% - Énfasis1" xfId="372" builtinId="31" hidden="1"/>
    <cellStyle name="40% - Énfasis1" xfId="401" builtinId="31" hidden="1"/>
    <cellStyle name="40% - Énfasis1" xfId="431" builtinId="31" hidden="1"/>
    <cellStyle name="40% - Énfasis1" xfId="473" builtinId="31" customBuiltin="1"/>
    <cellStyle name="40% - Énfasis2" xfId="15" builtinId="35" hidden="1"/>
    <cellStyle name="40% - Énfasis2" xfId="127" builtinId="35" hidden="1"/>
    <cellStyle name="40% - Énfasis2" xfId="162" builtinId="35" hidden="1"/>
    <cellStyle name="40% - Énfasis2" xfId="191" builtinId="35" hidden="1"/>
    <cellStyle name="40% - Énfasis2" xfId="224" builtinId="35" hidden="1"/>
    <cellStyle name="40% - Énfasis2" xfId="256" builtinId="35" hidden="1"/>
    <cellStyle name="40% - Énfasis2" xfId="285" builtinId="35" hidden="1"/>
    <cellStyle name="40% - Énfasis2" xfId="316" builtinId="35" hidden="1"/>
    <cellStyle name="40% - Énfasis2" xfId="346" builtinId="35" hidden="1"/>
    <cellStyle name="40% - Énfasis2" xfId="375" builtinId="35" hidden="1"/>
    <cellStyle name="40% - Énfasis2" xfId="404" builtinId="35" hidden="1"/>
    <cellStyle name="40% - Énfasis2" xfId="434" builtinId="35" hidden="1"/>
    <cellStyle name="40% - Énfasis2" xfId="476" builtinId="35" customBuiltin="1"/>
    <cellStyle name="40% - Énfasis3" xfId="18" builtinId="39" hidden="1"/>
    <cellStyle name="40% - Énfasis3" xfId="130" builtinId="39" hidden="1"/>
    <cellStyle name="40% - Énfasis3" xfId="165" builtinId="39" hidden="1"/>
    <cellStyle name="40% - Énfasis3" xfId="194" builtinId="39" hidden="1"/>
    <cellStyle name="40% - Énfasis3" xfId="227" builtinId="39" hidden="1"/>
    <cellStyle name="40% - Énfasis3" xfId="259" builtinId="39" hidden="1"/>
    <cellStyle name="40% - Énfasis3" xfId="288" builtinId="39" hidden="1"/>
    <cellStyle name="40% - Énfasis3" xfId="319" builtinId="39" hidden="1"/>
    <cellStyle name="40% - Énfasis3" xfId="349" builtinId="39" hidden="1"/>
    <cellStyle name="40% - Énfasis3" xfId="378" builtinId="39" hidden="1"/>
    <cellStyle name="40% - Énfasis3" xfId="407" builtinId="39" hidden="1"/>
    <cellStyle name="40% - Énfasis3" xfId="437" builtinId="39" hidden="1"/>
    <cellStyle name="40% - Énfasis3" xfId="479" builtinId="39" customBuiltin="1"/>
    <cellStyle name="40% - Énfasis4" xfId="21" builtinId="43" hidden="1"/>
    <cellStyle name="40% - Énfasis4" xfId="133" builtinId="43" hidden="1"/>
    <cellStyle name="40% - Énfasis4" xfId="168" builtinId="43" hidden="1"/>
    <cellStyle name="40% - Énfasis4" xfId="197" builtinId="43" hidden="1"/>
    <cellStyle name="40% - Énfasis4" xfId="230" builtinId="43" hidden="1"/>
    <cellStyle name="40% - Énfasis4" xfId="262" builtinId="43" hidden="1"/>
    <cellStyle name="40% - Énfasis4" xfId="291" builtinId="43" hidden="1"/>
    <cellStyle name="40% - Énfasis4" xfId="322" builtinId="43" hidden="1"/>
    <cellStyle name="40% - Énfasis4" xfId="352" builtinId="43" hidden="1"/>
    <cellStyle name="40% - Énfasis4" xfId="381" builtinId="43" hidden="1"/>
    <cellStyle name="40% - Énfasis4" xfId="410" builtinId="43" hidden="1"/>
    <cellStyle name="40% - Énfasis4" xfId="440" builtinId="43" hidden="1"/>
    <cellStyle name="40% - Énfasis4" xfId="482" builtinId="43" customBuiltin="1"/>
    <cellStyle name="40% - Énfasis5" xfId="24" builtinId="47" hidden="1"/>
    <cellStyle name="40% - Énfasis5" xfId="136" builtinId="47" hidden="1"/>
    <cellStyle name="40% - Énfasis5" xfId="171" builtinId="47" hidden="1"/>
    <cellStyle name="40% - Énfasis5" xfId="200" builtinId="47" hidden="1"/>
    <cellStyle name="40% - Énfasis5" xfId="233" builtinId="47" hidden="1"/>
    <cellStyle name="40% - Énfasis5" xfId="265" builtinId="47" hidden="1"/>
    <cellStyle name="40% - Énfasis5" xfId="294" builtinId="47" hidden="1"/>
    <cellStyle name="40% - Énfasis5" xfId="325" builtinId="47" hidden="1"/>
    <cellStyle name="40% - Énfasis5" xfId="355" builtinId="47" hidden="1"/>
    <cellStyle name="40% - Énfasis5" xfId="384" builtinId="47" hidden="1"/>
    <cellStyle name="40% - Énfasis5" xfId="413" builtinId="47" hidden="1"/>
    <cellStyle name="40% - Énfasis5" xfId="443" builtinId="47" hidden="1"/>
    <cellStyle name="40% - Énfasis5" xfId="485" builtinId="47" customBuiltin="1"/>
    <cellStyle name="40% - Énfasis6" xfId="27" builtinId="51" hidden="1"/>
    <cellStyle name="40% - Énfasis6" xfId="139" builtinId="51" hidden="1"/>
    <cellStyle name="40% - Énfasis6" xfId="174" builtinId="51" hidden="1"/>
    <cellStyle name="40% - Énfasis6" xfId="203" builtinId="51" hidden="1"/>
    <cellStyle name="40% - Énfasis6" xfId="236" builtinId="51" hidden="1"/>
    <cellStyle name="40% - Énfasis6" xfId="268" builtinId="51" hidden="1"/>
    <cellStyle name="40% - Énfasis6" xfId="297" builtinId="51" hidden="1"/>
    <cellStyle name="40% - Énfasis6" xfId="328" builtinId="51" hidden="1"/>
    <cellStyle name="40% - Énfasis6" xfId="358" builtinId="51" hidden="1"/>
    <cellStyle name="40% - Énfasis6" xfId="387" builtinId="51" hidden="1"/>
    <cellStyle name="40% - Énfasis6" xfId="416" builtinId="51" hidden="1"/>
    <cellStyle name="40% - Énfasis6" xfId="446" builtinId="51" hidden="1"/>
    <cellStyle name="40% - Énfasis6" xfId="488" builtinId="51" customBuiltin="1"/>
    <cellStyle name="60% - Énfasis1" xfId="13" builtinId="32" hidden="1"/>
    <cellStyle name="60% - Énfasis1" xfId="125" builtinId="32" hidden="1"/>
    <cellStyle name="60% - Énfasis1" xfId="160" builtinId="32" hidden="1"/>
    <cellStyle name="60% - Énfasis1" xfId="189" builtinId="32" hidden="1"/>
    <cellStyle name="60% - Énfasis1" xfId="222" builtinId="32" hidden="1"/>
    <cellStyle name="60% - Énfasis1" xfId="254" builtinId="32" hidden="1"/>
    <cellStyle name="60% - Énfasis1" xfId="283" builtinId="32" hidden="1"/>
    <cellStyle name="60% - Énfasis1" xfId="314" builtinId="32" hidden="1"/>
    <cellStyle name="60% - Énfasis1" xfId="344" builtinId="32" hidden="1"/>
    <cellStyle name="60% - Énfasis1" xfId="373" builtinId="32" hidden="1"/>
    <cellStyle name="60% - Énfasis1" xfId="402" builtinId="32" hidden="1"/>
    <cellStyle name="60% - Énfasis1" xfId="432" builtinId="32" hidden="1"/>
    <cellStyle name="60% - Énfasis1" xfId="474" builtinId="32" customBuiltin="1"/>
    <cellStyle name="60% - Énfasis2" xfId="16" builtinId="36" hidden="1"/>
    <cellStyle name="60% - Énfasis2" xfId="128" builtinId="36" hidden="1"/>
    <cellStyle name="60% - Énfasis2" xfId="163" builtinId="36" hidden="1"/>
    <cellStyle name="60% - Énfasis2" xfId="192" builtinId="36" hidden="1"/>
    <cellStyle name="60% - Énfasis2" xfId="225" builtinId="36" hidden="1"/>
    <cellStyle name="60% - Énfasis2" xfId="257" builtinId="36" hidden="1"/>
    <cellStyle name="60% - Énfasis2" xfId="286" builtinId="36" hidden="1"/>
    <cellStyle name="60% - Énfasis2" xfId="317" builtinId="36" hidden="1"/>
    <cellStyle name="60% - Énfasis2" xfId="347" builtinId="36" hidden="1"/>
    <cellStyle name="60% - Énfasis2" xfId="376" builtinId="36" hidden="1"/>
    <cellStyle name="60% - Énfasis2" xfId="405" builtinId="36" hidden="1"/>
    <cellStyle name="60% - Énfasis2" xfId="435" builtinId="36" hidden="1"/>
    <cellStyle name="60% - Énfasis2" xfId="477" builtinId="36" customBuiltin="1"/>
    <cellStyle name="60% - Énfasis3" xfId="19" builtinId="40" hidden="1"/>
    <cellStyle name="60% - Énfasis3" xfId="131" builtinId="40" hidden="1"/>
    <cellStyle name="60% - Énfasis3" xfId="166" builtinId="40" hidden="1"/>
    <cellStyle name="60% - Énfasis3" xfId="195" builtinId="40" hidden="1"/>
    <cellStyle name="60% - Énfasis3" xfId="228" builtinId="40" hidden="1"/>
    <cellStyle name="60% - Énfasis3" xfId="260" builtinId="40" hidden="1"/>
    <cellStyle name="60% - Énfasis3" xfId="289" builtinId="40" hidden="1"/>
    <cellStyle name="60% - Énfasis3" xfId="320" builtinId="40" hidden="1"/>
    <cellStyle name="60% - Énfasis3" xfId="350" builtinId="40" hidden="1"/>
    <cellStyle name="60% - Énfasis3" xfId="379" builtinId="40" hidden="1"/>
    <cellStyle name="60% - Énfasis3" xfId="408" builtinId="40" hidden="1"/>
    <cellStyle name="60% - Énfasis3" xfId="438" builtinId="40" hidden="1"/>
    <cellStyle name="60% - Énfasis3" xfId="480" builtinId="40" customBuiltin="1"/>
    <cellStyle name="60% - Énfasis4" xfId="22" builtinId="44" hidden="1"/>
    <cellStyle name="60% - Énfasis4" xfId="134" builtinId="44" hidden="1"/>
    <cellStyle name="60% - Énfasis4" xfId="169" builtinId="44" hidden="1"/>
    <cellStyle name="60% - Énfasis4" xfId="198" builtinId="44" hidden="1"/>
    <cellStyle name="60% - Énfasis4" xfId="231" builtinId="44" hidden="1"/>
    <cellStyle name="60% - Énfasis4" xfId="263" builtinId="44" hidden="1"/>
    <cellStyle name="60% - Énfasis4" xfId="292" builtinId="44" hidden="1"/>
    <cellStyle name="60% - Énfasis4" xfId="323" builtinId="44" hidden="1"/>
    <cellStyle name="60% - Énfasis4" xfId="353" builtinId="44" hidden="1"/>
    <cellStyle name="60% - Énfasis4" xfId="382" builtinId="44" hidden="1"/>
    <cellStyle name="60% - Énfasis4" xfId="411" builtinId="44" hidden="1"/>
    <cellStyle name="60% - Énfasis4" xfId="441" builtinId="44" hidden="1"/>
    <cellStyle name="60% - Énfasis4" xfId="483" builtinId="44" customBuiltin="1"/>
    <cellStyle name="60% - Énfasis5" xfId="25" builtinId="48" hidden="1"/>
    <cellStyle name="60% - Énfasis5" xfId="137" builtinId="48" hidden="1"/>
    <cellStyle name="60% - Énfasis5" xfId="172" builtinId="48" hidden="1"/>
    <cellStyle name="60% - Énfasis5" xfId="201" builtinId="48" hidden="1"/>
    <cellStyle name="60% - Énfasis5" xfId="234" builtinId="48" hidden="1"/>
    <cellStyle name="60% - Énfasis5" xfId="266" builtinId="48" hidden="1"/>
    <cellStyle name="60% - Énfasis5" xfId="295" builtinId="48" hidden="1"/>
    <cellStyle name="60% - Énfasis5" xfId="326" builtinId="48" hidden="1"/>
    <cellStyle name="60% - Énfasis5" xfId="356" builtinId="48" hidden="1"/>
    <cellStyle name="60% - Énfasis5" xfId="385" builtinId="48" hidden="1"/>
    <cellStyle name="60% - Énfasis5" xfId="414" builtinId="48" hidden="1"/>
    <cellStyle name="60% - Énfasis5" xfId="444" builtinId="48" hidden="1"/>
    <cellStyle name="60% - Énfasis5" xfId="486" builtinId="48" customBuiltin="1"/>
    <cellStyle name="60% - Énfasis6" xfId="28" builtinId="52" hidden="1"/>
    <cellStyle name="60% - Énfasis6" xfId="140" builtinId="52" hidden="1"/>
    <cellStyle name="60% - Énfasis6" xfId="175" builtinId="52" hidden="1"/>
    <cellStyle name="60% - Énfasis6" xfId="204" builtinId="52" hidden="1"/>
    <cellStyle name="60% - Énfasis6" xfId="237" builtinId="52" hidden="1"/>
    <cellStyle name="60% - Énfasis6" xfId="269" builtinId="52" hidden="1"/>
    <cellStyle name="60% - Énfasis6" xfId="298" builtinId="52" hidden="1"/>
    <cellStyle name="60% - Énfasis6" xfId="329" builtinId="52" hidden="1"/>
    <cellStyle name="60% - Énfasis6" xfId="359" builtinId="52" hidden="1"/>
    <cellStyle name="60% - Énfasis6" xfId="388" builtinId="52" hidden="1"/>
    <cellStyle name="60% - Énfasis6" xfId="417" builtinId="52" hidden="1"/>
    <cellStyle name="60% - Énfasis6" xfId="447" builtinId="52" hidden="1"/>
    <cellStyle name="60% - Énfasis6" xfId="489" builtinId="52" customBuiltin="1"/>
    <cellStyle name="Açıklama Metni" xfId="68"/>
    <cellStyle name="Açıklama Metni 2" xfId="69"/>
    <cellStyle name="Ana Başlık" xfId="70"/>
    <cellStyle name="Ana Başlık 2" xfId="71"/>
    <cellStyle name="Bağlı Hücre" xfId="72"/>
    <cellStyle name="Bağlı Hücre 2" xfId="73"/>
    <cellStyle name="Başlık 1" xfId="74"/>
    <cellStyle name="Başlık 1 2" xfId="75"/>
    <cellStyle name="Başlık 2" xfId="76"/>
    <cellStyle name="Başlık 2 2" xfId="77"/>
    <cellStyle name="Başlık 3" xfId="78"/>
    <cellStyle name="Başlık 3 2" xfId="79"/>
    <cellStyle name="Başlık 4" xfId="80"/>
    <cellStyle name="Başlık 4 2" xfId="81"/>
    <cellStyle name="Buena" xfId="449" builtinId="26" customBuiltin="1"/>
    <cellStyle name="Cálculo" xfId="452" builtinId="22" customBuiltin="1"/>
    <cellStyle name="Celda de comprobación" xfId="453" builtinId="23" customBuiltin="1"/>
    <cellStyle name="Celda vinculada" xfId="8" builtinId="24" hidden="1"/>
    <cellStyle name="Celda vinculada" xfId="119" builtinId="24" hidden="1"/>
    <cellStyle name="Celda vinculada" xfId="154" builtinId="24" hidden="1"/>
    <cellStyle name="Celda vinculada" xfId="183" builtinId="24" hidden="1"/>
    <cellStyle name="Celda vinculada" xfId="216" builtinId="24" hidden="1"/>
    <cellStyle name="Celda vinculada" xfId="248" builtinId="24" hidden="1"/>
    <cellStyle name="Celda vinculada" xfId="277" builtinId="24" hidden="1"/>
    <cellStyle name="Celda vinculada" xfId="308" builtinId="24" hidden="1"/>
    <cellStyle name="Celda vinculada" xfId="338" builtinId="24" hidden="1"/>
    <cellStyle name="Celda vinculada" xfId="367" builtinId="24" hidden="1"/>
    <cellStyle name="Celda vinculada" xfId="396" builtinId="24" hidden="1"/>
    <cellStyle name="Celda vinculada" xfId="426" builtinId="24" hidden="1"/>
    <cellStyle name="Celda vinculada" xfId="469" builtinId="24" customBuiltin="1"/>
    <cellStyle name="Çıkış" xfId="83"/>
    <cellStyle name="Çıkış 2" xfId="84"/>
    <cellStyle name="Comma [0] 2" xfId="82"/>
    <cellStyle name="Encabezado 4" xfId="5" builtinId="19" hidden="1"/>
    <cellStyle name="Encabezado 4" xfId="116" builtinId="19" hidden="1"/>
    <cellStyle name="Encabezado 4" xfId="151" builtinId="19" hidden="1"/>
    <cellStyle name="Encabezado 4" xfId="180" builtinId="19" hidden="1"/>
    <cellStyle name="Encabezado 4" xfId="213" builtinId="19" hidden="1"/>
    <cellStyle name="Encabezado 4" xfId="245" builtinId="19" hidden="1"/>
    <cellStyle name="Encabezado 4" xfId="274" builtinId="19" hidden="1"/>
    <cellStyle name="Encabezado 4" xfId="305" builtinId="19" hidden="1"/>
    <cellStyle name="Encabezado 4" xfId="335" builtinId="19" hidden="1"/>
    <cellStyle name="Encabezado 4" xfId="364" builtinId="19" hidden="1"/>
    <cellStyle name="Encabezado 4" xfId="393" builtinId="19" hidden="1"/>
    <cellStyle name="Encabezado 4" xfId="423" builtinId="19" hidden="1"/>
    <cellStyle name="Encabezado 4" xfId="466" builtinId="19" customBuiltin="1"/>
    <cellStyle name="Énfasis1" xfId="456" builtinId="29" customBuiltin="1"/>
    <cellStyle name="Énfasis2" xfId="457" builtinId="33" customBuiltin="1"/>
    <cellStyle name="Énfasis3" xfId="458" builtinId="37" customBuiltin="1"/>
    <cellStyle name="Énfasis4" xfId="459" builtinId="41" customBuiltin="1"/>
    <cellStyle name="Énfasis5" xfId="460" builtinId="45" customBuiltin="1"/>
    <cellStyle name="Énfasis6" xfId="461" builtinId="49" customBuiltin="1"/>
    <cellStyle name="Entrada" xfId="6" builtinId="20" hidden="1"/>
    <cellStyle name="Entrada" xfId="117" builtinId="20" hidden="1"/>
    <cellStyle name="Entrada" xfId="152" builtinId="20" hidden="1"/>
    <cellStyle name="Entrada" xfId="181" builtinId="20" hidden="1"/>
    <cellStyle name="Entrada" xfId="214" builtinId="20" hidden="1"/>
    <cellStyle name="Entrada" xfId="246" builtinId="20" hidden="1"/>
    <cellStyle name="Entrada" xfId="275" builtinId="20" hidden="1"/>
    <cellStyle name="Entrada" xfId="306" builtinId="20" hidden="1"/>
    <cellStyle name="Entrada" xfId="336" builtinId="20" hidden="1"/>
    <cellStyle name="Entrada" xfId="365" builtinId="20" hidden="1"/>
    <cellStyle name="Entrada" xfId="394" builtinId="20" hidden="1"/>
    <cellStyle name="Entrada" xfId="424" builtinId="20" hidden="1"/>
    <cellStyle name="Entrada" xfId="467" builtinId="20" customBuiltin="1"/>
    <cellStyle name="Giriş" xfId="85"/>
    <cellStyle name="Giriş 2" xfId="86"/>
    <cellStyle name="Incorrecto" xfId="450" builtinId="27" customBuiltin="1"/>
    <cellStyle name="Neutral" xfId="451" builtinId="28" customBuiltin="1"/>
    <cellStyle name="Normal" xfId="0" builtinId="0"/>
    <cellStyle name="Normal 10" xfId="240"/>
    <cellStyle name="Normal 16" xfId="418"/>
    <cellStyle name="Normal 17" xfId="105"/>
    <cellStyle name="Normal 18" xfId="102"/>
    <cellStyle name="Normal 19" xfId="101"/>
    <cellStyle name="Normal 2" xfId="29"/>
    <cellStyle name="Normal 2 10" xfId="143"/>
    <cellStyle name="Normal 2 11" xfId="106"/>
    <cellStyle name="Normal 2 12" xfId="146"/>
    <cellStyle name="Normal 2 13" xfId="299"/>
    <cellStyle name="Normal 2 2" xfId="87"/>
    <cellStyle name="Normal 2 2 10" xfId="144"/>
    <cellStyle name="Normal 2 2 11" xfId="107"/>
    <cellStyle name="Normal 2 2 12" xfId="145"/>
    <cellStyle name="Normal 2 2 13" xfId="300"/>
    <cellStyle name="Normal 2 2 2" xfId="88"/>
    <cellStyle name="Normal 2 2 3" xfId="111"/>
    <cellStyle name="Normal 2 2 4" xfId="142"/>
    <cellStyle name="Normal 2 2 5" xfId="109"/>
    <cellStyle name="Normal 2 2 6" xfId="206"/>
    <cellStyle name="Normal 2 2 7" xfId="104"/>
    <cellStyle name="Normal 2 2 8" xfId="208"/>
    <cellStyle name="Normal 2 2 9" xfId="239"/>
    <cellStyle name="Normal 2 3" xfId="110"/>
    <cellStyle name="Normal 2 4" xfId="141"/>
    <cellStyle name="Normal 2 5" xfId="108"/>
    <cellStyle name="Normal 2 6" xfId="205"/>
    <cellStyle name="Normal 2 7" xfId="103"/>
    <cellStyle name="Normal 2 8" xfId="207"/>
    <cellStyle name="Normal 2 9" xfId="238"/>
    <cellStyle name="Normal 20" xfId="330"/>
    <cellStyle name="Normal 21" xfId="448"/>
    <cellStyle name="Normal 3" xfId="89"/>
    <cellStyle name="Normal 4" xfId="90"/>
    <cellStyle name="Not" xfId="91"/>
    <cellStyle name="Not 2" xfId="92"/>
    <cellStyle name="Notas" xfId="454" builtinId="10" customBuiltin="1"/>
    <cellStyle name="Notas 2" xfId="100" hidden="1"/>
    <cellStyle name="Notas 2" xfId="121" hidden="1"/>
    <cellStyle name="Notas 2" xfId="156" hidden="1"/>
    <cellStyle name="Notas 2" xfId="185" hidden="1"/>
    <cellStyle name="Notas 2" xfId="218" hidden="1"/>
    <cellStyle name="Notas 2" xfId="250" hidden="1"/>
    <cellStyle name="Notas 2" xfId="279" hidden="1"/>
    <cellStyle name="Notas 2" xfId="310" hidden="1"/>
    <cellStyle name="Notas 2" xfId="340" hidden="1"/>
    <cellStyle name="Notas 2" xfId="369" hidden="1"/>
    <cellStyle name="Notas 2" xfId="398" hidden="1"/>
    <cellStyle name="Notas 2" xfId="428" hidden="1"/>
    <cellStyle name="OBI_ColHeader" xfId="93"/>
    <cellStyle name="Salida" xfId="7" builtinId="21" hidden="1"/>
    <cellStyle name="Salida" xfId="118" builtinId="21" hidden="1"/>
    <cellStyle name="Salida" xfId="153" builtinId="21" hidden="1"/>
    <cellStyle name="Salida" xfId="182" builtinId="21" hidden="1"/>
    <cellStyle name="Salida" xfId="215" builtinId="21" hidden="1"/>
    <cellStyle name="Salida" xfId="247" builtinId="21" hidden="1"/>
    <cellStyle name="Salida" xfId="276" builtinId="21" hidden="1"/>
    <cellStyle name="Salida" xfId="307" builtinId="21" hidden="1"/>
    <cellStyle name="Salida" xfId="337" builtinId="21" hidden="1"/>
    <cellStyle name="Salida" xfId="366" builtinId="21" hidden="1"/>
    <cellStyle name="Salida" xfId="395" builtinId="21" hidden="1"/>
    <cellStyle name="Salida" xfId="425" builtinId="21" hidden="1"/>
    <cellStyle name="Salida" xfId="468" builtinId="21" customBuiltin="1"/>
    <cellStyle name="Stil 1" xfId="94"/>
    <cellStyle name="Style 1" xfId="95"/>
    <cellStyle name="Texto de advertencia" xfId="9" builtinId="11" hidden="1"/>
    <cellStyle name="Texto de advertencia" xfId="120" builtinId="11" hidden="1"/>
    <cellStyle name="Texto de advertencia" xfId="155" builtinId="11" hidden="1"/>
    <cellStyle name="Texto de advertencia" xfId="184" builtinId="11" hidden="1"/>
    <cellStyle name="Texto de advertencia" xfId="217" builtinId="11" hidden="1"/>
    <cellStyle name="Texto de advertencia" xfId="249" builtinId="11" hidden="1"/>
    <cellStyle name="Texto de advertencia" xfId="278" builtinId="11" hidden="1"/>
    <cellStyle name="Texto de advertencia" xfId="309" builtinId="11" hidden="1"/>
    <cellStyle name="Texto de advertencia" xfId="339" builtinId="11" hidden="1"/>
    <cellStyle name="Texto de advertencia" xfId="368" builtinId="11" hidden="1"/>
    <cellStyle name="Texto de advertencia" xfId="397" builtinId="11" hidden="1"/>
    <cellStyle name="Texto de advertencia" xfId="427" builtinId="11" hidden="1"/>
    <cellStyle name="Texto de advertencia" xfId="470" builtinId="11" customBuiltin="1"/>
    <cellStyle name="Texto explicativo" xfId="10" builtinId="53" hidden="1"/>
    <cellStyle name="Texto explicativo" xfId="122" builtinId="53" hidden="1"/>
    <cellStyle name="Texto explicativo" xfId="157" builtinId="53" hidden="1"/>
    <cellStyle name="Texto explicativo" xfId="186" builtinId="53" hidden="1"/>
    <cellStyle name="Texto explicativo" xfId="219" builtinId="53" hidden="1"/>
    <cellStyle name="Texto explicativo" xfId="251" builtinId="53" hidden="1"/>
    <cellStyle name="Texto explicativo" xfId="280" builtinId="53" hidden="1"/>
    <cellStyle name="Texto explicativo" xfId="311" builtinId="53" hidden="1"/>
    <cellStyle name="Texto explicativo" xfId="341" builtinId="53" hidden="1"/>
    <cellStyle name="Texto explicativo" xfId="370" builtinId="53" hidden="1"/>
    <cellStyle name="Texto explicativo" xfId="399" builtinId="53" hidden="1"/>
    <cellStyle name="Texto explicativo" xfId="429" builtinId="53" hidden="1"/>
    <cellStyle name="Texto explicativo" xfId="471" builtinId="53" customBuiltin="1"/>
    <cellStyle name="Título" xfId="1" builtinId="15" hidden="1"/>
    <cellStyle name="Título" xfId="112" builtinId="15" hidden="1"/>
    <cellStyle name="Título" xfId="147" builtinId="15" hidden="1"/>
    <cellStyle name="Título" xfId="176" builtinId="15" hidden="1"/>
    <cellStyle name="Título" xfId="209" builtinId="15" hidden="1"/>
    <cellStyle name="Título" xfId="241" builtinId="15" hidden="1"/>
    <cellStyle name="Título" xfId="270" builtinId="15" hidden="1"/>
    <cellStyle name="Título" xfId="301" builtinId="15" hidden="1"/>
    <cellStyle name="Título" xfId="331" builtinId="15" hidden="1"/>
    <cellStyle name="Título" xfId="360" builtinId="15" hidden="1"/>
    <cellStyle name="Título" xfId="389" builtinId="15" hidden="1"/>
    <cellStyle name="Título" xfId="419" builtinId="15" hidden="1"/>
    <cellStyle name="Título" xfId="462" builtinId="15" customBuiltin="1"/>
    <cellStyle name="Título 1" xfId="2" builtinId="16" hidden="1"/>
    <cellStyle name="Título 1" xfId="113" builtinId="16" hidden="1"/>
    <cellStyle name="Título 1" xfId="148" builtinId="16" hidden="1"/>
    <cellStyle name="Título 1" xfId="177" builtinId="16" hidden="1"/>
    <cellStyle name="Título 1" xfId="210" builtinId="16" hidden="1"/>
    <cellStyle name="Título 1" xfId="242" builtinId="16" hidden="1"/>
    <cellStyle name="Título 1" xfId="271" builtinId="16" hidden="1"/>
    <cellStyle name="Título 1" xfId="302" builtinId="16" hidden="1"/>
    <cellStyle name="Título 1" xfId="332" builtinId="16" hidden="1"/>
    <cellStyle name="Título 1" xfId="361" builtinId="16" hidden="1"/>
    <cellStyle name="Título 1" xfId="390" builtinId="16" hidden="1"/>
    <cellStyle name="Título 1" xfId="420" builtinId="16" hidden="1"/>
    <cellStyle name="Título 1" xfId="463" builtinId="16" customBuiltin="1"/>
    <cellStyle name="Título 2" xfId="3" builtinId="17" hidden="1"/>
    <cellStyle name="Título 2" xfId="114" builtinId="17" hidden="1"/>
    <cellStyle name="Título 2" xfId="149" builtinId="17" hidden="1"/>
    <cellStyle name="Título 2" xfId="178" builtinId="17" hidden="1"/>
    <cellStyle name="Título 2" xfId="211" builtinId="17" hidden="1"/>
    <cellStyle name="Título 2" xfId="243" builtinId="17" hidden="1"/>
    <cellStyle name="Título 2" xfId="272" builtinId="17" hidden="1"/>
    <cellStyle name="Título 2" xfId="303" builtinId="17" hidden="1"/>
    <cellStyle name="Título 2" xfId="333" builtinId="17" hidden="1"/>
    <cellStyle name="Título 2" xfId="362" builtinId="17" hidden="1"/>
    <cellStyle name="Título 2" xfId="391" builtinId="17" hidden="1"/>
    <cellStyle name="Título 2" xfId="421" builtinId="17" hidden="1"/>
    <cellStyle name="Título 2" xfId="464" builtinId="17" customBuiltin="1"/>
    <cellStyle name="Título 3" xfId="4" builtinId="18" hidden="1"/>
    <cellStyle name="Título 3" xfId="115" builtinId="18" hidden="1"/>
    <cellStyle name="Título 3" xfId="150" builtinId="18" hidden="1"/>
    <cellStyle name="Título 3" xfId="179" builtinId="18" hidden="1"/>
    <cellStyle name="Título 3" xfId="212" builtinId="18" hidden="1"/>
    <cellStyle name="Título 3" xfId="244" builtinId="18" hidden="1"/>
    <cellStyle name="Título 3" xfId="273" builtinId="18" hidden="1"/>
    <cellStyle name="Título 3" xfId="304" builtinId="18" hidden="1"/>
    <cellStyle name="Título 3" xfId="334" builtinId="18" hidden="1"/>
    <cellStyle name="Título 3" xfId="363" builtinId="18" hidden="1"/>
    <cellStyle name="Título 3" xfId="392" builtinId="18" hidden="1"/>
    <cellStyle name="Título 3" xfId="422" builtinId="18" hidden="1"/>
    <cellStyle name="Título 3" xfId="465" builtinId="18" customBuiltin="1"/>
    <cellStyle name="Toplam" xfId="96"/>
    <cellStyle name="Toplam 2" xfId="97"/>
    <cellStyle name="Total" xfId="455" builtinId="25" customBuiltin="1"/>
    <cellStyle name="Uyarı Metni" xfId="98"/>
    <cellStyle name="Uyarı Metni 2" xfId="9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2"/>
  <sheetViews>
    <sheetView workbookViewId="0">
      <selection activeCell="A8" sqref="A8"/>
    </sheetView>
  </sheetViews>
  <sheetFormatPr baseColWidth="10" defaultRowHeight="15"/>
  <cols>
    <col min="1" max="1" width="36.42578125" style="8" customWidth="1"/>
    <col min="2" max="4" width="11.42578125" style="8"/>
    <col min="5" max="5" width="21.28515625" style="8" customWidth="1"/>
    <col min="6" max="6" width="11.42578125" style="8"/>
    <col min="7" max="7" width="21.28515625" style="8" customWidth="1"/>
    <col min="8" max="8" width="11.42578125" style="8"/>
    <col min="9" max="9" width="21.28515625" style="8" customWidth="1"/>
    <col min="10" max="10" width="11.42578125" style="8"/>
    <col min="11" max="11" width="21.28515625" style="8" customWidth="1"/>
    <col min="12" max="12" width="11.42578125" style="8"/>
    <col min="13" max="13" width="21.28515625" style="8" customWidth="1"/>
    <col min="14" max="16384" width="11.42578125" style="8"/>
  </cols>
  <sheetData>
    <row r="1" spans="1:13" ht="158.25" customHeight="1">
      <c r="A1" s="1" t="s">
        <v>20</v>
      </c>
      <c r="D1" s="40" t="s">
        <v>13</v>
      </c>
      <c r="E1" s="41"/>
      <c r="F1" s="40" t="s">
        <v>14</v>
      </c>
      <c r="G1" s="41"/>
      <c r="H1" s="40" t="s">
        <v>15</v>
      </c>
      <c r="I1" s="41"/>
      <c r="J1" s="40" t="s">
        <v>16</v>
      </c>
      <c r="K1" s="41"/>
      <c r="L1" s="40" t="s">
        <v>17</v>
      </c>
      <c r="M1" s="41"/>
    </row>
    <row r="2" spans="1:13">
      <c r="B2" s="8" t="s">
        <v>1</v>
      </c>
      <c r="C2" s="8" t="s">
        <v>2</v>
      </c>
      <c r="D2" s="8" t="s">
        <v>7</v>
      </c>
      <c r="E2" s="8" t="s">
        <v>8</v>
      </c>
      <c r="F2" s="8" t="s">
        <v>7</v>
      </c>
      <c r="G2" s="8" t="s">
        <v>8</v>
      </c>
      <c r="H2" s="8" t="s">
        <v>7</v>
      </c>
      <c r="I2" s="8" t="s">
        <v>8</v>
      </c>
      <c r="J2" s="8" t="s">
        <v>7</v>
      </c>
      <c r="K2" s="8" t="s">
        <v>8</v>
      </c>
      <c r="L2" s="8" t="s">
        <v>7</v>
      </c>
      <c r="M2" s="8" t="s">
        <v>8</v>
      </c>
    </row>
    <row r="3" spans="1:13">
      <c r="B3" s="7">
        <v>2009</v>
      </c>
      <c r="C3" s="7" t="s">
        <v>3</v>
      </c>
      <c r="D3" s="6">
        <v>19.038551834429999</v>
      </c>
      <c r="E3" s="5"/>
      <c r="F3" s="6">
        <v>20.385575438389999</v>
      </c>
      <c r="G3" s="5"/>
      <c r="H3" s="6">
        <v>19.31860384773</v>
      </c>
      <c r="I3" s="5"/>
      <c r="J3" s="6">
        <v>22.34378704881</v>
      </c>
      <c r="K3" s="5"/>
      <c r="L3" s="6">
        <v>14.9242994801</v>
      </c>
      <c r="M3" s="5"/>
    </row>
    <row r="4" spans="1:13">
      <c r="B4" s="7"/>
      <c r="C4" s="7" t="s">
        <v>4</v>
      </c>
      <c r="D4" s="6">
        <v>19.324414305009999</v>
      </c>
      <c r="E4" s="5">
        <v>1.5014927241631699</v>
      </c>
      <c r="F4" s="6">
        <v>21.213170319650001</v>
      </c>
      <c r="G4" s="5">
        <v>4.0597082175148103</v>
      </c>
      <c r="H4" s="6">
        <v>20.640078614939998</v>
      </c>
      <c r="I4" s="5">
        <v>6.8404258280045296</v>
      </c>
      <c r="J4" s="6">
        <v>23.286429403010001</v>
      </c>
      <c r="K4" s="5">
        <v>4.2188119325555604</v>
      </c>
      <c r="L4" s="6">
        <v>16.786943392760001</v>
      </c>
      <c r="M4" s="5">
        <v>12.480612005566099</v>
      </c>
    </row>
    <row r="5" spans="1:13">
      <c r="B5" s="7"/>
      <c r="C5" s="7" t="s">
        <v>5</v>
      </c>
      <c r="D5" s="6">
        <v>19.802850629289999</v>
      </c>
      <c r="E5" s="5">
        <v>2.4758128072008998</v>
      </c>
      <c r="F5" s="6">
        <v>21.068209937590002</v>
      </c>
      <c r="G5" s="5">
        <v>-0.68335086116628896</v>
      </c>
      <c r="H5" s="6">
        <v>20.142806692779999</v>
      </c>
      <c r="I5" s="5">
        <v>-2.4092540122403299</v>
      </c>
      <c r="J5" s="6">
        <v>23.652076393649999</v>
      </c>
      <c r="K5" s="5">
        <v>1.5702149278099999</v>
      </c>
      <c r="L5" s="6">
        <v>15.69170374612</v>
      </c>
      <c r="M5" s="5">
        <v>-6.5243542020423</v>
      </c>
    </row>
    <row r="6" spans="1:13">
      <c r="B6" s="7"/>
      <c r="C6" s="7" t="s">
        <v>6</v>
      </c>
      <c r="D6" s="6">
        <v>20.10004701607</v>
      </c>
      <c r="E6" s="5">
        <v>1.5007757839693201</v>
      </c>
      <c r="F6" s="6">
        <v>21.125787268309999</v>
      </c>
      <c r="G6" s="5">
        <v>0.27329009389293302</v>
      </c>
      <c r="H6" s="6">
        <v>18.010135680120001</v>
      </c>
      <c r="I6" s="5">
        <v>-10.5877549498821</v>
      </c>
      <c r="J6" s="6">
        <v>23.916510610549999</v>
      </c>
      <c r="K6" s="5">
        <v>1.11801692375302</v>
      </c>
      <c r="L6" s="6">
        <v>16.464415980470001</v>
      </c>
      <c r="M6" s="5">
        <v>4.9243361132220196</v>
      </c>
    </row>
    <row r="7" spans="1:13">
      <c r="B7" s="7">
        <v>2010</v>
      </c>
      <c r="C7" s="7" t="s">
        <v>3</v>
      </c>
      <c r="D7" s="6">
        <v>20.25195207989</v>
      </c>
      <c r="E7" s="5">
        <v>0.75574481840043395</v>
      </c>
      <c r="F7" s="6">
        <v>21.663757647920001</v>
      </c>
      <c r="G7" s="5">
        <v>2.5465104461076802</v>
      </c>
      <c r="H7" s="6">
        <v>20.594829069500001</v>
      </c>
      <c r="I7" s="5">
        <v>14.3513265823591</v>
      </c>
      <c r="J7" s="6">
        <v>24.09050133261</v>
      </c>
      <c r="K7" s="5">
        <v>0.72749208650550201</v>
      </c>
      <c r="L7" s="6">
        <v>16.41321697339</v>
      </c>
      <c r="M7" s="5">
        <v>-0.31096764768778901</v>
      </c>
    </row>
    <row r="8" spans="1:13">
      <c r="B8" s="7"/>
      <c r="C8" s="7" t="s">
        <v>4</v>
      </c>
      <c r="D8" s="6">
        <v>20.678247193090002</v>
      </c>
      <c r="E8" s="5">
        <v>2.1049581369655099</v>
      </c>
      <c r="F8" s="6">
        <v>22.140742008139998</v>
      </c>
      <c r="G8" s="5">
        <v>2.20176189178241</v>
      </c>
      <c r="H8" s="6">
        <v>21.332612246330001</v>
      </c>
      <c r="I8" s="5">
        <v>3.5823709647710702</v>
      </c>
      <c r="J8" s="6">
        <v>24.325576828030002</v>
      </c>
      <c r="K8" s="5">
        <v>0.97580159156667701</v>
      </c>
      <c r="L8" s="6">
        <v>16.927518738850001</v>
      </c>
      <c r="M8" s="5">
        <v>3.1334610777022802</v>
      </c>
    </row>
    <row r="9" spans="1:13">
      <c r="B9" s="7"/>
      <c r="C9" s="7" t="s">
        <v>5</v>
      </c>
      <c r="D9" s="6">
        <v>21.230612243669999</v>
      </c>
      <c r="E9" s="5">
        <v>2.6712372930940802</v>
      </c>
      <c r="F9" s="6">
        <v>22.613879365230002</v>
      </c>
      <c r="G9" s="5">
        <v>2.1369534811256599</v>
      </c>
      <c r="H9" s="6">
        <v>23.797654961519999</v>
      </c>
      <c r="I9" s="5">
        <v>11.5552783068753</v>
      </c>
      <c r="J9" s="6">
        <v>24.699374992789998</v>
      </c>
      <c r="K9" s="5">
        <v>1.53664666372589</v>
      </c>
      <c r="L9" s="6">
        <v>17.431251615720001</v>
      </c>
      <c r="M9" s="5">
        <v>2.97582229647097</v>
      </c>
    </row>
    <row r="10" spans="1:13">
      <c r="B10" s="7"/>
      <c r="C10" s="7" t="s">
        <v>6</v>
      </c>
      <c r="D10" s="6">
        <v>21.941696758030002</v>
      </c>
      <c r="E10" s="5">
        <v>3.3493358844232701</v>
      </c>
      <c r="F10" s="6">
        <v>22.786638658640001</v>
      </c>
      <c r="G10" s="5">
        <v>0.76395248519644199</v>
      </c>
      <c r="H10" s="6">
        <v>20.78882389612</v>
      </c>
      <c r="I10" s="5">
        <v>-12.6433931001402</v>
      </c>
      <c r="J10" s="6">
        <v>25.482991434599999</v>
      </c>
      <c r="K10" s="5">
        <v>3.1726164813431299</v>
      </c>
      <c r="L10" s="6">
        <v>17.61970226043</v>
      </c>
      <c r="M10" s="5">
        <v>1.0811079368509</v>
      </c>
    </row>
    <row r="11" spans="1:13">
      <c r="B11" s="7">
        <v>2011</v>
      </c>
      <c r="C11" s="7" t="s">
        <v>3</v>
      </c>
      <c r="D11" s="6">
        <v>21.897733159209999</v>
      </c>
      <c r="E11" s="5">
        <v>-0.20036553829370901</v>
      </c>
      <c r="F11" s="6">
        <v>23.193315543010002</v>
      </c>
      <c r="G11" s="5">
        <v>1.78471643168748</v>
      </c>
      <c r="H11" s="6">
        <v>22.428712347689999</v>
      </c>
      <c r="I11" s="5">
        <v>7.8883175872015903</v>
      </c>
      <c r="J11" s="6">
        <v>25.89194451981</v>
      </c>
      <c r="K11" s="5">
        <v>1.6048080001107601</v>
      </c>
      <c r="L11" s="6">
        <v>18.564212339760001</v>
      </c>
      <c r="M11" s="5">
        <v>5.3605337103292801</v>
      </c>
    </row>
    <row r="12" spans="1:13">
      <c r="B12" s="7"/>
      <c r="C12" s="7" t="s">
        <v>4</v>
      </c>
      <c r="D12" s="6">
        <v>22.33335270149</v>
      </c>
      <c r="E12" s="5">
        <v>1.98933624367773</v>
      </c>
      <c r="F12" s="6">
        <v>23.964160068129999</v>
      </c>
      <c r="G12" s="5">
        <v>3.3235633072405499</v>
      </c>
      <c r="H12" s="6">
        <v>23.256999728389999</v>
      </c>
      <c r="I12" s="5">
        <v>3.6929778573994101</v>
      </c>
      <c r="J12" s="6">
        <v>26.627679173570002</v>
      </c>
      <c r="K12" s="5">
        <v>2.84155812707341</v>
      </c>
      <c r="L12" s="6">
        <v>20.2296079917</v>
      </c>
      <c r="M12" s="5">
        <v>8.9710008777109795</v>
      </c>
    </row>
    <row r="13" spans="1:13">
      <c r="B13" s="7"/>
      <c r="C13" s="7" t="s">
        <v>5</v>
      </c>
      <c r="D13" s="6">
        <v>22.955970076220002</v>
      </c>
      <c r="E13" s="5">
        <v>2.7878365736303499</v>
      </c>
      <c r="F13" s="6">
        <v>24.41300539625</v>
      </c>
      <c r="G13" s="5">
        <v>1.8729858540584601</v>
      </c>
      <c r="H13" s="6">
        <v>23.274388820439999</v>
      </c>
      <c r="I13" s="5">
        <v>7.4769283454791502E-2</v>
      </c>
      <c r="J13" s="6">
        <v>27.442201899050001</v>
      </c>
      <c r="K13" s="5">
        <v>3.0589324746276598</v>
      </c>
      <c r="L13" s="6">
        <v>20.81300917602</v>
      </c>
      <c r="M13" s="5">
        <v>2.88389762450841</v>
      </c>
    </row>
    <row r="14" spans="1:13">
      <c r="B14" s="7"/>
      <c r="C14" s="7" t="s">
        <v>6</v>
      </c>
      <c r="D14" s="6">
        <v>23.540545064530001</v>
      </c>
      <c r="E14" s="5">
        <v>2.54650527234987</v>
      </c>
      <c r="F14" s="6">
        <v>24.89659375662</v>
      </c>
      <c r="G14" s="5">
        <v>1.98086369343236</v>
      </c>
      <c r="H14" s="6">
        <v>25.142344455149999</v>
      </c>
      <c r="I14" s="5">
        <v>8.0257988689676196</v>
      </c>
      <c r="J14" s="6">
        <v>27.584847476739998</v>
      </c>
      <c r="K14" s="5">
        <v>0.519803688547813</v>
      </c>
      <c r="L14" s="6">
        <v>21.406383568180001</v>
      </c>
      <c r="M14" s="5">
        <v>2.8509783815579399</v>
      </c>
    </row>
    <row r="15" spans="1:13">
      <c r="B15" s="7">
        <v>2012</v>
      </c>
      <c r="C15" s="7" t="s">
        <v>3</v>
      </c>
      <c r="D15" s="6">
        <v>23.989957624580001</v>
      </c>
      <c r="E15" s="5">
        <v>1.9091000604194099</v>
      </c>
      <c r="F15" s="6">
        <v>25.394241093830001</v>
      </c>
      <c r="G15" s="5">
        <v>1.9988571210777599</v>
      </c>
      <c r="H15" s="6">
        <v>24.357202187679999</v>
      </c>
      <c r="I15" s="5">
        <v>-3.1227886041835502</v>
      </c>
      <c r="J15" s="6">
        <v>28.048859779480001</v>
      </c>
      <c r="K15" s="5">
        <v>1.68212749093959</v>
      </c>
      <c r="L15" s="6">
        <v>21.98862476363</v>
      </c>
      <c r="M15" s="5">
        <v>2.7199418976845999</v>
      </c>
    </row>
    <row r="16" spans="1:13">
      <c r="B16" s="7"/>
      <c r="C16" s="7" t="s">
        <v>4</v>
      </c>
      <c r="D16" s="6">
        <v>24.739696416619999</v>
      </c>
      <c r="E16" s="5">
        <v>3.1252193262393302</v>
      </c>
      <c r="F16" s="6">
        <v>26.167410518650001</v>
      </c>
      <c r="G16" s="5">
        <v>3.0446644259349598</v>
      </c>
      <c r="H16" s="6">
        <v>25.11949010495</v>
      </c>
      <c r="I16" s="5">
        <v>3.12962018952887</v>
      </c>
      <c r="J16" s="6">
        <v>28.830015482739999</v>
      </c>
      <c r="K16" s="5">
        <v>2.7849820256561002</v>
      </c>
      <c r="L16" s="6">
        <v>22.958447957280001</v>
      </c>
      <c r="M16" s="5">
        <v>4.4105677552609999</v>
      </c>
    </row>
    <row r="17" spans="2:13">
      <c r="B17" s="7"/>
      <c r="C17" s="7" t="s">
        <v>5</v>
      </c>
      <c r="D17" s="6">
        <v>25.79988753316</v>
      </c>
      <c r="E17" s="5">
        <v>4.28538450386064</v>
      </c>
      <c r="F17" s="6">
        <v>27.051328833269999</v>
      </c>
      <c r="G17" s="5">
        <v>3.3779357494697999</v>
      </c>
      <c r="H17" s="6">
        <v>25.15945508655</v>
      </c>
      <c r="I17" s="5">
        <v>0.15909949379157401</v>
      </c>
      <c r="J17" s="6">
        <v>29.86744919561</v>
      </c>
      <c r="K17" s="5">
        <v>3.5984500719088799</v>
      </c>
      <c r="L17" s="6">
        <v>23.661104481390002</v>
      </c>
      <c r="M17" s="5">
        <v>3.0605576013564599</v>
      </c>
    </row>
    <row r="18" spans="2:13">
      <c r="B18" s="7"/>
      <c r="C18" s="7" t="s">
        <v>6</v>
      </c>
      <c r="D18" s="6">
        <v>26.593820023500001</v>
      </c>
      <c r="E18" s="5">
        <v>3.0772711288744099</v>
      </c>
      <c r="F18" s="6">
        <v>27.584130635840001</v>
      </c>
      <c r="G18" s="5">
        <v>1.96959567440811</v>
      </c>
      <c r="H18" s="6">
        <v>24.373578520140001</v>
      </c>
      <c r="I18" s="5">
        <v>-3.1235834150880399</v>
      </c>
      <c r="J18" s="6">
        <v>30.576381132089999</v>
      </c>
      <c r="K18" s="5">
        <v>2.3735938473922298</v>
      </c>
      <c r="L18" s="6">
        <v>24.343866838189999</v>
      </c>
      <c r="M18" s="5">
        <v>2.8855895435355001</v>
      </c>
    </row>
    <row r="19" spans="2:13">
      <c r="B19" s="7">
        <v>2013</v>
      </c>
      <c r="C19" s="7" t="s">
        <v>3</v>
      </c>
      <c r="D19" s="6">
        <v>27.67432967741</v>
      </c>
      <c r="E19" s="5">
        <v>4.0630103270428704</v>
      </c>
      <c r="F19" s="6">
        <v>29.21769129115</v>
      </c>
      <c r="G19" s="5">
        <v>5.9221030993361001</v>
      </c>
      <c r="H19" s="6">
        <v>29.089563478870001</v>
      </c>
      <c r="I19" s="5">
        <v>19.348758963863901</v>
      </c>
      <c r="J19" s="6">
        <v>31.955213259250002</v>
      </c>
      <c r="K19" s="5">
        <v>4.5094680145549102</v>
      </c>
      <c r="L19" s="6">
        <v>24.905126239059999</v>
      </c>
      <c r="M19" s="5">
        <v>2.3055474489759802</v>
      </c>
    </row>
    <row r="20" spans="2:13">
      <c r="B20" s="7"/>
      <c r="C20" s="7" t="s">
        <v>4</v>
      </c>
      <c r="D20" s="6">
        <v>28.64265637307</v>
      </c>
      <c r="E20" s="5">
        <v>3.4990068664623402</v>
      </c>
      <c r="F20" s="6">
        <v>30.408369222219999</v>
      </c>
      <c r="G20" s="5">
        <v>4.0751951247792597</v>
      </c>
      <c r="H20" s="6">
        <v>31.663471251259999</v>
      </c>
      <c r="I20" s="5">
        <v>8.8482172455411003</v>
      </c>
      <c r="J20" s="6">
        <v>33.544429507149999</v>
      </c>
      <c r="K20" s="5">
        <v>4.9732612798006404</v>
      </c>
      <c r="L20" s="6">
        <v>25.864030276219999</v>
      </c>
      <c r="M20" s="5">
        <v>3.8502275714471201</v>
      </c>
    </row>
    <row r="21" spans="2:13">
      <c r="B21" s="7"/>
      <c r="C21" s="7" t="s">
        <v>5</v>
      </c>
      <c r="D21" s="6">
        <v>29.581422030230001</v>
      </c>
      <c r="E21" s="5">
        <v>3.27750905828215</v>
      </c>
      <c r="F21" s="6">
        <v>30.948281679219999</v>
      </c>
      <c r="G21" s="5">
        <v>1.7755390072200099</v>
      </c>
      <c r="H21" s="6">
        <v>31.965961728140002</v>
      </c>
      <c r="I21" s="5">
        <v>0.95532948513332305</v>
      </c>
      <c r="J21" s="6">
        <v>34.496909776419997</v>
      </c>
      <c r="K21" s="5">
        <v>2.8394588408992898</v>
      </c>
      <c r="L21" s="6">
        <v>26.607007613939999</v>
      </c>
      <c r="M21" s="5">
        <v>2.8726278533748499</v>
      </c>
    </row>
    <row r="22" spans="2:13">
      <c r="B22" s="7"/>
      <c r="C22" s="7" t="s">
        <v>6</v>
      </c>
      <c r="D22" s="6">
        <v>30.588981119309999</v>
      </c>
      <c r="E22" s="5">
        <v>3.4060535969175199</v>
      </c>
      <c r="F22" s="6">
        <v>31.880350510549999</v>
      </c>
      <c r="G22" s="5">
        <v>3.0116981646701002</v>
      </c>
      <c r="H22" s="6">
        <v>28.328732455330002</v>
      </c>
      <c r="I22" s="5">
        <v>-11.3784446835776</v>
      </c>
      <c r="J22" s="6">
        <v>36.177163315210002</v>
      </c>
      <c r="K22" s="5">
        <v>4.8707363925638303</v>
      </c>
      <c r="L22" s="6">
        <v>27.774522941600001</v>
      </c>
      <c r="M22" s="5">
        <v>4.3879993744516899</v>
      </c>
    </row>
    <row r="23" spans="2:13">
      <c r="B23" s="7">
        <v>2014</v>
      </c>
      <c r="C23" s="7" t="s">
        <v>3</v>
      </c>
      <c r="D23" s="6">
        <v>31.108382645350002</v>
      </c>
      <c r="E23" s="5">
        <v>1.6980020485615801</v>
      </c>
      <c r="F23" s="6">
        <v>32.978365832850002</v>
      </c>
      <c r="G23" s="5">
        <v>3.4441758158732898</v>
      </c>
      <c r="H23" s="6">
        <v>33.513958970570002</v>
      </c>
      <c r="I23" s="5">
        <v>18.303771703927399</v>
      </c>
      <c r="J23" s="6">
        <v>37.290468189759999</v>
      </c>
      <c r="K23" s="5">
        <v>3.0773691813529598</v>
      </c>
      <c r="L23" s="6">
        <v>27.98107188829</v>
      </c>
      <c r="M23" s="5">
        <v>0.74366334616907503</v>
      </c>
    </row>
    <row r="24" spans="2:13">
      <c r="B24" s="7"/>
      <c r="C24" s="7" t="s">
        <v>4</v>
      </c>
      <c r="D24" s="6">
        <v>32.313108793769999</v>
      </c>
      <c r="E24" s="5">
        <v>3.8726736846284702</v>
      </c>
      <c r="F24" s="6">
        <v>34.038987316159997</v>
      </c>
      <c r="G24" s="5">
        <v>3.2161129168307898</v>
      </c>
      <c r="H24" s="6">
        <v>34.421033785429998</v>
      </c>
      <c r="I24" s="5">
        <v>2.7065582304273299</v>
      </c>
      <c r="J24" s="6">
        <v>38.216729006910001</v>
      </c>
      <c r="K24" s="5">
        <v>2.4839077172121802</v>
      </c>
      <c r="L24" s="6">
        <v>29.032858232940001</v>
      </c>
      <c r="M24" s="5">
        <v>3.7589208478113001</v>
      </c>
    </row>
    <row r="25" spans="2:13">
      <c r="B25" s="7"/>
      <c r="C25" s="7" t="s">
        <v>5</v>
      </c>
      <c r="D25" s="6">
        <v>33.647390489270002</v>
      </c>
      <c r="E25" s="5">
        <v>4.1292272557732099</v>
      </c>
      <c r="F25" s="6">
        <v>34.783322612809997</v>
      </c>
      <c r="G25" s="5">
        <v>2.1867139869247101</v>
      </c>
      <c r="H25" s="6">
        <v>34.634480593260001</v>
      </c>
      <c r="I25" s="5">
        <v>0.62010574452981504</v>
      </c>
      <c r="J25" s="6">
        <v>38.723240736640001</v>
      </c>
      <c r="K25" s="5">
        <v>1.32536651590045</v>
      </c>
      <c r="L25" s="6">
        <v>30.052422281679998</v>
      </c>
      <c r="M25" s="5">
        <v>3.51175912670984</v>
      </c>
    </row>
    <row r="26" spans="2:13">
      <c r="B26" s="7"/>
      <c r="C26" s="7" t="s">
        <v>6</v>
      </c>
      <c r="D26" s="6">
        <v>34.53484261154</v>
      </c>
      <c r="E26" s="5">
        <v>2.6375065327963698</v>
      </c>
      <c r="F26" s="6">
        <v>35.23594739851</v>
      </c>
      <c r="G26" s="5">
        <v>1.3012695501760601</v>
      </c>
      <c r="H26" s="6">
        <v>34.515126570850001</v>
      </c>
      <c r="I26" s="5">
        <v>-0.34461040086516198</v>
      </c>
      <c r="J26" s="6">
        <v>39.01102009924</v>
      </c>
      <c r="K26" s="5">
        <v>0.74316962404363696</v>
      </c>
      <c r="L26" s="6">
        <v>31.19114609096</v>
      </c>
      <c r="M26" s="5">
        <v>3.7891248785432099</v>
      </c>
    </row>
    <row r="27" spans="2:13">
      <c r="B27" s="7">
        <v>2015</v>
      </c>
      <c r="C27" s="7" t="s">
        <v>3</v>
      </c>
      <c r="D27" s="6">
        <v>35.633868538430001</v>
      </c>
      <c r="E27" s="5">
        <v>3.18236842499104</v>
      </c>
      <c r="F27" s="6">
        <v>36.362849304580003</v>
      </c>
      <c r="G27" s="5">
        <v>3.1981598034672198</v>
      </c>
      <c r="H27" s="6">
        <v>38.033968561850003</v>
      </c>
      <c r="I27" s="5">
        <v>10.195071960048599</v>
      </c>
      <c r="J27" s="6">
        <v>39.487526459389997</v>
      </c>
      <c r="K27" s="5">
        <v>1.22146603430984</v>
      </c>
      <c r="L27" s="6">
        <v>31.733971399400001</v>
      </c>
      <c r="M27" s="5">
        <v>1.7403185726391901</v>
      </c>
    </row>
    <row r="28" spans="2:13">
      <c r="B28" s="7"/>
      <c r="C28" s="7" t="s">
        <v>4</v>
      </c>
      <c r="D28" s="6">
        <v>36.896742187939999</v>
      </c>
      <c r="E28" s="5">
        <v>3.5440262348951301</v>
      </c>
      <c r="F28" s="6">
        <v>37.561800231559999</v>
      </c>
      <c r="G28" s="5">
        <v>3.2971864139067599</v>
      </c>
      <c r="H28" s="6">
        <v>39.479720163330001</v>
      </c>
      <c r="I28" s="5">
        <v>3.8012115383882499</v>
      </c>
      <c r="J28" s="6">
        <v>40.508718982040001</v>
      </c>
      <c r="K28" s="5">
        <v>2.5861141839315298</v>
      </c>
      <c r="L28" s="6">
        <v>33.562311593510003</v>
      </c>
      <c r="M28" s="5">
        <v>5.7614603955449697</v>
      </c>
    </row>
    <row r="29" spans="2:13">
      <c r="B29" s="7"/>
      <c r="C29" s="7" t="s">
        <v>5</v>
      </c>
      <c r="D29" s="6">
        <v>38.600681392879999</v>
      </c>
      <c r="E29" s="5">
        <v>4.61812914609287</v>
      </c>
      <c r="F29" s="6">
        <v>38.1399533146</v>
      </c>
      <c r="G29" s="5">
        <v>1.5392049355350801</v>
      </c>
      <c r="H29" s="6">
        <v>30.56008423838</v>
      </c>
      <c r="I29" s="5">
        <v>-22.592956302752199</v>
      </c>
      <c r="J29" s="6">
        <v>42.62821319607</v>
      </c>
      <c r="K29" s="5">
        <v>5.2321926422054998</v>
      </c>
      <c r="L29" s="6">
        <v>35.72807979756</v>
      </c>
      <c r="M29" s="5">
        <v>6.4529768696528</v>
      </c>
    </row>
    <row r="30" spans="2:13">
      <c r="B30" s="7"/>
      <c r="C30" s="7" t="s">
        <v>6</v>
      </c>
      <c r="D30" s="6">
        <v>40.538248657780002</v>
      </c>
      <c r="E30" s="5">
        <v>5.0195157053818003</v>
      </c>
      <c r="F30" s="6">
        <v>40.532768169759997</v>
      </c>
      <c r="G30" s="5">
        <v>6.2737749976322803</v>
      </c>
      <c r="H30" s="6">
        <v>33.70770656162</v>
      </c>
      <c r="I30" s="5">
        <v>10.2997828758827</v>
      </c>
      <c r="J30" s="6">
        <v>45.438818289110003</v>
      </c>
      <c r="K30" s="5">
        <v>6.5932979177722499</v>
      </c>
      <c r="L30" s="6">
        <v>37.127676366659998</v>
      </c>
      <c r="M30" s="5">
        <v>3.9173573755720899</v>
      </c>
    </row>
    <row r="31" spans="2:13">
      <c r="B31" s="7">
        <v>2016</v>
      </c>
      <c r="C31" s="7" t="s">
        <v>3</v>
      </c>
      <c r="D31" s="6">
        <v>45.507923284359997</v>
      </c>
      <c r="E31" s="5">
        <v>12.259223797588101</v>
      </c>
      <c r="F31" s="6">
        <v>46.085959532620002</v>
      </c>
      <c r="G31" s="5">
        <v>13.7004986671575</v>
      </c>
      <c r="H31" s="6">
        <v>41.643325614490003</v>
      </c>
      <c r="I31" s="5">
        <v>23.542447298700498</v>
      </c>
      <c r="J31" s="6">
        <v>49.838660728379999</v>
      </c>
      <c r="K31" s="5">
        <v>9.6830036628053797</v>
      </c>
      <c r="L31" s="6">
        <v>41.751851013489997</v>
      </c>
      <c r="M31" s="5">
        <v>12.4547914099532</v>
      </c>
    </row>
    <row r="32" spans="2:13">
      <c r="B32" s="7"/>
      <c r="C32" s="7" t="s">
        <v>4</v>
      </c>
      <c r="D32" s="6">
        <v>46.39359269941</v>
      </c>
      <c r="E32" s="5">
        <v>1.9461872815329799</v>
      </c>
      <c r="F32" s="6">
        <v>46.939381508220002</v>
      </c>
      <c r="G32" s="5">
        <v>1.8518047237270601</v>
      </c>
      <c r="H32" s="6">
        <v>40.320785544289997</v>
      </c>
      <c r="I32" s="5">
        <v>-3.1758752469562999</v>
      </c>
      <c r="J32" s="6">
        <v>50.780157675970003</v>
      </c>
      <c r="K32" s="5">
        <v>1.8890895819234499</v>
      </c>
      <c r="L32" s="6">
        <v>42.680821350240002</v>
      </c>
      <c r="M32" s="5">
        <v>2.2249800049579802</v>
      </c>
    </row>
    <row r="33" spans="2:13">
      <c r="B33" s="7"/>
      <c r="C33" s="7" t="s">
        <v>5</v>
      </c>
      <c r="D33" s="6">
        <v>48.262020263010001</v>
      </c>
      <c r="E33" s="5">
        <v>4.0273396710312603</v>
      </c>
      <c r="F33" s="6">
        <v>48.885181461270001</v>
      </c>
      <c r="G33" s="5">
        <v>4.1453463819271903</v>
      </c>
      <c r="H33" s="6">
        <v>41.460000649690002</v>
      </c>
      <c r="I33" s="5">
        <v>2.8253792430423701</v>
      </c>
      <c r="J33" s="6">
        <v>55.187298004440002</v>
      </c>
      <c r="K33" s="5">
        <v>8.6788630247903509</v>
      </c>
      <c r="L33" s="6">
        <v>45.823974598969997</v>
      </c>
      <c r="M33" s="5">
        <v>7.3643223098665302</v>
      </c>
    </row>
    <row r="34" spans="2:13">
      <c r="B34" s="7"/>
      <c r="C34" s="7" t="s">
        <v>6</v>
      </c>
      <c r="D34" s="6">
        <v>48.887189298659997</v>
      </c>
      <c r="E34" s="5">
        <v>1.29536441334835</v>
      </c>
      <c r="F34" s="6">
        <v>48.823220315859999</v>
      </c>
      <c r="G34" s="5">
        <v>-0.12674831832032701</v>
      </c>
      <c r="H34" s="6">
        <v>41.477566731819998</v>
      </c>
      <c r="I34" s="5">
        <v>4.2368745428689097E-2</v>
      </c>
      <c r="J34" s="6">
        <v>54.479760509659997</v>
      </c>
      <c r="K34" s="5">
        <v>-1.28206583827147</v>
      </c>
      <c r="L34" s="6">
        <v>44.59832767772</v>
      </c>
      <c r="M34" s="5">
        <v>-2.6746848826979499</v>
      </c>
    </row>
    <row r="35" spans="2:13">
      <c r="B35" s="7">
        <v>2017</v>
      </c>
      <c r="C35" s="7" t="s">
        <v>3</v>
      </c>
      <c r="D35" s="6">
        <v>49.574404406580001</v>
      </c>
      <c r="E35" s="5">
        <v>1.4057161350015199</v>
      </c>
      <c r="F35" s="6">
        <v>49.813384543280002</v>
      </c>
      <c r="G35" s="5">
        <v>2.0280600521927301</v>
      </c>
      <c r="H35" s="6">
        <v>45.58802087926</v>
      </c>
      <c r="I35" s="5">
        <v>9.9100657808998598</v>
      </c>
      <c r="J35" s="6">
        <v>55.240935065210003</v>
      </c>
      <c r="K35" s="5">
        <v>1.3971694229731999</v>
      </c>
      <c r="L35" s="6">
        <v>45.877300845679997</v>
      </c>
      <c r="M35" s="5">
        <v>2.8677603725462899</v>
      </c>
    </row>
    <row r="36" spans="2:13">
      <c r="B36" s="7"/>
      <c r="C36" s="7" t="s">
        <v>4</v>
      </c>
      <c r="D36" s="6">
        <v>50.774354695760003</v>
      </c>
      <c r="E36" s="5">
        <v>2.4205036924674199</v>
      </c>
      <c r="F36" s="6">
        <v>51.191431460650001</v>
      </c>
      <c r="G36" s="5">
        <v>2.7664189655145699</v>
      </c>
      <c r="H36" s="6">
        <v>47.324058734209999</v>
      </c>
      <c r="I36" s="5">
        <v>3.8081009472815301</v>
      </c>
      <c r="J36" s="6">
        <v>56.468934256079997</v>
      </c>
      <c r="K36" s="5">
        <v>2.22298769819951</v>
      </c>
      <c r="L36" s="6">
        <v>46.930102153050001</v>
      </c>
      <c r="M36" s="5">
        <v>2.2948196340307101</v>
      </c>
    </row>
    <row r="37" spans="2:13">
      <c r="B37" s="7"/>
      <c r="C37" s="7" t="s">
        <v>5</v>
      </c>
      <c r="D37" s="6">
        <v>52.245716258560002</v>
      </c>
      <c r="E37" s="5">
        <v>2.8978439442832902</v>
      </c>
      <c r="F37" s="6">
        <v>51.680781319819999</v>
      </c>
      <c r="G37" s="5">
        <v>0.95592142123658896</v>
      </c>
      <c r="H37" s="6">
        <v>48.367861480350001</v>
      </c>
      <c r="I37" s="5">
        <v>2.2056492491533599</v>
      </c>
      <c r="J37" s="6">
        <v>57.707480513870003</v>
      </c>
      <c r="K37" s="5">
        <v>2.1933232388862498</v>
      </c>
      <c r="L37" s="6">
        <v>47.585401669169997</v>
      </c>
      <c r="M37" s="5">
        <v>1.39633089649563</v>
      </c>
    </row>
    <row r="38" spans="2:13">
      <c r="B38" s="7"/>
      <c r="C38" s="7" t="s">
        <v>6</v>
      </c>
      <c r="D38" s="6">
        <v>52.794933774020002</v>
      </c>
      <c r="E38" s="5">
        <v>1.0512201856740999</v>
      </c>
      <c r="F38" s="6">
        <v>52.516863212479997</v>
      </c>
      <c r="G38" s="5">
        <v>1.6177810615633199</v>
      </c>
      <c r="H38" s="6">
        <v>46.673672579680002</v>
      </c>
      <c r="I38" s="5">
        <v>-3.5027161607264401</v>
      </c>
      <c r="J38" s="6">
        <v>57.999058757519997</v>
      </c>
      <c r="K38" s="5">
        <v>0.50526940537617004</v>
      </c>
      <c r="L38" s="6">
        <v>49.0993257063</v>
      </c>
      <c r="M38" s="5">
        <v>3.1814884061614501</v>
      </c>
    </row>
    <row r="39" spans="2:13">
      <c r="B39" s="7">
        <v>2018</v>
      </c>
      <c r="C39" s="7" t="s">
        <v>3</v>
      </c>
      <c r="D39" s="6">
        <v>57.035609593799997</v>
      </c>
      <c r="E39" s="5">
        <v>8.0323537063831001</v>
      </c>
      <c r="F39" s="6">
        <v>56.619780984709998</v>
      </c>
      <c r="G39" s="5">
        <v>7.8125720411553301</v>
      </c>
      <c r="H39" s="6">
        <v>53.010020939950003</v>
      </c>
      <c r="I39" s="5">
        <v>13.5758512455877</v>
      </c>
      <c r="J39" s="6">
        <v>62.68475838693</v>
      </c>
      <c r="K39" s="5">
        <v>8.0789235718458396</v>
      </c>
      <c r="L39" s="6">
        <v>53.58627977495</v>
      </c>
      <c r="M39" s="5">
        <v>9.1385248251469804</v>
      </c>
    </row>
    <row r="40" spans="2:13">
      <c r="B40" s="7"/>
      <c r="C40" s="7" t="s">
        <v>4</v>
      </c>
      <c r="D40" s="6">
        <v>59.960367129790001</v>
      </c>
      <c r="E40" s="5">
        <v>5.1279499891729596</v>
      </c>
      <c r="F40" s="6">
        <v>58.278953245769998</v>
      </c>
      <c r="G40" s="5">
        <v>2.93037562527494</v>
      </c>
      <c r="H40" s="6">
        <v>57.396854195339998</v>
      </c>
      <c r="I40" s="5">
        <v>8.2754791973378499</v>
      </c>
      <c r="J40" s="6">
        <v>66.427920587329993</v>
      </c>
      <c r="K40" s="5">
        <v>5.9714072395315503</v>
      </c>
      <c r="L40" s="6">
        <v>50.14824606709</v>
      </c>
      <c r="M40" s="5">
        <v>-6.4158842940748002</v>
      </c>
    </row>
    <row r="41" spans="2:13">
      <c r="B41" s="7"/>
      <c r="C41" s="7" t="s">
        <v>5</v>
      </c>
      <c r="D41" s="6">
        <v>64.633953891019999</v>
      </c>
      <c r="E41" s="5">
        <v>7.7944598823312203</v>
      </c>
      <c r="F41" s="6">
        <v>61.197933844650002</v>
      </c>
      <c r="G41" s="5">
        <v>5.0086359419845401</v>
      </c>
      <c r="H41" s="6">
        <v>54.062214539160003</v>
      </c>
      <c r="I41" s="5">
        <v>-5.8097951585136496</v>
      </c>
      <c r="J41" s="6">
        <v>67.292962859409997</v>
      </c>
      <c r="K41" s="5">
        <v>1.3022269317353801</v>
      </c>
      <c r="L41" s="6">
        <v>56.070301985790003</v>
      </c>
      <c r="M41" s="5">
        <v>11.8090987883749</v>
      </c>
    </row>
    <row r="42" spans="2:13">
      <c r="B42" s="7"/>
      <c r="C42" s="7" t="s">
        <v>6</v>
      </c>
      <c r="D42" s="6">
        <v>68.794025336760001</v>
      </c>
      <c r="E42" s="5">
        <v>6.4363561182630704</v>
      </c>
      <c r="F42" s="6">
        <v>63.6829518057</v>
      </c>
      <c r="G42" s="5">
        <v>4.0606239540017501</v>
      </c>
      <c r="H42" s="6">
        <v>55.198046597660003</v>
      </c>
      <c r="I42" s="5">
        <v>2.10097212661768</v>
      </c>
      <c r="J42" s="6">
        <v>75.20961679861</v>
      </c>
      <c r="K42" s="5">
        <v>11.7644603578232</v>
      </c>
      <c r="L42" s="6">
        <v>57.723666869150001</v>
      </c>
      <c r="M42" s="5">
        <v>2.9487354710146101</v>
      </c>
    </row>
    <row r="43" spans="2:13">
      <c r="B43" s="7">
        <v>2019</v>
      </c>
      <c r="C43" s="7" t="s">
        <v>3</v>
      </c>
      <c r="D43" s="6">
        <v>71.09572498691</v>
      </c>
      <c r="E43" s="5">
        <v>3.3457842289104902</v>
      </c>
      <c r="F43" s="6">
        <v>70.16927401577</v>
      </c>
      <c r="G43" s="5">
        <v>10.185335362374699</v>
      </c>
      <c r="H43" s="6">
        <v>67.047361462569995</v>
      </c>
      <c r="I43" s="5">
        <v>21.466909782659499</v>
      </c>
      <c r="J43" s="6">
        <v>77.364581674310003</v>
      </c>
      <c r="K43" s="5">
        <v>2.8652783612372099</v>
      </c>
      <c r="L43" s="6">
        <v>64.459387902420005</v>
      </c>
      <c r="M43" s="5">
        <v>11.6689070507921</v>
      </c>
    </row>
    <row r="44" spans="2:13">
      <c r="B44" s="7"/>
      <c r="C44" s="7" t="s">
        <v>4</v>
      </c>
      <c r="D44" s="6">
        <v>74.275511381360005</v>
      </c>
      <c r="E44" s="5">
        <v>4.4725423294234004</v>
      </c>
      <c r="F44" s="6">
        <v>74.145989194440006</v>
      </c>
      <c r="G44" s="5">
        <v>5.6673169766246501</v>
      </c>
      <c r="H44" s="6">
        <v>76.479520114850004</v>
      </c>
      <c r="I44" s="5">
        <v>14.0679043090243</v>
      </c>
      <c r="J44" s="6">
        <v>80.871340985870006</v>
      </c>
      <c r="K44" s="5">
        <v>4.5327709859826797</v>
      </c>
      <c r="L44" s="6">
        <v>68.855295103489993</v>
      </c>
      <c r="M44" s="5">
        <v>6.8196539621577204</v>
      </c>
    </row>
    <row r="45" spans="2:13">
      <c r="B45" s="7"/>
      <c r="C45" s="7" t="s">
        <v>5</v>
      </c>
      <c r="D45" s="6">
        <v>74.803704272269997</v>
      </c>
      <c r="E45" s="5">
        <v>0.71112656255982898</v>
      </c>
      <c r="F45" s="6">
        <v>73.927499667359996</v>
      </c>
      <c r="G45" s="5">
        <v>-0.29467477533684799</v>
      </c>
      <c r="H45" s="6">
        <v>71.888026238530003</v>
      </c>
      <c r="I45" s="5">
        <v>-6.0035599980555698</v>
      </c>
      <c r="J45" s="6">
        <v>81.999878012080003</v>
      </c>
      <c r="K45" s="5">
        <v>1.3954721319721699</v>
      </c>
      <c r="L45" s="6">
        <v>71.335183169030003</v>
      </c>
      <c r="M45" s="5">
        <v>3.6015938379360799</v>
      </c>
    </row>
    <row r="46" spans="2:13">
      <c r="B46" s="7"/>
      <c r="C46" s="7" t="s">
        <v>6</v>
      </c>
      <c r="D46" s="6">
        <v>76.479823431260002</v>
      </c>
      <c r="E46" s="5">
        <v>2.2406900504409202</v>
      </c>
      <c r="F46" s="6">
        <v>75.349785575530007</v>
      </c>
      <c r="G46" s="5">
        <v>1.9238928877205901</v>
      </c>
      <c r="H46" s="6">
        <v>70.663742255939994</v>
      </c>
      <c r="I46" s="5">
        <v>-1.7030429775992599</v>
      </c>
      <c r="J46" s="6">
        <v>84.536695674919997</v>
      </c>
      <c r="K46" s="5">
        <v>3.0936846789775498</v>
      </c>
      <c r="L46" s="6">
        <v>71.40332529026</v>
      </c>
      <c r="M46" s="5">
        <v>9.5523861021757001E-2</v>
      </c>
    </row>
    <row r="47" spans="2:13">
      <c r="B47" s="7">
        <v>2020</v>
      </c>
      <c r="C47" s="7" t="s">
        <v>3</v>
      </c>
      <c r="D47" s="6">
        <v>79.057295914920005</v>
      </c>
      <c r="E47" s="5">
        <v>3.37013393601337</v>
      </c>
      <c r="F47" s="6">
        <v>81.720323468199993</v>
      </c>
      <c r="G47" s="5">
        <v>8.4546198028449897</v>
      </c>
      <c r="H47" s="6">
        <v>83.11828206925</v>
      </c>
      <c r="I47" s="5">
        <v>17.6250781740378</v>
      </c>
      <c r="J47" s="6">
        <v>91.648526924430001</v>
      </c>
      <c r="K47" s="5">
        <v>8.4127149668329295</v>
      </c>
      <c r="L47" s="6">
        <v>76.752063749119998</v>
      </c>
      <c r="M47" s="5">
        <v>7.4908814640172103</v>
      </c>
    </row>
    <row r="48" spans="2:13">
      <c r="B48" s="7"/>
      <c r="C48" s="7" t="s">
        <v>4</v>
      </c>
      <c r="D48" s="6">
        <v>88.478442513770005</v>
      </c>
      <c r="E48" s="5">
        <v>11.916859146041199</v>
      </c>
      <c r="F48" s="6">
        <v>90.423843099150005</v>
      </c>
      <c r="G48" s="5">
        <v>10.6503734463763</v>
      </c>
      <c r="H48" s="6">
        <v>99.672219172629994</v>
      </c>
      <c r="I48" s="5">
        <v>19.916120366381101</v>
      </c>
      <c r="J48" s="6">
        <v>87.033041417210001</v>
      </c>
      <c r="K48" s="5">
        <v>-5.0360716774267003</v>
      </c>
      <c r="L48" s="6">
        <v>87.730346551820006</v>
      </c>
      <c r="M48" s="5">
        <v>14.303566922428001</v>
      </c>
    </row>
    <row r="49" spans="2:13">
      <c r="B49" s="7"/>
      <c r="C49" s="7" t="s">
        <v>5</v>
      </c>
      <c r="D49" s="6">
        <v>72.105460638560004</v>
      </c>
      <c r="E49" s="5">
        <v>-18.505052089566199</v>
      </c>
      <c r="F49" s="6">
        <v>75.716813145740005</v>
      </c>
      <c r="G49" s="5">
        <v>-16.264548651491999</v>
      </c>
      <c r="H49" s="6">
        <v>81.289888212500003</v>
      </c>
      <c r="I49" s="5">
        <v>-18.442782866399501</v>
      </c>
      <c r="J49" s="6">
        <v>74.885686012340003</v>
      </c>
      <c r="K49" s="5">
        <v>-13.957176730891501</v>
      </c>
      <c r="L49" s="6">
        <v>80.45633429563</v>
      </c>
      <c r="M49" s="5">
        <v>-8.2913296733570192</v>
      </c>
    </row>
    <row r="50" spans="2:13">
      <c r="B50" s="7"/>
      <c r="C50" s="7" t="s">
        <v>6</v>
      </c>
      <c r="D50" s="6">
        <v>76.937952469859994</v>
      </c>
      <c r="E50" s="5">
        <v>6.70197761515404</v>
      </c>
      <c r="F50" s="6">
        <v>80.397935432110003</v>
      </c>
      <c r="G50" s="5">
        <v>6.1824079644764698</v>
      </c>
      <c r="H50" s="6">
        <v>85.451652195169999</v>
      </c>
      <c r="I50" s="5">
        <v>5.11965765261077</v>
      </c>
      <c r="J50" s="6">
        <v>81.117655752659999</v>
      </c>
      <c r="K50" s="5">
        <v>8.3219772324621104</v>
      </c>
      <c r="L50" s="6">
        <v>79.009663707450002</v>
      </c>
      <c r="M50" s="5">
        <v>-1.7980816561494499</v>
      </c>
    </row>
    <row r="51" spans="2:13">
      <c r="B51" s="7">
        <v>2021</v>
      </c>
      <c r="C51" s="7" t="s">
        <v>3</v>
      </c>
      <c r="D51" s="6">
        <v>83.503791293009996</v>
      </c>
      <c r="E51" s="5">
        <v>8.5339401587560193</v>
      </c>
      <c r="F51" s="6">
        <v>89.774633526459994</v>
      </c>
      <c r="G51" s="5">
        <v>11.662859305968</v>
      </c>
      <c r="H51" s="6">
        <v>96.271164087390005</v>
      </c>
      <c r="I51" s="5">
        <v>12.661559623807401</v>
      </c>
      <c r="J51" s="6">
        <v>86.829798392000001</v>
      </c>
      <c r="K51" s="5">
        <v>7.0417994533239296</v>
      </c>
      <c r="L51" s="6">
        <v>90.087669937369995</v>
      </c>
      <c r="M51" s="5">
        <v>14.0210775620292</v>
      </c>
    </row>
    <row r="52" spans="2:13">
      <c r="B52" s="7"/>
      <c r="C52" s="7" t="s">
        <v>4</v>
      </c>
      <c r="D52" s="6">
        <v>92.540312305439997</v>
      </c>
      <c r="E52" s="5">
        <v>10.821689497571899</v>
      </c>
      <c r="F52" s="6">
        <v>94.415727821339999</v>
      </c>
      <c r="G52" s="5">
        <v>5.1697167814247802</v>
      </c>
      <c r="H52" s="6">
        <v>102.74611695903999</v>
      </c>
      <c r="I52" s="5">
        <v>6.7257448614336601</v>
      </c>
      <c r="J52" s="6">
        <v>90.501878703209997</v>
      </c>
      <c r="K52" s="5">
        <v>4.2290554385858403</v>
      </c>
      <c r="L52" s="6">
        <v>98.341339478980004</v>
      </c>
      <c r="M52" s="5">
        <v>9.1618193115085003</v>
      </c>
    </row>
    <row r="53" spans="2:13">
      <c r="B53" s="7"/>
      <c r="C53" s="7" t="s">
        <v>5</v>
      </c>
      <c r="D53" s="6">
        <v>106.88090368736999</v>
      </c>
      <c r="E53" s="5">
        <v>15.4965884863207</v>
      </c>
      <c r="F53" s="6">
        <v>104.05393361556</v>
      </c>
      <c r="G53" s="5">
        <v>10.208262983957599</v>
      </c>
      <c r="H53" s="6">
        <v>99.056132070039993</v>
      </c>
      <c r="I53" s="5">
        <v>-3.5913618910493899</v>
      </c>
      <c r="J53" s="6">
        <v>108.41643303201</v>
      </c>
      <c r="K53" s="5">
        <v>19.794676735439499</v>
      </c>
      <c r="L53" s="6">
        <v>103.84050628701</v>
      </c>
      <c r="M53" s="5">
        <v>5.5919177399504703</v>
      </c>
    </row>
    <row r="54" spans="2:13">
      <c r="B54" s="7"/>
      <c r="C54" s="7" t="s">
        <v>6</v>
      </c>
      <c r="D54" s="6">
        <v>117.07499271418</v>
      </c>
      <c r="E54" s="5">
        <v>9.5378020536091608</v>
      </c>
      <c r="F54" s="6">
        <v>111.75570503663999</v>
      </c>
      <c r="G54" s="5">
        <v>7.4017109718649703</v>
      </c>
      <c r="H54" s="6">
        <v>101.92658688352</v>
      </c>
      <c r="I54" s="5">
        <v>2.8978062776067</v>
      </c>
      <c r="J54" s="6">
        <v>114.25188987278</v>
      </c>
      <c r="K54" s="5">
        <v>5.3824468095598403</v>
      </c>
      <c r="L54" s="6">
        <v>107.73048429663</v>
      </c>
      <c r="M54" s="5">
        <v>3.7461084780040399</v>
      </c>
    </row>
    <row r="55" spans="2:13" ht="17.25">
      <c r="B55" s="7" t="s">
        <v>9</v>
      </c>
      <c r="C55" s="7" t="s">
        <v>3</v>
      </c>
      <c r="D55" s="6">
        <v>136.968290782</v>
      </c>
      <c r="E55" s="5">
        <v>16.991927658186</v>
      </c>
      <c r="F55" s="6">
        <v>134.27122735915</v>
      </c>
      <c r="G55" s="5">
        <v>20.147089864565</v>
      </c>
      <c r="H55" s="6">
        <v>144.91071720328</v>
      </c>
      <c r="I55" s="5">
        <v>42.171656712964896</v>
      </c>
      <c r="J55" s="6">
        <v>136.32235383118001</v>
      </c>
      <c r="K55" s="5">
        <v>19.317373203170298</v>
      </c>
      <c r="L55" s="6">
        <v>129.76635733758999</v>
      </c>
      <c r="M55" s="5">
        <v>20.4546310033151</v>
      </c>
    </row>
    <row r="56" spans="2:13">
      <c r="B56" s="7"/>
      <c r="C56" s="7" t="s">
        <v>4</v>
      </c>
      <c r="D56" s="6">
        <v>153.40523306150999</v>
      </c>
      <c r="E56" s="5">
        <v>12.0005456632814</v>
      </c>
      <c r="F56" s="6">
        <v>148.23931254266</v>
      </c>
      <c r="G56" s="5">
        <v>10.40288783996</v>
      </c>
      <c r="H56" s="6">
        <v>146.37143763656999</v>
      </c>
      <c r="I56" s="5">
        <v>1.00801408031189</v>
      </c>
      <c r="J56" s="6">
        <v>143.89170045553001</v>
      </c>
      <c r="K56" s="5">
        <v>5.5525351577510103</v>
      </c>
      <c r="L56" s="6">
        <v>142.05699140979999</v>
      </c>
      <c r="M56" s="5">
        <v>9.4713563086583701</v>
      </c>
    </row>
    <row r="57" spans="2:13">
      <c r="B57" s="7"/>
      <c r="C57" s="7" t="s">
        <v>5</v>
      </c>
      <c r="D57" s="6">
        <v>198.14127999107001</v>
      </c>
      <c r="E57" s="5">
        <v>29.162008385739</v>
      </c>
      <c r="F57" s="6">
        <v>195.78789610528</v>
      </c>
      <c r="G57" s="5">
        <v>32.075555901499897</v>
      </c>
      <c r="H57" s="6">
        <v>200.24124117471001</v>
      </c>
      <c r="I57" s="5">
        <v>36.803494184360602</v>
      </c>
      <c r="J57" s="6">
        <v>200.26373037579</v>
      </c>
      <c r="K57" s="5">
        <v>39.176707024656999</v>
      </c>
      <c r="L57" s="6">
        <v>199.45655312209999</v>
      </c>
      <c r="M57" s="5">
        <v>40.406009688545502</v>
      </c>
    </row>
    <row r="58" spans="2:13">
      <c r="B58" s="7"/>
      <c r="C58" s="7" t="s">
        <v>6</v>
      </c>
      <c r="D58" s="6">
        <v>226.74442654149999</v>
      </c>
      <c r="E58" s="5">
        <v>14.4357332059827</v>
      </c>
      <c r="F58" s="6">
        <v>212.59368052580001</v>
      </c>
      <c r="G58" s="5">
        <v>8.5836687327612502</v>
      </c>
      <c r="H58" s="6">
        <v>210.3101945363</v>
      </c>
      <c r="I58" s="5">
        <v>5.0284113814520701</v>
      </c>
      <c r="J58" s="6">
        <v>210.07404343887001</v>
      </c>
      <c r="K58" s="5">
        <v>4.89869685572679</v>
      </c>
      <c r="L58" s="6">
        <v>198.12590010837999</v>
      </c>
      <c r="M58" s="5">
        <v>-0.66713928065598505</v>
      </c>
    </row>
    <row r="59" spans="2:13" ht="17.25">
      <c r="B59" s="7" t="s">
        <v>10</v>
      </c>
      <c r="C59" s="7" t="s">
        <v>3</v>
      </c>
      <c r="D59" s="6">
        <v>581.47443280363996</v>
      </c>
      <c r="E59" s="5">
        <v>156.444862470397</v>
      </c>
      <c r="F59" s="6">
        <v>398.72173219595999</v>
      </c>
      <c r="G59" s="5">
        <v>87.551074523859995</v>
      </c>
      <c r="H59" s="6">
        <v>396.51015792969997</v>
      </c>
      <c r="I59" s="5">
        <v>88.535871408393106</v>
      </c>
      <c r="J59" s="6">
        <v>394.49187590544</v>
      </c>
      <c r="K59" s="5">
        <v>87.787062812562198</v>
      </c>
      <c r="L59" s="6">
        <v>322.90521563955002</v>
      </c>
      <c r="M59" s="5">
        <v>62.979810041449603</v>
      </c>
    </row>
    <row r="60" spans="2:13">
      <c r="B60" s="7"/>
      <c r="C60" s="7" t="s">
        <v>4</v>
      </c>
      <c r="D60" s="6">
        <v>378.3405137446</v>
      </c>
      <c r="E60" s="5">
        <v>-34.9342821626066</v>
      </c>
      <c r="F60" s="6">
        <v>362.66351871302999</v>
      </c>
      <c r="G60" s="5">
        <v>-9.0434532585769496</v>
      </c>
      <c r="H60" s="6">
        <v>403.13125477863002</v>
      </c>
      <c r="I60" s="5">
        <v>1.6698429325242901</v>
      </c>
      <c r="J60" s="6">
        <v>349.77359428309001</v>
      </c>
      <c r="K60" s="5">
        <v>-11.3356660437461</v>
      </c>
      <c r="L60" s="6">
        <v>343.51873661078002</v>
      </c>
      <c r="M60" s="5">
        <v>6.3837683545626902</v>
      </c>
    </row>
    <row r="61" spans="2:13">
      <c r="B61" s="7"/>
      <c r="C61" s="7" t="s">
        <v>5</v>
      </c>
      <c r="D61" s="6">
        <v>469.91289039873999</v>
      </c>
      <c r="E61" s="5">
        <v>24.203693056238802</v>
      </c>
      <c r="F61" s="6">
        <v>442.94190820534999</v>
      </c>
      <c r="G61" s="5">
        <v>22.1357774769298</v>
      </c>
      <c r="H61" s="6">
        <v>429.55373102150003</v>
      </c>
      <c r="I61" s="5">
        <v>6.5543110164899696</v>
      </c>
      <c r="J61" s="6">
        <v>439.84925732313002</v>
      </c>
      <c r="K61" s="5">
        <v>25.7525623752881</v>
      </c>
      <c r="L61" s="6">
        <v>414.94652996406001</v>
      </c>
      <c r="M61" s="5">
        <v>20.792983246852799</v>
      </c>
    </row>
    <row r="62" spans="2:13">
      <c r="B62" s="7"/>
      <c r="C62" s="7" t="s">
        <v>6</v>
      </c>
      <c r="D62" s="6">
        <v>502.36856668459001</v>
      </c>
      <c r="E62" s="5">
        <v>6.9067431323941904</v>
      </c>
      <c r="F62" s="6">
        <v>471.35706125295002</v>
      </c>
      <c r="G62" s="5">
        <v>6.4150969960662598</v>
      </c>
      <c r="H62" s="6">
        <v>415.26758584576999</v>
      </c>
      <c r="I62" s="5">
        <v>-3.3258109856843401</v>
      </c>
      <c r="J62" s="6">
        <v>463.70936036530998</v>
      </c>
      <c r="K62" s="5">
        <v>5.4246091461856096</v>
      </c>
      <c r="L62" s="6">
        <v>437.13948041368002</v>
      </c>
      <c r="M62" s="5">
        <v>5.3483880083398203</v>
      </c>
    </row>
    <row r="63" spans="2:13" ht="17.25">
      <c r="B63" s="7" t="s">
        <v>11</v>
      </c>
      <c r="C63" s="7" t="s">
        <v>3</v>
      </c>
      <c r="D63" s="6">
        <v>703.24954306081997</v>
      </c>
      <c r="E63" s="5">
        <v>39.986772600434698</v>
      </c>
      <c r="F63" s="6">
        <v>648.56197629311998</v>
      </c>
      <c r="G63" s="5">
        <v>37.594624034936103</v>
      </c>
      <c r="H63" s="6">
        <v>658.65604117524003</v>
      </c>
      <c r="I63" s="5">
        <v>58.610029683333899</v>
      </c>
      <c r="J63" s="6">
        <v>669.45864924049999</v>
      </c>
      <c r="K63" s="5">
        <v>44.370311764485599</v>
      </c>
      <c r="L63" s="6">
        <v>662.66529439036003</v>
      </c>
      <c r="M63" s="5">
        <v>51.591270997361597</v>
      </c>
    </row>
    <row r="64" spans="2:13">
      <c r="B64" s="7"/>
      <c r="C64" s="7" t="s">
        <v>4</v>
      </c>
      <c r="D64" s="6">
        <v>765.78051647817006</v>
      </c>
      <c r="E64" s="5">
        <v>8.8917190255382899</v>
      </c>
      <c r="F64" s="6">
        <v>715.35060038639995</v>
      </c>
      <c r="G64" s="5">
        <v>10.2979555593149</v>
      </c>
      <c r="H64" s="6">
        <v>684.52862131442998</v>
      </c>
      <c r="I64" s="5">
        <v>3.9280866676673201</v>
      </c>
      <c r="J64" s="6">
        <v>725.74671107668996</v>
      </c>
      <c r="K64" s="5">
        <v>8.4079968045896099</v>
      </c>
      <c r="L64" s="6">
        <v>700.51773988751995</v>
      </c>
      <c r="M64" s="5">
        <v>5.7121514914982203</v>
      </c>
    </row>
    <row r="65" spans="1:13">
      <c r="B65" s="7"/>
      <c r="C65" s="7" t="s">
        <v>5</v>
      </c>
      <c r="D65" s="6">
        <v>877.57464732658002</v>
      </c>
      <c r="E65" s="5">
        <v>14.5987170530992</v>
      </c>
      <c r="F65" s="6">
        <v>783.47947677779996</v>
      </c>
      <c r="G65" s="5">
        <v>9.5238441618137806</v>
      </c>
      <c r="H65" s="6">
        <v>827.59613999239002</v>
      </c>
      <c r="I65" s="5">
        <v>20.9001514652875</v>
      </c>
      <c r="J65" s="6">
        <v>764.06135839558999</v>
      </c>
      <c r="K65" s="5">
        <v>5.2793415022243604</v>
      </c>
      <c r="L65" s="6">
        <v>778.73110284029997</v>
      </c>
      <c r="M65" s="5">
        <v>11.165079554636</v>
      </c>
    </row>
    <row r="66" spans="1:13">
      <c r="B66" s="7"/>
      <c r="C66" s="7" t="s">
        <v>6</v>
      </c>
      <c r="D66" s="6">
        <v>981.75730722559001</v>
      </c>
      <c r="E66" s="5">
        <v>11.8716578944468</v>
      </c>
      <c r="F66" s="6">
        <v>854.46297201622997</v>
      </c>
      <c r="G66" s="5">
        <v>9.0600325014718095</v>
      </c>
      <c r="H66" s="6">
        <v>900.09032620542996</v>
      </c>
      <c r="I66" s="5">
        <v>8.7596090302821601</v>
      </c>
      <c r="J66" s="6">
        <v>836.91082054600997</v>
      </c>
      <c r="K66" s="5">
        <v>9.5345041795324601</v>
      </c>
      <c r="L66" s="6">
        <v>846.48072665218001</v>
      </c>
      <c r="M66" s="5">
        <v>8.7000022940876303</v>
      </c>
    </row>
    <row r="67" spans="1:13" ht="17.25">
      <c r="B67" s="7" t="s">
        <v>12</v>
      </c>
      <c r="C67" s="7" t="s">
        <v>3</v>
      </c>
      <c r="D67" s="6">
        <v>1001.82182558801</v>
      </c>
      <c r="E67" s="5">
        <v>2.0437350671849401</v>
      </c>
      <c r="F67" s="6">
        <v>932.83308134150002</v>
      </c>
      <c r="G67" s="5">
        <v>9.1718555270270308</v>
      </c>
      <c r="H67" s="6">
        <v>888.26280421903004</v>
      </c>
      <c r="I67" s="5">
        <v>-1.31403722960362</v>
      </c>
      <c r="J67" s="6">
        <v>951.78189134566003</v>
      </c>
      <c r="K67" s="5">
        <v>13.725604685659</v>
      </c>
      <c r="L67" s="6">
        <v>957.86902684020004</v>
      </c>
      <c r="M67" s="5">
        <v>13.158988347975701</v>
      </c>
    </row>
    <row r="68" spans="1:13">
      <c r="A68" s="11" t="s">
        <v>18</v>
      </c>
      <c r="B68" s="7"/>
      <c r="C68" s="7"/>
    </row>
    <row r="69" spans="1:13">
      <c r="B69" s="7"/>
      <c r="C69" s="7"/>
    </row>
    <row r="70" spans="1:13">
      <c r="B70" s="7"/>
      <c r="C70" s="7"/>
    </row>
    <row r="71" spans="1:13">
      <c r="B71" s="7"/>
      <c r="C71" s="7"/>
    </row>
    <row r="72" spans="1:13">
      <c r="B72" s="7"/>
      <c r="C72" s="7"/>
    </row>
    <row r="73" spans="1:13">
      <c r="B73" s="7"/>
      <c r="C73" s="7"/>
    </row>
    <row r="74" spans="1:13">
      <c r="B74" s="7"/>
      <c r="C74" s="7"/>
    </row>
    <row r="75" spans="1:13">
      <c r="B75" s="7"/>
      <c r="C75" s="7"/>
    </row>
    <row r="76" spans="1:13">
      <c r="B76" s="7"/>
      <c r="C76" s="7"/>
    </row>
    <row r="77" spans="1:13">
      <c r="B77" s="7"/>
      <c r="C77" s="7"/>
    </row>
    <row r="78" spans="1:13">
      <c r="B78" s="7"/>
      <c r="C78" s="7"/>
    </row>
    <row r="79" spans="1:13">
      <c r="B79" s="7"/>
      <c r="C79" s="7"/>
    </row>
    <row r="80" spans="1:13">
      <c r="B80" s="7"/>
      <c r="C80" s="7"/>
    </row>
    <row r="81" spans="2:3">
      <c r="B81" s="7"/>
      <c r="C81" s="7"/>
    </row>
    <row r="82" spans="2:3">
      <c r="B82" s="7"/>
      <c r="C82" s="7"/>
    </row>
    <row r="83" spans="2:3">
      <c r="B83" s="7"/>
      <c r="C83" s="7"/>
    </row>
    <row r="84" spans="2:3">
      <c r="B84" s="7"/>
      <c r="C84" s="7"/>
    </row>
    <row r="85" spans="2:3">
      <c r="B85" s="7"/>
      <c r="C85" s="7"/>
    </row>
    <row r="86" spans="2:3">
      <c r="B86" s="7"/>
      <c r="C86" s="7"/>
    </row>
    <row r="87" spans="2:3">
      <c r="B87" s="7"/>
      <c r="C87" s="7"/>
    </row>
    <row r="88" spans="2:3">
      <c r="B88" s="7"/>
      <c r="C88" s="7"/>
    </row>
    <row r="89" spans="2:3">
      <c r="B89" s="7"/>
      <c r="C89" s="7"/>
    </row>
    <row r="90" spans="2:3">
      <c r="B90" s="7"/>
      <c r="C90" s="7"/>
    </row>
    <row r="91" spans="2:3">
      <c r="B91" s="7"/>
      <c r="C91" s="7"/>
    </row>
    <row r="92" spans="2:3">
      <c r="B92" s="7"/>
      <c r="C92" s="7"/>
    </row>
    <row r="93" spans="2:3">
      <c r="B93" s="7"/>
      <c r="C93" s="7"/>
    </row>
    <row r="94" spans="2:3">
      <c r="B94" s="7"/>
      <c r="C94" s="7"/>
    </row>
    <row r="95" spans="2:3">
      <c r="B95" s="7"/>
      <c r="C95" s="7"/>
    </row>
    <row r="96" spans="2:3">
      <c r="B96" s="7"/>
      <c r="C96" s="7"/>
    </row>
    <row r="97" spans="2:3">
      <c r="B97" s="7"/>
      <c r="C97" s="7"/>
    </row>
    <row r="98" spans="2:3">
      <c r="B98" s="7"/>
      <c r="C98" s="7"/>
    </row>
    <row r="99" spans="2:3">
      <c r="B99" s="7"/>
      <c r="C99" s="7"/>
    </row>
    <row r="100" spans="2:3">
      <c r="B100" s="7"/>
      <c r="C100" s="7"/>
    </row>
    <row r="101" spans="2:3">
      <c r="B101" s="7"/>
      <c r="C101" s="7"/>
    </row>
    <row r="102" spans="2:3">
      <c r="B102" s="7"/>
      <c r="C102" s="7"/>
    </row>
    <row r="103" spans="2:3">
      <c r="B103" s="7"/>
      <c r="C103" s="7"/>
    </row>
    <row r="104" spans="2:3">
      <c r="B104" s="7"/>
      <c r="C104" s="7"/>
    </row>
    <row r="105" spans="2:3">
      <c r="B105" s="7"/>
      <c r="C105" s="7"/>
    </row>
    <row r="106" spans="2:3">
      <c r="B106" s="7"/>
      <c r="C106" s="7"/>
    </row>
    <row r="107" spans="2:3">
      <c r="B107" s="7"/>
      <c r="C107" s="7"/>
    </row>
    <row r="108" spans="2:3">
      <c r="B108" s="7"/>
      <c r="C108" s="7"/>
    </row>
    <row r="109" spans="2:3">
      <c r="B109" s="7"/>
      <c r="C109" s="7"/>
    </row>
    <row r="110" spans="2:3">
      <c r="B110" s="7"/>
      <c r="C110" s="7"/>
    </row>
    <row r="111" spans="2:3">
      <c r="B111" s="7"/>
      <c r="C111" s="7"/>
    </row>
    <row r="112" spans="2:3">
      <c r="B112" s="7"/>
      <c r="C112" s="7"/>
    </row>
    <row r="113" spans="2:3">
      <c r="B113" s="7"/>
      <c r="C113" s="7"/>
    </row>
    <row r="114" spans="2:3">
      <c r="B114" s="7"/>
      <c r="C114" s="7"/>
    </row>
    <row r="115" spans="2:3">
      <c r="B115" s="7"/>
      <c r="C115" s="7"/>
    </row>
    <row r="116" spans="2:3">
      <c r="B116" s="7"/>
      <c r="C116" s="7"/>
    </row>
    <row r="117" spans="2:3">
      <c r="B117" s="7"/>
      <c r="C117" s="7"/>
    </row>
    <row r="118" spans="2:3">
      <c r="B118" s="7"/>
      <c r="C118" s="7"/>
    </row>
    <row r="119" spans="2:3">
      <c r="B119" s="7"/>
      <c r="C119" s="7"/>
    </row>
    <row r="120" spans="2:3">
      <c r="B120" s="7"/>
      <c r="C120" s="7"/>
    </row>
    <row r="121" spans="2:3">
      <c r="B121" s="7"/>
      <c r="C121" s="7"/>
    </row>
    <row r="122" spans="2:3">
      <c r="B122" s="7"/>
      <c r="C122" s="7"/>
    </row>
    <row r="123" spans="2:3">
      <c r="B123" s="7"/>
      <c r="C123" s="7"/>
    </row>
    <row r="124" spans="2:3">
      <c r="B124" s="7"/>
      <c r="C124" s="7"/>
    </row>
    <row r="125" spans="2:3">
      <c r="B125" s="7"/>
      <c r="C125" s="7"/>
    </row>
    <row r="126" spans="2:3">
      <c r="B126" s="7"/>
      <c r="C126" s="7"/>
    </row>
    <row r="127" spans="2:3">
      <c r="B127" s="7"/>
      <c r="C127" s="7"/>
    </row>
    <row r="128" spans="2:3">
      <c r="B128" s="7"/>
      <c r="C128" s="7"/>
    </row>
    <row r="129" spans="2:3">
      <c r="B129" s="7"/>
      <c r="C129" s="7"/>
    </row>
    <row r="130" spans="2:3">
      <c r="B130" s="7"/>
      <c r="C130" s="7"/>
    </row>
    <row r="131" spans="2:3">
      <c r="B131" s="7"/>
      <c r="C131" s="7"/>
    </row>
    <row r="132" spans="2:3">
      <c r="B132" s="7"/>
      <c r="C132" s="7"/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33"/>
  <sheetViews>
    <sheetView topLeftCell="A16" workbookViewId="0">
      <pane xSplit="1" topLeftCell="P1" activePane="topRight" state="frozen"/>
      <selection pane="topRight" activeCell="Y33" sqref="Y33"/>
    </sheetView>
  </sheetViews>
  <sheetFormatPr baseColWidth="10" defaultRowHeight="15"/>
  <cols>
    <col min="1" max="1" width="47" bestFit="1" customWidth="1"/>
    <col min="3" max="3" width="17.85546875" bestFit="1" customWidth="1"/>
    <col min="6" max="6" width="17.85546875" bestFit="1" customWidth="1"/>
    <col min="9" max="9" width="17.85546875" bestFit="1" customWidth="1"/>
    <col min="12" max="12" width="17.85546875" bestFit="1" customWidth="1"/>
    <col min="13" max="13" width="11.7109375" bestFit="1" customWidth="1"/>
    <col min="15" max="15" width="17.85546875" bestFit="1" customWidth="1"/>
    <col min="18" max="18" width="17.85546875" bestFit="1" customWidth="1"/>
    <col min="21" max="21" width="17.85546875" bestFit="1" customWidth="1"/>
    <col min="24" max="24" width="17.85546875" bestFit="1" customWidth="1"/>
  </cols>
  <sheetData>
    <row r="1" spans="1:25" s="26" customFormat="1">
      <c r="A1" s="45" t="s">
        <v>32</v>
      </c>
      <c r="B1" s="44">
        <v>2025</v>
      </c>
      <c r="C1" s="44"/>
      <c r="D1" s="44"/>
      <c r="E1" s="44">
        <v>2026</v>
      </c>
      <c r="F1" s="44"/>
      <c r="G1" s="44"/>
      <c r="H1" s="44">
        <v>2027</v>
      </c>
      <c r="I1" s="44"/>
      <c r="J1" s="44"/>
      <c r="K1" s="44">
        <v>2028</v>
      </c>
      <c r="L1" s="44"/>
      <c r="M1" s="44"/>
      <c r="N1" s="44">
        <v>2029</v>
      </c>
      <c r="O1" s="44"/>
      <c r="P1" s="44"/>
      <c r="Q1" s="44">
        <v>2030</v>
      </c>
      <c r="R1" s="44"/>
      <c r="S1" s="44"/>
      <c r="T1" s="44">
        <v>2031</v>
      </c>
      <c r="U1" s="44"/>
      <c r="V1" s="44"/>
      <c r="W1" s="44">
        <v>2032</v>
      </c>
      <c r="X1" s="44"/>
      <c r="Y1" s="44"/>
    </row>
    <row r="2" spans="1:25">
      <c r="A2" s="45"/>
      <c r="B2" s="19" t="s">
        <v>60</v>
      </c>
      <c r="C2" s="19" t="s">
        <v>63</v>
      </c>
      <c r="D2" s="19" t="s">
        <v>61</v>
      </c>
      <c r="E2" s="19" t="s">
        <v>60</v>
      </c>
      <c r="F2" s="19" t="s">
        <v>63</v>
      </c>
      <c r="G2" s="19" t="s">
        <v>61</v>
      </c>
      <c r="H2" s="19" t="s">
        <v>60</v>
      </c>
      <c r="I2" s="19" t="s">
        <v>63</v>
      </c>
      <c r="J2" s="19" t="s">
        <v>61</v>
      </c>
      <c r="K2" s="19" t="s">
        <v>60</v>
      </c>
      <c r="L2" s="19" t="s">
        <v>63</v>
      </c>
      <c r="M2" s="19" t="s">
        <v>61</v>
      </c>
      <c r="N2" s="19" t="s">
        <v>60</v>
      </c>
      <c r="O2" s="19" t="s">
        <v>63</v>
      </c>
      <c r="P2" s="19" t="s">
        <v>61</v>
      </c>
      <c r="Q2" s="19" t="s">
        <v>60</v>
      </c>
      <c r="R2" s="19" t="s">
        <v>63</v>
      </c>
      <c r="S2" s="19" t="s">
        <v>61</v>
      </c>
      <c r="T2" s="19" t="s">
        <v>60</v>
      </c>
      <c r="U2" s="19" t="s">
        <v>63</v>
      </c>
      <c r="V2" s="19" t="s">
        <v>61</v>
      </c>
      <c r="W2" s="19" t="s">
        <v>60</v>
      </c>
      <c r="X2" s="19" t="s">
        <v>63</v>
      </c>
      <c r="Y2" s="19" t="s">
        <v>61</v>
      </c>
    </row>
    <row r="3" spans="1:25" s="30" customFormat="1">
      <c r="A3" s="30" t="s">
        <v>33</v>
      </c>
      <c r="B3" s="30">
        <v>0</v>
      </c>
      <c r="C3" s="32">
        <v>150000</v>
      </c>
      <c r="D3" s="32">
        <f>B3*C3</f>
        <v>0</v>
      </c>
      <c r="E3" s="30">
        <v>0</v>
      </c>
      <c r="F3" s="32">
        <f>C3*'German CPI'!$G$3</f>
        <v>153167.34685804488</v>
      </c>
      <c r="G3" s="32">
        <f>E3*F3</f>
        <v>0</v>
      </c>
      <c r="H3" s="30">
        <v>0</v>
      </c>
      <c r="I3" s="32">
        <f>F3*'German CPI'!$G$3</f>
        <v>156401.57429021754</v>
      </c>
      <c r="J3" s="32">
        <f>H3*I3</f>
        <v>0</v>
      </c>
      <c r="K3" s="30">
        <v>1</v>
      </c>
      <c r="L3" s="32">
        <f>I3*'German CPI'!$G$3</f>
        <v>159704.09452302684</v>
      </c>
      <c r="M3" s="32">
        <f>K3*L3</f>
        <v>159704.09452302684</v>
      </c>
      <c r="N3" s="30">
        <v>1</v>
      </c>
      <c r="O3" s="32">
        <f>L3*'German CPI'!$G$3</f>
        <v>163076.34960305627</v>
      </c>
      <c r="P3" s="32">
        <f>N3*O3</f>
        <v>163076.34960305627</v>
      </c>
      <c r="Q3" s="30">
        <v>1</v>
      </c>
      <c r="R3" s="32">
        <f>O3*'German CPI'!$G$3</f>
        <v>166519.81202663406</v>
      </c>
      <c r="S3" s="32">
        <f>Q3*R3</f>
        <v>166519.81202663406</v>
      </c>
      <c r="T3" s="30">
        <v>1</v>
      </c>
      <c r="U3" s="32">
        <f>R3*'German CPI'!$G$3</f>
        <v>170035.98538279929</v>
      </c>
      <c r="V3" s="32">
        <f>T3*U3</f>
        <v>170035.98538279929</v>
      </c>
      <c r="W3" s="30">
        <v>1</v>
      </c>
      <c r="X3" s="32">
        <f>U3*'German CPI'!$G$3</f>
        <v>173626.40500984446</v>
      </c>
      <c r="Y3" s="32">
        <f>W3*X3</f>
        <v>173626.40500984446</v>
      </c>
    </row>
    <row r="4" spans="1:25" s="30" customFormat="1">
      <c r="A4" s="30" t="s">
        <v>41</v>
      </c>
      <c r="B4" s="30">
        <f>SUM(B5:B9)</f>
        <v>0</v>
      </c>
      <c r="C4" s="32">
        <f t="shared" ref="C4" si="0">SUM(C5:C9)</f>
        <v>301185</v>
      </c>
      <c r="D4" s="32">
        <f>SUM(D5:D9)</f>
        <v>0</v>
      </c>
      <c r="E4" s="30">
        <f>SUM(E5:E9)</f>
        <v>0</v>
      </c>
      <c r="F4" s="32">
        <f t="shared" ref="F4" si="1">SUM(F5:F9)</f>
        <v>307544.7157562683</v>
      </c>
      <c r="G4" s="32">
        <f>SUM(G5:G9)</f>
        <v>0</v>
      </c>
      <c r="H4" s="30">
        <f>SUM(H5:H9)</f>
        <v>0</v>
      </c>
      <c r="I4" s="32">
        <f t="shared" ref="I4" si="2">SUM(I5:I9)</f>
        <v>314038.7210173278</v>
      </c>
      <c r="J4" s="32">
        <f>SUM(J5:J9)</f>
        <v>0</v>
      </c>
      <c r="K4" s="30">
        <f>SUM(K5:K9)</f>
        <v>5</v>
      </c>
      <c r="L4" s="32">
        <f t="shared" ref="L4" si="3">SUM(L5:L9)</f>
        <v>320669.85139278561</v>
      </c>
      <c r="M4" s="32">
        <f>SUM(M5:M9)</f>
        <v>320669.85139278561</v>
      </c>
      <c r="N4" s="30">
        <f>SUM(N5:N9)</f>
        <v>5</v>
      </c>
      <c r="O4" s="32">
        <f t="shared" ref="O4" si="4">SUM(O5:O9)</f>
        <v>327441.00236797665</v>
      </c>
      <c r="P4" s="32">
        <f>SUM(P5:P9)</f>
        <v>327441.00236797665</v>
      </c>
      <c r="Q4" s="30">
        <f>SUM(Q5:Q9)</f>
        <v>5</v>
      </c>
      <c r="R4" s="32">
        <f t="shared" ref="R4" si="5">SUM(R5:R9)</f>
        <v>334355.13056827849</v>
      </c>
      <c r="S4" s="32">
        <f>SUM(S5:S9)</f>
        <v>334355.13056827849</v>
      </c>
      <c r="T4" s="30">
        <f>SUM(T5:T9)</f>
        <v>5</v>
      </c>
      <c r="U4" s="32">
        <f t="shared" ref="U4" si="6">SUM(U5:U9)</f>
        <v>341415.25505012262</v>
      </c>
      <c r="V4" s="32">
        <f>SUM(V5:V9)</f>
        <v>341415.25505012262</v>
      </c>
      <c r="W4" s="30">
        <f>SUM(W5:W9)</f>
        <v>5</v>
      </c>
      <c r="X4" s="32">
        <f t="shared" ref="X4" si="7">SUM(X5:X9)</f>
        <v>348624.45861926663</v>
      </c>
      <c r="Y4" s="32">
        <f>SUM(Y5:Y9)</f>
        <v>348624.45861926663</v>
      </c>
    </row>
    <row r="5" spans="1:25">
      <c r="A5" s="26" t="s">
        <v>34</v>
      </c>
      <c r="B5">
        <v>0</v>
      </c>
      <c r="C5" s="27">
        <v>81185</v>
      </c>
      <c r="D5" s="27">
        <f>B5*C5</f>
        <v>0</v>
      </c>
      <c r="E5" s="26">
        <v>0</v>
      </c>
      <c r="F5" s="27">
        <f>C5*'German CPI'!$G$3</f>
        <v>82899.273697802491</v>
      </c>
      <c r="G5" s="27">
        <f>E5*F5</f>
        <v>0</v>
      </c>
      <c r="H5" s="26">
        <v>0</v>
      </c>
      <c r="I5" s="27">
        <f>F5*'German CPI'!$G$3</f>
        <v>84649.745391675402</v>
      </c>
      <c r="J5" s="27">
        <f>H5*I5</f>
        <v>0</v>
      </c>
      <c r="K5" s="26">
        <v>1</v>
      </c>
      <c r="L5" s="27">
        <f>I5*'German CPI'!$G$3</f>
        <v>86437.179425679555</v>
      </c>
      <c r="M5" s="27">
        <f>K5*L5</f>
        <v>86437.179425679555</v>
      </c>
      <c r="N5" s="26">
        <v>1</v>
      </c>
      <c r="O5" s="27">
        <f>L5*'German CPI'!$G$3</f>
        <v>88262.35628349414</v>
      </c>
      <c r="P5" s="27">
        <f>N5*O5</f>
        <v>88262.35628349414</v>
      </c>
      <c r="Q5" s="26">
        <v>1</v>
      </c>
      <c r="R5" s="27">
        <f>O5*'German CPI'!$G$3</f>
        <v>90126.072929215225</v>
      </c>
      <c r="S5" s="27">
        <f>Q5*R5</f>
        <v>90126.072929215225</v>
      </c>
      <c r="T5" s="26">
        <v>1</v>
      </c>
      <c r="U5" s="27">
        <f>R5*'German CPI'!$G$3</f>
        <v>92029.143155350379</v>
      </c>
      <c r="V5" s="27">
        <f>T5*U5</f>
        <v>92029.143155350379</v>
      </c>
      <c r="W5" s="26">
        <v>1</v>
      </c>
      <c r="X5" s="27">
        <f>U5*'German CPI'!$G$3</f>
        <v>93972.397938161463</v>
      </c>
      <c r="Y5" s="27">
        <f>W5*X5</f>
        <v>93972.397938161463</v>
      </c>
    </row>
    <row r="6" spans="1:25">
      <c r="A6" s="26" t="s">
        <v>35</v>
      </c>
      <c r="B6">
        <v>0</v>
      </c>
      <c r="C6" s="27">
        <v>60000</v>
      </c>
      <c r="D6" s="27">
        <f t="shared" ref="D6:D21" si="8">B6*C6</f>
        <v>0</v>
      </c>
      <c r="E6" s="26">
        <v>0</v>
      </c>
      <c r="F6" s="27">
        <f>C6*'German CPI'!$G$3</f>
        <v>61266.93874321795</v>
      </c>
      <c r="G6" s="27">
        <f t="shared" ref="G6:G9" si="9">E6*F6</f>
        <v>0</v>
      </c>
      <c r="H6" s="26">
        <v>0</v>
      </c>
      <c r="I6" s="27">
        <f>F6*'German CPI'!$G$3</f>
        <v>62560.629716087016</v>
      </c>
      <c r="J6" s="27">
        <f t="shared" ref="J6:J9" si="10">H6*I6</f>
        <v>0</v>
      </c>
      <c r="K6" s="26">
        <v>1</v>
      </c>
      <c r="L6" s="27">
        <f>I6*'German CPI'!$G$3</f>
        <v>63881.637809210733</v>
      </c>
      <c r="M6" s="27">
        <f t="shared" ref="M6:M9" si="11">K6*L6</f>
        <v>63881.637809210733</v>
      </c>
      <c r="N6" s="26">
        <v>1</v>
      </c>
      <c r="O6" s="27">
        <f>L6*'German CPI'!$G$3</f>
        <v>65230.539841222497</v>
      </c>
      <c r="P6" s="27">
        <f t="shared" ref="P6:P9" si="12">N6*O6</f>
        <v>65230.539841222497</v>
      </c>
      <c r="Q6" s="26">
        <v>1</v>
      </c>
      <c r="R6" s="27">
        <f>O6*'German CPI'!$G$3</f>
        <v>66607.924810653611</v>
      </c>
      <c r="S6" s="27">
        <f t="shared" ref="S6:S9" si="13">Q6*R6</f>
        <v>66607.924810653611</v>
      </c>
      <c r="T6" s="26">
        <v>1</v>
      </c>
      <c r="U6" s="27">
        <f>R6*'German CPI'!$G$3</f>
        <v>68014.394153119705</v>
      </c>
      <c r="V6" s="27">
        <f t="shared" ref="V6:V9" si="14">T6*U6</f>
        <v>68014.394153119705</v>
      </c>
      <c r="W6" s="26">
        <v>1</v>
      </c>
      <c r="X6" s="27">
        <f>U6*'German CPI'!$G$3</f>
        <v>69450.562003937768</v>
      </c>
      <c r="Y6" s="27">
        <f t="shared" ref="Y6:Y9" si="15">W6*X6</f>
        <v>69450.562003937768</v>
      </c>
    </row>
    <row r="7" spans="1:25">
      <c r="A7" s="26" t="s">
        <v>36</v>
      </c>
      <c r="B7">
        <v>0</v>
      </c>
      <c r="C7" s="27">
        <v>50000</v>
      </c>
      <c r="D7" s="27">
        <f t="shared" si="8"/>
        <v>0</v>
      </c>
      <c r="E7" s="26">
        <v>0</v>
      </c>
      <c r="F7" s="27">
        <f>C7*'German CPI'!$G$3</f>
        <v>51055.782286014961</v>
      </c>
      <c r="G7" s="27">
        <f t="shared" si="9"/>
        <v>0</v>
      </c>
      <c r="H7" s="26">
        <v>0</v>
      </c>
      <c r="I7" s="27">
        <f>F7*'German CPI'!$G$3</f>
        <v>52133.858096739183</v>
      </c>
      <c r="J7" s="27">
        <f t="shared" si="10"/>
        <v>0</v>
      </c>
      <c r="K7" s="26">
        <v>1</v>
      </c>
      <c r="L7" s="27">
        <f>I7*'German CPI'!$G$3</f>
        <v>53234.69817434228</v>
      </c>
      <c r="M7" s="27">
        <f t="shared" si="11"/>
        <v>53234.69817434228</v>
      </c>
      <c r="N7" s="26">
        <v>1</v>
      </c>
      <c r="O7" s="27">
        <f>L7*'German CPI'!$G$3</f>
        <v>54358.783201018749</v>
      </c>
      <c r="P7" s="27">
        <f t="shared" si="12"/>
        <v>54358.783201018749</v>
      </c>
      <c r="Q7" s="26">
        <v>1</v>
      </c>
      <c r="R7" s="27">
        <f>O7*'German CPI'!$G$3</f>
        <v>55506.604008878014</v>
      </c>
      <c r="S7" s="27">
        <f t="shared" si="13"/>
        <v>55506.604008878014</v>
      </c>
      <c r="T7" s="26">
        <v>1</v>
      </c>
      <c r="U7" s="27">
        <f>R7*'German CPI'!$G$3</f>
        <v>56678.661794266423</v>
      </c>
      <c r="V7" s="27">
        <f t="shared" si="14"/>
        <v>56678.661794266423</v>
      </c>
      <c r="W7" s="26">
        <v>1</v>
      </c>
      <c r="X7" s="27">
        <f>U7*'German CPI'!$G$3</f>
        <v>57875.468336614809</v>
      </c>
      <c r="Y7" s="27">
        <f t="shared" si="15"/>
        <v>57875.468336614809</v>
      </c>
    </row>
    <row r="8" spans="1:25">
      <c r="A8" s="26" t="s">
        <v>37</v>
      </c>
      <c r="B8">
        <v>0</v>
      </c>
      <c r="C8" s="27">
        <v>55000</v>
      </c>
      <c r="D8" s="27">
        <f t="shared" si="8"/>
        <v>0</v>
      </c>
      <c r="E8" s="26">
        <v>0</v>
      </c>
      <c r="F8" s="27">
        <f>C8*'German CPI'!$G$3</f>
        <v>56161.360514616455</v>
      </c>
      <c r="G8" s="27">
        <f t="shared" si="9"/>
        <v>0</v>
      </c>
      <c r="H8" s="26">
        <v>0</v>
      </c>
      <c r="I8" s="27">
        <f>F8*'German CPI'!$G$3</f>
        <v>57347.243906413096</v>
      </c>
      <c r="J8" s="27">
        <f t="shared" si="10"/>
        <v>0</v>
      </c>
      <c r="K8" s="26">
        <v>1</v>
      </c>
      <c r="L8" s="27">
        <f>I8*'German CPI'!$G$3</f>
        <v>58558.167991776507</v>
      </c>
      <c r="M8" s="27">
        <f t="shared" si="11"/>
        <v>58558.167991776507</v>
      </c>
      <c r="N8" s="26">
        <v>1</v>
      </c>
      <c r="O8" s="27">
        <f>L8*'German CPI'!$G$3</f>
        <v>59794.661521120623</v>
      </c>
      <c r="P8" s="27">
        <f t="shared" si="12"/>
        <v>59794.661521120623</v>
      </c>
      <c r="Q8" s="26">
        <v>1</v>
      </c>
      <c r="R8" s="27">
        <f>O8*'German CPI'!$G$3</f>
        <v>61057.264409765812</v>
      </c>
      <c r="S8" s="27">
        <f t="shared" si="13"/>
        <v>61057.264409765812</v>
      </c>
      <c r="T8" s="26">
        <v>1</v>
      </c>
      <c r="U8" s="27">
        <f>R8*'German CPI'!$G$3</f>
        <v>62346.527973693061</v>
      </c>
      <c r="V8" s="27">
        <f t="shared" si="14"/>
        <v>62346.527973693061</v>
      </c>
      <c r="W8" s="26">
        <v>1</v>
      </c>
      <c r="X8" s="27">
        <f>U8*'German CPI'!$G$3</f>
        <v>63663.015170276289</v>
      </c>
      <c r="Y8" s="27">
        <f t="shared" si="15"/>
        <v>63663.015170276289</v>
      </c>
    </row>
    <row r="9" spans="1:25">
      <c r="A9" s="26" t="s">
        <v>38</v>
      </c>
      <c r="B9">
        <v>0</v>
      </c>
      <c r="C9" s="27">
        <v>55000</v>
      </c>
      <c r="D9" s="27">
        <f t="shared" si="8"/>
        <v>0</v>
      </c>
      <c r="E9" s="26">
        <v>0</v>
      </c>
      <c r="F9" s="27">
        <f>C9*'German CPI'!$G$3</f>
        <v>56161.360514616455</v>
      </c>
      <c r="G9" s="27">
        <f t="shared" si="9"/>
        <v>0</v>
      </c>
      <c r="H9" s="26">
        <v>0</v>
      </c>
      <c r="I9" s="27">
        <f>F9*'German CPI'!$G$3</f>
        <v>57347.243906413096</v>
      </c>
      <c r="J9" s="27">
        <f t="shared" si="10"/>
        <v>0</v>
      </c>
      <c r="K9" s="26">
        <v>1</v>
      </c>
      <c r="L9" s="27">
        <f>I9*'German CPI'!$G$3</f>
        <v>58558.167991776507</v>
      </c>
      <c r="M9" s="27">
        <f t="shared" si="11"/>
        <v>58558.167991776507</v>
      </c>
      <c r="N9" s="26">
        <v>1</v>
      </c>
      <c r="O9" s="27">
        <f>L9*'German CPI'!$G$3</f>
        <v>59794.661521120623</v>
      </c>
      <c r="P9" s="27">
        <f t="shared" si="12"/>
        <v>59794.661521120623</v>
      </c>
      <c r="Q9" s="26">
        <v>1</v>
      </c>
      <c r="R9" s="27">
        <f>O9*'German CPI'!$G$3</f>
        <v>61057.264409765812</v>
      </c>
      <c r="S9" s="27">
        <f t="shared" si="13"/>
        <v>61057.264409765812</v>
      </c>
      <c r="T9" s="26">
        <v>1</v>
      </c>
      <c r="U9" s="27">
        <f>R9*'German CPI'!$G$3</f>
        <v>62346.527973693061</v>
      </c>
      <c r="V9" s="27">
        <f t="shared" si="14"/>
        <v>62346.527973693061</v>
      </c>
      <c r="W9" s="26">
        <v>1</v>
      </c>
      <c r="X9" s="27">
        <f>U9*'German CPI'!$G$3</f>
        <v>63663.015170276289</v>
      </c>
      <c r="Y9" s="27">
        <f t="shared" si="15"/>
        <v>63663.015170276289</v>
      </c>
    </row>
    <row r="10" spans="1:25" s="30" customFormat="1">
      <c r="A10" s="30" t="s">
        <v>42</v>
      </c>
      <c r="B10" s="34">
        <f t="shared" ref="B10:Y10" si="16">SUM(B11:B12)</f>
        <v>0</v>
      </c>
      <c r="C10" s="32">
        <f t="shared" si="16"/>
        <v>100000</v>
      </c>
      <c r="D10" s="32">
        <f t="shared" si="16"/>
        <v>0</v>
      </c>
      <c r="E10" s="34">
        <f t="shared" si="16"/>
        <v>0</v>
      </c>
      <c r="F10" s="32">
        <f t="shared" si="16"/>
        <v>102111.56457202992</v>
      </c>
      <c r="G10" s="32">
        <f t="shared" si="16"/>
        <v>0</v>
      </c>
      <c r="H10" s="34">
        <f t="shared" si="16"/>
        <v>0</v>
      </c>
      <c r="I10" s="32">
        <f t="shared" si="16"/>
        <v>104267.71619347837</v>
      </c>
      <c r="J10" s="32">
        <f t="shared" si="16"/>
        <v>0</v>
      </c>
      <c r="K10" s="34">
        <f t="shared" si="16"/>
        <v>2</v>
      </c>
      <c r="L10" s="32">
        <f t="shared" si="16"/>
        <v>106469.39634868456</v>
      </c>
      <c r="M10" s="32">
        <f t="shared" si="16"/>
        <v>106469.39634868456</v>
      </c>
      <c r="N10" s="34">
        <f t="shared" si="16"/>
        <v>2</v>
      </c>
      <c r="O10" s="32">
        <f t="shared" si="16"/>
        <v>108717.5664020375</v>
      </c>
      <c r="P10" s="32">
        <f t="shared" si="16"/>
        <v>108717.5664020375</v>
      </c>
      <c r="Q10" s="34">
        <f t="shared" si="16"/>
        <v>2</v>
      </c>
      <c r="R10" s="32">
        <f t="shared" si="16"/>
        <v>111013.20801775603</v>
      </c>
      <c r="S10" s="32">
        <f t="shared" si="16"/>
        <v>111013.20801775603</v>
      </c>
      <c r="T10" s="34">
        <f t="shared" si="16"/>
        <v>2</v>
      </c>
      <c r="U10" s="32">
        <f t="shared" si="16"/>
        <v>113357.32358853285</v>
      </c>
      <c r="V10" s="32">
        <f t="shared" si="16"/>
        <v>113357.32358853285</v>
      </c>
      <c r="W10" s="34">
        <f t="shared" si="16"/>
        <v>2</v>
      </c>
      <c r="X10" s="32">
        <f t="shared" si="16"/>
        <v>115750.93667322962</v>
      </c>
      <c r="Y10" s="32">
        <f t="shared" si="16"/>
        <v>115750.93667322962</v>
      </c>
    </row>
    <row r="11" spans="1:25">
      <c r="A11" s="26" t="s">
        <v>39</v>
      </c>
      <c r="B11">
        <v>0</v>
      </c>
      <c r="C11" s="27">
        <v>50000</v>
      </c>
      <c r="D11" s="27">
        <f t="shared" si="8"/>
        <v>0</v>
      </c>
      <c r="E11" s="26">
        <v>0</v>
      </c>
      <c r="F11" s="27">
        <f>C11*'German CPI'!$G$3</f>
        <v>51055.782286014961</v>
      </c>
      <c r="G11" s="27">
        <f t="shared" ref="G11:G12" si="17">E11*F11</f>
        <v>0</v>
      </c>
      <c r="H11" s="26">
        <v>0</v>
      </c>
      <c r="I11" s="27">
        <f>F11*'German CPI'!$G$3</f>
        <v>52133.858096739183</v>
      </c>
      <c r="J11" s="27">
        <f t="shared" ref="J11:J12" si="18">H11*I11</f>
        <v>0</v>
      </c>
      <c r="K11" s="26">
        <v>1</v>
      </c>
      <c r="L11" s="27">
        <f>I11*'German CPI'!$G$3</f>
        <v>53234.69817434228</v>
      </c>
      <c r="M11" s="27">
        <f t="shared" ref="M11:M12" si="19">K11*L11</f>
        <v>53234.69817434228</v>
      </c>
      <c r="N11" s="26">
        <v>1</v>
      </c>
      <c r="O11" s="27">
        <f>L11*'German CPI'!$G$3</f>
        <v>54358.783201018749</v>
      </c>
      <c r="P11" s="27">
        <f t="shared" ref="P11:P12" si="20">N11*O11</f>
        <v>54358.783201018749</v>
      </c>
      <c r="Q11" s="26">
        <v>1</v>
      </c>
      <c r="R11" s="27">
        <f>O11*'German CPI'!$G$3</f>
        <v>55506.604008878014</v>
      </c>
      <c r="S11" s="27">
        <f t="shared" ref="S11:S12" si="21">Q11*R11</f>
        <v>55506.604008878014</v>
      </c>
      <c r="T11" s="26">
        <v>1</v>
      </c>
      <c r="U11" s="27">
        <f>R11*'German CPI'!$G$3</f>
        <v>56678.661794266423</v>
      </c>
      <c r="V11" s="27">
        <f t="shared" ref="V11:V12" si="22">T11*U11</f>
        <v>56678.661794266423</v>
      </c>
      <c r="W11" s="26">
        <v>1</v>
      </c>
      <c r="X11" s="27">
        <f>U11*'German CPI'!$G$3</f>
        <v>57875.468336614809</v>
      </c>
      <c r="Y11" s="27">
        <f t="shared" ref="Y11:Y12" si="23">W11*X11</f>
        <v>57875.468336614809</v>
      </c>
    </row>
    <row r="12" spans="1:25">
      <c r="A12" s="26" t="s">
        <v>40</v>
      </c>
      <c r="B12">
        <v>0</v>
      </c>
      <c r="C12" s="27">
        <v>50000</v>
      </c>
      <c r="D12" s="27">
        <f t="shared" si="8"/>
        <v>0</v>
      </c>
      <c r="E12" s="26">
        <v>0</v>
      </c>
      <c r="F12" s="27">
        <f>C12*'German CPI'!$G$3</f>
        <v>51055.782286014961</v>
      </c>
      <c r="G12" s="27">
        <f t="shared" si="17"/>
        <v>0</v>
      </c>
      <c r="H12" s="26">
        <v>0</v>
      </c>
      <c r="I12" s="27">
        <f>F12*'German CPI'!$G$3</f>
        <v>52133.858096739183</v>
      </c>
      <c r="J12" s="27">
        <f t="shared" si="18"/>
        <v>0</v>
      </c>
      <c r="K12" s="26">
        <v>1</v>
      </c>
      <c r="L12" s="27">
        <f>I12*'German CPI'!$G$3</f>
        <v>53234.69817434228</v>
      </c>
      <c r="M12" s="27">
        <f t="shared" si="19"/>
        <v>53234.69817434228</v>
      </c>
      <c r="N12" s="26">
        <v>1</v>
      </c>
      <c r="O12" s="27">
        <f>L12*'German CPI'!$G$3</f>
        <v>54358.783201018749</v>
      </c>
      <c r="P12" s="27">
        <f t="shared" si="20"/>
        <v>54358.783201018749</v>
      </c>
      <c r="Q12" s="26">
        <v>1</v>
      </c>
      <c r="R12" s="27">
        <f>O12*'German CPI'!$G$3</f>
        <v>55506.604008878014</v>
      </c>
      <c r="S12" s="27">
        <f t="shared" si="21"/>
        <v>55506.604008878014</v>
      </c>
      <c r="T12" s="26">
        <v>1</v>
      </c>
      <c r="U12" s="27">
        <f>R12*'German CPI'!$G$3</f>
        <v>56678.661794266423</v>
      </c>
      <c r="V12" s="27">
        <f t="shared" si="22"/>
        <v>56678.661794266423</v>
      </c>
      <c r="W12" s="26">
        <v>1</v>
      </c>
      <c r="X12" s="27">
        <f>U12*'German CPI'!$G$3</f>
        <v>57875.468336614809</v>
      </c>
      <c r="Y12" s="27">
        <f t="shared" si="23"/>
        <v>57875.468336614809</v>
      </c>
    </row>
    <row r="13" spans="1:25" s="30" customFormat="1">
      <c r="A13" s="30" t="s">
        <v>43</v>
      </c>
      <c r="B13" s="34">
        <f t="shared" ref="B13:Y13" si="24">SUM(B14:B16)</f>
        <v>0</v>
      </c>
      <c r="C13" s="32">
        <f t="shared" si="24"/>
        <v>222000</v>
      </c>
      <c r="D13" s="32">
        <f t="shared" si="24"/>
        <v>0</v>
      </c>
      <c r="E13" s="34">
        <f t="shared" si="24"/>
        <v>0</v>
      </c>
      <c r="F13" s="32">
        <f t="shared" si="24"/>
        <v>226687.6733499064</v>
      </c>
      <c r="G13" s="32">
        <f t="shared" si="24"/>
        <v>0</v>
      </c>
      <c r="H13" s="34">
        <f t="shared" si="24"/>
        <v>0</v>
      </c>
      <c r="I13" s="32">
        <f t="shared" si="24"/>
        <v>231474.32994952195</v>
      </c>
      <c r="J13" s="32">
        <f t="shared" si="24"/>
        <v>0</v>
      </c>
      <c r="K13" s="34">
        <f t="shared" si="24"/>
        <v>4</v>
      </c>
      <c r="L13" s="32">
        <f t="shared" si="24"/>
        <v>236362.05989407972</v>
      </c>
      <c r="M13" s="32">
        <f t="shared" si="24"/>
        <v>289596.75806842197</v>
      </c>
      <c r="N13" s="34">
        <f t="shared" si="24"/>
        <v>4</v>
      </c>
      <c r="O13" s="32">
        <f t="shared" si="24"/>
        <v>241352.99741252325</v>
      </c>
      <c r="P13" s="32">
        <f t="shared" si="24"/>
        <v>295711.78061354195</v>
      </c>
      <c r="Q13" s="34">
        <f t="shared" si="24"/>
        <v>4</v>
      </c>
      <c r="R13" s="32">
        <f t="shared" si="24"/>
        <v>246449.32179941837</v>
      </c>
      <c r="S13" s="32">
        <f t="shared" si="24"/>
        <v>301955.92580829642</v>
      </c>
      <c r="T13" s="34">
        <f t="shared" si="24"/>
        <v>4</v>
      </c>
      <c r="U13" s="32">
        <f t="shared" si="24"/>
        <v>251653.25836654293</v>
      </c>
      <c r="V13" s="32">
        <f t="shared" si="24"/>
        <v>308331.92016080936</v>
      </c>
      <c r="W13" s="34">
        <f t="shared" si="24"/>
        <v>4</v>
      </c>
      <c r="X13" s="32">
        <f t="shared" si="24"/>
        <v>256967.07941456977</v>
      </c>
      <c r="Y13" s="32">
        <f t="shared" si="24"/>
        <v>314842.54775118455</v>
      </c>
    </row>
    <row r="14" spans="1:25">
      <c r="A14" s="26" t="s">
        <v>44</v>
      </c>
      <c r="B14">
        <v>0</v>
      </c>
      <c r="C14" s="27">
        <v>102000</v>
      </c>
      <c r="D14" s="27">
        <f t="shared" si="8"/>
        <v>0</v>
      </c>
      <c r="E14" s="26">
        <v>0</v>
      </c>
      <c r="F14" s="27">
        <f>C14*'German CPI'!$G$3</f>
        <v>104153.79586347051</v>
      </c>
      <c r="G14" s="27">
        <f t="shared" ref="G14:G16" si="25">E14*F14</f>
        <v>0</v>
      </c>
      <c r="H14" s="26">
        <v>0</v>
      </c>
      <c r="I14" s="27">
        <f>F14*'German CPI'!$G$3</f>
        <v>106353.07051734792</v>
      </c>
      <c r="J14" s="27">
        <f t="shared" ref="J14:J16" si="26">H14*I14</f>
        <v>0</v>
      </c>
      <c r="K14" s="26">
        <v>1</v>
      </c>
      <c r="L14" s="27">
        <f>I14*'German CPI'!$G$3</f>
        <v>108598.78427565824</v>
      </c>
      <c r="M14" s="27">
        <f t="shared" ref="M14:M16" si="27">K14*L14</f>
        <v>108598.78427565824</v>
      </c>
      <c r="N14" s="26">
        <v>1</v>
      </c>
      <c r="O14" s="27">
        <f>L14*'German CPI'!$G$3</f>
        <v>110891.91773007825</v>
      </c>
      <c r="P14" s="27">
        <f t="shared" ref="P14:P16" si="28">N14*O14</f>
        <v>110891.91773007825</v>
      </c>
      <c r="Q14" s="26">
        <v>1</v>
      </c>
      <c r="R14" s="27">
        <f>O14*'German CPI'!$G$3</f>
        <v>113233.47217811114</v>
      </c>
      <c r="S14" s="27">
        <f t="shared" ref="S14:S16" si="29">Q14*R14</f>
        <v>113233.47217811114</v>
      </c>
      <c r="T14" s="26">
        <v>1</v>
      </c>
      <c r="U14" s="27">
        <f>R14*'German CPI'!$G$3</f>
        <v>115624.4700603035</v>
      </c>
      <c r="V14" s="27">
        <f t="shared" ref="V14:V16" si="30">T14*U14</f>
        <v>115624.4700603035</v>
      </c>
      <c r="W14" s="26">
        <v>1</v>
      </c>
      <c r="X14" s="27">
        <f>U14*'German CPI'!$G$3</f>
        <v>118065.95540669422</v>
      </c>
      <c r="Y14" s="27">
        <f t="shared" ref="Y14:Y16" si="31">W14*X14</f>
        <v>118065.95540669422</v>
      </c>
    </row>
    <row r="15" spans="1:25">
      <c r="A15" s="26" t="s">
        <v>45</v>
      </c>
      <c r="B15">
        <v>0</v>
      </c>
      <c r="C15" s="27">
        <v>50000</v>
      </c>
      <c r="D15" s="27">
        <f t="shared" si="8"/>
        <v>0</v>
      </c>
      <c r="E15" s="26">
        <v>0</v>
      </c>
      <c r="F15" s="27">
        <f>C15*'German CPI'!$G$3</f>
        <v>51055.782286014961</v>
      </c>
      <c r="G15" s="27">
        <f t="shared" si="25"/>
        <v>0</v>
      </c>
      <c r="H15" s="26">
        <v>0</v>
      </c>
      <c r="I15" s="27">
        <f>F15*'German CPI'!$G$3</f>
        <v>52133.858096739183</v>
      </c>
      <c r="J15" s="27">
        <f t="shared" si="26"/>
        <v>0</v>
      </c>
      <c r="K15" s="26">
        <v>2</v>
      </c>
      <c r="L15" s="27">
        <f>I15*'German CPI'!$G$3</f>
        <v>53234.69817434228</v>
      </c>
      <c r="M15" s="27">
        <f t="shared" si="27"/>
        <v>106469.39634868456</v>
      </c>
      <c r="N15" s="26">
        <v>2</v>
      </c>
      <c r="O15" s="27">
        <f>L15*'German CPI'!$G$3</f>
        <v>54358.783201018749</v>
      </c>
      <c r="P15" s="27">
        <f t="shared" si="28"/>
        <v>108717.5664020375</v>
      </c>
      <c r="Q15" s="26">
        <v>2</v>
      </c>
      <c r="R15" s="27">
        <f>O15*'German CPI'!$G$3</f>
        <v>55506.604008878014</v>
      </c>
      <c r="S15" s="27">
        <f t="shared" si="29"/>
        <v>111013.20801775603</v>
      </c>
      <c r="T15" s="26">
        <v>2</v>
      </c>
      <c r="U15" s="27">
        <f>R15*'German CPI'!$G$3</f>
        <v>56678.661794266423</v>
      </c>
      <c r="V15" s="27">
        <f t="shared" si="30"/>
        <v>113357.32358853285</v>
      </c>
      <c r="W15" s="26">
        <v>2</v>
      </c>
      <c r="X15" s="27">
        <f>U15*'German CPI'!$G$3</f>
        <v>57875.468336614809</v>
      </c>
      <c r="Y15" s="27">
        <f t="shared" si="31"/>
        <v>115750.93667322962</v>
      </c>
    </row>
    <row r="16" spans="1:25">
      <c r="A16" s="26" t="s">
        <v>46</v>
      </c>
      <c r="B16">
        <v>0</v>
      </c>
      <c r="C16" s="27">
        <v>70000</v>
      </c>
      <c r="D16" s="27">
        <f t="shared" si="8"/>
        <v>0</v>
      </c>
      <c r="E16" s="26">
        <v>0</v>
      </c>
      <c r="F16" s="27">
        <f>C16*'German CPI'!$G$3</f>
        <v>71478.095200420939</v>
      </c>
      <c r="G16" s="27">
        <f t="shared" si="25"/>
        <v>0</v>
      </c>
      <c r="H16" s="26">
        <v>0</v>
      </c>
      <c r="I16" s="27">
        <f>F16*'German CPI'!$G$3</f>
        <v>72987.401335434843</v>
      </c>
      <c r="J16" s="27">
        <f t="shared" si="26"/>
        <v>0</v>
      </c>
      <c r="K16" s="26">
        <v>1</v>
      </c>
      <c r="L16" s="27">
        <f>I16*'German CPI'!$G$3</f>
        <v>74528.577444079187</v>
      </c>
      <c r="M16" s="27">
        <f t="shared" si="27"/>
        <v>74528.577444079187</v>
      </c>
      <c r="N16" s="26">
        <v>1</v>
      </c>
      <c r="O16" s="27">
        <f>L16*'German CPI'!$G$3</f>
        <v>76102.296481426252</v>
      </c>
      <c r="P16" s="27">
        <f t="shared" si="28"/>
        <v>76102.296481426252</v>
      </c>
      <c r="Q16" s="26">
        <v>1</v>
      </c>
      <c r="R16" s="27">
        <f>O16*'German CPI'!$G$3</f>
        <v>77709.245612429222</v>
      </c>
      <c r="S16" s="27">
        <f t="shared" si="29"/>
        <v>77709.245612429222</v>
      </c>
      <c r="T16" s="26">
        <v>1</v>
      </c>
      <c r="U16" s="27">
        <f>R16*'German CPI'!$G$3</f>
        <v>79350.126511972994</v>
      </c>
      <c r="V16" s="27">
        <f t="shared" si="30"/>
        <v>79350.126511972994</v>
      </c>
      <c r="W16" s="26">
        <v>1</v>
      </c>
      <c r="X16" s="27">
        <f>U16*'German CPI'!$G$3</f>
        <v>81025.655671260742</v>
      </c>
      <c r="Y16" s="27">
        <f t="shared" si="31"/>
        <v>81025.655671260742</v>
      </c>
    </row>
    <row r="17" spans="1:25" s="30" customFormat="1">
      <c r="A17" s="30" t="s">
        <v>47</v>
      </c>
      <c r="B17" s="34">
        <f t="shared" ref="B17:Y17" si="32">SUM(B18:B21)</f>
        <v>0</v>
      </c>
      <c r="C17" s="32">
        <f t="shared" si="32"/>
        <v>238685</v>
      </c>
      <c r="D17" s="32">
        <f t="shared" si="32"/>
        <v>0</v>
      </c>
      <c r="E17" s="34">
        <f t="shared" si="32"/>
        <v>0</v>
      </c>
      <c r="F17" s="32">
        <f t="shared" si="32"/>
        <v>243724.98789874965</v>
      </c>
      <c r="G17" s="32">
        <f t="shared" si="32"/>
        <v>0</v>
      </c>
      <c r="H17" s="34">
        <f t="shared" si="32"/>
        <v>0</v>
      </c>
      <c r="I17" s="32">
        <f t="shared" si="32"/>
        <v>248871.39839640382</v>
      </c>
      <c r="J17" s="32">
        <f t="shared" si="32"/>
        <v>0</v>
      </c>
      <c r="K17" s="34">
        <f t="shared" si="32"/>
        <v>5</v>
      </c>
      <c r="L17" s="32">
        <f t="shared" si="32"/>
        <v>254126.47867485776</v>
      </c>
      <c r="M17" s="32">
        <f t="shared" si="32"/>
        <v>296714.23721433157</v>
      </c>
      <c r="N17" s="34">
        <f t="shared" si="32"/>
        <v>5</v>
      </c>
      <c r="O17" s="32">
        <f t="shared" si="32"/>
        <v>259492.52336670322</v>
      </c>
      <c r="P17" s="32">
        <f t="shared" si="32"/>
        <v>302979.54992751824</v>
      </c>
      <c r="Q17" s="34">
        <f t="shared" si="32"/>
        <v>5</v>
      </c>
      <c r="R17" s="32">
        <f t="shared" si="32"/>
        <v>264971.87555718096</v>
      </c>
      <c r="S17" s="32">
        <f t="shared" si="32"/>
        <v>309377.15876428341</v>
      </c>
      <c r="T17" s="34">
        <f t="shared" si="32"/>
        <v>5</v>
      </c>
      <c r="U17" s="32">
        <f t="shared" si="32"/>
        <v>270566.92780728964</v>
      </c>
      <c r="V17" s="32">
        <f t="shared" si="32"/>
        <v>315909.85724270274</v>
      </c>
      <c r="W17" s="34">
        <f t="shared" si="32"/>
        <v>5</v>
      </c>
      <c r="X17" s="32">
        <f t="shared" si="32"/>
        <v>276280.1231984981</v>
      </c>
      <c r="Y17" s="32">
        <f t="shared" si="32"/>
        <v>322580.49786778993</v>
      </c>
    </row>
    <row r="18" spans="1:25">
      <c r="A18" s="26" t="s">
        <v>48</v>
      </c>
      <c r="B18">
        <v>0</v>
      </c>
      <c r="C18" s="27">
        <v>81185</v>
      </c>
      <c r="D18" s="27">
        <f t="shared" si="8"/>
        <v>0</v>
      </c>
      <c r="E18" s="26">
        <v>0</v>
      </c>
      <c r="F18" s="27">
        <f>C18*'German CPI'!$G$3</f>
        <v>82899.273697802491</v>
      </c>
      <c r="G18" s="27">
        <f t="shared" ref="G18:G21" si="33">E18*F18</f>
        <v>0</v>
      </c>
      <c r="H18" s="26">
        <v>0</v>
      </c>
      <c r="I18" s="27">
        <f>F18*'German CPI'!$G$3</f>
        <v>84649.745391675402</v>
      </c>
      <c r="J18" s="27">
        <f t="shared" ref="J18:J21" si="34">H18*I18</f>
        <v>0</v>
      </c>
      <c r="K18" s="26">
        <v>1</v>
      </c>
      <c r="L18" s="27">
        <f>I18*'German CPI'!$G$3</f>
        <v>86437.179425679555</v>
      </c>
      <c r="M18" s="27">
        <f t="shared" ref="M18:M21" si="35">K18*L18</f>
        <v>86437.179425679555</v>
      </c>
      <c r="N18" s="26">
        <v>1</v>
      </c>
      <c r="O18" s="27">
        <f>L18*'German CPI'!$G$3</f>
        <v>88262.35628349414</v>
      </c>
      <c r="P18" s="27">
        <f t="shared" ref="P18:P21" si="36">N18*O18</f>
        <v>88262.35628349414</v>
      </c>
      <c r="Q18" s="26">
        <v>1</v>
      </c>
      <c r="R18" s="27">
        <f>O18*'German CPI'!$G$3</f>
        <v>90126.072929215225</v>
      </c>
      <c r="S18" s="27">
        <f t="shared" ref="S18:S21" si="37">Q18*R18</f>
        <v>90126.072929215225</v>
      </c>
      <c r="T18" s="26">
        <v>1</v>
      </c>
      <c r="U18" s="27">
        <f>R18*'German CPI'!$G$3</f>
        <v>92029.143155350379</v>
      </c>
      <c r="V18" s="27">
        <f t="shared" ref="V18:V21" si="38">T18*U18</f>
        <v>92029.143155350379</v>
      </c>
      <c r="W18" s="26">
        <v>1</v>
      </c>
      <c r="X18" s="27">
        <f>U18*'German CPI'!$G$3</f>
        <v>93972.397938161463</v>
      </c>
      <c r="Y18" s="27">
        <f t="shared" ref="Y18:Y21" si="39">W18*X18</f>
        <v>93972.397938161463</v>
      </c>
    </row>
    <row r="19" spans="1:25">
      <c r="A19" s="26" t="s">
        <v>49</v>
      </c>
      <c r="B19">
        <v>0</v>
      </c>
      <c r="C19" s="27">
        <v>57500</v>
      </c>
      <c r="D19" s="27">
        <f t="shared" si="8"/>
        <v>0</v>
      </c>
      <c r="E19" s="26">
        <v>0</v>
      </c>
      <c r="F19" s="27">
        <f>C19*'German CPI'!$G$3</f>
        <v>58714.149628917206</v>
      </c>
      <c r="G19" s="27">
        <f t="shared" si="33"/>
        <v>0</v>
      </c>
      <c r="H19" s="26">
        <v>0</v>
      </c>
      <c r="I19" s="27">
        <f>F19*'German CPI'!$G$3</f>
        <v>59953.93681125006</v>
      </c>
      <c r="J19" s="27">
        <f t="shared" si="34"/>
        <v>0</v>
      </c>
      <c r="K19" s="26">
        <v>1</v>
      </c>
      <c r="L19" s="27">
        <f>I19*'German CPI'!$G$3</f>
        <v>61219.902900493624</v>
      </c>
      <c r="M19" s="27">
        <f t="shared" si="35"/>
        <v>61219.902900493624</v>
      </c>
      <c r="N19" s="26">
        <v>1</v>
      </c>
      <c r="O19" s="27">
        <f>L19*'German CPI'!$G$3</f>
        <v>62512.600681171563</v>
      </c>
      <c r="P19" s="27">
        <f t="shared" si="36"/>
        <v>62512.600681171563</v>
      </c>
      <c r="Q19" s="26">
        <v>1</v>
      </c>
      <c r="R19" s="27">
        <f>O19*'German CPI'!$G$3</f>
        <v>63832.594610209715</v>
      </c>
      <c r="S19" s="27">
        <f t="shared" si="37"/>
        <v>63832.594610209715</v>
      </c>
      <c r="T19" s="26">
        <v>1</v>
      </c>
      <c r="U19" s="27">
        <f>R19*'German CPI'!$G$3</f>
        <v>65180.461063406387</v>
      </c>
      <c r="V19" s="27">
        <f t="shared" si="38"/>
        <v>65180.461063406387</v>
      </c>
      <c r="W19" s="26">
        <v>1</v>
      </c>
      <c r="X19" s="27">
        <f>U19*'German CPI'!$G$3</f>
        <v>66556.788587107032</v>
      </c>
      <c r="Y19" s="27">
        <f t="shared" si="39"/>
        <v>66556.788587107032</v>
      </c>
    </row>
    <row r="20" spans="1:25">
      <c r="A20" s="26" t="s">
        <v>50</v>
      </c>
      <c r="B20">
        <v>0</v>
      </c>
      <c r="C20" s="27">
        <v>40000</v>
      </c>
      <c r="D20" s="27">
        <f t="shared" si="8"/>
        <v>0</v>
      </c>
      <c r="E20" s="26">
        <v>0</v>
      </c>
      <c r="F20" s="27">
        <f>C20*'German CPI'!$G$3</f>
        <v>40844.625828811972</v>
      </c>
      <c r="G20" s="27">
        <f t="shared" si="33"/>
        <v>0</v>
      </c>
      <c r="H20" s="26">
        <v>0</v>
      </c>
      <c r="I20" s="27">
        <f>F20*'German CPI'!$G$3</f>
        <v>41707.086477391349</v>
      </c>
      <c r="J20" s="27">
        <f t="shared" si="34"/>
        <v>0</v>
      </c>
      <c r="K20" s="26">
        <v>2</v>
      </c>
      <c r="L20" s="27">
        <f>I20*'German CPI'!$G$3</f>
        <v>42587.758539473827</v>
      </c>
      <c r="M20" s="27">
        <f t="shared" si="35"/>
        <v>85175.517078947654</v>
      </c>
      <c r="N20" s="26">
        <v>2</v>
      </c>
      <c r="O20" s="27">
        <f>L20*'German CPI'!$G$3</f>
        <v>43487.026560815008</v>
      </c>
      <c r="P20" s="27">
        <f t="shared" si="36"/>
        <v>86974.053121630015</v>
      </c>
      <c r="Q20" s="26">
        <v>2</v>
      </c>
      <c r="R20" s="27">
        <f>O20*'German CPI'!$G$3</f>
        <v>44405.283207102417</v>
      </c>
      <c r="S20" s="27">
        <f t="shared" si="37"/>
        <v>88810.566414204834</v>
      </c>
      <c r="T20" s="26">
        <v>2</v>
      </c>
      <c r="U20" s="27">
        <f>R20*'German CPI'!$G$3</f>
        <v>45342.929435413142</v>
      </c>
      <c r="V20" s="27">
        <f t="shared" si="38"/>
        <v>90685.858870826283</v>
      </c>
      <c r="W20" s="26">
        <v>2</v>
      </c>
      <c r="X20" s="27">
        <f>U20*'German CPI'!$G$3</f>
        <v>46300.37466929185</v>
      </c>
      <c r="Y20" s="27">
        <f t="shared" si="39"/>
        <v>92600.749338583701</v>
      </c>
    </row>
    <row r="21" spans="1:25">
      <c r="A21" s="26" t="s">
        <v>51</v>
      </c>
      <c r="B21">
        <v>0</v>
      </c>
      <c r="C21" s="27">
        <v>60000</v>
      </c>
      <c r="D21" s="27">
        <f t="shared" si="8"/>
        <v>0</v>
      </c>
      <c r="E21" s="26">
        <v>0</v>
      </c>
      <c r="F21" s="27">
        <f>C21*'German CPI'!$G$3</f>
        <v>61266.93874321795</v>
      </c>
      <c r="G21" s="27">
        <f t="shared" si="33"/>
        <v>0</v>
      </c>
      <c r="H21" s="26">
        <v>0</v>
      </c>
      <c r="I21" s="27">
        <f>F21*'German CPI'!$G$3</f>
        <v>62560.629716087016</v>
      </c>
      <c r="J21" s="27">
        <f t="shared" si="34"/>
        <v>0</v>
      </c>
      <c r="K21" s="26">
        <v>1</v>
      </c>
      <c r="L21" s="27">
        <f>I21*'German CPI'!$G$3</f>
        <v>63881.637809210733</v>
      </c>
      <c r="M21" s="27">
        <f t="shared" si="35"/>
        <v>63881.637809210733</v>
      </c>
      <c r="N21" s="26">
        <v>1</v>
      </c>
      <c r="O21" s="27">
        <f>L21*'German CPI'!$G$3</f>
        <v>65230.539841222497</v>
      </c>
      <c r="P21" s="27">
        <f t="shared" si="36"/>
        <v>65230.539841222497</v>
      </c>
      <c r="Q21" s="26">
        <v>1</v>
      </c>
      <c r="R21" s="27">
        <f>O21*'German CPI'!$G$3</f>
        <v>66607.924810653611</v>
      </c>
      <c r="S21" s="27">
        <f t="shared" si="37"/>
        <v>66607.924810653611</v>
      </c>
      <c r="T21" s="26">
        <v>1</v>
      </c>
      <c r="U21" s="27">
        <f>R21*'German CPI'!$G$3</f>
        <v>68014.394153119705</v>
      </c>
      <c r="V21" s="27">
        <f t="shared" si="38"/>
        <v>68014.394153119705</v>
      </c>
      <c r="W21" s="26">
        <v>1</v>
      </c>
      <c r="X21" s="27">
        <f>U21*'German CPI'!$G$3</f>
        <v>69450.562003937768</v>
      </c>
      <c r="Y21" s="27">
        <f t="shared" si="39"/>
        <v>69450.562003937768</v>
      </c>
    </row>
    <row r="22" spans="1:25" s="30" customFormat="1">
      <c r="A22" s="30" t="s">
        <v>52</v>
      </c>
      <c r="B22" s="34">
        <f t="shared" ref="B22:Y22" si="40">SUM(B23)</f>
        <v>0</v>
      </c>
      <c r="C22" s="32">
        <f t="shared" si="40"/>
        <v>55000</v>
      </c>
      <c r="D22" s="32">
        <f t="shared" si="40"/>
        <v>0</v>
      </c>
      <c r="E22" s="34">
        <f t="shared" si="40"/>
        <v>0</v>
      </c>
      <c r="F22" s="32">
        <f t="shared" si="40"/>
        <v>56161.360514616455</v>
      </c>
      <c r="G22" s="32">
        <f t="shared" si="40"/>
        <v>0</v>
      </c>
      <c r="H22" s="34">
        <f t="shared" si="40"/>
        <v>0</v>
      </c>
      <c r="I22" s="32">
        <f t="shared" si="40"/>
        <v>57347.243906413096</v>
      </c>
      <c r="J22" s="32">
        <f t="shared" si="40"/>
        <v>0</v>
      </c>
      <c r="K22" s="34">
        <f t="shared" si="40"/>
        <v>1</v>
      </c>
      <c r="L22" s="32">
        <f t="shared" si="40"/>
        <v>58558.167991776507</v>
      </c>
      <c r="M22" s="32">
        <f t="shared" si="40"/>
        <v>58558.167991776507</v>
      </c>
      <c r="N22" s="34">
        <f t="shared" si="40"/>
        <v>1</v>
      </c>
      <c r="O22" s="32">
        <f t="shared" si="40"/>
        <v>59794.661521120623</v>
      </c>
      <c r="P22" s="32">
        <f t="shared" si="40"/>
        <v>59794.661521120623</v>
      </c>
      <c r="Q22" s="34">
        <f t="shared" si="40"/>
        <v>1</v>
      </c>
      <c r="R22" s="32">
        <f t="shared" si="40"/>
        <v>61057.264409765812</v>
      </c>
      <c r="S22" s="32">
        <f t="shared" si="40"/>
        <v>61057.264409765812</v>
      </c>
      <c r="T22" s="34">
        <f t="shared" si="40"/>
        <v>1</v>
      </c>
      <c r="U22" s="32">
        <f t="shared" si="40"/>
        <v>62346.527973693061</v>
      </c>
      <c r="V22" s="32">
        <f t="shared" si="40"/>
        <v>62346.527973693061</v>
      </c>
      <c r="W22" s="34">
        <f t="shared" si="40"/>
        <v>1</v>
      </c>
      <c r="X22" s="32">
        <f t="shared" si="40"/>
        <v>63663.015170276289</v>
      </c>
      <c r="Y22" s="32">
        <f t="shared" si="40"/>
        <v>63663.015170276289</v>
      </c>
    </row>
    <row r="23" spans="1:25">
      <c r="A23" s="26" t="s">
        <v>53</v>
      </c>
      <c r="B23">
        <v>0</v>
      </c>
      <c r="C23" s="27">
        <v>55000</v>
      </c>
      <c r="D23" s="27">
        <f t="shared" ref="D23" si="41">B23*C23</f>
        <v>0</v>
      </c>
      <c r="E23" s="26">
        <v>0</v>
      </c>
      <c r="F23" s="27">
        <f>C23*'German CPI'!$G$3</f>
        <v>56161.360514616455</v>
      </c>
      <c r="G23" s="27">
        <f t="shared" ref="G23" si="42">E23*F23</f>
        <v>0</v>
      </c>
      <c r="H23" s="26">
        <v>0</v>
      </c>
      <c r="I23" s="27">
        <f>F23*'German CPI'!$G$3</f>
        <v>57347.243906413096</v>
      </c>
      <c r="J23" s="27">
        <f t="shared" ref="J23" si="43">H23*I23</f>
        <v>0</v>
      </c>
      <c r="K23" s="26">
        <v>1</v>
      </c>
      <c r="L23" s="27">
        <f>I23*'German CPI'!$G$3</f>
        <v>58558.167991776507</v>
      </c>
      <c r="M23" s="27">
        <f t="shared" ref="M23" si="44">K23*L23</f>
        <v>58558.167991776507</v>
      </c>
      <c r="N23" s="26">
        <v>1</v>
      </c>
      <c r="O23" s="27">
        <f>L23*'German CPI'!$G$3</f>
        <v>59794.661521120623</v>
      </c>
      <c r="P23" s="27">
        <f t="shared" ref="P23" si="45">N23*O23</f>
        <v>59794.661521120623</v>
      </c>
      <c r="Q23" s="26">
        <v>1</v>
      </c>
      <c r="R23" s="27">
        <f>O23*'German CPI'!$G$3</f>
        <v>61057.264409765812</v>
      </c>
      <c r="S23" s="27">
        <f t="shared" ref="S23" si="46">Q23*R23</f>
        <v>61057.264409765812</v>
      </c>
      <c r="T23" s="26">
        <v>1</v>
      </c>
      <c r="U23" s="27">
        <f>R23*'German CPI'!$G$3</f>
        <v>62346.527973693061</v>
      </c>
      <c r="V23" s="27">
        <f t="shared" ref="V23" si="47">T23*U23</f>
        <v>62346.527973693061</v>
      </c>
      <c r="W23" s="26">
        <v>1</v>
      </c>
      <c r="X23" s="27">
        <f>U23*'German CPI'!$G$3</f>
        <v>63663.015170276289</v>
      </c>
      <c r="Y23" s="27">
        <f t="shared" ref="Y23" si="48">W23*X23</f>
        <v>63663.015170276289</v>
      </c>
    </row>
    <row r="24" spans="1:25" s="30" customFormat="1">
      <c r="A24" s="30" t="s">
        <v>54</v>
      </c>
      <c r="B24" s="34">
        <f t="shared" ref="B24:Y24" si="49">SUM(B25:B27)</f>
        <v>0</v>
      </c>
      <c r="C24" s="32">
        <f t="shared" si="49"/>
        <v>222500</v>
      </c>
      <c r="D24" s="32">
        <f t="shared" si="49"/>
        <v>0</v>
      </c>
      <c r="E24" s="34">
        <f t="shared" si="49"/>
        <v>0</v>
      </c>
      <c r="F24" s="32">
        <f t="shared" si="49"/>
        <v>227198.23117276657</v>
      </c>
      <c r="G24" s="32">
        <f t="shared" si="49"/>
        <v>0</v>
      </c>
      <c r="H24" s="34">
        <f t="shared" si="49"/>
        <v>0</v>
      </c>
      <c r="I24" s="32">
        <f t="shared" si="49"/>
        <v>231995.66853048938</v>
      </c>
      <c r="J24" s="32">
        <f t="shared" si="49"/>
        <v>0</v>
      </c>
      <c r="K24" s="34">
        <f t="shared" si="49"/>
        <v>3</v>
      </c>
      <c r="L24" s="32">
        <f t="shared" si="49"/>
        <v>236894.4068758231</v>
      </c>
      <c r="M24" s="32">
        <f t="shared" si="49"/>
        <v>236894.4068758231</v>
      </c>
      <c r="N24" s="34">
        <f t="shared" si="49"/>
        <v>3</v>
      </c>
      <c r="O24" s="32">
        <f t="shared" si="49"/>
        <v>241896.58524453343</v>
      </c>
      <c r="P24" s="32">
        <f t="shared" si="49"/>
        <v>241896.58524453343</v>
      </c>
      <c r="Q24" s="34">
        <f t="shared" si="49"/>
        <v>3</v>
      </c>
      <c r="R24" s="32">
        <f t="shared" si="49"/>
        <v>247004.38783950714</v>
      </c>
      <c r="S24" s="32">
        <f t="shared" si="49"/>
        <v>247004.38783950714</v>
      </c>
      <c r="T24" s="34">
        <f t="shared" si="49"/>
        <v>3</v>
      </c>
      <c r="U24" s="32">
        <f t="shared" si="49"/>
        <v>252220.04498448558</v>
      </c>
      <c r="V24" s="32">
        <f t="shared" si="49"/>
        <v>252220.04498448558</v>
      </c>
      <c r="W24" s="34">
        <f t="shared" si="49"/>
        <v>3</v>
      </c>
      <c r="X24" s="32">
        <f t="shared" si="49"/>
        <v>257545.83409793591</v>
      </c>
      <c r="Y24" s="32">
        <f t="shared" si="49"/>
        <v>257545.83409793591</v>
      </c>
    </row>
    <row r="25" spans="1:25">
      <c r="A25" s="26" t="s">
        <v>55</v>
      </c>
      <c r="B25">
        <v>0</v>
      </c>
      <c r="C25" s="27">
        <v>95000</v>
      </c>
      <c r="D25" s="27">
        <f t="shared" ref="D25:D27" si="50">B25*C25</f>
        <v>0</v>
      </c>
      <c r="E25" s="26">
        <v>0</v>
      </c>
      <c r="F25" s="27">
        <f>C25*'German CPI'!$G$3</f>
        <v>97005.98634342842</v>
      </c>
      <c r="G25" s="27">
        <f t="shared" ref="G25:G27" si="51">E25*F25</f>
        <v>0</v>
      </c>
      <c r="H25" s="26">
        <v>0</v>
      </c>
      <c r="I25" s="27">
        <f>F25*'German CPI'!$G$3</f>
        <v>99054.330383804438</v>
      </c>
      <c r="J25" s="27">
        <f t="shared" ref="J25:J27" si="52">H25*I25</f>
        <v>0</v>
      </c>
      <c r="K25" s="26">
        <v>1</v>
      </c>
      <c r="L25" s="27">
        <f>I25*'German CPI'!$G$3</f>
        <v>101145.92653125033</v>
      </c>
      <c r="M25" s="27">
        <f t="shared" ref="M25:M27" si="53">K25*L25</f>
        <v>101145.92653125033</v>
      </c>
      <c r="N25" s="26">
        <v>1</v>
      </c>
      <c r="O25" s="27">
        <f>L25*'German CPI'!$G$3</f>
        <v>103281.68808193562</v>
      </c>
      <c r="P25" s="27">
        <f t="shared" ref="P25:P27" si="54">N25*O25</f>
        <v>103281.68808193562</v>
      </c>
      <c r="Q25" s="26">
        <v>1</v>
      </c>
      <c r="R25" s="27">
        <f>O25*'German CPI'!$G$3</f>
        <v>105462.54761686822</v>
      </c>
      <c r="S25" s="27">
        <f t="shared" ref="S25:S27" si="55">Q25*R25</f>
        <v>105462.54761686822</v>
      </c>
      <c r="T25" s="26">
        <v>1</v>
      </c>
      <c r="U25" s="27">
        <f>R25*'German CPI'!$G$3</f>
        <v>107689.45740910619</v>
      </c>
      <c r="V25" s="27">
        <f t="shared" ref="V25:V27" si="56">T25*U25</f>
        <v>107689.45740910619</v>
      </c>
      <c r="W25" s="26">
        <v>1</v>
      </c>
      <c r="X25" s="27">
        <f>U25*'German CPI'!$G$3</f>
        <v>109963.38983956813</v>
      </c>
      <c r="Y25" s="27">
        <f t="shared" ref="Y25:Y27" si="57">W25*X25</f>
        <v>109963.38983956813</v>
      </c>
    </row>
    <row r="26" spans="1:25">
      <c r="A26" s="26" t="s">
        <v>56</v>
      </c>
      <c r="B26" s="37">
        <v>0</v>
      </c>
      <c r="C26" s="27">
        <v>60000</v>
      </c>
      <c r="D26" s="27">
        <f t="shared" si="50"/>
        <v>0</v>
      </c>
      <c r="E26" s="37">
        <v>0</v>
      </c>
      <c r="F26" s="27">
        <f>C26*'German CPI'!$G$3</f>
        <v>61266.93874321795</v>
      </c>
      <c r="G26" s="27">
        <f t="shared" si="51"/>
        <v>0</v>
      </c>
      <c r="H26" s="37">
        <v>0</v>
      </c>
      <c r="I26" s="27">
        <f>F26*'German CPI'!$G$3</f>
        <v>62560.629716087016</v>
      </c>
      <c r="J26" s="27">
        <f t="shared" si="52"/>
        <v>0</v>
      </c>
      <c r="K26" s="37">
        <v>1</v>
      </c>
      <c r="L26" s="27">
        <f>I26*'German CPI'!$G$3</f>
        <v>63881.637809210733</v>
      </c>
      <c r="M26" s="27">
        <f t="shared" si="53"/>
        <v>63881.637809210733</v>
      </c>
      <c r="N26" s="37">
        <v>1</v>
      </c>
      <c r="O26" s="27">
        <f>L26*'German CPI'!$G$3</f>
        <v>65230.539841222497</v>
      </c>
      <c r="P26" s="27">
        <f t="shared" si="54"/>
        <v>65230.539841222497</v>
      </c>
      <c r="Q26" s="37">
        <v>1</v>
      </c>
      <c r="R26" s="27">
        <f>O26*'German CPI'!$G$3</f>
        <v>66607.924810653611</v>
      </c>
      <c r="S26" s="27">
        <f t="shared" si="55"/>
        <v>66607.924810653611</v>
      </c>
      <c r="T26" s="37">
        <v>1</v>
      </c>
      <c r="U26" s="27">
        <f>R26*'German CPI'!$G$3</f>
        <v>68014.394153119705</v>
      </c>
      <c r="V26" s="27">
        <f t="shared" si="56"/>
        <v>68014.394153119705</v>
      </c>
      <c r="W26" s="37">
        <v>1</v>
      </c>
      <c r="X26" s="27">
        <f>U26*'German CPI'!$G$3</f>
        <v>69450.562003937768</v>
      </c>
      <c r="Y26" s="27">
        <f t="shared" si="57"/>
        <v>69450.562003937768</v>
      </c>
    </row>
    <row r="27" spans="1:25">
      <c r="A27" s="26" t="s">
        <v>57</v>
      </c>
      <c r="B27">
        <v>0</v>
      </c>
      <c r="C27" s="27">
        <v>67500</v>
      </c>
      <c r="D27" s="27">
        <f t="shared" si="50"/>
        <v>0</v>
      </c>
      <c r="E27" s="26">
        <v>0</v>
      </c>
      <c r="F27" s="27">
        <f>C27*'German CPI'!$G$3</f>
        <v>68925.306086120196</v>
      </c>
      <c r="G27" s="27">
        <f t="shared" si="51"/>
        <v>0</v>
      </c>
      <c r="H27" s="26">
        <v>0</v>
      </c>
      <c r="I27" s="27">
        <f>F27*'German CPI'!$G$3</f>
        <v>70380.708430597893</v>
      </c>
      <c r="J27" s="27">
        <f t="shared" si="52"/>
        <v>0</v>
      </c>
      <c r="K27" s="26">
        <v>1</v>
      </c>
      <c r="L27" s="27">
        <f>I27*'German CPI'!$G$3</f>
        <v>71866.84253536207</v>
      </c>
      <c r="M27" s="27">
        <f t="shared" si="53"/>
        <v>71866.84253536207</v>
      </c>
      <c r="N27" s="26">
        <v>1</v>
      </c>
      <c r="O27" s="27">
        <f>L27*'German CPI'!$G$3</f>
        <v>73384.357321375312</v>
      </c>
      <c r="P27" s="27">
        <f t="shared" si="54"/>
        <v>73384.357321375312</v>
      </c>
      <c r="Q27" s="26">
        <v>1</v>
      </c>
      <c r="R27" s="27">
        <f>O27*'German CPI'!$G$3</f>
        <v>74933.915411985319</v>
      </c>
      <c r="S27" s="27">
        <f t="shared" si="55"/>
        <v>74933.915411985319</v>
      </c>
      <c r="T27" s="26">
        <v>1</v>
      </c>
      <c r="U27" s="27">
        <f>R27*'German CPI'!$G$3</f>
        <v>76516.193422259676</v>
      </c>
      <c r="V27" s="27">
        <f t="shared" si="56"/>
        <v>76516.193422259676</v>
      </c>
      <c r="W27" s="26">
        <v>1</v>
      </c>
      <c r="X27" s="27">
        <f>U27*'German CPI'!$G$3</f>
        <v>78131.882254430006</v>
      </c>
      <c r="Y27" s="27">
        <f t="shared" si="57"/>
        <v>78131.882254430006</v>
      </c>
    </row>
    <row r="28" spans="1:25" s="30" customFormat="1">
      <c r="A28" s="30" t="s">
        <v>58</v>
      </c>
      <c r="B28" s="34">
        <f t="shared" ref="B28:Y28" si="58">SUM(B29)</f>
        <v>0</v>
      </c>
      <c r="C28" s="32">
        <f t="shared" si="58"/>
        <v>55000</v>
      </c>
      <c r="D28" s="32">
        <f t="shared" si="58"/>
        <v>0</v>
      </c>
      <c r="E28" s="34">
        <f t="shared" si="58"/>
        <v>0</v>
      </c>
      <c r="F28" s="32">
        <f t="shared" si="58"/>
        <v>56161.360514616455</v>
      </c>
      <c r="G28" s="32">
        <f t="shared" si="58"/>
        <v>0</v>
      </c>
      <c r="H28" s="34">
        <f t="shared" si="58"/>
        <v>0</v>
      </c>
      <c r="I28" s="32">
        <f t="shared" si="58"/>
        <v>57347.243906413096</v>
      </c>
      <c r="J28" s="32">
        <f t="shared" si="58"/>
        <v>0</v>
      </c>
      <c r="K28" s="34">
        <f t="shared" si="58"/>
        <v>1</v>
      </c>
      <c r="L28" s="32">
        <f t="shared" si="58"/>
        <v>58558.167991776507</v>
      </c>
      <c r="M28" s="32">
        <f t="shared" si="58"/>
        <v>58558.167991776507</v>
      </c>
      <c r="N28" s="34">
        <f t="shared" si="58"/>
        <v>1</v>
      </c>
      <c r="O28" s="32">
        <f t="shared" si="58"/>
        <v>59794.661521120623</v>
      </c>
      <c r="P28" s="32">
        <f t="shared" si="58"/>
        <v>59794.661521120623</v>
      </c>
      <c r="Q28" s="34">
        <f t="shared" si="58"/>
        <v>1</v>
      </c>
      <c r="R28" s="32">
        <f t="shared" si="58"/>
        <v>61057.264409765812</v>
      </c>
      <c r="S28" s="32">
        <f t="shared" si="58"/>
        <v>61057.264409765812</v>
      </c>
      <c r="T28" s="34">
        <f t="shared" si="58"/>
        <v>1</v>
      </c>
      <c r="U28" s="32">
        <f t="shared" si="58"/>
        <v>62346.527973693061</v>
      </c>
      <c r="V28" s="32">
        <f t="shared" si="58"/>
        <v>62346.527973693061</v>
      </c>
      <c r="W28" s="34">
        <f t="shared" si="58"/>
        <v>1</v>
      </c>
      <c r="X28" s="32">
        <f t="shared" si="58"/>
        <v>63663.015170276289</v>
      </c>
      <c r="Y28" s="32">
        <f t="shared" si="58"/>
        <v>63663.015170276289</v>
      </c>
    </row>
    <row r="29" spans="1:25">
      <c r="A29" s="26" t="s">
        <v>59</v>
      </c>
      <c r="B29">
        <v>0</v>
      </c>
      <c r="C29" s="27">
        <v>55000</v>
      </c>
      <c r="D29" s="27">
        <f t="shared" ref="D29" si="59">B29*C29</f>
        <v>0</v>
      </c>
      <c r="E29" s="26">
        <v>0</v>
      </c>
      <c r="F29" s="27">
        <f>C29*'German CPI'!$G$3</f>
        <v>56161.360514616455</v>
      </c>
      <c r="G29" s="27">
        <f t="shared" ref="G29" si="60">E29*F29</f>
        <v>0</v>
      </c>
      <c r="H29" s="26">
        <v>0</v>
      </c>
      <c r="I29" s="27">
        <f>F29*'German CPI'!$G$3</f>
        <v>57347.243906413096</v>
      </c>
      <c r="J29" s="27">
        <f t="shared" ref="J29" si="61">H29*I29</f>
        <v>0</v>
      </c>
      <c r="K29" s="26">
        <v>1</v>
      </c>
      <c r="L29" s="27">
        <f>I29*'German CPI'!$G$3</f>
        <v>58558.167991776507</v>
      </c>
      <c r="M29" s="27">
        <f t="shared" ref="M29" si="62">K29*L29</f>
        <v>58558.167991776507</v>
      </c>
      <c r="N29" s="26">
        <v>1</v>
      </c>
      <c r="O29" s="27">
        <f>L29*'German CPI'!$G$3</f>
        <v>59794.661521120623</v>
      </c>
      <c r="P29" s="27">
        <f t="shared" ref="P29" si="63">N29*O29</f>
        <v>59794.661521120623</v>
      </c>
      <c r="Q29" s="26">
        <v>1</v>
      </c>
      <c r="R29" s="27">
        <f>O29*'German CPI'!$G$3</f>
        <v>61057.264409765812</v>
      </c>
      <c r="S29" s="27">
        <f t="shared" ref="S29" si="64">Q29*R29</f>
        <v>61057.264409765812</v>
      </c>
      <c r="T29" s="26">
        <v>1</v>
      </c>
      <c r="U29" s="27">
        <f>R29*'German CPI'!$G$3</f>
        <v>62346.527973693061</v>
      </c>
      <c r="V29" s="27">
        <f t="shared" ref="V29" si="65">T29*U29</f>
        <v>62346.527973693061</v>
      </c>
      <c r="W29" s="26">
        <v>1</v>
      </c>
      <c r="X29" s="27">
        <f>U29*'German CPI'!$G$3</f>
        <v>63663.015170276289</v>
      </c>
      <c r="Y29" s="27">
        <f t="shared" ref="Y29" si="66">W29*X29</f>
        <v>63663.015170276289</v>
      </c>
    </row>
    <row r="30" spans="1:25" s="30" customFormat="1">
      <c r="A30" s="33" t="s">
        <v>62</v>
      </c>
      <c r="B30" s="36">
        <f t="shared" ref="B30:Y30" si="67">B3+B4+B10+B13+B17+B22+B24+B28</f>
        <v>0</v>
      </c>
      <c r="C30" s="35">
        <f t="shared" si="67"/>
        <v>1344370</v>
      </c>
      <c r="D30" s="35">
        <f t="shared" si="67"/>
        <v>0</v>
      </c>
      <c r="E30" s="36">
        <f t="shared" si="67"/>
        <v>0</v>
      </c>
      <c r="F30" s="35">
        <f t="shared" si="67"/>
        <v>1372757.2406369986</v>
      </c>
      <c r="G30" s="35">
        <f t="shared" si="67"/>
        <v>0</v>
      </c>
      <c r="H30" s="36">
        <f t="shared" si="67"/>
        <v>0</v>
      </c>
      <c r="I30" s="35">
        <f t="shared" si="67"/>
        <v>1401743.8961902652</v>
      </c>
      <c r="J30" s="35">
        <f t="shared" si="67"/>
        <v>0</v>
      </c>
      <c r="K30" s="36">
        <f t="shared" si="67"/>
        <v>22</v>
      </c>
      <c r="L30" s="35">
        <f t="shared" si="67"/>
        <v>1431342.6236928105</v>
      </c>
      <c r="M30" s="35">
        <f>M3+M4+M10+M13+M17+M22+M24+M28</f>
        <v>1527165.0804066267</v>
      </c>
      <c r="N30" s="36">
        <f t="shared" si="67"/>
        <v>22</v>
      </c>
      <c r="O30" s="35">
        <f t="shared" si="67"/>
        <v>1461566.3474390716</v>
      </c>
      <c r="P30" s="35">
        <f t="shared" si="67"/>
        <v>1559412.1572009053</v>
      </c>
      <c r="Q30" s="36">
        <f t="shared" si="67"/>
        <v>22</v>
      </c>
      <c r="R30" s="35">
        <f t="shared" si="67"/>
        <v>1492428.2646283067</v>
      </c>
      <c r="S30" s="35">
        <f t="shared" si="67"/>
        <v>1592340.1518442871</v>
      </c>
      <c r="T30" s="36">
        <f t="shared" si="67"/>
        <v>22</v>
      </c>
      <c r="U30" s="35">
        <f t="shared" si="67"/>
        <v>1523941.8511271591</v>
      </c>
      <c r="V30" s="35">
        <f t="shared" si="67"/>
        <v>1625963.4423568386</v>
      </c>
      <c r="W30" s="36">
        <f t="shared" si="67"/>
        <v>22</v>
      </c>
      <c r="X30" s="35">
        <f t="shared" si="67"/>
        <v>1556120.8673538971</v>
      </c>
      <c r="Y30" s="35">
        <f t="shared" si="67"/>
        <v>1660296.7103598039</v>
      </c>
    </row>
    <row r="33" spans="12:12">
      <c r="L33" s="27"/>
    </row>
  </sheetData>
  <mergeCells count="9">
    <mergeCell ref="T1:V1"/>
    <mergeCell ref="W1:Y1"/>
    <mergeCell ref="A1:A2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14"/>
  <sheetViews>
    <sheetView topLeftCell="A34" workbookViewId="0">
      <pane xSplit="1" topLeftCell="P1" activePane="topRight" state="frozen"/>
      <selection pane="topRight" activeCell="Y51" sqref="Y51"/>
    </sheetView>
  </sheetViews>
  <sheetFormatPr baseColWidth="10" defaultRowHeight="15"/>
  <cols>
    <col min="1" max="1" width="47" style="26" bestFit="1" customWidth="1"/>
    <col min="2" max="2" width="11.42578125" style="26"/>
    <col min="3" max="3" width="17.85546875" style="26" bestFit="1" customWidth="1"/>
    <col min="4" max="5" width="11.42578125" style="26"/>
    <col min="6" max="6" width="17.85546875" style="26" bestFit="1" customWidth="1"/>
    <col min="7" max="8" width="11.42578125" style="26"/>
    <col min="9" max="9" width="17.85546875" style="26" bestFit="1" customWidth="1"/>
    <col min="10" max="11" width="11.42578125" style="26"/>
    <col min="12" max="12" width="17.85546875" style="26" bestFit="1" customWidth="1"/>
    <col min="13" max="14" width="11.42578125" style="26"/>
    <col min="15" max="15" width="17.85546875" style="26" bestFit="1" customWidth="1"/>
    <col min="16" max="17" width="11.42578125" style="26"/>
    <col min="18" max="18" width="17.85546875" style="26" bestFit="1" customWidth="1"/>
    <col min="19" max="20" width="11.42578125" style="26"/>
    <col min="21" max="21" width="17.85546875" style="26" bestFit="1" customWidth="1"/>
    <col min="22" max="23" width="11.42578125" style="26"/>
    <col min="24" max="24" width="17.85546875" style="26" bestFit="1" customWidth="1"/>
    <col min="25" max="16384" width="11.42578125" style="26"/>
  </cols>
  <sheetData>
    <row r="1" spans="1:25" s="17" customFormat="1" ht="34.5" customHeight="1">
      <c r="A1" s="46" t="s">
        <v>64</v>
      </c>
      <c r="B1" s="43">
        <v>2025</v>
      </c>
      <c r="C1" s="43"/>
      <c r="D1" s="43"/>
      <c r="E1" s="43">
        <v>2026</v>
      </c>
      <c r="F1" s="43"/>
      <c r="G1" s="43"/>
      <c r="H1" s="43">
        <v>2027</v>
      </c>
      <c r="I1" s="43"/>
      <c r="J1" s="43"/>
      <c r="K1" s="43">
        <v>2028</v>
      </c>
      <c r="L1" s="43"/>
      <c r="M1" s="43"/>
      <c r="N1" s="43">
        <v>2029</v>
      </c>
      <c r="O1" s="43"/>
      <c r="P1" s="43"/>
      <c r="Q1" s="43">
        <v>2030</v>
      </c>
      <c r="R1" s="43"/>
      <c r="S1" s="43"/>
      <c r="T1" s="43">
        <v>2031</v>
      </c>
      <c r="U1" s="43"/>
      <c r="V1" s="43"/>
      <c r="W1" s="43">
        <v>2032</v>
      </c>
      <c r="X1" s="43"/>
      <c r="Y1" s="43"/>
    </row>
    <row r="2" spans="1:25">
      <c r="A2" s="45"/>
      <c r="B2" s="19" t="s">
        <v>60</v>
      </c>
      <c r="C2" s="19" t="s">
        <v>63</v>
      </c>
      <c r="D2" s="19" t="s">
        <v>61</v>
      </c>
      <c r="E2" s="19" t="s">
        <v>60</v>
      </c>
      <c r="F2" s="19" t="s">
        <v>63</v>
      </c>
      <c r="G2" s="19" t="s">
        <v>61</v>
      </c>
      <c r="H2" s="19" t="s">
        <v>60</v>
      </c>
      <c r="I2" s="19" t="s">
        <v>63</v>
      </c>
      <c r="J2" s="19" t="s">
        <v>61</v>
      </c>
      <c r="K2" s="19" t="s">
        <v>60</v>
      </c>
      <c r="L2" s="19" t="s">
        <v>63</v>
      </c>
      <c r="M2" s="19" t="s">
        <v>61</v>
      </c>
      <c r="N2" s="19" t="s">
        <v>60</v>
      </c>
      <c r="O2" s="19" t="s">
        <v>63</v>
      </c>
      <c r="P2" s="19" t="s">
        <v>61</v>
      </c>
      <c r="Q2" s="19" t="s">
        <v>60</v>
      </c>
      <c r="R2" s="19" t="s">
        <v>63</v>
      </c>
      <c r="S2" s="19" t="s">
        <v>61</v>
      </c>
      <c r="T2" s="19" t="s">
        <v>60</v>
      </c>
      <c r="U2" s="19" t="s">
        <v>63</v>
      </c>
      <c r="V2" s="19" t="s">
        <v>61</v>
      </c>
      <c r="W2" s="19" t="s">
        <v>60</v>
      </c>
      <c r="X2" s="19" t="s">
        <v>63</v>
      </c>
      <c r="Y2" s="19" t="s">
        <v>61</v>
      </c>
    </row>
    <row r="3" spans="1:25" s="8" customFormat="1">
      <c r="A3" s="30" t="s">
        <v>68</v>
      </c>
      <c r="B3" s="30">
        <f t="shared" ref="B3:Y3" si="0">SUM(B4:B20)</f>
        <v>0</v>
      </c>
      <c r="C3" s="32">
        <f t="shared" si="0"/>
        <v>209740.05793666528</v>
      </c>
      <c r="D3" s="32">
        <f t="shared" si="0"/>
        <v>0</v>
      </c>
      <c r="E3" s="30">
        <f t="shared" si="0"/>
        <v>0</v>
      </c>
      <c r="F3" s="32">
        <f t="shared" si="0"/>
        <v>207352.40568116592</v>
      </c>
      <c r="G3" s="32">
        <f t="shared" si="0"/>
        <v>0</v>
      </c>
      <c r="H3" s="30">
        <f t="shared" si="0"/>
        <v>0</v>
      </c>
      <c r="I3" s="32">
        <f t="shared" si="0"/>
        <v>204991.93413377399</v>
      </c>
      <c r="J3" s="32">
        <f t="shared" si="0"/>
        <v>0</v>
      </c>
      <c r="K3" s="30">
        <f t="shared" si="0"/>
        <v>156</v>
      </c>
      <c r="L3" s="32">
        <f t="shared" si="0"/>
        <v>202658.33387300995</v>
      </c>
      <c r="M3" s="32">
        <f t="shared" si="0"/>
        <v>1775532.1686096736</v>
      </c>
      <c r="N3" s="30">
        <f t="shared" si="0"/>
        <v>217</v>
      </c>
      <c r="O3" s="32">
        <f t="shared" si="0"/>
        <v>200351.2989998064</v>
      </c>
      <c r="P3" s="32">
        <f t="shared" si="0"/>
        <v>2424431.6486016689</v>
      </c>
      <c r="Q3" s="30">
        <f t="shared" si="0"/>
        <v>248</v>
      </c>
      <c r="R3" s="32">
        <f t="shared" si="0"/>
        <v>198070.52709740921</v>
      </c>
      <c r="S3" s="32">
        <f t="shared" si="0"/>
        <v>2733175.9767449996</v>
      </c>
      <c r="T3" s="30">
        <f t="shared" si="0"/>
        <v>273</v>
      </c>
      <c r="U3" s="32">
        <f t="shared" si="0"/>
        <v>195815.71919173544</v>
      </c>
      <c r="V3" s="32">
        <f t="shared" si="0"/>
        <v>2964884.8137614802</v>
      </c>
      <c r="W3" s="30">
        <f t="shared" si="0"/>
        <v>287</v>
      </c>
      <c r="X3" s="32">
        <f t="shared" si="0"/>
        <v>193586.5797121824</v>
      </c>
      <c r="Y3" s="32">
        <f t="shared" si="0"/>
        <v>3078059.0854445095</v>
      </c>
    </row>
    <row r="4" spans="1:25" s="8" customFormat="1">
      <c r="A4" s="26" t="s">
        <v>69</v>
      </c>
      <c r="B4" s="8">
        <v>0</v>
      </c>
      <c r="C4" s="39">
        <f>C73*'Currency Exchange EUR-TRY'!$E$19</f>
        <v>9408.9553840556928</v>
      </c>
      <c r="D4" s="39">
        <f>B4*C4</f>
        <v>0</v>
      </c>
      <c r="E4" s="8">
        <v>0</v>
      </c>
      <c r="F4" s="39">
        <f>C73*'Currency Exchange EUR-TRY'!$E$20*'Turkish CPI'!$G$3</f>
        <v>9301.845117349194</v>
      </c>
      <c r="G4" s="39">
        <f>E4*F4</f>
        <v>0</v>
      </c>
      <c r="H4" s="8">
        <v>0</v>
      </c>
      <c r="I4" s="39">
        <f>C73*'Currency Exchange EUR-TRY'!$E$21*'Turkish CPI'!$G$3^2</f>
        <v>9195.9541793317603</v>
      </c>
      <c r="J4" s="39">
        <f>H4*I4</f>
        <v>0</v>
      </c>
      <c r="K4" s="8">
        <v>15</v>
      </c>
      <c r="L4" s="39">
        <f>C73*'Currency Exchange EUR-TRY'!$E$22*'Turkish CPI'!$G$3^3</f>
        <v>9091.2686893316604</v>
      </c>
      <c r="M4" s="39">
        <f>K4*L4</f>
        <v>136369.03033997491</v>
      </c>
      <c r="N4" s="8">
        <v>20</v>
      </c>
      <c r="O4" s="39">
        <f>C73*'Currency Exchange EUR-TRY'!$E$23*'Turkish CPI'!$G$3^4</f>
        <v>8987.7749246928252</v>
      </c>
      <c r="P4" s="39">
        <f>N4*O4</f>
        <v>179755.49849385652</v>
      </c>
      <c r="Q4" s="8">
        <v>25</v>
      </c>
      <c r="R4" s="39">
        <f>C73*'Currency Exchange EUR-TRY'!$E$24*'Turkish CPI'!$G$3^5</f>
        <v>8885.4593189760417</v>
      </c>
      <c r="S4" s="39">
        <f>Q4*R4</f>
        <v>222136.48297440103</v>
      </c>
      <c r="T4" s="8">
        <v>30</v>
      </c>
      <c r="U4" s="39">
        <f>C73*'Currency Exchange EUR-TRY'!$E$25*'Turkish CPI'!$G$3^6</f>
        <v>8784.3084601805949</v>
      </c>
      <c r="V4" s="39">
        <f>T4*U4</f>
        <v>263529.25380541786</v>
      </c>
      <c r="W4" s="8">
        <v>35</v>
      </c>
      <c r="X4" s="39">
        <f>C73*'Currency Exchange EUR-TRY'!$E$26*'Turkish CPI'!$G$3^7</f>
        <v>8684.309088986156</v>
      </c>
      <c r="Y4" s="39">
        <f>W4*X4</f>
        <v>303950.81811451545</v>
      </c>
    </row>
    <row r="5" spans="1:25" s="8" customFormat="1">
      <c r="A5" s="26" t="s">
        <v>91</v>
      </c>
      <c r="B5" s="8">
        <v>0</v>
      </c>
      <c r="C5" s="39">
        <f>C74*'Currency Exchange EUR-TRY'!$E$19</f>
        <v>11284.314849084614</v>
      </c>
      <c r="D5" s="39">
        <f t="shared" ref="D5:D20" si="1">B5*C5</f>
        <v>0</v>
      </c>
      <c r="E5" s="8">
        <v>0</v>
      </c>
      <c r="F5" s="39">
        <f>C74*'Currency Exchange EUR-TRY'!$E$20*'Turkish CPI'!$G$3</f>
        <v>11155.855745629437</v>
      </c>
      <c r="G5" s="39">
        <f t="shared" ref="G5:G20" si="2">E5*F5</f>
        <v>0</v>
      </c>
      <c r="H5" s="8">
        <v>0</v>
      </c>
      <c r="I5" s="39">
        <f>C74*'Currency Exchange EUR-TRY'!$E$21*'Turkish CPI'!$G$3^2</f>
        <v>11028.859003113421</v>
      </c>
      <c r="J5" s="39">
        <f t="shared" ref="J5:J20" si="3">H5*I5</f>
        <v>0</v>
      </c>
      <c r="K5" s="8">
        <v>10</v>
      </c>
      <c r="L5" s="39">
        <f>C74*'Currency Exchange EUR-TRY'!$E$22*'Turkish CPI'!$G$3^3</f>
        <v>10903.307974218791</v>
      </c>
      <c r="M5" s="39">
        <f t="shared" ref="M5:M20" si="4">K5*L5</f>
        <v>109033.07974218791</v>
      </c>
      <c r="N5" s="8">
        <v>15</v>
      </c>
      <c r="O5" s="39">
        <f>C74*'Currency Exchange EUR-TRY'!$E$23*'Turkish CPI'!$G$3^4</f>
        <v>10779.186201138573</v>
      </c>
      <c r="P5" s="39">
        <f t="shared" ref="P5:P20" si="5">N5*O5</f>
        <v>161687.7930170786</v>
      </c>
      <c r="Q5" s="8">
        <v>20</v>
      </c>
      <c r="R5" s="39">
        <f>C74*'Currency Exchange EUR-TRY'!$E$24*'Turkish CPI'!$G$3^5</f>
        <v>10656.477413419216</v>
      </c>
      <c r="S5" s="39">
        <f t="shared" ref="S5:S20" si="6">Q5*R5</f>
        <v>213129.5482683843</v>
      </c>
      <c r="T5" s="8">
        <v>25</v>
      </c>
      <c r="U5" s="39">
        <f>C74*'Currency Exchange EUR-TRY'!$E$25*'Turkish CPI'!$G$3^6</f>
        <v>10535.16552582781</v>
      </c>
      <c r="V5" s="39">
        <f t="shared" ref="V5:V20" si="7">T5*U5</f>
        <v>263379.13814569527</v>
      </c>
      <c r="W5" s="8">
        <v>25</v>
      </c>
      <c r="X5" s="39">
        <f>C74*'Currency Exchange EUR-TRY'!$E$26*'Turkish CPI'!$G$3^7</f>
        <v>10415.234636243536</v>
      </c>
      <c r="Y5" s="39">
        <f t="shared" ref="Y5:Y20" si="8">W5*X5</f>
        <v>260380.86590608841</v>
      </c>
    </row>
    <row r="6" spans="1:25" s="8" customFormat="1">
      <c r="A6" s="26" t="s">
        <v>70</v>
      </c>
      <c r="B6" s="8">
        <v>0</v>
      </c>
      <c r="C6" s="39">
        <f>C75*'Currency Exchange EUR-TRY'!$E$19</f>
        <v>14566.945322202722</v>
      </c>
      <c r="D6" s="39">
        <f t="shared" si="1"/>
        <v>0</v>
      </c>
      <c r="E6" s="8">
        <v>0</v>
      </c>
      <c r="F6" s="39">
        <f>C75*'Currency Exchange EUR-TRY'!$E$20*'Turkish CPI'!$G$3</f>
        <v>14401.117200496019</v>
      </c>
      <c r="G6" s="39">
        <f t="shared" si="2"/>
        <v>0</v>
      </c>
      <c r="H6" s="8">
        <v>0</v>
      </c>
      <c r="I6" s="39">
        <f>C75*'Currency Exchange EUR-TRY'!$E$21*'Turkish CPI'!$G$3^2</f>
        <v>14237.176843543048</v>
      </c>
      <c r="J6" s="39">
        <f t="shared" si="3"/>
        <v>0</v>
      </c>
      <c r="K6" s="8">
        <v>2</v>
      </c>
      <c r="L6" s="39">
        <f>C75*'Currency Exchange EUR-TRY'!$E$22*'Turkish CPI'!$G$3^3</f>
        <v>14075.10276128694</v>
      </c>
      <c r="M6" s="39">
        <f t="shared" si="4"/>
        <v>28150.20552257388</v>
      </c>
      <c r="N6" s="8">
        <v>2</v>
      </c>
      <c r="O6" s="39">
        <f>C75*'Currency Exchange EUR-TRY'!$E$23*'Turkish CPI'!$G$3^4</f>
        <v>13914.87370831071</v>
      </c>
      <c r="P6" s="39">
        <f t="shared" si="5"/>
        <v>27829.74741662142</v>
      </c>
      <c r="Q6" s="8">
        <v>3</v>
      </c>
      <c r="R6" s="39">
        <f>C75*'Currency Exchange EUR-TRY'!$E$24*'Turkish CPI'!$G$3^5</f>
        <v>13756.468681052307</v>
      </c>
      <c r="S6" s="39">
        <f t="shared" si="6"/>
        <v>41269.406043156923</v>
      </c>
      <c r="T6" s="8">
        <v>5</v>
      </c>
      <c r="U6" s="39">
        <f>C75*'Currency Exchange EUR-TRY'!$E$25*'Turkish CPI'!$G$3^6</f>
        <v>13599.866915051374</v>
      </c>
      <c r="V6" s="39">
        <f t="shared" si="7"/>
        <v>67999.334575256871</v>
      </c>
      <c r="W6" s="8">
        <v>5</v>
      </c>
      <c r="X6" s="39">
        <f>C75*'Currency Exchange EUR-TRY'!$E$26*'Turkish CPI'!$G$3^7</f>
        <v>13445.047882227336</v>
      </c>
      <c r="Y6" s="39">
        <f t="shared" si="8"/>
        <v>67225.239411136688</v>
      </c>
    </row>
    <row r="7" spans="1:25" s="8" customFormat="1">
      <c r="A7" s="26" t="s">
        <v>71</v>
      </c>
      <c r="B7" s="8">
        <v>0</v>
      </c>
      <c r="C7" s="39">
        <f>C76*'Currency Exchange EUR-TRY'!$E$19</f>
        <v>12763.178781018009</v>
      </c>
      <c r="D7" s="39">
        <f t="shared" si="1"/>
        <v>0</v>
      </c>
      <c r="E7" s="8">
        <v>0</v>
      </c>
      <c r="F7" s="39">
        <f>C76*'Currency Exchange EUR-TRY'!$E$20*'Turkish CPI'!$G$3</f>
        <v>12617.884491965029</v>
      </c>
      <c r="G7" s="39">
        <f t="shared" si="2"/>
        <v>0</v>
      </c>
      <c r="H7" s="8">
        <v>0</v>
      </c>
      <c r="I7" s="39">
        <f>C76*'Currency Exchange EUR-TRY'!$E$21*'Turkish CPI'!$G$3^2</f>
        <v>12474.244213311309</v>
      </c>
      <c r="J7" s="39">
        <f t="shared" si="3"/>
        <v>0</v>
      </c>
      <c r="K7" s="8">
        <v>10</v>
      </c>
      <c r="L7" s="39">
        <f>C76*'Currency Exchange EUR-TRY'!$E$22*'Turkish CPI'!$G$3^3</f>
        <v>12332.239116027722</v>
      </c>
      <c r="M7" s="39">
        <f t="shared" si="4"/>
        <v>123322.39116027721</v>
      </c>
      <c r="N7" s="8">
        <v>15</v>
      </c>
      <c r="O7" s="39">
        <f>C76*'Currency Exchange EUR-TRY'!$E$23*'Turkish CPI'!$G$3^4</f>
        <v>12191.850585432236</v>
      </c>
      <c r="P7" s="39">
        <f t="shared" si="5"/>
        <v>182877.75878148354</v>
      </c>
      <c r="Q7" s="8">
        <v>17</v>
      </c>
      <c r="R7" s="39">
        <f>C76*'Currency Exchange EUR-TRY'!$E$24*'Turkish CPI'!$G$3^5</f>
        <v>12053.060218749833</v>
      </c>
      <c r="S7" s="39">
        <f t="shared" si="6"/>
        <v>204902.02371874716</v>
      </c>
      <c r="T7" s="8">
        <v>20</v>
      </c>
      <c r="U7" s="39">
        <f>C76*'Currency Exchange EUR-TRY'!$E$25*'Turkish CPI'!$G$3^6</f>
        <v>11915.849822700182</v>
      </c>
      <c r="V7" s="39">
        <f t="shared" si="7"/>
        <v>238316.99645400365</v>
      </c>
      <c r="W7" s="8">
        <v>20</v>
      </c>
      <c r="X7" s="39">
        <f>C76*'Currency Exchange EUR-TRY'!$E$26*'Turkish CPI'!$G$3^7</f>
        <v>11780.201411112766</v>
      </c>
      <c r="Y7" s="39">
        <f t="shared" si="8"/>
        <v>235604.02822225532</v>
      </c>
    </row>
    <row r="8" spans="1:25" s="8" customFormat="1">
      <c r="A8" s="26" t="s">
        <v>92</v>
      </c>
      <c r="B8" s="8">
        <v>0</v>
      </c>
      <c r="C8" s="39">
        <f>C77*'Currency Exchange EUR-TRY'!$E$19</f>
        <v>11187.863271127833</v>
      </c>
      <c r="D8" s="39">
        <f t="shared" si="1"/>
        <v>0</v>
      </c>
      <c r="E8" s="8">
        <v>0</v>
      </c>
      <c r="F8" s="39">
        <f>C77*'Currency Exchange EUR-TRY'!$E$20*'Turkish CPI'!$G$3</f>
        <v>11060.50215930058</v>
      </c>
      <c r="G8" s="39">
        <f t="shared" si="2"/>
        <v>0</v>
      </c>
      <c r="H8" s="8">
        <v>0</v>
      </c>
      <c r="I8" s="39">
        <f>C77*'Currency Exchange EUR-TRY'!$E$21*'Turkish CPI'!$G$3^2</f>
        <v>10934.590909025332</v>
      </c>
      <c r="J8" s="39">
        <f t="shared" si="3"/>
        <v>0</v>
      </c>
      <c r="K8" s="8">
        <v>5</v>
      </c>
      <c r="L8" s="39">
        <f>C77*'Currency Exchange EUR-TRY'!$E$22*'Turkish CPI'!$G$3^3</f>
        <v>10810.11301527563</v>
      </c>
      <c r="M8" s="39">
        <f t="shared" si="4"/>
        <v>54050.565076378152</v>
      </c>
      <c r="N8" s="8">
        <v>8</v>
      </c>
      <c r="O8" s="39">
        <f>C77*'Currency Exchange EUR-TRY'!$E$23*'Turkish CPI'!$G$3^4</f>
        <v>10687.052160915995</v>
      </c>
      <c r="P8" s="39">
        <f t="shared" si="5"/>
        <v>85496.41728732796</v>
      </c>
      <c r="Q8" s="8">
        <v>10</v>
      </c>
      <c r="R8" s="39">
        <f>C77*'Currency Exchange EUR-TRY'!$E$24*'Turkish CPI'!$G$3^5</f>
        <v>10565.392214562995</v>
      </c>
      <c r="S8" s="39">
        <f t="shared" si="6"/>
        <v>105653.92214562994</v>
      </c>
      <c r="T8" s="8">
        <v>12</v>
      </c>
      <c r="U8" s="39">
        <f>C77*'Currency Exchange EUR-TRY'!$E$25*'Turkish CPI'!$G$3^6</f>
        <v>10445.11722847067</v>
      </c>
      <c r="V8" s="39">
        <f t="shared" si="7"/>
        <v>125341.40674164804</v>
      </c>
      <c r="W8" s="8">
        <v>12</v>
      </c>
      <c r="X8" s="39">
        <f>C77*'Currency Exchange EUR-TRY'!$E$26*'Turkish CPI'!$G$3^7</f>
        <v>10326.211436440024</v>
      </c>
      <c r="Y8" s="39">
        <f t="shared" si="8"/>
        <v>123914.53723728028</v>
      </c>
    </row>
    <row r="9" spans="1:25" s="8" customFormat="1">
      <c r="A9" s="26" t="s">
        <v>72</v>
      </c>
      <c r="B9" s="8">
        <v>0</v>
      </c>
      <c r="C9" s="39">
        <f>C78*'Currency Exchange EUR-TRY'!$E$19</f>
        <v>7993.5714152152223</v>
      </c>
      <c r="D9" s="39">
        <f t="shared" si="1"/>
        <v>0</v>
      </c>
      <c r="E9" s="8">
        <v>0</v>
      </c>
      <c r="F9" s="39">
        <f>C78*'Currency Exchange EUR-TRY'!$E$20*'Turkish CPI'!$G$3</f>
        <v>7902.5736868518761</v>
      </c>
      <c r="G9" s="39">
        <f t="shared" si="2"/>
        <v>0</v>
      </c>
      <c r="H9" s="8">
        <v>0</v>
      </c>
      <c r="I9" s="39">
        <f>C78*'Currency Exchange EUR-TRY'!$E$21*'Turkish CPI'!$G$3^2</f>
        <v>7812.6118642354295</v>
      </c>
      <c r="J9" s="39">
        <f t="shared" si="3"/>
        <v>0</v>
      </c>
      <c r="K9" s="8">
        <v>6</v>
      </c>
      <c r="L9" s="39">
        <f>C78*'Currency Exchange EUR-TRY'!$E$22*'Turkish CPI'!$G$3^3</f>
        <v>7723.6741547559413</v>
      </c>
      <c r="M9" s="39">
        <f t="shared" si="4"/>
        <v>46342.044928535644</v>
      </c>
      <c r="N9" s="8">
        <v>12</v>
      </c>
      <c r="O9" s="39">
        <f>C78*'Currency Exchange EUR-TRY'!$E$23*'Turkish CPI'!$G$3^4</f>
        <v>7635.7489000489295</v>
      </c>
      <c r="P9" s="39">
        <f t="shared" si="5"/>
        <v>91628.986800587154</v>
      </c>
      <c r="Q9" s="8">
        <v>13</v>
      </c>
      <c r="R9" s="39">
        <f>C78*'Currency Exchange EUR-TRY'!$E$24*'Turkish CPI'!$G$3^5</f>
        <v>7548.8245744671485</v>
      </c>
      <c r="S9" s="39">
        <f t="shared" si="6"/>
        <v>98134.71946807293</v>
      </c>
      <c r="T9" s="8">
        <v>15</v>
      </c>
      <c r="U9" s="39">
        <f>C78*'Currency Exchange EUR-TRY'!$E$25*'Turkish CPI'!$G$3^6</f>
        <v>7462.8897835697526</v>
      </c>
      <c r="V9" s="39">
        <f t="shared" si="7"/>
        <v>111943.34675354628</v>
      </c>
      <c r="W9" s="8">
        <v>15</v>
      </c>
      <c r="X9" s="39">
        <f>C78*'Currency Exchange EUR-TRY'!$E$26*'Turkish CPI'!$G$3^7</f>
        <v>7377.9332626286568</v>
      </c>
      <c r="Y9" s="39">
        <f t="shared" si="8"/>
        <v>110668.99893942985</v>
      </c>
    </row>
    <row r="10" spans="1:25" s="8" customFormat="1">
      <c r="A10" s="26" t="s">
        <v>73</v>
      </c>
      <c r="B10" s="37">
        <v>0</v>
      </c>
      <c r="C10" s="39">
        <f>C79*'Currency Exchange EUR-TRY'!$E$19</f>
        <v>11725.307373041647</v>
      </c>
      <c r="D10" s="39">
        <f t="shared" si="1"/>
        <v>0</v>
      </c>
      <c r="E10" s="37">
        <v>0</v>
      </c>
      <c r="F10" s="39">
        <f>C79*'Currency Exchange EUR-TRY'!$E$20*'Turkish CPI'!$G$3</f>
        <v>11591.828070751575</v>
      </c>
      <c r="G10" s="39">
        <f t="shared" si="2"/>
        <v>0</v>
      </c>
      <c r="H10" s="37">
        <v>0</v>
      </c>
      <c r="I10" s="39">
        <f>C79*'Currency Exchange EUR-TRY'!$E$21*'Turkish CPI'!$G$3^2</f>
        <v>11459.868278660511</v>
      </c>
      <c r="J10" s="39">
        <f t="shared" si="3"/>
        <v>0</v>
      </c>
      <c r="K10" s="37">
        <v>10</v>
      </c>
      <c r="L10" s="39">
        <f>C79*'Currency Exchange EUR-TRY'!$E$22*'Turkish CPI'!$G$3^3</f>
        <v>11329.41069887129</v>
      </c>
      <c r="M10" s="39">
        <f t="shared" si="4"/>
        <v>113294.1069887129</v>
      </c>
      <c r="N10" s="37">
        <v>12</v>
      </c>
      <c r="O10" s="39">
        <f>C79*'Currency Exchange EUR-TRY'!$E$23*'Turkish CPI'!$G$3^4</f>
        <v>11200.438230403646</v>
      </c>
      <c r="P10" s="39">
        <f t="shared" si="5"/>
        <v>134405.25876484375</v>
      </c>
      <c r="Q10" s="37">
        <v>13</v>
      </c>
      <c r="R10" s="39">
        <f>C79*'Currency Exchange EUR-TRY'!$E$24*'Turkish CPI'!$G$3^5</f>
        <v>11072.933966952554</v>
      </c>
      <c r="S10" s="39">
        <f t="shared" si="6"/>
        <v>143948.14157038322</v>
      </c>
      <c r="T10" s="37">
        <v>15</v>
      </c>
      <c r="U10" s="39">
        <f>C79*'Currency Exchange EUR-TRY'!$E$25*'Turkish CPI'!$G$3^6</f>
        <v>10946.881194672056</v>
      </c>
      <c r="V10" s="39">
        <f t="shared" si="7"/>
        <v>164203.21792008085</v>
      </c>
      <c r="W10" s="37">
        <v>15</v>
      </c>
      <c r="X10" s="39">
        <f>C79*'Currency Exchange EUR-TRY'!$E$26*'Turkish CPI'!$G$3^7</f>
        <v>10822.26338998434</v>
      </c>
      <c r="Y10" s="39">
        <f t="shared" si="8"/>
        <v>162333.9508497651</v>
      </c>
    </row>
    <row r="11" spans="1:25" s="8" customFormat="1">
      <c r="A11" s="26" t="s">
        <v>75</v>
      </c>
      <c r="B11" s="8">
        <v>0</v>
      </c>
      <c r="C11" s="39">
        <f>C80*'Currency Exchange EUR-TRY'!$E$19</f>
        <v>14698.696188999354</v>
      </c>
      <c r="D11" s="39">
        <f t="shared" si="1"/>
        <v>0</v>
      </c>
      <c r="E11" s="8">
        <v>0</v>
      </c>
      <c r="F11" s="39">
        <f>C80*'Currency Exchange EUR-TRY'!$E$20*'Turkish CPI'!$G$3</f>
        <v>14531.36823336791</v>
      </c>
      <c r="G11" s="39">
        <f t="shared" si="2"/>
        <v>0</v>
      </c>
      <c r="H11" s="8">
        <v>0</v>
      </c>
      <c r="I11" s="39">
        <f>C80*'Currency Exchange EUR-TRY'!$E$21*'Turkish CPI'!$G$3^2</f>
        <v>14365.945116395334</v>
      </c>
      <c r="J11" s="39">
        <f t="shared" si="3"/>
        <v>0</v>
      </c>
      <c r="K11" s="8">
        <v>2</v>
      </c>
      <c r="L11" s="39">
        <f>C80*'Currency Exchange EUR-TRY'!$E$22*'Turkish CPI'!$G$3^3</f>
        <v>14202.405153657752</v>
      </c>
      <c r="M11" s="39">
        <f t="shared" si="4"/>
        <v>28404.810307315503</v>
      </c>
      <c r="N11" s="8">
        <v>3</v>
      </c>
      <c r="O11" s="39">
        <f>C80*'Currency Exchange EUR-TRY'!$E$23*'Turkish CPI'!$G$3^4</f>
        <v>14040.726907583816</v>
      </c>
      <c r="P11" s="39">
        <f t="shared" si="5"/>
        <v>42122.180722751451</v>
      </c>
      <c r="Q11" s="8">
        <v>3</v>
      </c>
      <c r="R11" s="39">
        <f>C80*'Currency Exchange EUR-TRY'!$E$24*'Turkish CPI'!$G$3^5</f>
        <v>13880.889184644569</v>
      </c>
      <c r="S11" s="39">
        <f t="shared" si="6"/>
        <v>41642.667553933708</v>
      </c>
      <c r="T11" s="8">
        <v>4</v>
      </c>
      <c r="U11" s="39">
        <f>C80*'Currency Exchange EUR-TRY'!$E$25*'Turkish CPI'!$G$3^6</f>
        <v>13722.871032575304</v>
      </c>
      <c r="V11" s="39">
        <f t="shared" si="7"/>
        <v>54891.484130301214</v>
      </c>
      <c r="W11" s="8">
        <v>4</v>
      </c>
      <c r="X11" s="39">
        <f>C80*'Currency Exchange EUR-TRY'!$E$26*'Turkish CPI'!$G$3^7</f>
        <v>13566.651737629041</v>
      </c>
      <c r="Y11" s="39">
        <f t="shared" si="8"/>
        <v>54266.606950516165</v>
      </c>
    </row>
    <row r="12" spans="1:25" s="8" customFormat="1">
      <c r="A12" s="26" t="s">
        <v>74</v>
      </c>
      <c r="B12" s="8">
        <v>0</v>
      </c>
      <c r="C12" s="39">
        <f>C81*'Currency Exchange EUR-TRY'!$E$19</f>
        <v>11370.054606996524</v>
      </c>
      <c r="D12" s="39">
        <f t="shared" si="1"/>
        <v>0</v>
      </c>
      <c r="E12" s="8">
        <v>0</v>
      </c>
      <c r="F12" s="39">
        <f>C81*'Currency Exchange EUR-TRY'!$E$20*'Turkish CPI'!$G$3</f>
        <v>11240.61945381399</v>
      </c>
      <c r="G12" s="39">
        <f t="shared" si="2"/>
        <v>0</v>
      </c>
      <c r="H12" s="8">
        <v>0</v>
      </c>
      <c r="I12" s="39">
        <f>C81*'Currency Exchange EUR-TRY'!$E$21*'Turkish CPI'!$G$3^2</f>
        <v>11112.65777278779</v>
      </c>
      <c r="J12" s="39">
        <f t="shared" si="3"/>
        <v>0</v>
      </c>
      <c r="K12" s="8">
        <v>10</v>
      </c>
      <c r="L12" s="39">
        <f>C81*'Currency Exchange EUR-TRY'!$E$22*'Turkish CPI'!$G$3^3</f>
        <v>10986.152790111564</v>
      </c>
      <c r="M12" s="39">
        <f t="shared" si="4"/>
        <v>109861.52790111564</v>
      </c>
      <c r="N12" s="8">
        <v>15</v>
      </c>
      <c r="O12" s="39">
        <f>C81*'Currency Exchange EUR-TRY'!$E$23*'Turkish CPI'!$G$3^4</f>
        <v>10861.087922929679</v>
      </c>
      <c r="P12" s="39">
        <f t="shared" si="5"/>
        <v>162916.31884394519</v>
      </c>
      <c r="Q12" s="8">
        <v>17</v>
      </c>
      <c r="R12" s="39">
        <f>C81*'Currency Exchange EUR-TRY'!$E$24*'Turkish CPI'!$G$3^5</f>
        <v>10737.446777163475</v>
      </c>
      <c r="S12" s="39">
        <f t="shared" si="6"/>
        <v>182536.59521177909</v>
      </c>
      <c r="T12" s="8">
        <v>20</v>
      </c>
      <c r="U12" s="39">
        <f>C81*'Currency Exchange EUR-TRY'!$E$25*'Turkish CPI'!$G$3^6</f>
        <v>10615.213145362251</v>
      </c>
      <c r="V12" s="39">
        <f t="shared" si="7"/>
        <v>212304.26290724502</v>
      </c>
      <c r="W12" s="8">
        <v>20</v>
      </c>
      <c r="X12" s="39">
        <f>C81*'Currency Exchange EUR-TRY'!$E$26*'Turkish CPI'!$G$3^7</f>
        <v>10494.371004578714</v>
      </c>
      <c r="Y12" s="39">
        <f t="shared" si="8"/>
        <v>209887.42009157428</v>
      </c>
    </row>
    <row r="13" spans="1:25" s="8" customFormat="1">
      <c r="A13" s="26" t="s">
        <v>76</v>
      </c>
      <c r="B13" s="37">
        <v>0</v>
      </c>
      <c r="C13" s="39">
        <f>C82*'Currency Exchange EUR-TRY'!$E$19</f>
        <v>11166.439631038089</v>
      </c>
      <c r="D13" s="39">
        <f t="shared" si="1"/>
        <v>0</v>
      </c>
      <c r="E13" s="37">
        <v>0</v>
      </c>
      <c r="F13" s="39">
        <f>C82*'Currency Exchange EUR-TRY'!$E$20*'Turkish CPI'!$G$3</f>
        <v>11039.322403011978</v>
      </c>
      <c r="G13" s="39">
        <f t="shared" si="2"/>
        <v>0</v>
      </c>
      <c r="H13" s="37">
        <v>0</v>
      </c>
      <c r="I13" s="39">
        <f>C82*'Currency Exchange EUR-TRY'!$E$21*'Turkish CPI'!$G$3^2</f>
        <v>10913.652260197892</v>
      </c>
      <c r="J13" s="39">
        <f t="shared" si="3"/>
        <v>0</v>
      </c>
      <c r="K13" s="37">
        <v>15</v>
      </c>
      <c r="L13" s="39">
        <f>C82*'Currency Exchange EUR-TRY'!$E$22*'Turkish CPI'!$G$3^3</f>
        <v>10789.412729174854</v>
      </c>
      <c r="M13" s="39">
        <f t="shared" si="4"/>
        <v>161841.1909376228</v>
      </c>
      <c r="N13" s="37">
        <v>20</v>
      </c>
      <c r="O13" s="39">
        <f>C82*'Currency Exchange EUR-TRY'!$E$23*'Turkish CPI'!$G$3^4</f>
        <v>10666.587524053062</v>
      </c>
      <c r="P13" s="39">
        <f t="shared" si="5"/>
        <v>213331.75048106123</v>
      </c>
      <c r="Q13" s="37">
        <v>22</v>
      </c>
      <c r="R13" s="39">
        <f>C82*'Currency Exchange EUR-TRY'!$E$24*'Turkish CPI'!$G$3^5</f>
        <v>10545.160544339074</v>
      </c>
      <c r="S13" s="39">
        <f t="shared" si="6"/>
        <v>231993.53197545963</v>
      </c>
      <c r="T13" s="37">
        <v>22</v>
      </c>
      <c r="U13" s="39">
        <f>C82*'Currency Exchange EUR-TRY'!$E$25*'Turkish CPI'!$G$3^6</f>
        <v>10425.115872825269</v>
      </c>
      <c r="V13" s="39">
        <f t="shared" si="7"/>
        <v>229352.5492021559</v>
      </c>
      <c r="W13" s="37">
        <v>23</v>
      </c>
      <c r="X13" s="39">
        <f>C82*'Currency Exchange EUR-TRY'!$E$26*'Turkish CPI'!$G$3^7</f>
        <v>10306.437773503349</v>
      </c>
      <c r="Y13" s="39">
        <f t="shared" si="8"/>
        <v>237048.068790577</v>
      </c>
    </row>
    <row r="14" spans="1:25" s="8" customFormat="1">
      <c r="A14" s="26" t="s">
        <v>77</v>
      </c>
      <c r="B14" s="8">
        <v>0</v>
      </c>
      <c r="C14" s="39">
        <f>C83*'Currency Exchange EUR-TRY'!$E$19</f>
        <v>14475.194289750863</v>
      </c>
      <c r="D14" s="39">
        <f t="shared" si="1"/>
        <v>0</v>
      </c>
      <c r="E14" s="8">
        <v>0</v>
      </c>
      <c r="F14" s="39">
        <f>C83*'Currency Exchange EUR-TRY'!$E$20*'Turkish CPI'!$G$3</f>
        <v>14310.410649302215</v>
      </c>
      <c r="G14" s="39">
        <f t="shared" si="2"/>
        <v>0</v>
      </c>
      <c r="H14" s="8">
        <v>0</v>
      </c>
      <c r="I14" s="39">
        <f>C83*'Currency Exchange EUR-TRY'!$E$21*'Turkish CPI'!$G$3^2</f>
        <v>14147.5028833749</v>
      </c>
      <c r="J14" s="39">
        <f t="shared" si="3"/>
        <v>0</v>
      </c>
      <c r="K14" s="8">
        <v>15</v>
      </c>
      <c r="L14" s="39">
        <f>C83*'Currency Exchange EUR-TRY'!$E$22*'Turkish CPI'!$G$3^3</f>
        <v>13986.449637268843</v>
      </c>
      <c r="M14" s="39">
        <f t="shared" si="4"/>
        <v>209796.74455903264</v>
      </c>
      <c r="N14" s="8">
        <v>20</v>
      </c>
      <c r="O14" s="39">
        <f>C83*'Currency Exchange EUR-TRY'!$E$23*'Turkish CPI'!$G$3^4</f>
        <v>13827.229799382954</v>
      </c>
      <c r="P14" s="39">
        <f t="shared" si="5"/>
        <v>276544.59598765906</v>
      </c>
      <c r="Q14" s="8">
        <v>22</v>
      </c>
      <c r="R14" s="39">
        <f>C83*'Currency Exchange EUR-TRY'!$E$24*'Turkish CPI'!$G$3^5</f>
        <v>13669.822498447749</v>
      </c>
      <c r="S14" s="39">
        <f t="shared" si="6"/>
        <v>300736.09496585047</v>
      </c>
      <c r="T14" s="8">
        <v>22</v>
      </c>
      <c r="U14" s="39">
        <f>C83*'Currency Exchange EUR-TRY'!$E$25*'Turkish CPI'!$G$3^6</f>
        <v>13514.207100789426</v>
      </c>
      <c r="V14" s="39">
        <f t="shared" si="7"/>
        <v>297312.55621736741</v>
      </c>
      <c r="W14" s="8">
        <v>23</v>
      </c>
      <c r="X14" s="39">
        <f>C83*'Currency Exchange EUR-TRY'!$E$26*'Turkish CPI'!$G$3^7</f>
        <v>13360.363207625118</v>
      </c>
      <c r="Y14" s="39">
        <f t="shared" si="8"/>
        <v>307288.35377537773</v>
      </c>
    </row>
    <row r="15" spans="1:25" s="8" customFormat="1">
      <c r="A15" s="26" t="s">
        <v>82</v>
      </c>
      <c r="B15" s="8">
        <v>0</v>
      </c>
      <c r="C15" s="39">
        <f>C84*'Currency Exchange EUR-TRY'!$E$19</f>
        <v>9216.2782159067901</v>
      </c>
      <c r="D15" s="39">
        <f t="shared" si="1"/>
        <v>0</v>
      </c>
      <c r="E15" s="8">
        <v>0</v>
      </c>
      <c r="F15" s="39">
        <f>C84*'Currency Exchange EUR-TRY'!$E$20*'Turkish CPI'!$G$3</f>
        <v>9111.3613598422053</v>
      </c>
      <c r="G15" s="39">
        <f t="shared" si="2"/>
        <v>0</v>
      </c>
      <c r="H15" s="8">
        <v>0</v>
      </c>
      <c r="I15" s="39">
        <f>C84*'Currency Exchange EUR-TRY'!$E$21*'Turkish CPI'!$G$3^2</f>
        <v>9007.6388629786561</v>
      </c>
      <c r="J15" s="39">
        <f t="shared" si="3"/>
        <v>0</v>
      </c>
      <c r="K15" s="8">
        <v>15</v>
      </c>
      <c r="L15" s="39">
        <f>C84*'Currency Exchange EUR-TRY'!$E$22*'Turkish CPI'!$G$3^3</f>
        <v>8905.097128893658</v>
      </c>
      <c r="M15" s="39">
        <f t="shared" si="4"/>
        <v>133576.45693340487</v>
      </c>
      <c r="N15" s="8">
        <v>20</v>
      </c>
      <c r="O15" s="39">
        <f>C84*'Currency Exchange EUR-TRY'!$E$23*'Turkish CPI'!$G$3^4</f>
        <v>8803.7227159445392</v>
      </c>
      <c r="P15" s="39">
        <f t="shared" si="5"/>
        <v>176074.45431889078</v>
      </c>
      <c r="Q15" s="8">
        <v>22</v>
      </c>
      <c r="R15" s="39">
        <f>C84*'Currency Exchange EUR-TRY'!$E$24*'Turkish CPI'!$G$3^5</f>
        <v>8703.5023355064695</v>
      </c>
      <c r="S15" s="39">
        <f t="shared" si="6"/>
        <v>191477.05138114234</v>
      </c>
      <c r="T15" s="8">
        <v>22</v>
      </c>
      <c r="U15" s="39">
        <f>C84*'Currency Exchange EUR-TRY'!$E$25*'Turkish CPI'!$G$3^6</f>
        <v>8604.4228502305068</v>
      </c>
      <c r="V15" s="39">
        <f t="shared" si="7"/>
        <v>189297.30270507114</v>
      </c>
      <c r="W15" s="8">
        <v>23</v>
      </c>
      <c r="X15" s="39">
        <f>C84*'Currency Exchange EUR-TRY'!$E$26*'Turkish CPI'!$G$3^7</f>
        <v>8506.4712723214998</v>
      </c>
      <c r="Y15" s="39">
        <f t="shared" si="8"/>
        <v>195648.8392633945</v>
      </c>
    </row>
    <row r="16" spans="1:25" s="8" customFormat="1">
      <c r="A16" s="26" t="s">
        <v>83</v>
      </c>
      <c r="B16" s="8">
        <v>0</v>
      </c>
      <c r="C16" s="39">
        <f>C85*'Currency Exchange EUR-TRY'!$E$19</f>
        <v>11691.544801001481</v>
      </c>
      <c r="D16" s="39">
        <f t="shared" si="1"/>
        <v>0</v>
      </c>
      <c r="E16" s="8">
        <v>0</v>
      </c>
      <c r="F16" s="39">
        <f>C85*'Currency Exchange EUR-TRY'!$E$20*'Turkish CPI'!$G$3</f>
        <v>11558.449847233462</v>
      </c>
      <c r="G16" s="39">
        <f t="shared" si="2"/>
        <v>0</v>
      </c>
      <c r="H16" s="8">
        <v>0</v>
      </c>
      <c r="I16" s="39">
        <f>C85*'Currency Exchange EUR-TRY'!$E$21*'Turkish CPI'!$G$3^2</f>
        <v>11426.870028293219</v>
      </c>
      <c r="J16" s="39">
        <f t="shared" si="3"/>
        <v>0</v>
      </c>
      <c r="K16" s="8">
        <v>15</v>
      </c>
      <c r="L16" s="39">
        <f>C85*'Currency Exchange EUR-TRY'!$E$22*'Turkish CPI'!$G$3^3</f>
        <v>11296.788096092218</v>
      </c>
      <c r="M16" s="39">
        <f t="shared" si="4"/>
        <v>169451.82144138328</v>
      </c>
      <c r="N16" s="8">
        <v>20</v>
      </c>
      <c r="O16" s="39">
        <f>C85*'Currency Exchange EUR-TRY'!$E$23*'Turkish CPI'!$G$3^4</f>
        <v>11168.186998891808</v>
      </c>
      <c r="P16" s="39">
        <f t="shared" si="5"/>
        <v>223363.73997783614</v>
      </c>
      <c r="Q16" s="8">
        <v>22</v>
      </c>
      <c r="R16" s="39">
        <f>C85*'Currency Exchange EUR-TRY'!$E$24*'Turkish CPI'!$G$3^5</f>
        <v>11041.049879068019</v>
      </c>
      <c r="S16" s="39">
        <f t="shared" si="6"/>
        <v>242903.09733949642</v>
      </c>
      <c r="T16" s="8">
        <v>22</v>
      </c>
      <c r="U16" s="39">
        <f>C85*'Currency Exchange EUR-TRY'!$E$25*'Turkish CPI'!$G$3^6</f>
        <v>10915.360070901774</v>
      </c>
      <c r="V16" s="39">
        <f t="shared" si="7"/>
        <v>240137.92155983901</v>
      </c>
      <c r="W16" s="8">
        <v>23</v>
      </c>
      <c r="X16" s="39">
        <f>C85*'Currency Exchange EUR-TRY'!$E$26*'Turkish CPI'!$G$3^7</f>
        <v>10791.101098394263</v>
      </c>
      <c r="Y16" s="39">
        <f t="shared" si="8"/>
        <v>248195.32526306805</v>
      </c>
    </row>
    <row r="17" spans="1:25" s="8" customFormat="1">
      <c r="A17" s="26" t="s">
        <v>85</v>
      </c>
      <c r="B17" s="37">
        <v>0</v>
      </c>
      <c r="C17" s="39">
        <f>C86*'Currency Exchange EUR-TRY'!$E$19</f>
        <v>14580.368995423511</v>
      </c>
      <c r="D17" s="39">
        <f t="shared" si="1"/>
        <v>0</v>
      </c>
      <c r="E17" s="37">
        <v>0</v>
      </c>
      <c r="F17" s="39">
        <f>C86*'Currency Exchange EUR-TRY'!$E$20*'Turkish CPI'!$G$3</f>
        <v>14414.388060449004</v>
      </c>
      <c r="G17" s="39">
        <f t="shared" si="2"/>
        <v>0</v>
      </c>
      <c r="H17" s="37">
        <v>0</v>
      </c>
      <c r="I17" s="39">
        <f>C86*'Currency Exchange EUR-TRY'!$E$21*'Turkish CPI'!$G$3^2</f>
        <v>14250.296629833656</v>
      </c>
      <c r="J17" s="39">
        <f t="shared" si="3"/>
        <v>0</v>
      </c>
      <c r="K17" s="37">
        <v>15</v>
      </c>
      <c r="L17" s="39">
        <f>C86*'Currency Exchange EUR-TRY'!$E$22*'Turkish CPI'!$G$3^3</f>
        <v>14088.073193717175</v>
      </c>
      <c r="M17" s="39">
        <f t="shared" si="4"/>
        <v>211321.09790575763</v>
      </c>
      <c r="N17" s="37">
        <v>20</v>
      </c>
      <c r="O17" s="39">
        <f>C86*'Currency Exchange EUR-TRY'!$E$23*'Turkish CPI'!$G$3^4</f>
        <v>13927.696487104575</v>
      </c>
      <c r="P17" s="39">
        <f t="shared" si="5"/>
        <v>278553.92974209151</v>
      </c>
      <c r="Q17" s="37">
        <v>22</v>
      </c>
      <c r="R17" s="39">
        <f>C86*'Currency Exchange EUR-TRY'!$E$24*'Turkish CPI'!$G$3^5</f>
        <v>13769.145487078689</v>
      </c>
      <c r="S17" s="39">
        <f t="shared" si="6"/>
        <v>302921.20071573119</v>
      </c>
      <c r="T17" s="37">
        <v>22</v>
      </c>
      <c r="U17" s="39">
        <f>C86*'Currency Exchange EUR-TRY'!$E$25*'Turkish CPI'!$G$3^6</f>
        <v>13612.39941004438</v>
      </c>
      <c r="V17" s="39">
        <f t="shared" si="7"/>
        <v>299472.78702097636</v>
      </c>
      <c r="W17" s="37">
        <v>23</v>
      </c>
      <c r="X17" s="39">
        <f>C86*'Currency Exchange EUR-TRY'!$E$26*'Turkish CPI'!$G$3^7</f>
        <v>13457.437709004113</v>
      </c>
      <c r="Y17" s="39">
        <f t="shared" si="8"/>
        <v>309521.06730709458</v>
      </c>
    </row>
    <row r="18" spans="1:25" s="8" customFormat="1">
      <c r="A18" s="26" t="s">
        <v>90</v>
      </c>
      <c r="B18" s="8">
        <v>0</v>
      </c>
      <c r="C18" s="39">
        <f>C87*'Currency Exchange EUR-TRY'!$E$19</f>
        <v>14330.58471914509</v>
      </c>
      <c r="D18" s="39">
        <f t="shared" si="1"/>
        <v>0</v>
      </c>
      <c r="E18" s="8">
        <v>0</v>
      </c>
      <c r="F18" s="39">
        <f>C87*'Currency Exchange EUR-TRY'!$E$20*'Turkish CPI'!$G$3</f>
        <v>14167.44729435415</v>
      </c>
      <c r="G18" s="39">
        <f t="shared" si="2"/>
        <v>0</v>
      </c>
      <c r="H18" s="8">
        <v>0</v>
      </c>
      <c r="I18" s="39">
        <f>C87*'Currency Exchange EUR-TRY'!$E$21*'Turkish CPI'!$G$3^2</f>
        <v>14006.167003789689</v>
      </c>
      <c r="J18" s="39">
        <f t="shared" si="3"/>
        <v>0</v>
      </c>
      <c r="K18" s="8">
        <v>5</v>
      </c>
      <c r="L18" s="39">
        <f>C87*'Currency Exchange EUR-TRY'!$E$22*'Turkish CPI'!$G$3^3</f>
        <v>13846.722706088596</v>
      </c>
      <c r="M18" s="39">
        <f t="shared" si="4"/>
        <v>69233.613530442977</v>
      </c>
      <c r="N18" s="8">
        <v>7</v>
      </c>
      <c r="O18" s="39">
        <f>C87*'Currency Exchange EUR-TRY'!$E$23*'Turkish CPI'!$G$3^4</f>
        <v>13689.093500558152</v>
      </c>
      <c r="P18" s="39">
        <f t="shared" si="5"/>
        <v>95823.654503907062</v>
      </c>
      <c r="Q18" s="8">
        <v>8</v>
      </c>
      <c r="R18" s="39">
        <f>C87*'Currency Exchange EUR-TRY'!$E$24*'Turkish CPI'!$G$3^5</f>
        <v>13533.25872443628</v>
      </c>
      <c r="S18" s="39">
        <f t="shared" si="6"/>
        <v>108266.06979549024</v>
      </c>
      <c r="T18" s="8">
        <v>8</v>
      </c>
      <c r="U18" s="39">
        <f>C87*'Currency Exchange EUR-TRY'!$E$25*'Turkish CPI'!$G$3^6</f>
        <v>13379.197950182974</v>
      </c>
      <c r="V18" s="39">
        <f t="shared" si="7"/>
        <v>107033.58360146379</v>
      </c>
      <c r="W18" s="8">
        <v>10</v>
      </c>
      <c r="X18" s="39">
        <f>C87*'Currency Exchange EUR-TRY'!$E$26*'Turkish CPI'!$G$3^7</f>
        <v>13226.890982802561</v>
      </c>
      <c r="Y18" s="39">
        <f t="shared" si="8"/>
        <v>132268.90982802561</v>
      </c>
    </row>
    <row r="19" spans="1:25" s="8" customFormat="1">
      <c r="A19" s="26" t="s">
        <v>94</v>
      </c>
      <c r="B19" s="8">
        <v>0</v>
      </c>
      <c r="C19" s="39">
        <f>C88*'Currency Exchange EUR-TRY'!$E$19</f>
        <v>11175.162758753957</v>
      </c>
      <c r="D19" s="39">
        <f t="shared" si="1"/>
        <v>0</v>
      </c>
      <c r="E19" s="8">
        <v>0</v>
      </c>
      <c r="F19" s="39">
        <f>C88*'Currency Exchange EUR-TRY'!$E$20*'Turkish CPI'!$G$3</f>
        <v>11047.946227829911</v>
      </c>
      <c r="G19" s="39">
        <f t="shared" si="2"/>
        <v>0</v>
      </c>
      <c r="H19" s="8">
        <v>0</v>
      </c>
      <c r="I19" s="39">
        <f>C88*'Currency Exchange EUR-TRY'!$E$21*'Turkish CPI'!$G$3^2</f>
        <v>10922.177912568559</v>
      </c>
      <c r="J19" s="39">
        <f t="shared" si="3"/>
        <v>0</v>
      </c>
      <c r="K19" s="8">
        <v>5</v>
      </c>
      <c r="L19" s="39">
        <f>C88*'Currency Exchange EUR-TRY'!$E$22*'Turkish CPI'!$G$3^3</f>
        <v>10797.841326680022</v>
      </c>
      <c r="M19" s="39">
        <f t="shared" si="4"/>
        <v>53989.206633400107</v>
      </c>
      <c r="N19" s="8">
        <v>7</v>
      </c>
      <c r="O19" s="39">
        <f>C88*'Currency Exchange EUR-TRY'!$E$23*'Turkish CPI'!$G$3^4</f>
        <v>10674.920171552105</v>
      </c>
      <c r="P19" s="39">
        <f t="shared" si="5"/>
        <v>74724.441200864734</v>
      </c>
      <c r="Q19" s="8">
        <v>8</v>
      </c>
      <c r="R19" s="39">
        <f>C88*'Currency Exchange EUR-TRY'!$E$24*'Turkish CPI'!$G$3^5</f>
        <v>10553.398334113794</v>
      </c>
      <c r="S19" s="39">
        <f t="shared" si="6"/>
        <v>84427.186672910349</v>
      </c>
      <c r="T19" s="8">
        <v>8</v>
      </c>
      <c r="U19" s="39">
        <f>C88*'Currency Exchange EUR-TRY'!$E$25*'Turkish CPI'!$G$3^6</f>
        <v>10433.25988472308</v>
      </c>
      <c r="V19" s="39">
        <f t="shared" si="7"/>
        <v>83466.079077784641</v>
      </c>
      <c r="W19" s="8">
        <v>10</v>
      </c>
      <c r="X19" s="39">
        <f>C88*'Currency Exchange EUR-TRY'!$E$26*'Turkish CPI'!$G$3^7</f>
        <v>10314.489075078833</v>
      </c>
      <c r="Y19" s="39">
        <f t="shared" si="8"/>
        <v>103144.89075078833</v>
      </c>
    </row>
    <row r="20" spans="1:25" s="8" customFormat="1">
      <c r="A20" s="26" t="s">
        <v>89</v>
      </c>
      <c r="B20" s="8">
        <v>0</v>
      </c>
      <c r="C20" s="39">
        <f>C89*'Currency Exchange EUR-TRY'!$E$19</f>
        <v>18105.597333903857</v>
      </c>
      <c r="D20" s="39">
        <f t="shared" si="1"/>
        <v>0</v>
      </c>
      <c r="E20" s="8">
        <v>0</v>
      </c>
      <c r="F20" s="39">
        <f>C89*'Currency Exchange EUR-TRY'!$E$20*'Turkish CPI'!$G$3</f>
        <v>17899.485679617428</v>
      </c>
      <c r="G20" s="39">
        <f t="shared" si="2"/>
        <v>0</v>
      </c>
      <c r="H20" s="8">
        <v>0</v>
      </c>
      <c r="I20" s="39">
        <f>C89*'Currency Exchange EUR-TRY'!$E$21*'Turkish CPI'!$G$3^2</f>
        <v>17695.72037233349</v>
      </c>
      <c r="J20" s="39">
        <f t="shared" si="3"/>
        <v>0</v>
      </c>
      <c r="K20" s="8">
        <v>1</v>
      </c>
      <c r="L20" s="39">
        <f>C89*'Currency Exchange EUR-TRY'!$E$22*'Turkish CPI'!$G$3^3</f>
        <v>17494.274701557308</v>
      </c>
      <c r="M20" s="39">
        <f t="shared" si="4"/>
        <v>17494.274701557308</v>
      </c>
      <c r="N20" s="8">
        <v>1</v>
      </c>
      <c r="O20" s="39">
        <f>C89*'Currency Exchange EUR-TRY'!$E$23*'Turkish CPI'!$G$3^4</f>
        <v>17295.122260862783</v>
      </c>
      <c r="P20" s="39">
        <f t="shared" si="5"/>
        <v>17295.122260862783</v>
      </c>
      <c r="Q20" s="8">
        <v>1</v>
      </c>
      <c r="R20" s="39">
        <f>C89*'Currency Exchange EUR-TRY'!$E$24*'Turkish CPI'!$G$3^5</f>
        <v>17098.236944430977</v>
      </c>
      <c r="S20" s="39">
        <f t="shared" si="6"/>
        <v>17098.236944430977</v>
      </c>
      <c r="T20" s="8">
        <v>1</v>
      </c>
      <c r="U20" s="39">
        <f>C89*'Currency Exchange EUR-TRY'!$E$25*'Turkish CPI'!$G$3^6</f>
        <v>16903.592943628042</v>
      </c>
      <c r="V20" s="39">
        <f t="shared" si="7"/>
        <v>16903.592943628042</v>
      </c>
      <c r="W20" s="8">
        <v>1</v>
      </c>
      <c r="X20" s="39">
        <f>C89*'Currency Exchange EUR-TRY'!$E$26*'Turkish CPI'!$G$3^7</f>
        <v>16711.164743622096</v>
      </c>
      <c r="Y20" s="39">
        <f t="shared" si="8"/>
        <v>16711.164743622096</v>
      </c>
    </row>
    <row r="21" spans="1:25" s="8" customFormat="1">
      <c r="A21" s="30" t="s">
        <v>78</v>
      </c>
      <c r="B21" s="30">
        <f>SUM(B22:B29)</f>
        <v>8</v>
      </c>
      <c r="C21" s="32">
        <f>SUM(C22:C29)</f>
        <v>186936.19757426169</v>
      </c>
      <c r="D21" s="32">
        <f t="shared" ref="D21" si="9">SUM(D22:D29)</f>
        <v>186936.19757426169</v>
      </c>
      <c r="E21" s="30">
        <f>SUM(E22:E29)</f>
        <v>8</v>
      </c>
      <c r="F21" s="32">
        <f>SUM(F22:F29)</f>
        <v>184808.14135951884</v>
      </c>
      <c r="G21" s="32">
        <f t="shared" ref="G21" si="10">SUM(G22:G29)</f>
        <v>184808.14135951884</v>
      </c>
      <c r="H21" s="30">
        <f>SUM(H22:H29)</f>
        <v>8</v>
      </c>
      <c r="I21" s="32">
        <f>SUM(I22:I29)</f>
        <v>182704.31064690917</v>
      </c>
      <c r="J21" s="32">
        <f t="shared" ref="J21" si="11">SUM(J22:J29)</f>
        <v>182704.31064690917</v>
      </c>
      <c r="K21" s="30">
        <f t="shared" ref="K21" si="12">SUM(K22:K29)</f>
        <v>25</v>
      </c>
      <c r="L21" s="32">
        <f>SUM(L22:L29)</f>
        <v>180624.42965661566</v>
      </c>
      <c r="M21" s="32">
        <f t="shared" ref="M21:N21" si="13">SUM(M22:M29)</f>
        <v>583391.66501477035</v>
      </c>
      <c r="N21" s="30">
        <f t="shared" si="13"/>
        <v>35</v>
      </c>
      <c r="O21" s="32">
        <f>SUM(O22:O29)</f>
        <v>178568.22574826103</v>
      </c>
      <c r="P21" s="32">
        <f t="shared" ref="P21:Q21" si="14">SUM(P22:P29)</f>
        <v>799989.53099834535</v>
      </c>
      <c r="Q21" s="30">
        <f t="shared" si="14"/>
        <v>40</v>
      </c>
      <c r="R21" s="32">
        <f>SUM(R22:R29)</f>
        <v>176535.42938516909</v>
      </c>
      <c r="S21" s="32">
        <f t="shared" ref="S21:T21" si="15">SUM(S22:S29)</f>
        <v>892285.69638250791</v>
      </c>
      <c r="T21" s="30">
        <f t="shared" si="15"/>
        <v>44</v>
      </c>
      <c r="U21" s="32">
        <f>SUM(U22:U29)</f>
        <v>174525.77409903239</v>
      </c>
      <c r="V21" s="32">
        <f t="shared" ref="V21:W21" si="16">SUM(V22:V29)</f>
        <v>972291.82795043709</v>
      </c>
      <c r="W21" s="30">
        <f t="shared" si="16"/>
        <v>44</v>
      </c>
      <c r="X21" s="32">
        <f>SUM(X22:X29)</f>
        <v>172538.99645498241</v>
      </c>
      <c r="Y21" s="32">
        <f t="shared" ref="Y21" si="17">SUM(Y22:Y29)</f>
        <v>961223.39019540232</v>
      </c>
    </row>
    <row r="22" spans="1:25" s="8" customFormat="1">
      <c r="A22" s="26" t="s">
        <v>79</v>
      </c>
      <c r="B22" s="37">
        <v>1</v>
      </c>
      <c r="C22" s="39">
        <f>C91*'Currency Exchange EUR-TRY'!$E$19</f>
        <v>18910.701344280678</v>
      </c>
      <c r="D22" s="39">
        <f>B22*C22</f>
        <v>18910.701344280678</v>
      </c>
      <c r="E22" s="37">
        <v>1</v>
      </c>
      <c r="F22" s="39">
        <f>C91*'Currency Exchange EUR-TRY'!$E$20*'Turkish CPI'!$G$3</f>
        <v>18695.424495585517</v>
      </c>
      <c r="G22" s="39">
        <f>E22*F22</f>
        <v>18695.424495585517</v>
      </c>
      <c r="H22" s="37">
        <v>1</v>
      </c>
      <c r="I22" s="39">
        <f>C91*'Currency Exchange EUR-TRY'!$E$21*'Turkish CPI'!$G$3^2</f>
        <v>18482.59832921781</v>
      </c>
      <c r="J22" s="39">
        <f>H22*I22</f>
        <v>18482.59832921781</v>
      </c>
      <c r="K22" s="37">
        <v>2</v>
      </c>
      <c r="L22" s="39">
        <f>C91*'Currency Exchange EUR-TRY'!$E$22*'Turkish CPI'!$G$3^3</f>
        <v>18272.194946943688</v>
      </c>
      <c r="M22" s="39">
        <f>K22*L22</f>
        <v>36544.389893887375</v>
      </c>
      <c r="N22" s="37">
        <v>3</v>
      </c>
      <c r="O22" s="39">
        <f>C91*'Currency Exchange EUR-TRY'!$E$23*'Turkish CPI'!$G$3^4</f>
        <v>18064.186768118991</v>
      </c>
      <c r="P22" s="39">
        <f>N22*O22</f>
        <v>54192.560304356972</v>
      </c>
      <c r="Q22" s="37">
        <v>4</v>
      </c>
      <c r="R22" s="39">
        <f>C91*'Currency Exchange EUR-TRY'!$E$24*'Turkish CPI'!$G$3^5</f>
        <v>17858.546526073835</v>
      </c>
      <c r="S22" s="39">
        <f>Q22*R22</f>
        <v>71434.186104295339</v>
      </c>
      <c r="T22" s="37">
        <v>4</v>
      </c>
      <c r="U22" s="39">
        <f>C91*'Currency Exchange EUR-TRY'!$E$25*'Turkish CPI'!$G$3^6</f>
        <v>17655.247264538422</v>
      </c>
      <c r="V22" s="39">
        <f>T22*U22</f>
        <v>70620.989058153689</v>
      </c>
      <c r="W22" s="37">
        <v>4</v>
      </c>
      <c r="X22" s="39">
        <f>C91*'Currency Exchange EUR-TRY'!$E$26*'Turkish CPI'!$G$3^7</f>
        <v>17454.26233410943</v>
      </c>
      <c r="Y22" s="39">
        <f>W22*X22</f>
        <v>69817.049336437718</v>
      </c>
    </row>
    <row r="23" spans="1:25" s="8" customFormat="1">
      <c r="A23" s="26" t="s">
        <v>80</v>
      </c>
      <c r="B23" s="8">
        <v>1</v>
      </c>
      <c r="C23" s="39">
        <f>C92*'Currency Exchange EUR-TRY'!$E$19</f>
        <v>19041.751649006867</v>
      </c>
      <c r="D23" s="39">
        <f t="shared" ref="D23:D29" si="18">B23*C23</f>
        <v>19041.751649006867</v>
      </c>
      <c r="E23" s="8">
        <v>1</v>
      </c>
      <c r="F23" s="39">
        <f>C92*'Currency Exchange EUR-TRY'!$E$20*'Turkish CPI'!$G$3</f>
        <v>18824.982941490165</v>
      </c>
      <c r="G23" s="39">
        <f t="shared" ref="G23:G29" si="19">E23*F23</f>
        <v>18824.982941490165</v>
      </c>
      <c r="H23" s="8">
        <v>1</v>
      </c>
      <c r="I23" s="39">
        <f>C92*'Currency Exchange EUR-TRY'!$E$21*'Turkish CPI'!$G$3^2</f>
        <v>18610.681899418567</v>
      </c>
      <c r="J23" s="39">
        <f t="shared" ref="J23:J29" si="20">H23*I23</f>
        <v>18610.681899418567</v>
      </c>
      <c r="K23" s="8">
        <v>2</v>
      </c>
      <c r="L23" s="39">
        <f>C92*'Currency Exchange EUR-TRY'!$E$22*'Turkish CPI'!$G$3^3</f>
        <v>18398.820431224711</v>
      </c>
      <c r="M23" s="39">
        <f t="shared" ref="M23:M29" si="21">K23*L23</f>
        <v>36797.640862449422</v>
      </c>
      <c r="N23" s="8">
        <v>3</v>
      </c>
      <c r="O23" s="39">
        <f>C92*'Currency Exchange EUR-TRY'!$E$23*'Turkish CPI'!$G$3^4</f>
        <v>18189.370765131807</v>
      </c>
      <c r="P23" s="39">
        <f t="shared" ref="P23:P29" si="22">N23*O23</f>
        <v>54568.112295395418</v>
      </c>
      <c r="Q23" s="8">
        <v>4</v>
      </c>
      <c r="R23" s="39">
        <f>C92*'Currency Exchange EUR-TRY'!$E$24*'Turkish CPI'!$G$3^5</f>
        <v>17982.305445513204</v>
      </c>
      <c r="S23" s="39">
        <f t="shared" ref="S23:S29" si="23">Q23*R23</f>
        <v>71929.221782052817</v>
      </c>
      <c r="T23" s="8">
        <v>4</v>
      </c>
      <c r="U23" s="39">
        <f>C92*'Currency Exchange EUR-TRY'!$E$25*'Turkish CPI'!$G$3^6</f>
        <v>17777.597329293356</v>
      </c>
      <c r="V23" s="39">
        <f t="shared" ref="V23:V29" si="24">T23*U23</f>
        <v>71110.389317173423</v>
      </c>
      <c r="W23" s="8">
        <v>4</v>
      </c>
      <c r="X23" s="39">
        <f>C92*'Currency Exchange EUR-TRY'!$E$26*'Turkish CPI'!$G$3^7</f>
        <v>17575.219582389789</v>
      </c>
      <c r="Y23" s="39">
        <f t="shared" ref="Y23:Y29" si="25">W23*X23</f>
        <v>70300.878329559157</v>
      </c>
    </row>
    <row r="24" spans="1:25" s="8" customFormat="1">
      <c r="A24" s="26" t="s">
        <v>81</v>
      </c>
      <c r="B24" s="37">
        <v>1</v>
      </c>
      <c r="C24" s="39">
        <f>C93*'Currency Exchange EUR-TRY'!$E$19</f>
        <v>22082.145837186188</v>
      </c>
      <c r="D24" s="39">
        <f t="shared" si="18"/>
        <v>22082.145837186188</v>
      </c>
      <c r="E24" s="37">
        <v>1</v>
      </c>
      <c r="F24" s="39">
        <f>C93*'Currency Exchange EUR-TRY'!$E$20*'Turkish CPI'!$G$3</f>
        <v>21830.765696296065</v>
      </c>
      <c r="G24" s="39">
        <f t="shared" si="19"/>
        <v>21830.765696296065</v>
      </c>
      <c r="H24" s="37">
        <v>1</v>
      </c>
      <c r="I24" s="39">
        <f>C93*'Currency Exchange EUR-TRY'!$E$21*'Turkish CPI'!$G$3^2</f>
        <v>21582.247232694906</v>
      </c>
      <c r="J24" s="39">
        <f t="shared" si="20"/>
        <v>21582.247232694906</v>
      </c>
      <c r="K24" s="37">
        <v>2</v>
      </c>
      <c r="L24" s="39">
        <f>C93*'Currency Exchange EUR-TRY'!$E$22*'Turkish CPI'!$G$3^3</f>
        <v>21336.557869438184</v>
      </c>
      <c r="M24" s="39">
        <f t="shared" si="21"/>
        <v>42673.115738876368</v>
      </c>
      <c r="N24" s="37">
        <v>3</v>
      </c>
      <c r="O24" s="39">
        <f>C93*'Currency Exchange EUR-TRY'!$E$23*'Turkish CPI'!$G$3^4</f>
        <v>21093.665400432863</v>
      </c>
      <c r="P24" s="39">
        <f t="shared" si="22"/>
        <v>63280.996201298592</v>
      </c>
      <c r="Q24" s="37">
        <v>4</v>
      </c>
      <c r="R24" s="39">
        <f>C93*'Currency Exchange EUR-TRY'!$E$24*'Turkish CPI'!$G$3^5</f>
        <v>20853.537986215691</v>
      </c>
      <c r="S24" s="39">
        <f t="shared" si="23"/>
        <v>83414.151944862766</v>
      </c>
      <c r="T24" s="37">
        <v>4</v>
      </c>
      <c r="U24" s="39">
        <f>C93*'Currency Exchange EUR-TRY'!$E$25*'Turkish CPI'!$G$3^6</f>
        <v>20616.144149779528</v>
      </c>
      <c r="V24" s="39">
        <f t="shared" si="24"/>
        <v>82464.576599118111</v>
      </c>
      <c r="W24" s="37">
        <v>4</v>
      </c>
      <c r="X24" s="39">
        <f>C93*'Currency Exchange EUR-TRY'!$E$26*'Turkish CPI'!$G$3^7</f>
        <v>20381.452772447192</v>
      </c>
      <c r="Y24" s="39">
        <f t="shared" si="25"/>
        <v>81525.811089788767</v>
      </c>
    </row>
    <row r="25" spans="1:25" s="8" customFormat="1">
      <c r="A25" s="26" t="s">
        <v>84</v>
      </c>
      <c r="B25" s="8">
        <v>1</v>
      </c>
      <c r="C25" s="39">
        <f>C94*'Currency Exchange EUR-TRY'!$E$19</f>
        <v>24023.584124601621</v>
      </c>
      <c r="D25" s="39">
        <f t="shared" si="18"/>
        <v>24023.584124601621</v>
      </c>
      <c r="E25" s="8">
        <v>1</v>
      </c>
      <c r="F25" s="39">
        <f>C94*'Currency Exchange EUR-TRY'!$E$20*'Turkish CPI'!$G$3</f>
        <v>23750.102914647905</v>
      </c>
      <c r="G25" s="39">
        <f t="shared" si="19"/>
        <v>23750.102914647905</v>
      </c>
      <c r="H25" s="8">
        <v>1</v>
      </c>
      <c r="I25" s="39">
        <f>C94*'Currency Exchange EUR-TRY'!$E$21*'Turkish CPI'!$G$3^2</f>
        <v>23479.734977543474</v>
      </c>
      <c r="J25" s="39">
        <f t="shared" si="20"/>
        <v>23479.734977543474</v>
      </c>
      <c r="K25" s="8">
        <v>3</v>
      </c>
      <c r="L25" s="39">
        <f>C94*'Currency Exchange EUR-TRY'!$E$22*'Turkish CPI'!$G$3^3</f>
        <v>23212.444872214212</v>
      </c>
      <c r="M25" s="39">
        <f t="shared" si="21"/>
        <v>69637.334616642635</v>
      </c>
      <c r="N25" s="8">
        <v>4</v>
      </c>
      <c r="O25" s="39">
        <f>C94*'Currency Exchange EUR-TRY'!$E$23*'Turkish CPI'!$G$3^4</f>
        <v>22948.197561042343</v>
      </c>
      <c r="P25" s="39">
        <f t="shared" si="22"/>
        <v>91792.790244169373</v>
      </c>
      <c r="Q25" s="8">
        <v>5</v>
      </c>
      <c r="R25" s="39">
        <f>C94*'Currency Exchange EUR-TRY'!$E$24*'Turkish CPI'!$G$3^5</f>
        <v>22686.958405273574</v>
      </c>
      <c r="S25" s="39">
        <f t="shared" si="23"/>
        <v>113434.79202636787</v>
      </c>
      <c r="T25" s="8">
        <v>6</v>
      </c>
      <c r="U25" s="39">
        <f>C94*'Currency Exchange EUR-TRY'!$E$25*'Turkish CPI'!$G$3^6</f>
        <v>22428.69316047648</v>
      </c>
      <c r="V25" s="39">
        <f t="shared" si="24"/>
        <v>134572.15896285887</v>
      </c>
      <c r="W25" s="8">
        <v>6</v>
      </c>
      <c r="X25" s="39">
        <f>C94*'Currency Exchange EUR-TRY'!$E$26*'Turkish CPI'!$G$3^7</f>
        <v>22173.367972053562</v>
      </c>
      <c r="Y25" s="39">
        <f t="shared" si="25"/>
        <v>133040.20783232138</v>
      </c>
    </row>
    <row r="26" spans="1:25" s="8" customFormat="1">
      <c r="A26" s="26" t="s">
        <v>86</v>
      </c>
      <c r="B26" s="37">
        <v>1</v>
      </c>
      <c r="C26" s="39">
        <f>C95*'Currency Exchange EUR-TRY'!$E$19</f>
        <v>23319.225459710116</v>
      </c>
      <c r="D26" s="39">
        <f t="shared" si="18"/>
        <v>23319.225459710116</v>
      </c>
      <c r="E26" s="37">
        <v>1</v>
      </c>
      <c r="F26" s="39">
        <f>C95*'Currency Exchange EUR-TRY'!$E$20*'Turkish CPI'!$G$3</f>
        <v>23053.76257287242</v>
      </c>
      <c r="G26" s="39">
        <f t="shared" si="19"/>
        <v>23053.76257287242</v>
      </c>
      <c r="H26" s="37">
        <v>1</v>
      </c>
      <c r="I26" s="39">
        <f>C95*'Currency Exchange EUR-TRY'!$E$21*'Turkish CPI'!$G$3^2</f>
        <v>22791.321679385652</v>
      </c>
      <c r="J26" s="39">
        <f t="shared" si="20"/>
        <v>22791.321679385652</v>
      </c>
      <c r="K26" s="37">
        <v>3</v>
      </c>
      <c r="L26" s="39">
        <f>C95*'Currency Exchange EUR-TRY'!$E$22*'Turkish CPI'!$G$3^3</f>
        <v>22531.86837728908</v>
      </c>
      <c r="M26" s="39">
        <f t="shared" si="21"/>
        <v>67595.60513186724</v>
      </c>
      <c r="N26" s="37">
        <v>5</v>
      </c>
      <c r="O26" s="39">
        <f>C95*'Currency Exchange EUR-TRY'!$E$23*'Turkish CPI'!$G$3^4</f>
        <v>22275.368656249175</v>
      </c>
      <c r="P26" s="39">
        <f t="shared" si="22"/>
        <v>111376.84328124588</v>
      </c>
      <c r="Q26" s="37">
        <v>6</v>
      </c>
      <c r="R26" s="39">
        <f>C95*'Currency Exchange EUR-TRY'!$E$24*'Turkish CPI'!$G$3^5</f>
        <v>22021.788893101439</v>
      </c>
      <c r="S26" s="39">
        <f t="shared" si="23"/>
        <v>132130.73335860862</v>
      </c>
      <c r="T26" s="37">
        <v>7</v>
      </c>
      <c r="U26" s="39">
        <f>C95*'Currency Exchange EUR-TRY'!$E$25*'Turkish CPI'!$G$3^6</f>
        <v>21771.095847442888</v>
      </c>
      <c r="V26" s="39">
        <f t="shared" si="24"/>
        <v>152397.67093210021</v>
      </c>
      <c r="W26" s="37">
        <v>7</v>
      </c>
      <c r="X26" s="39">
        <f>C95*'Currency Exchange EUR-TRY'!$E$26*'Turkish CPI'!$G$3^7</f>
        <v>21523.256657274767</v>
      </c>
      <c r="Y26" s="39">
        <f t="shared" si="25"/>
        <v>150662.79660092338</v>
      </c>
    </row>
    <row r="27" spans="1:25" s="8" customFormat="1">
      <c r="A27" s="26" t="s">
        <v>87</v>
      </c>
      <c r="B27" s="8">
        <v>1</v>
      </c>
      <c r="C27" s="39">
        <f>C96*'Currency Exchange EUR-TRY'!$E$19</f>
        <v>23445.010249519732</v>
      </c>
      <c r="D27" s="39">
        <f t="shared" si="18"/>
        <v>23445.010249519732</v>
      </c>
      <c r="E27" s="8">
        <v>1</v>
      </c>
      <c r="F27" s="39">
        <f>C96*'Currency Exchange EUR-TRY'!$E$20*'Turkish CPI'!$G$3</f>
        <v>23178.115445765205</v>
      </c>
      <c r="G27" s="39">
        <f t="shared" si="19"/>
        <v>23178.115445765205</v>
      </c>
      <c r="H27" s="8">
        <v>1</v>
      </c>
      <c r="I27" s="39">
        <f>C96*'Currency Exchange EUR-TRY'!$E$21*'Turkish CPI'!$G$3^2</f>
        <v>22914.258936108781</v>
      </c>
      <c r="J27" s="39">
        <f t="shared" si="20"/>
        <v>22914.258936108781</v>
      </c>
      <c r="K27" s="8">
        <v>5</v>
      </c>
      <c r="L27" s="39">
        <f>C96*'Currency Exchange EUR-TRY'!$E$22*'Turkish CPI'!$G$3^3</f>
        <v>22653.406133024233</v>
      </c>
      <c r="M27" s="39">
        <f t="shared" si="21"/>
        <v>113267.03066512116</v>
      </c>
      <c r="N27" s="8">
        <v>7</v>
      </c>
      <c r="O27" s="39">
        <f>C96*'Currency Exchange EUR-TRY'!$E$23*'Turkish CPI'!$G$3^4</f>
        <v>22395.522842725008</v>
      </c>
      <c r="P27" s="39">
        <f t="shared" si="22"/>
        <v>156768.65989907505</v>
      </c>
      <c r="Q27" s="8">
        <v>7</v>
      </c>
      <c r="R27" s="39">
        <f>C96*'Currency Exchange EUR-TRY'!$E$24*'Turkish CPI'!$G$3^5</f>
        <v>22140.575260681973</v>
      </c>
      <c r="S27" s="39">
        <f t="shared" si="23"/>
        <v>154984.02682477381</v>
      </c>
      <c r="T27" s="8">
        <v>8</v>
      </c>
      <c r="U27" s="39">
        <f>C96*'Currency Exchange EUR-TRY'!$E$25*'Turkish CPI'!$G$3^6</f>
        <v>21888.529967192153</v>
      </c>
      <c r="V27" s="39">
        <f t="shared" si="24"/>
        <v>175108.23973753722</v>
      </c>
      <c r="W27" s="8">
        <v>8</v>
      </c>
      <c r="X27" s="39">
        <f>C96*'Currency Exchange EUR-TRY'!$E$26*'Turkish CPI'!$G$3^7</f>
        <v>21639.353922997903</v>
      </c>
      <c r="Y27" s="39">
        <f t="shared" si="25"/>
        <v>173114.83138398323</v>
      </c>
    </row>
    <row r="28" spans="1:25" s="8" customFormat="1">
      <c r="A28" s="26" t="s">
        <v>88</v>
      </c>
      <c r="B28" s="37">
        <v>1</v>
      </c>
      <c r="C28" s="39">
        <f>C97*'Currency Exchange EUR-TRY'!$E$19</f>
        <v>30326.315084632606</v>
      </c>
      <c r="D28" s="39">
        <f t="shared" si="18"/>
        <v>30326.315084632606</v>
      </c>
      <c r="E28" s="37">
        <v>1</v>
      </c>
      <c r="F28" s="39">
        <f>C97*'Currency Exchange EUR-TRY'!$E$20*'Turkish CPI'!$G$3</f>
        <v>29981.084443785399</v>
      </c>
      <c r="G28" s="39">
        <f t="shared" si="19"/>
        <v>29981.084443785399</v>
      </c>
      <c r="H28" s="37">
        <v>1</v>
      </c>
      <c r="I28" s="39">
        <f>C97*'Currency Exchange EUR-TRY'!$E$21*'Turkish CPI'!$G$3^2</f>
        <v>29639.783861537369</v>
      </c>
      <c r="J28" s="39">
        <f t="shared" si="20"/>
        <v>29639.783861537369</v>
      </c>
      <c r="K28" s="37">
        <v>4</v>
      </c>
      <c r="L28" s="39">
        <f>C97*'Currency Exchange EUR-TRY'!$E$22*'Turkish CPI'!$G$3^3</f>
        <v>29302.368598636654</v>
      </c>
      <c r="M28" s="39">
        <f t="shared" si="21"/>
        <v>117209.47439454662</v>
      </c>
      <c r="N28" s="37">
        <v>5</v>
      </c>
      <c r="O28" s="39">
        <f>C97*'Currency Exchange EUR-TRY'!$E$23*'Turkish CPI'!$G$3^4</f>
        <v>28968.794425136934</v>
      </c>
      <c r="P28" s="39">
        <f t="shared" si="22"/>
        <v>144843.97212568467</v>
      </c>
      <c r="Q28" s="37">
        <v>5</v>
      </c>
      <c r="R28" s="39">
        <f>C97*'Currency Exchange EUR-TRY'!$E$24*'Turkish CPI'!$G$3^5</f>
        <v>28639.017614599572</v>
      </c>
      <c r="S28" s="39">
        <f t="shared" si="23"/>
        <v>143195.08807299787</v>
      </c>
      <c r="T28" s="37">
        <v>5</v>
      </c>
      <c r="U28" s="39">
        <f>C97*'Currency Exchange EUR-TRY'!$E$25*'Turkish CPI'!$G$3^6</f>
        <v>28312.994938361779</v>
      </c>
      <c r="V28" s="39">
        <f t="shared" si="24"/>
        <v>141564.97469180889</v>
      </c>
      <c r="W28" s="37">
        <v>5</v>
      </c>
      <c r="X28" s="39">
        <f>C97*'Currency Exchange EUR-TRY'!$E$26*'Turkish CPI'!$G$3^7</f>
        <v>27990.683659869934</v>
      </c>
      <c r="Y28" s="39">
        <f t="shared" si="25"/>
        <v>139953.41829934967</v>
      </c>
    </row>
    <row r="29" spans="1:25" s="8" customFormat="1">
      <c r="A29" s="26" t="s">
        <v>93</v>
      </c>
      <c r="B29" s="8">
        <v>1</v>
      </c>
      <c r="C29" s="39">
        <f>C98*'Currency Exchange EUR-TRY'!$E$19</f>
        <v>25787.463825323888</v>
      </c>
      <c r="D29" s="39">
        <f t="shared" si="18"/>
        <v>25787.463825323888</v>
      </c>
      <c r="E29" s="8">
        <v>1</v>
      </c>
      <c r="F29" s="39">
        <f>C98*'Currency Exchange EUR-TRY'!$E$20*'Turkish CPI'!$G$3</f>
        <v>25493.90284907617</v>
      </c>
      <c r="G29" s="39">
        <f t="shared" si="19"/>
        <v>25493.90284907617</v>
      </c>
      <c r="H29" s="8">
        <v>1</v>
      </c>
      <c r="I29" s="39">
        <f>C98*'Currency Exchange EUR-TRY'!$E$21*'Turkish CPI'!$G$3^2</f>
        <v>25203.683731002602</v>
      </c>
      <c r="J29" s="39">
        <f t="shared" si="20"/>
        <v>25203.683731002602</v>
      </c>
      <c r="K29" s="8">
        <v>4</v>
      </c>
      <c r="L29" s="39">
        <f>C98*'Currency Exchange EUR-TRY'!$E$22*'Turkish CPI'!$G$3^3</f>
        <v>24916.768427844872</v>
      </c>
      <c r="M29" s="39">
        <f t="shared" si="21"/>
        <v>99667.073711379489</v>
      </c>
      <c r="N29" s="8">
        <v>5</v>
      </c>
      <c r="O29" s="39">
        <f>C98*'Currency Exchange EUR-TRY'!$E$23*'Turkish CPI'!$G$3^4</f>
        <v>24633.119329423898</v>
      </c>
      <c r="P29" s="39">
        <f t="shared" si="22"/>
        <v>123165.5966471195</v>
      </c>
      <c r="Q29" s="8">
        <v>5</v>
      </c>
      <c r="R29" s="39">
        <f>C98*'Currency Exchange EUR-TRY'!$E$24*'Turkish CPI'!$G$3^5</f>
        <v>24352.699253709783</v>
      </c>
      <c r="S29" s="39">
        <f t="shared" si="23"/>
        <v>121763.49626854892</v>
      </c>
      <c r="T29" s="8">
        <v>6</v>
      </c>
      <c r="U29" s="39">
        <f>C98*'Currency Exchange EUR-TRY'!$E$25*'Turkish CPI'!$G$3^6</f>
        <v>24075.471441947786</v>
      </c>
      <c r="V29" s="39">
        <f t="shared" si="24"/>
        <v>144452.82865168672</v>
      </c>
      <c r="W29" s="8">
        <v>6</v>
      </c>
      <c r="X29" s="39">
        <f>C98*'Currency Exchange EUR-TRY'!$E$26*'Turkish CPI'!$G$3^7</f>
        <v>23801.399553839823</v>
      </c>
      <c r="Y29" s="39">
        <f t="shared" si="25"/>
        <v>142808.39732303895</v>
      </c>
    </row>
    <row r="30" spans="1:25" s="30" customFormat="1">
      <c r="A30" s="30" t="s">
        <v>42</v>
      </c>
      <c r="B30" s="30">
        <f>SUM(B31:B33)</f>
        <v>0</v>
      </c>
      <c r="C30" s="32">
        <f>SUM(C31:C33)</f>
        <v>52216.416519410937</v>
      </c>
      <c r="D30" s="32">
        <f>SUM(D31:D33)</f>
        <v>0</v>
      </c>
      <c r="E30" s="30">
        <f>SUM(E31:E33)</f>
        <v>0</v>
      </c>
      <c r="F30" s="32">
        <f t="shared" ref="F30" si="26">SUM(F31:F33)</f>
        <v>51621.991944996502</v>
      </c>
      <c r="G30" s="32">
        <f>SUM(G31:G33)</f>
        <v>0</v>
      </c>
      <c r="H30" s="30">
        <f>SUM(H31:H33)</f>
        <v>0</v>
      </c>
      <c r="I30" s="32">
        <f>SUM(I31:I33)</f>
        <v>51034.334218983779</v>
      </c>
      <c r="J30" s="32">
        <f>SUM(J31:J33)</f>
        <v>0</v>
      </c>
      <c r="K30" s="30">
        <f t="shared" ref="K30" si="27">SUM(K31:K33)</f>
        <v>6</v>
      </c>
      <c r="L30" s="32">
        <f t="shared" ref="L30" si="28">SUM(L31:L33)</f>
        <v>50453.366308492128</v>
      </c>
      <c r="M30" s="32">
        <f>SUM(M31:M33)</f>
        <v>80957.683481408632</v>
      </c>
      <c r="N30" s="30">
        <f t="shared" ref="N30" si="29">SUM(N31:N33)</f>
        <v>8</v>
      </c>
      <c r="O30" s="32">
        <f>SUM(O31:O33)</f>
        <v>49879.012057572734</v>
      </c>
      <c r="P30" s="32">
        <f>SUM(P31:P33)</f>
        <v>99978.0405485917</v>
      </c>
      <c r="Q30" s="30">
        <f t="shared" ref="Q30" si="30">SUM(Q31:Q33)</f>
        <v>9</v>
      </c>
      <c r="R30" s="32">
        <f t="shared" ref="R30" si="31">SUM(R31:R33)</f>
        <v>49311.196177225727</v>
      </c>
      <c r="S30" s="32">
        <f>SUM(S31:S33)</f>
        <v>108456.05115449167</v>
      </c>
      <c r="T30" s="30">
        <f t="shared" ref="T30" si="32">SUM(T31:T33)</f>
        <v>11</v>
      </c>
      <c r="U30" s="32">
        <f>SUM(U31:U33)</f>
        <v>48749.844235530953</v>
      </c>
      <c r="V30" s="32">
        <f>SUM(V31:V33)</f>
        <v>126711.92157288635</v>
      </c>
      <c r="W30" s="30">
        <f t="shared" ref="W30" si="33">SUM(W31:W33)</f>
        <v>12</v>
      </c>
      <c r="X30" s="32">
        <f t="shared" ref="X30" si="34">SUM(X31:X33)</f>
        <v>48194.882647891107</v>
      </c>
      <c r="Y30" s="32">
        <f>SUM(Y31:Y33)</f>
        <v>135139.63686386379</v>
      </c>
    </row>
    <row r="31" spans="1:25">
      <c r="A31" s="26" t="s">
        <v>98</v>
      </c>
      <c r="B31" s="26">
        <v>0</v>
      </c>
      <c r="C31" s="39">
        <f>C100*'Currency Exchange EUR-TRY'!$E$19</f>
        <v>31339.938005460976</v>
      </c>
      <c r="D31" s="39">
        <f>B31*C31</f>
        <v>0</v>
      </c>
      <c r="E31" s="26">
        <v>0</v>
      </c>
      <c r="F31" s="39">
        <f>C100*'Currency Exchange EUR-TRY'!$E$20*'Turkish CPI'!$G$3</f>
        <v>30983.168419326204</v>
      </c>
      <c r="G31" s="39">
        <f>E31*F31</f>
        <v>0</v>
      </c>
      <c r="H31" s="26">
        <v>0</v>
      </c>
      <c r="I31" s="39">
        <f>C100*'Currency Exchange EUR-TRY'!$E$21*'Turkish CPI'!$G$3^2</f>
        <v>30630.460249572301</v>
      </c>
      <c r="J31" s="39">
        <f>H31*I31</f>
        <v>0</v>
      </c>
      <c r="K31" s="26">
        <v>1</v>
      </c>
      <c r="L31" s="39">
        <f>C100*'Currency Exchange EUR-TRY'!$E$22*'Turkish CPI'!$G$3^3</f>
        <v>30281.767261588302</v>
      </c>
      <c r="M31" s="39">
        <f>K31*L31</f>
        <v>30281.767261588302</v>
      </c>
      <c r="N31" s="26">
        <v>1</v>
      </c>
      <c r="O31" s="39">
        <f>C100*'Currency Exchange EUR-TRY'!$E$23*'Turkish CPI'!$G$3^4</f>
        <v>29937.043747091757</v>
      </c>
      <c r="P31" s="39">
        <f>N31*O31</f>
        <v>29937.043747091757</v>
      </c>
      <c r="Q31" s="26">
        <v>1</v>
      </c>
      <c r="R31" s="39">
        <f>C100*'Currency Exchange EUR-TRY'!$E$24*'Turkish CPI'!$G$3^5</f>
        <v>29596.244518137079</v>
      </c>
      <c r="S31" s="39">
        <f>Q31*R31</f>
        <v>29596.244518137079</v>
      </c>
      <c r="T31" s="26">
        <v>1</v>
      </c>
      <c r="U31" s="39">
        <f>C100*'Currency Exchange EUR-TRY'!$E$25*'Turkish CPI'!$G$3^6</f>
        <v>29259.324901192103</v>
      </c>
      <c r="V31" s="39">
        <f>T31*U31</f>
        <v>29259.324901192103</v>
      </c>
      <c r="W31" s="26">
        <v>1</v>
      </c>
      <c r="X31" s="39">
        <f>C100*'Currency Exchange EUR-TRY'!$E$26*'Turkish CPI'!$G$3^7</f>
        <v>28926.240731282058</v>
      </c>
      <c r="Y31" s="39">
        <f>W31*X31</f>
        <v>28926.240731282058</v>
      </c>
    </row>
    <row r="32" spans="1:25">
      <c r="A32" s="26" t="s">
        <v>95</v>
      </c>
      <c r="B32" s="26">
        <v>0</v>
      </c>
      <c r="C32" s="39">
        <f>C101*'Currency Exchange EUR-TRY'!$E$19</f>
        <v>10693.786221252227</v>
      </c>
      <c r="D32" s="39">
        <f t="shared" ref="D32:D33" si="35">B32*C32</f>
        <v>0</v>
      </c>
      <c r="E32" s="26">
        <v>0</v>
      </c>
      <c r="F32" s="39">
        <f>C101*'Currency Exchange EUR-TRY'!$E$20*'Turkish CPI'!$G$3</f>
        <v>10572.049615273458</v>
      </c>
      <c r="G32" s="39">
        <f t="shared" ref="G32:G33" si="36">E32*F32</f>
        <v>0</v>
      </c>
      <c r="H32" s="26">
        <v>0</v>
      </c>
      <c r="I32" s="39">
        <f>C101*'Currency Exchange EUR-TRY'!$E$21*'Turkish CPI'!$G$3^2</f>
        <v>10451.6988422381</v>
      </c>
      <c r="J32" s="39">
        <f t="shared" ref="J32:J33" si="37">H32*I32</f>
        <v>0</v>
      </c>
      <c r="K32" s="26">
        <v>3</v>
      </c>
      <c r="L32" s="39">
        <f>C101*'Currency Exchange EUR-TRY'!$E$22*'Turkish CPI'!$G$3^3</f>
        <v>10332.718126012664</v>
      </c>
      <c r="M32" s="39">
        <f t="shared" ref="M32:M33" si="38">K32*L32</f>
        <v>30998.154378037991</v>
      </c>
      <c r="N32" s="26">
        <v>4</v>
      </c>
      <c r="O32" s="39">
        <f>C101*'Currency Exchange EUR-TRY'!$E$23*'Turkish CPI'!$G$3^4</f>
        <v>10215.091870057006</v>
      </c>
      <c r="P32" s="39">
        <f t="shared" ref="P32:P33" si="39">N32*O32</f>
        <v>40860.367480228022</v>
      </c>
      <c r="Q32" s="26">
        <v>4</v>
      </c>
      <c r="R32" s="39">
        <f>C101*'Currency Exchange EUR-TRY'!$E$24*'Turkish CPI'!$G$3^5</f>
        <v>10098.804655379876</v>
      </c>
      <c r="S32" s="39">
        <f t="shared" ref="S32:S33" si="40">Q32*R32</f>
        <v>40395.218621519503</v>
      </c>
      <c r="T32" s="26">
        <v>5</v>
      </c>
      <c r="U32" s="39">
        <f>C101*'Currency Exchange EUR-TRY'!$E$25*'Turkish CPI'!$G$3^6</f>
        <v>9983.8412385177253</v>
      </c>
      <c r="V32" s="39">
        <f t="shared" ref="V32:V33" si="41">T32*U32</f>
        <v>49919.206192588623</v>
      </c>
      <c r="W32" s="26">
        <v>6</v>
      </c>
      <c r="X32" s="39">
        <f>C101*'Currency Exchange EUR-TRY'!$E$26*'Turkish CPI'!$G$3^7</f>
        <v>9870.1865495365109</v>
      </c>
      <c r="Y32" s="39">
        <f t="shared" ref="Y32:Y33" si="42">W32*X32</f>
        <v>59221.119297219062</v>
      </c>
    </row>
    <row r="33" spans="1:25">
      <c r="A33" s="26" t="s">
        <v>96</v>
      </c>
      <c r="B33" s="26">
        <v>0</v>
      </c>
      <c r="C33" s="39">
        <f>C102*'Currency Exchange EUR-TRY'!$E$19</f>
        <v>10182.692292697739</v>
      </c>
      <c r="D33" s="39">
        <f t="shared" si="35"/>
        <v>0</v>
      </c>
      <c r="E33" s="26">
        <v>0</v>
      </c>
      <c r="F33" s="39">
        <f>C102*'Currency Exchange EUR-TRY'!$E$20*'Turkish CPI'!$G$3</f>
        <v>10066.77391039684</v>
      </c>
      <c r="G33" s="39">
        <f t="shared" si="36"/>
        <v>0</v>
      </c>
      <c r="H33" s="26">
        <v>0</v>
      </c>
      <c r="I33" s="39">
        <f>C102*'Currency Exchange EUR-TRY'!$E$21*'Turkish CPI'!$G$3^2</f>
        <v>9952.1751271733756</v>
      </c>
      <c r="J33" s="39">
        <f t="shared" si="37"/>
        <v>0</v>
      </c>
      <c r="K33" s="26">
        <v>2</v>
      </c>
      <c r="L33" s="39">
        <f>C102*'Currency Exchange EUR-TRY'!$E$22*'Turkish CPI'!$G$3^3</f>
        <v>9838.8809208911662</v>
      </c>
      <c r="M33" s="39">
        <f t="shared" si="38"/>
        <v>19677.761841782332</v>
      </c>
      <c r="N33" s="26">
        <v>3</v>
      </c>
      <c r="O33" s="39">
        <f>C102*'Currency Exchange EUR-TRY'!$E$23*'Turkish CPI'!$G$3^4</f>
        <v>9726.8764404239737</v>
      </c>
      <c r="P33" s="39">
        <f t="shared" si="39"/>
        <v>29180.629321271921</v>
      </c>
      <c r="Q33" s="26">
        <v>4</v>
      </c>
      <c r="R33" s="39">
        <f>C102*'Currency Exchange EUR-TRY'!$E$24*'Turkish CPI'!$G$3^5</f>
        <v>9616.1470037087693</v>
      </c>
      <c r="S33" s="39">
        <f t="shared" si="40"/>
        <v>38464.588014835077</v>
      </c>
      <c r="T33" s="26">
        <v>5</v>
      </c>
      <c r="U33" s="39">
        <f>C102*'Currency Exchange EUR-TRY'!$E$25*'Turkish CPI'!$G$3^6</f>
        <v>9506.6780958211257</v>
      </c>
      <c r="V33" s="39">
        <f t="shared" si="41"/>
        <v>47533.390479105627</v>
      </c>
      <c r="W33" s="26">
        <v>5</v>
      </c>
      <c r="X33" s="39">
        <f>C102*'Currency Exchange EUR-TRY'!$E$26*'Turkish CPI'!$G$3^7</f>
        <v>9398.4553670725363</v>
      </c>
      <c r="Y33" s="39">
        <f t="shared" si="42"/>
        <v>46992.276835362682</v>
      </c>
    </row>
    <row r="34" spans="1:25">
      <c r="A34" s="30" t="s">
        <v>43</v>
      </c>
      <c r="B34" s="34">
        <f t="shared" ref="B34" si="43">SUM(B35:B38)</f>
        <v>0</v>
      </c>
      <c r="C34" s="32">
        <f>SUM(C35:C38)</f>
        <v>66193.443380745855</v>
      </c>
      <c r="D34" s="32">
        <f t="shared" ref="D34:H34" si="44">SUM(D35:D38)</f>
        <v>0</v>
      </c>
      <c r="E34" s="34">
        <f t="shared" si="44"/>
        <v>0</v>
      </c>
      <c r="F34" s="32">
        <f t="shared" ref="F34" si="45">SUM(F35:F38)</f>
        <v>65439.906236043498</v>
      </c>
      <c r="G34" s="32">
        <f t="shared" si="44"/>
        <v>0</v>
      </c>
      <c r="H34" s="34">
        <f t="shared" si="44"/>
        <v>0</v>
      </c>
      <c r="I34" s="32">
        <f>SUM(I35:I38)</f>
        <v>64694.947255573803</v>
      </c>
      <c r="J34" s="32">
        <f t="shared" ref="J34" si="46">SUM(J35:J38)</f>
        <v>0</v>
      </c>
      <c r="K34" s="34">
        <f t="shared" ref="K34" si="47">SUM(K35:K38)</f>
        <v>11</v>
      </c>
      <c r="L34" s="32">
        <f t="shared" ref="L34:N34" si="48">SUM(L35:L38)</f>
        <v>63958.468786683414</v>
      </c>
      <c r="M34" s="32">
        <f t="shared" si="48"/>
        <v>155342.58941092383</v>
      </c>
      <c r="N34" s="34">
        <f t="shared" si="48"/>
        <v>18</v>
      </c>
      <c r="O34" s="32">
        <f>SUM(O35:O38)</f>
        <v>63230.37428838342</v>
      </c>
      <c r="P34" s="32">
        <f t="shared" ref="P34:Q34" si="49">SUM(P35:P38)</f>
        <v>261983.27289591232</v>
      </c>
      <c r="Q34" s="34">
        <f t="shared" si="49"/>
        <v>20</v>
      </c>
      <c r="R34" s="32">
        <f t="shared" ref="R34:T34" si="50">SUM(R35:R38)</f>
        <v>62510.568318694437</v>
      </c>
      <c r="S34" s="32">
        <f t="shared" si="50"/>
        <v>290980.43907157867</v>
      </c>
      <c r="T34" s="34">
        <f t="shared" si="50"/>
        <v>22</v>
      </c>
      <c r="U34" s="32">
        <f>SUM(U35:U38)</f>
        <v>61798.956522135559</v>
      </c>
      <c r="V34" s="32">
        <f t="shared" ref="V34:W34" si="51">SUM(V35:V38)</f>
        <v>314144.18225792958</v>
      </c>
      <c r="W34" s="34">
        <f t="shared" si="51"/>
        <v>25</v>
      </c>
      <c r="X34" s="32">
        <f t="shared" ref="X34:Y34" si="52">SUM(X35:X38)</f>
        <v>61095.445617355814</v>
      </c>
      <c r="Y34" s="32">
        <f t="shared" si="52"/>
        <v>362930.79467206058</v>
      </c>
    </row>
    <row r="35" spans="1:25">
      <c r="A35" s="26" t="s">
        <v>45</v>
      </c>
      <c r="B35" s="26">
        <v>0</v>
      </c>
      <c r="C35" s="39">
        <f>C104*'Currency Exchange EUR-TRY'!$E$19</f>
        <v>14966.062313368304</v>
      </c>
      <c r="D35" s="39">
        <f>B35*C35</f>
        <v>0</v>
      </c>
      <c r="E35" s="26">
        <v>0</v>
      </c>
      <c r="F35" s="39">
        <f>C104*'Currency Exchange EUR-TRY'!$E$20*'Turkish CPI'!$G$3</f>
        <v>14795.690698189066</v>
      </c>
      <c r="G35" s="39">
        <f>E35*F35</f>
        <v>0</v>
      </c>
      <c r="H35" s="26">
        <v>0</v>
      </c>
      <c r="I35" s="39">
        <f>C104*'Currency Exchange EUR-TRY'!$E$21*'Turkish CPI'!$G$3^2</f>
        <v>14627.258570274478</v>
      </c>
      <c r="J35" s="39">
        <f>H35*I35</f>
        <v>0</v>
      </c>
      <c r="K35" s="26">
        <v>2</v>
      </c>
      <c r="L35" s="39">
        <f>C104*'Currency Exchange EUR-TRY'!$E$22*'Turkish CPI'!$G$3^3</f>
        <v>14460.743850765661</v>
      </c>
      <c r="M35" s="39">
        <f>K35*L35</f>
        <v>28921.487701531321</v>
      </c>
      <c r="N35" s="26">
        <v>4</v>
      </c>
      <c r="O35" s="39">
        <f>C104*'Currency Exchange EUR-TRY'!$E$23*'Turkish CPI'!$G$3^4</f>
        <v>14296.124712146444</v>
      </c>
      <c r="P35" s="39">
        <f>N35*O35</f>
        <v>57184.498848585776</v>
      </c>
      <c r="Q35" s="26">
        <v>5</v>
      </c>
      <c r="R35" s="39">
        <f>C104*'Currency Exchange EUR-TRY'!$E$24*'Turkish CPI'!$G$3^5</f>
        <v>14133.37957538214</v>
      </c>
      <c r="S35" s="39">
        <f>Q35*R35</f>
        <v>70666.897876910691</v>
      </c>
      <c r="T35" s="26">
        <v>5</v>
      </c>
      <c r="U35" s="39">
        <f>C104*'Currency Exchange EUR-TRY'!$E$25*'Turkish CPI'!$G$3^6</f>
        <v>13972.487107090847</v>
      </c>
      <c r="V35" s="39">
        <f>T35*U35</f>
        <v>69862.435535454235</v>
      </c>
      <c r="W35" s="26">
        <v>6</v>
      </c>
      <c r="X35" s="39">
        <f>C104*'Currency Exchange EUR-TRY'!$E$26*'Turkish CPI'!$G$3^7</f>
        <v>13813.426216746979</v>
      </c>
      <c r="Y35" s="39">
        <f>W35*X35</f>
        <v>82880.557300481873</v>
      </c>
    </row>
    <row r="36" spans="1:25">
      <c r="A36" s="26" t="s">
        <v>97</v>
      </c>
      <c r="B36" s="26">
        <v>0</v>
      </c>
      <c r="C36" s="39">
        <f>C105*'Currency Exchange EUR-TRY'!$E$19</f>
        <v>9461.3393479038223</v>
      </c>
      <c r="D36" s="39">
        <f t="shared" ref="D36:D38" si="53">B36*C36</f>
        <v>0</v>
      </c>
      <c r="E36" s="26">
        <v>0</v>
      </c>
      <c r="F36" s="39">
        <f>C105*'Currency Exchange EUR-TRY'!$E$20*'Turkish CPI'!$G$3</f>
        <v>9353.6327492869368</v>
      </c>
      <c r="G36" s="39">
        <f t="shared" ref="G36:G38" si="54">E36*F36</f>
        <v>0</v>
      </c>
      <c r="H36" s="26">
        <v>0</v>
      </c>
      <c r="I36" s="39">
        <f>C105*'Currency Exchange EUR-TRY'!$E$21*'Turkish CPI'!$G$3^2</f>
        <v>9247.1522679203717</v>
      </c>
      <c r="J36" s="39">
        <f t="shared" ref="J36:J38" si="55">H36*I36</f>
        <v>0</v>
      </c>
      <c r="K36" s="26">
        <v>5</v>
      </c>
      <c r="L36" s="39">
        <f>C105*'Currency Exchange EUR-TRY'!$E$22*'Turkish CPI'!$G$3^3</f>
        <v>9141.8839458523362</v>
      </c>
      <c r="M36" s="39">
        <f t="shared" ref="M36:M38" si="56">K36*L36</f>
        <v>45709.419729261681</v>
      </c>
      <c r="N36" s="26">
        <v>7</v>
      </c>
      <c r="O36" s="39">
        <f>C105*'Currency Exchange EUR-TRY'!$E$23*'Turkish CPI'!$G$3^4</f>
        <v>9037.8139840264539</v>
      </c>
      <c r="P36" s="39">
        <f t="shared" ref="P36:P38" si="57">N36*O36</f>
        <v>63264.697888185176</v>
      </c>
      <c r="Q36" s="26">
        <v>7</v>
      </c>
      <c r="R36" s="39">
        <f>C105*'Currency Exchange EUR-TRY'!$E$24*'Turkish CPI'!$G$3^5</f>
        <v>8934.9287404729293</v>
      </c>
      <c r="S36" s="39">
        <f t="shared" ref="S36:S38" si="58">Q36*R36</f>
        <v>62544.501183310509</v>
      </c>
      <c r="T36" s="26">
        <v>8</v>
      </c>
      <c r="U36" s="39">
        <f>C105*'Currency Exchange EUR-TRY'!$E$25*'Turkish CPI'!$G$3^6</f>
        <v>8833.2147285202991</v>
      </c>
      <c r="V36" s="39">
        <f t="shared" ref="V36:V38" si="59">T36*U36</f>
        <v>70665.717828162393</v>
      </c>
      <c r="W36" s="26">
        <v>8</v>
      </c>
      <c r="X36" s="39">
        <f>C105*'Currency Exchange EUR-TRY'!$E$26*'Turkish CPI'!$G$3^7</f>
        <v>8732.6586150275198</v>
      </c>
      <c r="Y36" s="39">
        <f t="shared" ref="Y36:Y38" si="60">W36*X36</f>
        <v>69861.268920220158</v>
      </c>
    </row>
    <row r="37" spans="1:25">
      <c r="A37" s="26" t="s">
        <v>46</v>
      </c>
      <c r="B37" s="26">
        <v>0</v>
      </c>
      <c r="C37" s="39">
        <f>C106*'Currency Exchange EUR-TRY'!$E$19</f>
        <v>22868.447665543317</v>
      </c>
      <c r="D37" s="39">
        <f t="shared" si="53"/>
        <v>0</v>
      </c>
      <c r="E37" s="26">
        <v>0</v>
      </c>
      <c r="F37" s="39">
        <f>C106*'Currency Exchange EUR-TRY'!$E$20*'Turkish CPI'!$G$3</f>
        <v>22608.116371723947</v>
      </c>
      <c r="G37" s="39">
        <f t="shared" si="54"/>
        <v>0</v>
      </c>
      <c r="H37" s="26">
        <v>0</v>
      </c>
      <c r="I37" s="39">
        <f>C106*'Currency Exchange EUR-TRY'!$E$21*'Turkish CPI'!$G$3^2</f>
        <v>22350.748653899449</v>
      </c>
      <c r="J37" s="39">
        <f t="shared" si="55"/>
        <v>0</v>
      </c>
      <c r="K37" s="26">
        <v>2</v>
      </c>
      <c r="L37" s="39">
        <f>C106*'Currency Exchange EUR-TRY'!$E$22*'Turkish CPI'!$G$3^3</f>
        <v>22096.310775124308</v>
      </c>
      <c r="M37" s="39">
        <f t="shared" si="56"/>
        <v>44192.621550248616</v>
      </c>
      <c r="N37" s="26">
        <v>4</v>
      </c>
      <c r="O37" s="39">
        <f>C106*'Currency Exchange EUR-TRY'!$E$23*'Turkish CPI'!$G$3^4</f>
        <v>21844.769382509785</v>
      </c>
      <c r="P37" s="39">
        <f t="shared" si="57"/>
        <v>87379.07753003914</v>
      </c>
      <c r="Q37" s="26">
        <v>4</v>
      </c>
      <c r="R37" s="39">
        <f>C106*'Currency Exchange EUR-TRY'!$E$24*'Turkish CPI'!$G$3^5</f>
        <v>21596.091502851898</v>
      </c>
      <c r="S37" s="39">
        <f t="shared" si="58"/>
        <v>86384.36601140759</v>
      </c>
      <c r="T37" s="26">
        <v>4</v>
      </c>
      <c r="U37" s="39">
        <f>C106*'Currency Exchange EUR-TRY'!$E$25*'Turkish CPI'!$G$3^6</f>
        <v>21350.244538309133</v>
      </c>
      <c r="V37" s="39">
        <f t="shared" si="59"/>
        <v>85400.97815323653</v>
      </c>
      <c r="W37" s="26">
        <v>5</v>
      </c>
      <c r="X37" s="39">
        <f>C106*'Currency Exchange EUR-TRY'!$E$26*'Turkish CPI'!$G$3^7</f>
        <v>21107.196262129342</v>
      </c>
      <c r="Y37" s="39">
        <f t="shared" si="60"/>
        <v>105535.98131064672</v>
      </c>
    </row>
    <row r="38" spans="1:25">
      <c r="A38" s="26" t="s">
        <v>101</v>
      </c>
      <c r="B38" s="26">
        <v>0</v>
      </c>
      <c r="C38" s="39">
        <f>C107*'Currency Exchange EUR-TRY'!$E$19</f>
        <v>18897.594053930414</v>
      </c>
      <c r="D38" s="39">
        <f t="shared" si="53"/>
        <v>0</v>
      </c>
      <c r="E38" s="26">
        <v>0</v>
      </c>
      <c r="F38" s="39">
        <f>C107*'Currency Exchange EUR-TRY'!$E$20*'Turkish CPI'!$G$3</f>
        <v>18682.466416843548</v>
      </c>
      <c r="G38" s="39">
        <f t="shared" si="54"/>
        <v>0</v>
      </c>
      <c r="H38" s="26">
        <v>0</v>
      </c>
      <c r="I38" s="39">
        <f>C107*'Currency Exchange EUR-TRY'!$E$21*'Turkish CPI'!$G$3^2</f>
        <v>18469.787763479504</v>
      </c>
      <c r="J38" s="39">
        <f t="shared" si="55"/>
        <v>0</v>
      </c>
      <c r="K38" s="26">
        <v>2</v>
      </c>
      <c r="L38" s="39">
        <f>C107*'Currency Exchange EUR-TRY'!$E$22*'Turkish CPI'!$G$3^3</f>
        <v>18259.530214941104</v>
      </c>
      <c r="M38" s="39">
        <f t="shared" si="56"/>
        <v>36519.060429882207</v>
      </c>
      <c r="N38" s="26">
        <v>3</v>
      </c>
      <c r="O38" s="39">
        <f>C107*'Currency Exchange EUR-TRY'!$E$23*'Turkish CPI'!$G$3^4</f>
        <v>18051.666209700739</v>
      </c>
      <c r="P38" s="39">
        <f t="shared" si="57"/>
        <v>54154.998629102221</v>
      </c>
      <c r="Q38" s="26">
        <v>4</v>
      </c>
      <c r="R38" s="39">
        <f>C107*'Currency Exchange EUR-TRY'!$E$24*'Turkish CPI'!$G$3^5</f>
        <v>17846.168499987471</v>
      </c>
      <c r="S38" s="39">
        <f t="shared" si="58"/>
        <v>71384.673999949882</v>
      </c>
      <c r="T38" s="26">
        <v>5</v>
      </c>
      <c r="U38" s="39">
        <f>C107*'Currency Exchange EUR-TRY'!$E$25*'Turkish CPI'!$G$3^6</f>
        <v>17643.010148215286</v>
      </c>
      <c r="V38" s="39">
        <f t="shared" si="59"/>
        <v>88215.050741076426</v>
      </c>
      <c r="W38" s="26">
        <v>6</v>
      </c>
      <c r="X38" s="39">
        <f>C107*'Currency Exchange EUR-TRY'!$E$26*'Turkish CPI'!$G$3^7</f>
        <v>17442.164523451971</v>
      </c>
      <c r="Y38" s="39">
        <f t="shared" si="60"/>
        <v>104652.98714071183</v>
      </c>
    </row>
    <row r="39" spans="1:25">
      <c r="A39" s="30" t="s">
        <v>58</v>
      </c>
      <c r="B39" s="34">
        <f t="shared" ref="B39" si="61">SUM(B40:B41)</f>
        <v>0</v>
      </c>
      <c r="C39" s="32">
        <f t="shared" ref="C39" si="62">SUM(C40:C41)</f>
        <v>26942.532488052795</v>
      </c>
      <c r="D39" s="32">
        <f t="shared" ref="D39:H39" si="63">SUM(D40:D41)</f>
        <v>0</v>
      </c>
      <c r="E39" s="34">
        <f t="shared" si="63"/>
        <v>0</v>
      </c>
      <c r="F39" s="32">
        <f t="shared" ref="F39" si="64">SUM(F40:F41)</f>
        <v>26635.822367454912</v>
      </c>
      <c r="G39" s="32">
        <f t="shared" si="63"/>
        <v>0</v>
      </c>
      <c r="H39" s="34">
        <f t="shared" si="63"/>
        <v>0</v>
      </c>
      <c r="I39" s="32">
        <f t="shared" ref="I39:J39" si="65">SUM(I40:I41)</f>
        <v>26332.603793099712</v>
      </c>
      <c r="J39" s="32">
        <f t="shared" si="65"/>
        <v>0</v>
      </c>
      <c r="K39" s="34">
        <f t="shared" ref="K39" si="66">SUM(K40:K41)</f>
        <v>4</v>
      </c>
      <c r="L39" s="32">
        <f t="shared" ref="L39:N39" si="67">SUM(L40:L41)</f>
        <v>26032.83701770028</v>
      </c>
      <c r="M39" s="32">
        <f t="shared" si="67"/>
        <v>52065.67403540056</v>
      </c>
      <c r="N39" s="34">
        <f t="shared" si="67"/>
        <v>6</v>
      </c>
      <c r="O39" s="32">
        <f t="shared" ref="O39:Q39" si="68">SUM(O40:O41)</f>
        <v>25736.4827464474</v>
      </c>
      <c r="P39" s="32">
        <f t="shared" si="68"/>
        <v>77209.448239342193</v>
      </c>
      <c r="Q39" s="34">
        <f t="shared" si="68"/>
        <v>8</v>
      </c>
      <c r="R39" s="32">
        <f t="shared" ref="R39:T39" si="69">SUM(R40:R41)</f>
        <v>25443.5021318586</v>
      </c>
      <c r="S39" s="32">
        <f t="shared" si="69"/>
        <v>101774.0085274344</v>
      </c>
      <c r="T39" s="34">
        <f t="shared" si="69"/>
        <v>8</v>
      </c>
      <c r="U39" s="32">
        <f t="shared" ref="U39:W39" si="70">SUM(U40:U41)</f>
        <v>25153.856768685881</v>
      </c>
      <c r="V39" s="32">
        <f t="shared" si="70"/>
        <v>100615.42707474352</v>
      </c>
      <c r="W39" s="34">
        <f t="shared" si="70"/>
        <v>9</v>
      </c>
      <c r="X39" s="32">
        <f t="shared" ref="X39:Y39" si="71">SUM(X40:X41)</f>
        <v>24867.508688881328</v>
      </c>
      <c r="Y39" s="32">
        <f t="shared" si="71"/>
        <v>111928.73561987342</v>
      </c>
    </row>
    <row r="40" spans="1:25">
      <c r="A40" s="26" t="s">
        <v>59</v>
      </c>
      <c r="B40" s="26">
        <v>0</v>
      </c>
      <c r="C40" s="39">
        <f>C109*'Currency Exchange EUR-TRY'!$E$19</f>
        <v>13498.294380679703</v>
      </c>
      <c r="D40" s="39">
        <f>B40*C40</f>
        <v>0</v>
      </c>
      <c r="E40" s="26">
        <v>0</v>
      </c>
      <c r="F40" s="39">
        <f>C109*'Currency Exchange EUR-TRY'!$E$20*'Turkish CPI'!$G$3</f>
        <v>13344.631635754005</v>
      </c>
      <c r="G40" s="39">
        <f>E40*F40</f>
        <v>0</v>
      </c>
      <c r="H40" s="26">
        <v>0</v>
      </c>
      <c r="I40" s="39">
        <f>C109*'Currency Exchange EUR-TRY'!$E$21*'Turkish CPI'!$G$3^2</f>
        <v>13192.718166589537</v>
      </c>
      <c r="J40" s="39">
        <f>H40*I40</f>
        <v>0</v>
      </c>
      <c r="K40" s="26">
        <v>2</v>
      </c>
      <c r="L40" s="39">
        <f>C109*'Currency Exchange EUR-TRY'!$E$22*'Turkish CPI'!$G$3^3</f>
        <v>13042.534059669264</v>
      </c>
      <c r="M40" s="39">
        <f>K40*L40</f>
        <v>26085.068119338528</v>
      </c>
      <c r="N40" s="26">
        <v>3</v>
      </c>
      <c r="O40" s="39">
        <f>C109*'Currency Exchange EUR-TRY'!$E$23*'Turkish CPI'!$G$3^4</f>
        <v>12894.05962816892</v>
      </c>
      <c r="P40" s="39">
        <f>N40*O40</f>
        <v>38682.178884506757</v>
      </c>
      <c r="Q40" s="26">
        <v>4</v>
      </c>
      <c r="R40" s="39">
        <f>C109*'Currency Exchange EUR-TRY'!$E$24*'Turkish CPI'!$G$3^5</f>
        <v>12747.275409376358</v>
      </c>
      <c r="S40" s="39">
        <f>Q40*R40</f>
        <v>50989.101637505431</v>
      </c>
      <c r="T40" s="26">
        <v>4</v>
      </c>
      <c r="U40" s="39">
        <f>C109*'Currency Exchange EUR-TRY'!$E$25*'Turkish CPI'!$G$3^6</f>
        <v>12602.162162140301</v>
      </c>
      <c r="V40" s="39">
        <f>T40*U40</f>
        <v>50408.648648561204</v>
      </c>
      <c r="W40" s="26">
        <v>5</v>
      </c>
      <c r="X40" s="39">
        <f>C109*'Currency Exchange EUR-TRY'!$E$26*'Turkish CPI'!$G$3^7</f>
        <v>12458.700864348115</v>
      </c>
      <c r="Y40" s="39">
        <f>W40*X40</f>
        <v>62293.504321740576</v>
      </c>
    </row>
    <row r="41" spans="1:25">
      <c r="A41" s="26" t="s">
        <v>102</v>
      </c>
      <c r="B41" s="26">
        <v>0</v>
      </c>
      <c r="C41" s="39">
        <f>C110*'Currency Exchange EUR-TRY'!$E$19</f>
        <v>13444.238107373092</v>
      </c>
      <c r="D41" s="39">
        <f>B41*C41</f>
        <v>0</v>
      </c>
      <c r="E41" s="26">
        <v>0</v>
      </c>
      <c r="F41" s="39">
        <f>C110*'Currency Exchange EUR-TRY'!$E$20*'Turkish CPI'!$G$3</f>
        <v>13291.190731700906</v>
      </c>
      <c r="G41" s="39">
        <f>E41*F41</f>
        <v>0</v>
      </c>
      <c r="H41" s="26">
        <v>0</v>
      </c>
      <c r="I41" s="39">
        <f>C110*'Currency Exchange EUR-TRY'!$E$21*'Turkish CPI'!$G$3^2</f>
        <v>13139.885626510175</v>
      </c>
      <c r="J41" s="39">
        <f>H41*I41</f>
        <v>0</v>
      </c>
      <c r="K41" s="26">
        <v>2</v>
      </c>
      <c r="L41" s="39">
        <f>C110*'Currency Exchange EUR-TRY'!$E$22*'Turkish CPI'!$G$3^3</f>
        <v>12990.302958031018</v>
      </c>
      <c r="M41" s="39">
        <f>K41*L41</f>
        <v>25980.605916062035</v>
      </c>
      <c r="N41" s="26">
        <v>3</v>
      </c>
      <c r="O41" s="39">
        <f>C110*'Currency Exchange EUR-TRY'!$E$23*'Turkish CPI'!$G$3^4</f>
        <v>12842.423118278479</v>
      </c>
      <c r="P41" s="39">
        <f>N41*O41</f>
        <v>38527.269354835436</v>
      </c>
      <c r="Q41" s="26">
        <v>4</v>
      </c>
      <c r="R41" s="39">
        <f>C110*'Currency Exchange EUR-TRY'!$E$24*'Turkish CPI'!$G$3^5</f>
        <v>12696.226722482243</v>
      </c>
      <c r="S41" s="39">
        <f>Q41*R41</f>
        <v>50784.90688992897</v>
      </c>
      <c r="T41" s="26">
        <v>4</v>
      </c>
      <c r="U41" s="39">
        <f>C110*'Currency Exchange EUR-TRY'!$E$25*'Turkish CPI'!$G$3^6</f>
        <v>12551.694606545578</v>
      </c>
      <c r="V41" s="39">
        <f>T41*U41</f>
        <v>50206.778426182311</v>
      </c>
      <c r="W41" s="26">
        <v>4</v>
      </c>
      <c r="X41" s="39">
        <f>C110*'Currency Exchange EUR-TRY'!$E$26*'Turkish CPI'!$G$3^7</f>
        <v>12408.807824533213</v>
      </c>
      <c r="Y41" s="39">
        <f>W41*X41</f>
        <v>49635.23129813285</v>
      </c>
    </row>
    <row r="42" spans="1:25">
      <c r="A42" s="30" t="s">
        <v>99</v>
      </c>
      <c r="B42" s="34">
        <f t="shared" ref="B42" si="72">SUM(B43:B44)</f>
        <v>1</v>
      </c>
      <c r="C42" s="32">
        <f>SUM(C43:C44)</f>
        <v>88684.129898883926</v>
      </c>
      <c r="D42" s="32">
        <f t="shared" ref="D42:H42" si="73">SUM(D43:D44)</f>
        <v>52284.009459820671</v>
      </c>
      <c r="E42" s="34">
        <f t="shared" si="73"/>
        <v>1</v>
      </c>
      <c r="F42" s="32">
        <f t="shared" ref="F42" si="74">SUM(F43:F44)</f>
        <v>87674.561841817776</v>
      </c>
      <c r="G42" s="32">
        <f t="shared" si="73"/>
        <v>51688.815416577949</v>
      </c>
      <c r="H42" s="34">
        <f t="shared" si="73"/>
        <v>1</v>
      </c>
      <c r="I42" s="32">
        <f>SUM(I43:I44)</f>
        <v>86676.486570022331</v>
      </c>
      <c r="J42" s="32">
        <f t="shared" ref="J42" si="75">SUM(J43:J44)</f>
        <v>51100.396981265287</v>
      </c>
      <c r="K42" s="34">
        <f t="shared" ref="K42" si="76">SUM(K43:K44)</f>
        <v>6</v>
      </c>
      <c r="L42" s="32">
        <f t="shared" ref="L42:N42" si="77">SUM(L43:L44)</f>
        <v>85689.773251195278</v>
      </c>
      <c r="M42" s="32">
        <f t="shared" si="77"/>
        <v>226374.15817083727</v>
      </c>
      <c r="N42" s="34">
        <f t="shared" si="77"/>
        <v>6</v>
      </c>
      <c r="O42" s="32">
        <f>SUM(O43:O44)</f>
        <v>84714.292542411335</v>
      </c>
      <c r="P42" s="32">
        <f t="shared" ref="P42:Q42" si="78">SUM(P43:P44)</f>
        <v>223797.14558363479</v>
      </c>
      <c r="Q42" s="34">
        <f t="shared" si="78"/>
        <v>6</v>
      </c>
      <c r="R42" s="32">
        <f t="shared" ref="R42:T42" si="79">SUM(R43:R44)</f>
        <v>83749.916573167575</v>
      </c>
      <c r="S42" s="32">
        <f t="shared" si="79"/>
        <v>221249.46935676719</v>
      </c>
      <c r="T42" s="34">
        <f t="shared" si="79"/>
        <v>6</v>
      </c>
      <c r="U42" s="32">
        <f>SUM(U43:U44)</f>
        <v>82796.518928621372</v>
      </c>
      <c r="V42" s="32">
        <f t="shared" ref="V42:W42" si="80">SUM(V43:V44)</f>
        <v>218730.79552910372</v>
      </c>
      <c r="W42" s="34">
        <f t="shared" si="80"/>
        <v>6</v>
      </c>
      <c r="X42" s="32">
        <f t="shared" ref="X42:Y42" si="81">SUM(X43:X44)</f>
        <v>81853.974633019476</v>
      </c>
      <c r="Y42" s="32">
        <f t="shared" si="81"/>
        <v>216240.79394128153</v>
      </c>
    </row>
    <row r="43" spans="1:25">
      <c r="A43" s="26" t="s">
        <v>100</v>
      </c>
      <c r="B43" s="26">
        <v>1</v>
      </c>
      <c r="C43" s="39">
        <f>C112*'Currency Exchange EUR-TRY'!$E$19</f>
        <v>52284.009459820671</v>
      </c>
      <c r="D43" s="39">
        <f>B43*C43</f>
        <v>52284.009459820671</v>
      </c>
      <c r="E43" s="26">
        <v>1</v>
      </c>
      <c r="F43" s="39">
        <f>C112*'Currency Exchange EUR-TRY'!$E$20*'Turkish CPI'!$G$3</f>
        <v>51688.815416577949</v>
      </c>
      <c r="G43" s="39">
        <f>E43*F43</f>
        <v>51688.815416577949</v>
      </c>
      <c r="H43" s="26">
        <v>1</v>
      </c>
      <c r="I43" s="39">
        <f>C112*'Currency Exchange EUR-TRY'!$E$21*'Turkish CPI'!$G$3^2</f>
        <v>51100.396981265287</v>
      </c>
      <c r="J43" s="39">
        <f>H43*I43</f>
        <v>51100.396981265287</v>
      </c>
      <c r="K43" s="26">
        <v>1</v>
      </c>
      <c r="L43" s="39">
        <f>C112*'Currency Exchange EUR-TRY'!$E$22*'Turkish CPI'!$G$3^3</f>
        <v>50518.677021284777</v>
      </c>
      <c r="M43" s="39">
        <f>K43*L43</f>
        <v>50518.677021284777</v>
      </c>
      <c r="N43" s="26">
        <v>1</v>
      </c>
      <c r="O43" s="39">
        <f>C112*'Currency Exchange EUR-TRY'!$E$23*'Turkish CPI'!$G$3^4</f>
        <v>49943.579282105478</v>
      </c>
      <c r="P43" s="39">
        <f>N43*O43</f>
        <v>49943.579282105478</v>
      </c>
      <c r="Q43" s="26">
        <v>1</v>
      </c>
      <c r="R43" s="39">
        <f>C112*'Currency Exchange EUR-TRY'!$E$24*'Turkish CPI'!$G$3^5</f>
        <v>49375.028377267656</v>
      </c>
      <c r="S43" s="39">
        <f>Q43*R43</f>
        <v>49375.028377267656</v>
      </c>
      <c r="T43" s="26">
        <v>1</v>
      </c>
      <c r="U43" s="39">
        <f>C112*'Currency Exchange EUR-TRY'!$E$25*'Turkish CPI'!$G$3^6</f>
        <v>48812.949778500777</v>
      </c>
      <c r="V43" s="39">
        <f>T43*U43</f>
        <v>48812.949778500777</v>
      </c>
      <c r="W43" s="26">
        <v>1</v>
      </c>
      <c r="X43" s="39">
        <f>C112*'Currency Exchange EUR-TRY'!$E$26*'Turkish CPI'!$G$3^7</f>
        <v>48257.269805953976</v>
      </c>
      <c r="Y43" s="39">
        <f>W43*X43</f>
        <v>48257.269805953976</v>
      </c>
    </row>
    <row r="44" spans="1:25">
      <c r="A44" s="26" t="s">
        <v>103</v>
      </c>
      <c r="B44" s="26">
        <v>0</v>
      </c>
      <c r="C44" s="39">
        <f>C113*'Currency Exchange EUR-TRY'!$E$19</f>
        <v>36400.120439063263</v>
      </c>
      <c r="D44" s="39">
        <f>B44*C44</f>
        <v>0</v>
      </c>
      <c r="E44" s="26">
        <v>0</v>
      </c>
      <c r="F44" s="39">
        <f>C113*'Currency Exchange EUR-TRY'!$E$20*'Turkish CPI'!$G$3</f>
        <v>35985.746425239835</v>
      </c>
      <c r="G44" s="39">
        <f>E44*F44</f>
        <v>0</v>
      </c>
      <c r="H44" s="26">
        <v>0</v>
      </c>
      <c r="I44" s="39">
        <f>C113*'Currency Exchange EUR-TRY'!$E$21*'Turkish CPI'!$G$3^2</f>
        <v>35576.089588757051</v>
      </c>
      <c r="J44" s="39">
        <f>H44*I44</f>
        <v>0</v>
      </c>
      <c r="K44" s="26">
        <v>5</v>
      </c>
      <c r="L44" s="39">
        <f>C113*'Currency Exchange EUR-TRY'!$E$22*'Turkish CPI'!$G$3^3</f>
        <v>35171.096229910501</v>
      </c>
      <c r="M44" s="39">
        <f>K44*L44</f>
        <v>175855.48114955251</v>
      </c>
      <c r="N44" s="26">
        <v>5</v>
      </c>
      <c r="O44" s="39">
        <f>C113*'Currency Exchange EUR-TRY'!$E$23*'Turkish CPI'!$G$3^4</f>
        <v>34770.713260305864</v>
      </c>
      <c r="P44" s="39">
        <f>N44*O44</f>
        <v>173853.56630152932</v>
      </c>
      <c r="Q44" s="26">
        <v>5</v>
      </c>
      <c r="R44" s="39">
        <f>C113*'Currency Exchange EUR-TRY'!$E$24*'Turkish CPI'!$G$3^5</f>
        <v>34374.888195899912</v>
      </c>
      <c r="S44" s="39">
        <f>Q44*R44</f>
        <v>171874.44097949954</v>
      </c>
      <c r="T44" s="26">
        <v>5</v>
      </c>
      <c r="U44" s="39">
        <f>C113*'Currency Exchange EUR-TRY'!$E$25*'Turkish CPI'!$G$3^6</f>
        <v>33983.569150120587</v>
      </c>
      <c r="V44" s="39">
        <f>T44*U44</f>
        <v>169917.84575060295</v>
      </c>
      <c r="W44" s="26">
        <v>5</v>
      </c>
      <c r="X44" s="39">
        <f>C113*'Currency Exchange EUR-TRY'!$E$26*'Turkish CPI'!$G$3^7</f>
        <v>33596.704827065507</v>
      </c>
      <c r="Y44" s="39">
        <f>W44*X44</f>
        <v>167983.52413532755</v>
      </c>
    </row>
    <row r="45" spans="1:25">
      <c r="A45" s="33" t="s">
        <v>62</v>
      </c>
      <c r="B45" s="36">
        <f>B3+B21+B30+B34+B39+B42</f>
        <v>9</v>
      </c>
      <c r="C45" s="35">
        <f>C3+C21+C30+C34+C39+C42</f>
        <v>630712.77779802051</v>
      </c>
      <c r="D45" s="35">
        <f t="shared" ref="D45:G45" si="82">D3+D21+D30+D34+D39+D42</f>
        <v>239220.20703408236</v>
      </c>
      <c r="E45" s="36">
        <f t="shared" si="82"/>
        <v>9</v>
      </c>
      <c r="F45" s="35">
        <f t="shared" si="82"/>
        <v>623532.82943099749</v>
      </c>
      <c r="G45" s="35">
        <f t="shared" si="82"/>
        <v>236496.95677609678</v>
      </c>
      <c r="H45" s="36">
        <f>H3+H21+H30+H34+H39+H42</f>
        <v>9</v>
      </c>
      <c r="I45" s="35">
        <f>I3+I21+I30+I34+I39+I42</f>
        <v>616434.61661836284</v>
      </c>
      <c r="J45" s="35">
        <f t="shared" ref="J45:M45" si="83">J3+J21+J30+J34+J39+J42</f>
        <v>233804.70762817445</v>
      </c>
      <c r="K45" s="36">
        <f t="shared" si="83"/>
        <v>208</v>
      </c>
      <c r="L45" s="35">
        <f t="shared" si="83"/>
        <v>609417.20889369678</v>
      </c>
      <c r="M45" s="35">
        <f t="shared" si="83"/>
        <v>2873663.9387230147</v>
      </c>
      <c r="N45" s="36">
        <f>N3+N21+N30+N34+N39+N42</f>
        <v>290</v>
      </c>
      <c r="O45" s="35">
        <f>O3+O21+O30+O34+O39+O42</f>
        <v>602479.6863828823</v>
      </c>
      <c r="P45" s="35">
        <f t="shared" ref="P45:S45" si="84">P3+P21+P30+P34+P39+P42</f>
        <v>3887389.0868674954</v>
      </c>
      <c r="Q45" s="36">
        <f>Q3+Q21+Q30+Q34+Q39+Q42</f>
        <v>331</v>
      </c>
      <c r="R45" s="35">
        <f t="shared" si="84"/>
        <v>595621.13968352461</v>
      </c>
      <c r="S45" s="35">
        <f t="shared" si="84"/>
        <v>4347921.6412377795</v>
      </c>
      <c r="T45" s="36">
        <f>T3+T21+T30+T34+T39+T42</f>
        <v>364</v>
      </c>
      <c r="U45" s="35">
        <f>U3+U21+U30+U34+U39+U42</f>
        <v>588840.66974574164</v>
      </c>
      <c r="V45" s="35">
        <f t="shared" ref="V45:Y45" si="85">V3+V21+V30+V34+V39+V42</f>
        <v>4697378.9681465803</v>
      </c>
      <c r="W45" s="36">
        <f>W3+W21+W30+W34+W39+W42</f>
        <v>383</v>
      </c>
      <c r="X45" s="35">
        <f t="shared" si="85"/>
        <v>582137.3877543126</v>
      </c>
      <c r="Y45" s="35">
        <f t="shared" si="85"/>
        <v>4865522.4367369916</v>
      </c>
    </row>
    <row r="47" spans="1:25">
      <c r="A47" s="26" t="s">
        <v>132</v>
      </c>
      <c r="C47" s="39">
        <f>IF(B3=0,0,(C4*B4+C5*B5+C6*B6+C7*B7+C8*B8+C9*B9+C10*B10+C11*B11+C12*B12+C13*B13+C14*B14+C15*B15+C16*B16+C17*B17+C18*B18+C19*B19+C20*B20)/B3/'Unit labour costs TUR'!$E$2)</f>
        <v>0</v>
      </c>
      <c r="F47" s="39">
        <f>IF(E3=0,0,(F4*E4+F5*E5+F6*E6+F7*E7+F8*E8+F9*E9+F10*E10+F11*E11+F12*E12+F13*E13+F14*E14+F15*E15+F16*E16+F17*E17+F18*E18+F19*E19+F20*E20)/E3/'Unit labour costs TUR'!$E$2)</f>
        <v>0</v>
      </c>
      <c r="I47" s="39">
        <f>IF(H3=0,0,(I4*H4+I5*H5+I6*H6+I7*H7+I8*H8+I9*H9+I10*H10+I11*H11+I12*H12+I13*H13+I14*H14+I15*H15+I16*H16+I17*H17+I18*H18+I19*H19+I20*H20)/H3/'Unit labour costs TUR'!$E$2)</f>
        <v>0</v>
      </c>
      <c r="L47" s="39">
        <f>IF(K3=0,0,(L4*K4+L5*K5+L6*K6+L7*K7+L8*K8+L9*K9+L10*K10+L11*K11+L12*K12+L13*K13+L14*K14+L15*K15+L16*K16+L17*K17+L18*K18+L19*K19+L20*K20)/K3/'Unit labour costs TUR'!$E$2)</f>
        <v>5.8789341247141662</v>
      </c>
      <c r="O47" s="39">
        <f>IF(N3=0,0,(O4*N4+O5*N5+O6*N6+O7*N7+O8*N8+O9*N9+O10*N10+O11*N11+O12*N12+O13*N13+O14*N14+O15*N15+O16*N16+O17*N17+O18*N18+O19*N19+O20*N20)/N3/'Unit labour costs TUR'!$E$2)</f>
        <v>5.7709173948891461</v>
      </c>
      <c r="R47" s="39">
        <f>IF(Q3=0,0,(R4*Q4+R5*Q5+R6*Q6+R7*Q7+R8*Q8+R9*Q9+R10*Q10+R11*Q11+R12*Q12+R13*Q13+R14*Q14+R15*Q15+R16*Q16+R17*Q17+R18*Q18+R19*Q19+R20*Q20)/Q3/'Unit labour costs TUR'!$E$2)</f>
        <v>5.6925985919275686</v>
      </c>
      <c r="U47" s="39">
        <f>IF(T3=0,0,(U4*T4+U5*T5+U6*T6+U7*T7+U8*T8+U9*T9+U10*T10+U11*T11+U12*T12+U13*T13+U14*T14+U15*T15+U16*T16+U17*T17+U18*T18+U19*T19+U20*T20)/T3/'Unit labour costs TUR'!$E$2)</f>
        <v>5.6097024448306998</v>
      </c>
      <c r="X47" s="39">
        <f>IF(W3=0,0,(X4*W4+X5*W5+X6*W6+X7*W7+X8*W8+X9*W9+X10*W10+X11*W11+X12*W12+X13*W13+X14*W14+X15*W15+X16*W16+X17*W17+X18*W18+X19*W19+X20*W20)/W3/'Unit labour costs TUR'!$E$2)</f>
        <v>5.5397440850140196</v>
      </c>
    </row>
    <row r="48" spans="1:25">
      <c r="A48" s="26" t="s">
        <v>133</v>
      </c>
      <c r="C48" s="39">
        <f>IF((B21+B30+B34+B39+B42)=0,0,(C22*B22+C23*B23+C24*B24+C25*B25+C26*B26+C27*B27+C28*B28+C29*B29+C31*B31+C32*B32+C33*B33+C35*B35+C36*B36+C37*B37+C38*B38+C40*B40+C41*B41+C43*B43+C44*B44)/(B21+B30+B34+B39+B42))/'Unit labour costs TUR'!$E$3</f>
        <v>13.729350725096555</v>
      </c>
      <c r="F48" s="39">
        <f>IF((E21+E30+E34+E39+E42)=0,0,(F22*E22+F23*E23+F24*E24+F25*E25+F26*E26+F27*E27+F28*E28+F29*E29+F31*E31+F32*E32+F33*E33+F35*E35+F36*E36+F37*E37+F38*E38+F40*E40+F41*E41+F43*E43+F44*E44)/(E21+E30+E34+E39+E42))/'Unit labour costs TUR'!$E$3</f>
        <v>13.573057666213083</v>
      </c>
      <c r="I48" s="39">
        <f>IF((H21+H30+H34+H39+H42)=0,0,(I22*H22+I23*H23+I24*H24+I25*H25+I26*H26+I27*H27+I28*H28+I29*H29+I31*H31+I32*H32+I33*H33+I35*H35+I36*H36+I37*H37+I38*H38+I40*H40+I41*H41+I43*H43+I44*H44)/(H21+H30+H34+H39+H42))/'Unit labour costs TUR'!$E$3</f>
        <v>13.418543826226724</v>
      </c>
      <c r="L48" s="39">
        <f>IF((K21+K30+K34+K39+K42)=0,0,(L22*K22+L23*K23+L24*K24+L25*K25+L26*K26+L27*K27+L28*K28+L29*K29+L31*K31+L32*K32+L33*K33+L35*K35+L36*K36+L37*K37+L38*K38+L40*K40+L41*K41+L43*K43+L44*K44)/(K21+K30+K34+K39+K42))/'Unit labour costs TUR'!$E$3</f>
        <v>10.908015834724059</v>
      </c>
      <c r="O48" s="39">
        <f>IF((N21+N30+N34+N39+N42)=0,0,(O22*N22+O23*N23+O24*N24+O25*N25+O26*N26+O27*N27+O28*N28+O29*N29+O31*N31+O32*N32+O33*N33+O35*N35+O36*N36+O37*N37+O38*N38+O40*N40+O41*N41+O43*N43+O44*N44)/(N21+N30+N34+N39+N42))/'Unit labour costs TUR'!$E$3</f>
        <v>10.351504572808123</v>
      </c>
      <c r="R48" s="39">
        <f>IF((Q21+Q30+Q34+Q39+Q42)=0,0,(R22*Q22+R23*Q23+R24*Q24+R25*Q25+R26*Q26+R27*Q27+R28*Q28+R29*Q29+R31*Q31+R32*Q32+R33*Q33+R35*Q35+R36*Q36+R37*Q37+R38*Q38+R40*Q40+R41*Q41+R43*Q43+R44*Q44)/(Q21+Q30+Q34+Q39+Q42))/'Unit labour costs TUR'!$E$3</f>
        <v>10.048949918430623</v>
      </c>
      <c r="U48" s="39">
        <f>IF((T21+T30+T34+T39+T42)=0,0,(U22*T22+U23*T23+U24*T24+U25*T25+U26*T26+U27*T27+U28*T28+U29*T29+U31*T31+U32*T32+U33*T33+U35*T35+U36*T36+U37*T37+U38*T38+U40*T40+U41*T41+U43*T43+U44*T44)/(T21+T30+T34+T39+T42))/'Unit labour costs TUR'!$E$3</f>
        <v>9.833882903375601</v>
      </c>
      <c r="X48" s="39">
        <f>IF((W21+W30+W34+W39+W42)=0,0,(X22*W22+X23*W23+X24*W24+X25*W25+X26*W26+X27*W27+X28*W28+X29*W29+X31*W31+X32*W32+X33*W33+X35*W35+X36*W36+X37*W37+X38*W38+X40*W40+X41*W41+X43*W43+X44*W44)/(W21+W30+W34+W39+W42))/'Unit labour costs TUR'!$E$3</f>
        <v>9.6174637961243192</v>
      </c>
    </row>
    <row r="52" spans="12:13">
      <c r="L52" s="39"/>
      <c r="M52" s="39"/>
    </row>
    <row r="54" spans="12:13">
      <c r="M54" s="38"/>
    </row>
    <row r="70" spans="1:7" ht="30">
      <c r="C70" s="28" t="s">
        <v>66</v>
      </c>
      <c r="F70" s="28" t="s">
        <v>67</v>
      </c>
    </row>
    <row r="71" spans="1:7">
      <c r="A71" s="29" t="s">
        <v>65</v>
      </c>
      <c r="B71" s="31" t="s">
        <v>60</v>
      </c>
      <c r="C71" s="31" t="s">
        <v>63</v>
      </c>
      <c r="D71" s="31" t="s">
        <v>61</v>
      </c>
      <c r="E71" s="31" t="s">
        <v>60</v>
      </c>
      <c r="F71" s="31" t="s">
        <v>63</v>
      </c>
      <c r="G71" s="31" t="s">
        <v>61</v>
      </c>
    </row>
    <row r="72" spans="1:7">
      <c r="A72" s="30" t="s">
        <v>68</v>
      </c>
      <c r="B72" s="30">
        <f t="shared" ref="B72:G72" si="86">SUM(B73:B89)</f>
        <v>0</v>
      </c>
      <c r="C72" s="32">
        <f t="shared" si="86"/>
        <v>9281036</v>
      </c>
      <c r="D72" s="32">
        <f t="shared" si="86"/>
        <v>0</v>
      </c>
      <c r="E72" s="30">
        <f t="shared" si="86"/>
        <v>0</v>
      </c>
      <c r="F72" s="32">
        <f t="shared" si="86"/>
        <v>209740.05793666528</v>
      </c>
      <c r="G72" s="32">
        <f t="shared" si="86"/>
        <v>0</v>
      </c>
    </row>
    <row r="73" spans="1:7">
      <c r="A73" s="26" t="s">
        <v>69</v>
      </c>
      <c r="C73" s="27">
        <v>416348</v>
      </c>
      <c r="F73" s="27">
        <f>C73*'Currency Exchange EUR-TRY'!$E$19</f>
        <v>9408.9553840556928</v>
      </c>
    </row>
    <row r="74" spans="1:7">
      <c r="A74" s="26" t="s">
        <v>91</v>
      </c>
      <c r="C74" s="27">
        <v>499333</v>
      </c>
      <c r="F74" s="27">
        <f>C74*'Currency Exchange EUR-TRY'!$E$19</f>
        <v>11284.314849084614</v>
      </c>
    </row>
    <row r="75" spans="1:7">
      <c r="A75" s="26" t="s">
        <v>70</v>
      </c>
      <c r="C75" s="27">
        <v>644590</v>
      </c>
      <c r="F75" s="27">
        <f>C75*'Currency Exchange EUR-TRY'!$E$19</f>
        <v>14566.945322202722</v>
      </c>
    </row>
    <row r="76" spans="1:7">
      <c r="A76" s="26" t="s">
        <v>71</v>
      </c>
      <c r="C76" s="27">
        <v>564773</v>
      </c>
      <c r="F76" s="27">
        <f>C76*'Currency Exchange EUR-TRY'!$E$19</f>
        <v>12763.178781018009</v>
      </c>
    </row>
    <row r="77" spans="1:7">
      <c r="A77" s="26" t="s">
        <v>92</v>
      </c>
      <c r="C77" s="27">
        <v>495065</v>
      </c>
      <c r="F77" s="27">
        <f>C77*'Currency Exchange EUR-TRY'!$E$19</f>
        <v>11187.863271127833</v>
      </c>
    </row>
    <row r="78" spans="1:7">
      <c r="A78" s="26" t="s">
        <v>72</v>
      </c>
      <c r="C78" s="27">
        <v>353717</v>
      </c>
      <c r="F78" s="27">
        <f>C78*'Currency Exchange EUR-TRY'!$E$19</f>
        <v>7993.5714152152223</v>
      </c>
    </row>
    <row r="79" spans="1:7">
      <c r="A79" s="26" t="s">
        <v>73</v>
      </c>
      <c r="C79" s="27">
        <v>518847</v>
      </c>
      <c r="F79" s="27">
        <f>C79*'Currency Exchange EUR-TRY'!$E$19</f>
        <v>11725.307373041647</v>
      </c>
    </row>
    <row r="80" spans="1:7">
      <c r="A80" s="26" t="s">
        <v>75</v>
      </c>
      <c r="C80" s="27">
        <v>650420</v>
      </c>
      <c r="F80" s="27">
        <f>C80*'Currency Exchange EUR-TRY'!$E$19</f>
        <v>14698.696188999354</v>
      </c>
    </row>
    <row r="81" spans="1:7">
      <c r="A81" s="26" t="s">
        <v>74</v>
      </c>
      <c r="C81" s="27">
        <v>503127</v>
      </c>
      <c r="F81" s="27">
        <f>C81*'Currency Exchange EUR-TRY'!$E$19</f>
        <v>11370.054606996524</v>
      </c>
    </row>
    <row r="82" spans="1:7">
      <c r="A82" s="26" t="s">
        <v>76</v>
      </c>
      <c r="C82" s="27">
        <v>494117</v>
      </c>
      <c r="F82" s="27">
        <f>C82*'Currency Exchange EUR-TRY'!$E$19</f>
        <v>11166.439631038089</v>
      </c>
    </row>
    <row r="83" spans="1:7">
      <c r="A83" s="26" t="s">
        <v>77</v>
      </c>
      <c r="C83" s="27">
        <v>640530</v>
      </c>
      <c r="F83" s="27">
        <f>C83*'Currency Exchange EUR-TRY'!$E$19</f>
        <v>14475.194289750863</v>
      </c>
    </row>
    <row r="84" spans="1:7">
      <c r="A84" s="26" t="s">
        <v>82</v>
      </c>
      <c r="C84" s="27">
        <v>407822</v>
      </c>
      <c r="F84" s="27">
        <f>C84*'Currency Exchange EUR-TRY'!$E$19</f>
        <v>9216.2782159067901</v>
      </c>
    </row>
    <row r="85" spans="1:7">
      <c r="A85" s="26" t="s">
        <v>83</v>
      </c>
      <c r="C85" s="27">
        <v>517353</v>
      </c>
      <c r="F85" s="27">
        <f>C85*'Currency Exchange EUR-TRY'!$E$19</f>
        <v>11691.544801001481</v>
      </c>
    </row>
    <row r="86" spans="1:7">
      <c r="A86" s="26" t="s">
        <v>85</v>
      </c>
      <c r="C86" s="27">
        <v>645184</v>
      </c>
      <c r="F86" s="27">
        <f>C86*'Currency Exchange EUR-TRY'!$E$19</f>
        <v>14580.368995423511</v>
      </c>
    </row>
    <row r="87" spans="1:7">
      <c r="A87" s="26" t="s">
        <v>90</v>
      </c>
      <c r="C87" s="27">
        <v>634131</v>
      </c>
      <c r="F87" s="27">
        <f>C87*'Currency Exchange EUR-TRY'!$E$19</f>
        <v>14330.58471914509</v>
      </c>
    </row>
    <row r="88" spans="1:7">
      <c r="A88" s="26" t="s">
        <v>94</v>
      </c>
      <c r="C88" s="27">
        <v>494503</v>
      </c>
      <c r="F88" s="27">
        <f>C88*'Currency Exchange EUR-TRY'!$E$19</f>
        <v>11175.162758753957</v>
      </c>
    </row>
    <row r="89" spans="1:7">
      <c r="A89" s="26" t="s">
        <v>89</v>
      </c>
      <c r="C89" s="27">
        <v>801176</v>
      </c>
      <c r="F89" s="27">
        <f>C89*'Currency Exchange EUR-TRY'!$E$19</f>
        <v>18105.597333903857</v>
      </c>
    </row>
    <row r="90" spans="1:7">
      <c r="A90" s="30" t="s">
        <v>78</v>
      </c>
      <c r="B90" s="30">
        <f>SUM(B91:B98)</f>
        <v>0</v>
      </c>
      <c r="C90" s="32">
        <f t="shared" ref="C90:E90" si="87">SUM(C91:C98)</f>
        <v>8271961</v>
      </c>
      <c r="D90" s="32">
        <f t="shared" si="87"/>
        <v>0</v>
      </c>
      <c r="E90" s="30">
        <f t="shared" si="87"/>
        <v>0</v>
      </c>
      <c r="F90" s="32">
        <f>SUM(F91:F98)</f>
        <v>186936.19757426169</v>
      </c>
      <c r="G90" s="32">
        <f>SUM(G91:G98)</f>
        <v>0</v>
      </c>
    </row>
    <row r="91" spans="1:7">
      <c r="A91" s="26" t="s">
        <v>79</v>
      </c>
      <c r="C91" s="27">
        <v>836802</v>
      </c>
      <c r="F91" s="27">
        <f>C91*'Currency Exchange EUR-TRY'!$E$19</f>
        <v>18910.701344280678</v>
      </c>
    </row>
    <row r="92" spans="1:7">
      <c r="A92" s="26" t="s">
        <v>80</v>
      </c>
      <c r="C92" s="27">
        <v>842601</v>
      </c>
      <c r="F92" s="27">
        <f>C92*'Currency Exchange EUR-TRY'!$E$19</f>
        <v>19041.751649006867</v>
      </c>
    </row>
    <row r="93" spans="1:7">
      <c r="A93" s="26" t="s">
        <v>81</v>
      </c>
      <c r="C93" s="27">
        <v>977139</v>
      </c>
      <c r="F93" s="27">
        <f>C93*'Currency Exchange EUR-TRY'!$E$19</f>
        <v>22082.145837186188</v>
      </c>
    </row>
    <row r="94" spans="1:7">
      <c r="A94" s="26" t="s">
        <v>84</v>
      </c>
      <c r="C94" s="27">
        <v>1063048</v>
      </c>
      <c r="F94" s="27">
        <f>C94*'Currency Exchange EUR-TRY'!$E$19</f>
        <v>24023.584124601621</v>
      </c>
    </row>
    <row r="95" spans="1:7">
      <c r="A95" s="26" t="s">
        <v>86</v>
      </c>
      <c r="C95" s="27">
        <v>1031880</v>
      </c>
      <c r="F95" s="27">
        <f>C95*'Currency Exchange EUR-TRY'!$E$19</f>
        <v>23319.225459710116</v>
      </c>
    </row>
    <row r="96" spans="1:7">
      <c r="A96" s="26" t="s">
        <v>87</v>
      </c>
      <c r="C96" s="27">
        <v>1037446</v>
      </c>
      <c r="F96" s="27">
        <f>C96*'Currency Exchange EUR-TRY'!$E$19</f>
        <v>23445.010249519732</v>
      </c>
    </row>
    <row r="97" spans="1:7">
      <c r="A97" s="26" t="s">
        <v>88</v>
      </c>
      <c r="C97" s="27">
        <v>1341945</v>
      </c>
      <c r="F97" s="27">
        <f>C97*'Currency Exchange EUR-TRY'!$E$19</f>
        <v>30326.315084632606</v>
      </c>
    </row>
    <row r="98" spans="1:7">
      <c r="A98" s="26" t="s">
        <v>93</v>
      </c>
      <c r="C98" s="27">
        <v>1141100</v>
      </c>
      <c r="F98" s="27">
        <f>C98*'Currency Exchange EUR-TRY'!$E$19</f>
        <v>25787.463825323888</v>
      </c>
    </row>
    <row r="99" spans="1:7">
      <c r="A99" s="30" t="s">
        <v>42</v>
      </c>
      <c r="B99" s="30">
        <f>SUM(B100:B102)</f>
        <v>0</v>
      </c>
      <c r="C99" s="32">
        <f>SUM(C100:C102)</f>
        <v>2310586</v>
      </c>
      <c r="D99" s="32">
        <f>SUM(D100:D102)</f>
        <v>0</v>
      </c>
      <c r="E99" s="30">
        <f t="shared" ref="E99:G99" si="88">SUM(E100:E102)</f>
        <v>0</v>
      </c>
      <c r="F99" s="32">
        <f t="shared" si="88"/>
        <v>52216.416519410937</v>
      </c>
      <c r="G99" s="32">
        <f t="shared" si="88"/>
        <v>0</v>
      </c>
    </row>
    <row r="100" spans="1:7">
      <c r="A100" s="26" t="s">
        <v>98</v>
      </c>
      <c r="C100" s="27">
        <v>1386798</v>
      </c>
      <c r="F100" s="27">
        <f>C100*'Currency Exchange EUR-TRY'!$E$19</f>
        <v>31339.938005460976</v>
      </c>
    </row>
    <row r="101" spans="1:7">
      <c r="A101" s="26" t="s">
        <v>95</v>
      </c>
      <c r="C101" s="27">
        <v>473202</v>
      </c>
      <c r="F101" s="27">
        <f>C101*'Currency Exchange EUR-TRY'!$E$19</f>
        <v>10693.786221252227</v>
      </c>
    </row>
    <row r="102" spans="1:7">
      <c r="A102" s="26" t="s">
        <v>96</v>
      </c>
      <c r="C102" s="27">
        <v>450586</v>
      </c>
      <c r="F102" s="27">
        <f>C102*'Currency Exchange EUR-TRY'!$E$19</f>
        <v>10182.692292697739</v>
      </c>
    </row>
    <row r="103" spans="1:7">
      <c r="A103" s="30" t="s">
        <v>43</v>
      </c>
      <c r="B103" s="34">
        <f t="shared" ref="B103" si="89">SUM(B104:B107)</f>
        <v>0</v>
      </c>
      <c r="C103" s="32">
        <f>SUM(C104:C107)</f>
        <v>2929072</v>
      </c>
      <c r="D103" s="32">
        <f t="shared" ref="D103" si="90">SUM(D104:D107)</f>
        <v>0</v>
      </c>
      <c r="E103" s="34">
        <f t="shared" ref="E103" si="91">SUM(E104:E107)</f>
        <v>0</v>
      </c>
      <c r="F103" s="32">
        <f t="shared" ref="F103" si="92">SUM(F104:F107)</f>
        <v>66193.443380745855</v>
      </c>
      <c r="G103" s="32">
        <f t="shared" ref="G103" si="93">SUM(G104:G107)</f>
        <v>0</v>
      </c>
    </row>
    <row r="104" spans="1:7">
      <c r="A104" s="26" t="s">
        <v>45</v>
      </c>
      <c r="C104" s="27">
        <v>662251</v>
      </c>
      <c r="F104" s="27">
        <f>C104*'Currency Exchange EUR-TRY'!$E$19</f>
        <v>14966.062313368304</v>
      </c>
    </row>
    <row r="105" spans="1:7">
      <c r="A105" s="26" t="s">
        <v>97</v>
      </c>
      <c r="C105" s="27">
        <v>418666</v>
      </c>
      <c r="F105" s="27">
        <f>C105*'Currency Exchange EUR-TRY'!$E$19</f>
        <v>9461.3393479038223</v>
      </c>
    </row>
    <row r="106" spans="1:7">
      <c r="A106" s="26" t="s">
        <v>46</v>
      </c>
      <c r="C106" s="27">
        <v>1011933</v>
      </c>
      <c r="F106" s="27">
        <f>C106*'Currency Exchange EUR-TRY'!$E$19</f>
        <v>22868.447665543317</v>
      </c>
    </row>
    <row r="107" spans="1:7">
      <c r="A107" s="26" t="s">
        <v>101</v>
      </c>
      <c r="C107" s="27">
        <v>836222</v>
      </c>
      <c r="F107" s="27">
        <f>C107*'Currency Exchange EUR-TRY'!$E$19</f>
        <v>18897.594053930414</v>
      </c>
    </row>
    <row r="108" spans="1:7">
      <c r="A108" s="30" t="s">
        <v>58</v>
      </c>
      <c r="B108" s="34">
        <f t="shared" ref="B108" si="94">SUM(B109:B110)</f>
        <v>0</v>
      </c>
      <c r="C108" s="32">
        <f t="shared" ref="C108" si="95">SUM(C109:C110)</f>
        <v>1192212</v>
      </c>
      <c r="D108" s="32">
        <f t="shared" ref="D108" si="96">SUM(D109:D110)</f>
        <v>0</v>
      </c>
      <c r="E108" s="34">
        <f t="shared" ref="E108" si="97">SUM(E109:E110)</f>
        <v>0</v>
      </c>
      <c r="F108" s="32">
        <f t="shared" ref="F108" si="98">SUM(F109:F110)</f>
        <v>26942.532488052795</v>
      </c>
      <c r="G108" s="32">
        <f t="shared" ref="G108" si="99">SUM(G109:G110)</f>
        <v>0</v>
      </c>
    </row>
    <row r="109" spans="1:7">
      <c r="A109" s="26" t="s">
        <v>59</v>
      </c>
      <c r="C109" s="27">
        <v>597302</v>
      </c>
      <c r="F109" s="27">
        <f>C109*'Currency Exchange EUR-TRY'!$E$19</f>
        <v>13498.294380679703</v>
      </c>
    </row>
    <row r="110" spans="1:7">
      <c r="A110" s="26" t="s">
        <v>102</v>
      </c>
      <c r="C110" s="27">
        <v>594910</v>
      </c>
      <c r="F110" s="27">
        <f>C110*'Currency Exchange EUR-TRY'!$E$19</f>
        <v>13444.238107373092</v>
      </c>
    </row>
    <row r="111" spans="1:7">
      <c r="A111" s="30" t="s">
        <v>99</v>
      </c>
      <c r="B111" s="34">
        <f t="shared" ref="B111" si="100">SUM(B112:B113)</f>
        <v>0</v>
      </c>
      <c r="C111" s="32">
        <f t="shared" ref="C111" si="101">SUM(C112:C113)</f>
        <v>3924289</v>
      </c>
      <c r="D111" s="32">
        <f t="shared" ref="D111" si="102">SUM(D112:D113)</f>
        <v>0</v>
      </c>
      <c r="E111" s="34">
        <f t="shared" ref="E111" si="103">SUM(E112:E113)</f>
        <v>0</v>
      </c>
      <c r="F111" s="32">
        <f t="shared" ref="F111" si="104">SUM(F112:F113)</f>
        <v>88684.129898883926</v>
      </c>
      <c r="G111" s="32">
        <f t="shared" ref="G111" si="105">SUM(G112:G113)</f>
        <v>0</v>
      </c>
    </row>
    <row r="112" spans="1:7">
      <c r="A112" s="26" t="s">
        <v>100</v>
      </c>
      <c r="C112" s="27">
        <v>2313577</v>
      </c>
      <c r="F112" s="27">
        <f>C112*'Currency Exchange EUR-TRY'!$E$19</f>
        <v>52284.009459820671</v>
      </c>
    </row>
    <row r="113" spans="1:7">
      <c r="A113" s="26" t="s">
        <v>103</v>
      </c>
      <c r="C113" s="27">
        <v>1610712</v>
      </c>
      <c r="F113" s="27">
        <f>C113*'Currency Exchange EUR-TRY'!$E$19</f>
        <v>36400.120439063263</v>
      </c>
    </row>
    <row r="114" spans="1:7">
      <c r="A114" s="33" t="s">
        <v>62</v>
      </c>
      <c r="B114" s="36">
        <f>B72+B90+B99+B103+B108+B111</f>
        <v>0</v>
      </c>
      <c r="C114" s="35">
        <f t="shared" ref="C114:G114" si="106">C72+C90+C99+C103+C108+C111</f>
        <v>27909156</v>
      </c>
      <c r="D114" s="35">
        <f t="shared" si="106"/>
        <v>0</v>
      </c>
      <c r="E114" s="36">
        <f t="shared" si="106"/>
        <v>0</v>
      </c>
      <c r="F114" s="35">
        <f t="shared" si="106"/>
        <v>630712.77779802051</v>
      </c>
      <c r="G114" s="35">
        <f t="shared" si="106"/>
        <v>0</v>
      </c>
    </row>
  </sheetData>
  <mergeCells count="9">
    <mergeCell ref="Q1:S1"/>
    <mergeCell ref="T1:V1"/>
    <mergeCell ref="W1:Y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8"/>
  <sheetViews>
    <sheetView tabSelected="1" topLeftCell="A7" workbookViewId="0">
      <selection activeCell="B28" sqref="B28"/>
    </sheetView>
  </sheetViews>
  <sheetFormatPr baseColWidth="10" defaultRowHeight="15"/>
  <cols>
    <col min="1" max="1" width="52.42578125" bestFit="1" customWidth="1"/>
    <col min="2" max="2" width="27" style="26" bestFit="1" customWidth="1"/>
    <col min="3" max="3" width="40.85546875" bestFit="1" customWidth="1"/>
    <col min="4" max="4" width="25.5703125" bestFit="1" customWidth="1"/>
    <col min="5" max="5" width="26.7109375" bestFit="1" customWidth="1"/>
    <col min="6" max="6" width="49.28515625" style="26" bestFit="1" customWidth="1"/>
    <col min="7" max="7" width="26" bestFit="1" customWidth="1"/>
    <col min="8" max="8" width="24.5703125" bestFit="1" customWidth="1"/>
    <col min="9" max="9" width="30" bestFit="1" customWidth="1"/>
    <col min="10" max="10" width="12.42578125" style="26" customWidth="1"/>
    <col min="11" max="11" width="17.5703125" bestFit="1" customWidth="1"/>
    <col min="12" max="13" width="30" bestFit="1" customWidth="1"/>
    <col min="14" max="14" width="31" bestFit="1" customWidth="1"/>
    <col min="15" max="15" width="30" bestFit="1" customWidth="1"/>
  </cols>
  <sheetData>
    <row r="1" spans="1:15">
      <c r="A1" s="26"/>
      <c r="B1" s="26" t="s">
        <v>106</v>
      </c>
      <c r="C1" s="26" t="s">
        <v>105</v>
      </c>
      <c r="D1" s="26" t="s">
        <v>118</v>
      </c>
      <c r="E1" s="26" t="s">
        <v>117</v>
      </c>
      <c r="F1" s="26" t="s">
        <v>111</v>
      </c>
      <c r="G1" s="26" t="s">
        <v>107</v>
      </c>
      <c r="H1" s="26" t="s">
        <v>108</v>
      </c>
      <c r="I1" s="26" t="s">
        <v>109</v>
      </c>
      <c r="L1" s="26" t="s">
        <v>113</v>
      </c>
      <c r="M1" s="26" t="s">
        <v>114</v>
      </c>
      <c r="N1" s="26" t="s">
        <v>115</v>
      </c>
      <c r="O1" s="26" t="s">
        <v>116</v>
      </c>
    </row>
    <row r="2" spans="1:15">
      <c r="A2" s="26" t="s">
        <v>127</v>
      </c>
      <c r="B2" s="26">
        <f>'Fixed salaries TUR'!K3</f>
        <v>156</v>
      </c>
      <c r="C2" s="27">
        <f>('Fixed salaries TUR'!K4*'Fixed salaries TUR'!C4+'Fixed salaries TUR'!K5*'Fixed salaries TUR'!C5+'Fixed salaries TUR'!K6*'Fixed salaries TUR'!C6+'Fixed salaries TUR'!K7*'Fixed salaries TUR'!C7+'Fixed salaries TUR'!K8*'Fixed salaries TUR'!C8+'Fixed salaries TUR'!K9*'Fixed salaries TUR'!C9+'Fixed salaries TUR'!K10*'Fixed salaries TUR'!C10+'Fixed salaries TUR'!K11*'Fixed salaries TUR'!C11+'Fixed salaries TUR'!K12*'Fixed salaries TUR'!C12+'Fixed salaries TUR'!K13*'Fixed salaries TUR'!C13+'Fixed salaries TUR'!K14*'Fixed salaries TUR'!C14+'Fixed salaries TUR'!K15*'Fixed salaries TUR'!C15+'Fixed salaries TUR'!K16*'Fixed salaries TUR'!C16+'Fixed salaries TUR'!K17*'Fixed salaries TUR'!C17+'Fixed salaries TUR'!K18*'Fixed salaries TUR'!C18+'Fixed salaries TUR'!K19*'Fixed salaries TUR'!C19+'Fixed salaries TUR'!K20*'Fixed salaries TUR'!C20)/'Fixed salaries TUR'!K3</f>
        <v>11779.337425973001</v>
      </c>
      <c r="D2">
        <f>22*11</f>
        <v>242</v>
      </c>
      <c r="E2" s="16">
        <f>D2*8</f>
        <v>1936</v>
      </c>
      <c r="F2" s="27">
        <f>C2/E2</f>
        <v>6.0843685051513434</v>
      </c>
      <c r="G2">
        <v>60</v>
      </c>
      <c r="H2" s="16">
        <f>B2*E2</f>
        <v>302016</v>
      </c>
      <c r="I2" s="16">
        <f>G2*5000</f>
        <v>300000</v>
      </c>
      <c r="J2" s="16"/>
      <c r="L2" s="16">
        <f>G2*7000</f>
        <v>420000</v>
      </c>
      <c r="M2" s="16">
        <f>G2*8000</f>
        <v>480000</v>
      </c>
      <c r="N2" s="16">
        <f>G2*8800</f>
        <v>528000</v>
      </c>
      <c r="O2" s="16">
        <f>G2*9240</f>
        <v>554400</v>
      </c>
    </row>
    <row r="3" spans="1:15">
      <c r="A3" s="26" t="s">
        <v>104</v>
      </c>
      <c r="B3" s="16">
        <f>'Fixed salaries TUR'!K21+'Fixed salaries TUR'!K30+'Fixed salaries TUR'!K34+'Fixed salaries TUR'!K39+'Fixed salaries TUR'!K42</f>
        <v>52</v>
      </c>
      <c r="C3" s="27">
        <f>('Fixed salaries TUR'!K22*'Fixed salaries TUR'!C22+'Fixed salaries TUR'!K23*'Fixed salaries TUR'!C23+'Fixed salaries TUR'!K24*'Fixed salaries TUR'!C24+'Fixed salaries TUR'!K25*'Fixed salaries TUR'!C25+'Fixed salaries TUR'!K26*'Fixed salaries TUR'!C26+'Fixed salaries TUR'!K27*'Fixed salaries TUR'!C27+'Fixed salaries TUR'!K28*'Fixed salaries TUR'!C28+'Fixed salaries TUR'!K29*'Fixed salaries TUR'!C29+'Fixed salaries TUR'!K31*'Fixed salaries TUR'!C31+'Fixed salaries TUR'!K32*'Fixed salaries TUR'!C32+'Fixed salaries TUR'!K33*'Fixed salaries TUR'!C33+'Fixed salaries TUR'!K35*'Fixed salaries TUR'!C35+'Fixed salaries TUR'!K36*'Fixed salaries TUR'!C36+'Fixed salaries TUR'!K37*'Fixed salaries TUR'!C37+'Fixed salaries TUR'!K38*'Fixed salaries TUR'!C38+'Fixed salaries TUR'!K40*'Fixed salaries TUR'!C40+'Fixed salaries TUR'!K41*'Fixed salaries TUR'!C41+'Fixed salaries TUR'!K43*'Fixed salaries TUR'!C43+'Fixed salaries TUR'!K44*'Fixed salaries TUR'!C44)/('Fixed salaries TUR'!K21+'Fixed salaries TUR'!K30+'Fixed salaries TUR'!K34+'Fixed salaries TUR'!K39+'Fixed salaries TUR'!K42)</f>
        <v>21855.866461391655</v>
      </c>
      <c r="D3">
        <f>22*11</f>
        <v>242</v>
      </c>
      <c r="E3" s="16">
        <f>D3*8</f>
        <v>1936</v>
      </c>
      <c r="F3" s="27">
        <f>C3/E3</f>
        <v>11.28918722179321</v>
      </c>
      <c r="G3">
        <v>20</v>
      </c>
      <c r="H3" s="16">
        <f>B3*E3</f>
        <v>100672</v>
      </c>
      <c r="I3" s="16">
        <f>G3*5000</f>
        <v>100000</v>
      </c>
      <c r="J3" s="16"/>
      <c r="L3" s="16">
        <f>G3*7000</f>
        <v>140000</v>
      </c>
      <c r="M3" s="16">
        <f>G3*8000</f>
        <v>160000</v>
      </c>
      <c r="N3" s="16">
        <f>G3*8800</f>
        <v>176000</v>
      </c>
      <c r="O3" s="16">
        <f>G3*9240</f>
        <v>184800</v>
      </c>
    </row>
    <row r="4" spans="1:15">
      <c r="L4" s="26"/>
      <c r="M4" s="26"/>
      <c r="N4" s="26"/>
      <c r="O4" s="26"/>
    </row>
    <row r="6" spans="1:15">
      <c r="L6" s="26" t="s">
        <v>119</v>
      </c>
      <c r="M6" s="26" t="s">
        <v>120</v>
      </c>
      <c r="N6" s="26" t="s">
        <v>121</v>
      </c>
      <c r="O6" s="26" t="s">
        <v>122</v>
      </c>
    </row>
    <row r="7" spans="1:15">
      <c r="K7" s="26" t="s">
        <v>127</v>
      </c>
      <c r="L7">
        <f>'Fixed salaries TUR'!N3</f>
        <v>217</v>
      </c>
      <c r="M7">
        <f>'Fixed salaries TUR'!Q3</f>
        <v>248</v>
      </c>
      <c r="N7">
        <f>'Fixed salaries TUR'!T3</f>
        <v>273</v>
      </c>
      <c r="O7">
        <f>'Fixed salaries TUR'!W3</f>
        <v>287</v>
      </c>
    </row>
    <row r="8" spans="1:15">
      <c r="K8" s="26" t="s">
        <v>104</v>
      </c>
      <c r="L8" s="16">
        <f>'Fixed salaries TUR'!N21+'Fixed salaries TUR'!N30+'Fixed salaries TUR'!N34+'Fixed salaries TUR'!N39+'Fixed salaries TUR'!N42</f>
        <v>73</v>
      </c>
      <c r="M8" s="16">
        <f>'Fixed salaries TUR'!Q21+'Fixed salaries TUR'!Q30+'Fixed salaries TUR'!Q34+'Fixed salaries TUR'!Q39+'Fixed salaries TUR'!Q42</f>
        <v>83</v>
      </c>
      <c r="N8" s="16">
        <f>'Fixed salaries TUR'!T21+'Fixed salaries TUR'!T30+'Fixed salaries TUR'!T34+'Fixed salaries TUR'!T39+'Fixed salaries TUR'!T42</f>
        <v>91</v>
      </c>
      <c r="O8" s="16">
        <f>'Fixed salaries TUR'!W21+'Fixed salaries TUR'!W30+'Fixed salaries TUR'!W34+'Fixed salaries TUR'!W39+'Fixed salaries TUR'!W42</f>
        <v>96</v>
      </c>
    </row>
    <row r="9" spans="1:15">
      <c r="A9" s="26" t="s">
        <v>110</v>
      </c>
      <c r="B9" s="38">
        <f>F2*G2+F3*G3</f>
        <v>590.84585474494475</v>
      </c>
    </row>
    <row r="10" spans="1:15">
      <c r="A10" s="26" t="s">
        <v>112</v>
      </c>
      <c r="B10" s="27">
        <f>B9*5000</f>
        <v>2954229.2737247236</v>
      </c>
      <c r="C10" s="27"/>
    </row>
    <row r="11" spans="1:15">
      <c r="L11" s="26" t="s">
        <v>123</v>
      </c>
      <c r="M11" s="26" t="s">
        <v>124</v>
      </c>
      <c r="N11" s="26" t="s">
        <v>125</v>
      </c>
      <c r="O11" s="26" t="s">
        <v>126</v>
      </c>
    </row>
    <row r="12" spans="1:15">
      <c r="A12" s="26" t="s">
        <v>128</v>
      </c>
      <c r="B12" s="27">
        <f>('Fixed salaries GER'!K3*'Fixed salaries GER'!C3+'Fixed salaries GER'!K5*'Fixed salaries GER'!C5+'Fixed salaries GER'!K6*'Fixed salaries GER'!C6+'Fixed salaries GER'!K7*'Fixed salaries GER'!C7+'Fixed salaries GER'!K8*'Fixed salaries GER'!C8+'Fixed salaries GER'!K9*'Fixed salaries GER'!C9+'Fixed salaries GER'!K11*'Fixed salaries GER'!C11+'Fixed salaries GER'!K12*'Fixed salaries GER'!C12+'Fixed salaries GER'!K14*'Fixed salaries GER'!C14+'Fixed salaries GER'!K15*'Fixed salaries GER'!C15+'Fixed salaries GER'!K16*'Fixed salaries GER'!C16+'Fixed salaries GER'!K18*'Fixed salaries GER'!C18+'Fixed salaries GER'!K19*'Fixed salaries GER'!C19+'Fixed salaries GER'!K20*'Fixed salaries GER'!C20+'Fixed salaries GER'!K21*'Fixed salaries GER'!C21+'Fixed salaries GER'!K23*'Fixed salaries GER'!C23+'Fixed salaries GER'!K25*'Fixed salaries GER'!C25+'Fixed salaries GER'!K26*'Fixed salaries GER'!C26+'Fixed salaries GER'!K27*'Fixed salaries GER'!C27+'Fixed salaries GER'!K29*'Fixed salaries GER'!C29)/'Fixed salaries GER'!K30</f>
        <v>65198.63636363636</v>
      </c>
      <c r="K12" s="26" t="s">
        <v>127</v>
      </c>
      <c r="L12" s="16">
        <f>L7*$E$2</f>
        <v>420112</v>
      </c>
      <c r="M12" s="16">
        <f t="shared" ref="M12:O12" si="0">M7*$E$2</f>
        <v>480128</v>
      </c>
      <c r="N12" s="16">
        <f t="shared" si="0"/>
        <v>528528</v>
      </c>
      <c r="O12" s="16">
        <f t="shared" si="0"/>
        <v>555632</v>
      </c>
    </row>
    <row r="13" spans="1:15">
      <c r="A13" s="26" t="s">
        <v>129</v>
      </c>
      <c r="B13" s="38">
        <f>B12/E2</f>
        <v>33.676981592787378</v>
      </c>
      <c r="K13" s="26" t="s">
        <v>104</v>
      </c>
      <c r="L13" s="16">
        <f>L8*$E$3</f>
        <v>141328</v>
      </c>
      <c r="M13" s="16">
        <f t="shared" ref="M13:N13" si="1">M8*$E$3</f>
        <v>160688</v>
      </c>
      <c r="N13" s="16">
        <f t="shared" si="1"/>
        <v>176176</v>
      </c>
      <c r="O13" s="16">
        <f>O8*$E$3</f>
        <v>185856</v>
      </c>
    </row>
    <row r="14" spans="1:15">
      <c r="A14" s="26" t="s">
        <v>130</v>
      </c>
      <c r="B14" s="27">
        <f>('Fixed salaries GER'!K3*'Fixed salaries GER'!C3+'Fixed salaries GER'!K5*'Fixed salaries GER'!C5+'Fixed salaries GER'!K6*'Fixed salaries GER'!C6+'Fixed salaries GER'!K7*'Fixed salaries GER'!C7+'Fixed salaries GER'!K8*'Fixed salaries GER'!C8+'Fixed salaries GER'!K9*'Fixed salaries GER'!C9+'Fixed salaries GER'!K11*'Fixed salaries GER'!C11+'Fixed salaries GER'!K12*'Fixed salaries GER'!C12+'Fixed salaries GER'!K14*'Fixed salaries GER'!C14+'Fixed salaries GER'!K15*'Fixed salaries GER'!C15+'Fixed salaries GER'!K16*'Fixed salaries GER'!C16+'Fixed salaries GER'!K18*'Fixed salaries GER'!C18+'Fixed salaries GER'!K19*'Fixed salaries GER'!C19+'Fixed salaries GER'!K20*'Fixed salaries GER'!C20+'Fixed salaries GER'!K21*'Fixed salaries GER'!C21+'Fixed salaries GER'!K23*'Fixed salaries GER'!C23+'Fixed salaries GER'!K25*'Fixed salaries GER'!C25+'Fixed salaries GER'!K26*'Fixed salaries GER'!C26+'Fixed salaries GER'!K27*'Fixed salaries GER'!C27+'Fixed salaries GER'!K29*'Fixed salaries GER'!C29)/5000</f>
        <v>286.87400000000002</v>
      </c>
    </row>
    <row r="15" spans="1:15">
      <c r="M15" s="26"/>
      <c r="N15" s="26"/>
      <c r="O15" s="26"/>
    </row>
    <row r="16" spans="1:15">
      <c r="A16" s="26" t="s">
        <v>131</v>
      </c>
      <c r="B16" s="38">
        <f>B9+B14</f>
        <v>877.71985474494477</v>
      </c>
      <c r="L16" s="26"/>
      <c r="M16" s="26"/>
      <c r="N16" s="26"/>
      <c r="O16" s="26"/>
    </row>
    <row r="18" spans="1:15">
      <c r="A18" s="26" t="s">
        <v>134</v>
      </c>
      <c r="B18" s="27">
        <v>14484000000</v>
      </c>
    </row>
    <row r="19" spans="1:15">
      <c r="A19" s="26" t="s">
        <v>135</v>
      </c>
      <c r="B19" s="27">
        <f>B18*'Currency Exchange EUR-TRY'!E18</f>
        <v>395451867.68781859</v>
      </c>
    </row>
    <row r="20" spans="1:15">
      <c r="K20">
        <v>5000</v>
      </c>
      <c r="L20">
        <v>7000</v>
      </c>
      <c r="M20">
        <v>8000</v>
      </c>
      <c r="N20" s="26">
        <f>M20*N22</f>
        <v>8800</v>
      </c>
      <c r="O20" s="26">
        <f>O22*N20</f>
        <v>9240</v>
      </c>
    </row>
    <row r="21" spans="1:15">
      <c r="A21" s="26" t="s">
        <v>136</v>
      </c>
      <c r="B21" s="27">
        <f>B19*C21</f>
        <v>44500499.999999993</v>
      </c>
      <c r="C21">
        <v>0.112530761986766</v>
      </c>
      <c r="D21" s="26" t="s">
        <v>138</v>
      </c>
    </row>
    <row r="22" spans="1:15">
      <c r="A22" s="26" t="s">
        <v>137</v>
      </c>
      <c r="B22" s="27">
        <f>B21/30</f>
        <v>1483349.9999999998</v>
      </c>
      <c r="C22" s="27"/>
      <c r="L22">
        <f>L20/K20</f>
        <v>1.4</v>
      </c>
      <c r="M22" s="38">
        <f>M20/L20</f>
        <v>1.1428571428571428</v>
      </c>
      <c r="N22" s="26">
        <v>1.1000000000000001</v>
      </c>
      <c r="O22" s="26">
        <v>1.05</v>
      </c>
    </row>
    <row r="23" spans="1:15">
      <c r="A23" s="26" t="s">
        <v>139</v>
      </c>
      <c r="B23" s="26">
        <f>B22/5000</f>
        <v>296.66999999999996</v>
      </c>
    </row>
    <row r="25" spans="1:15">
      <c r="B25" s="27"/>
    </row>
    <row r="26" spans="1:15">
      <c r="B26" s="27"/>
    </row>
    <row r="27" spans="1:15">
      <c r="B27" s="27"/>
    </row>
    <row r="28" spans="1:15">
      <c r="B2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topLeftCell="A10" workbookViewId="0">
      <selection activeCell="A20" sqref="A20:K20"/>
    </sheetView>
  </sheetViews>
  <sheetFormatPr baseColWidth="10" defaultRowHeight="15"/>
  <cols>
    <col min="1" max="1" width="36.42578125" customWidth="1"/>
    <col min="4" max="4" width="19.28515625" customWidth="1"/>
    <col min="6" max="6" width="19.28515625" customWidth="1"/>
    <col min="8" max="8" width="19.28515625" customWidth="1"/>
    <col min="10" max="10" width="19.28515625" customWidth="1"/>
    <col min="12" max="12" width="19.28515625" customWidth="1"/>
  </cols>
  <sheetData>
    <row r="1" spans="1:12" s="8" customFormat="1" ht="158.25" customHeight="1">
      <c r="A1" s="1" t="s">
        <v>20</v>
      </c>
      <c r="C1" s="40" t="s">
        <v>13</v>
      </c>
      <c r="D1" s="40"/>
      <c r="E1" s="40" t="s">
        <v>14</v>
      </c>
      <c r="F1" s="40"/>
      <c r="G1" s="40" t="s">
        <v>15</v>
      </c>
      <c r="H1" s="40"/>
      <c r="I1" s="40" t="s">
        <v>16</v>
      </c>
      <c r="J1" s="40"/>
      <c r="K1" s="40" t="s">
        <v>17</v>
      </c>
      <c r="L1" s="40"/>
    </row>
    <row r="2" spans="1:12">
      <c r="B2" t="s">
        <v>1</v>
      </c>
      <c r="C2" s="8" t="s">
        <v>7</v>
      </c>
      <c r="D2" t="s">
        <v>19</v>
      </c>
      <c r="E2" s="8" t="s">
        <v>7</v>
      </c>
      <c r="F2" t="s">
        <v>19</v>
      </c>
      <c r="G2" s="8" t="s">
        <v>7</v>
      </c>
      <c r="H2" t="s">
        <v>19</v>
      </c>
      <c r="I2" s="8" t="s">
        <v>7</v>
      </c>
      <c r="J2" t="s">
        <v>19</v>
      </c>
      <c r="K2" s="8" t="s">
        <v>7</v>
      </c>
      <c r="L2" t="s">
        <v>19</v>
      </c>
    </row>
    <row r="3" spans="1:12">
      <c r="B3" s="7">
        <v>2009</v>
      </c>
      <c r="C3" s="10">
        <f>AVERAGE('Turkish Quarterly Data'!D3:D6)</f>
        <v>19.566465946199997</v>
      </c>
      <c r="E3" s="10">
        <f>AVERAGE('Turkish Quarterly Data'!F3:F6)</f>
        <v>20.948185740984997</v>
      </c>
      <c r="G3" s="10">
        <f>AVERAGE('Turkish Quarterly Data'!H3:H6)</f>
        <v>19.5279062088925</v>
      </c>
      <c r="I3" s="10">
        <f>AVERAGE('Turkish Quarterly Data'!J3:J6)</f>
        <v>23.299700864005004</v>
      </c>
      <c r="K3" s="10">
        <f>AVERAGE('Turkish Quarterly Data'!L3:L6)</f>
        <v>15.966840649862501</v>
      </c>
    </row>
    <row r="4" spans="1:12">
      <c r="B4" s="7">
        <v>2010</v>
      </c>
      <c r="C4" s="10">
        <f>AVERAGE('Turkish Quarterly Data'!D7:D10)</f>
        <v>21.025627068670001</v>
      </c>
      <c r="D4" s="10">
        <f>(C4-C3)/C3*100</f>
        <v>7.4574587280202609</v>
      </c>
      <c r="E4" s="10">
        <f>AVERAGE('Turkish Quarterly Data'!F7:F10)</f>
        <v>22.301254419982502</v>
      </c>
      <c r="F4" s="10">
        <f>(E4-E3)/E3*100</f>
        <v>6.4591210700897834</v>
      </c>
      <c r="G4" s="10">
        <f>AVERAGE('Turkish Quarterly Data'!H7:H10)</f>
        <v>21.628480043367503</v>
      </c>
      <c r="H4" s="10">
        <f>(G4-G3)/G3*100</f>
        <v>10.756779615822085</v>
      </c>
      <c r="I4" s="10">
        <f>AVERAGE('Turkish Quarterly Data'!J7:J10)</f>
        <v>24.649611147007498</v>
      </c>
      <c r="J4" s="10">
        <f>(I4-I3)/I3*100</f>
        <v>5.7936807467255038</v>
      </c>
      <c r="K4" s="10">
        <f>AVERAGE('Turkish Quarterly Data'!L7:L10)</f>
        <v>17.097922397097502</v>
      </c>
      <c r="L4" s="10">
        <f>(K4-K3)/K3*100</f>
        <v>7.0839421025019211</v>
      </c>
    </row>
    <row r="5" spans="1:12">
      <c r="B5" s="7">
        <v>2011</v>
      </c>
      <c r="C5" s="10">
        <f>AVERAGE('Turkish Quarterly Data'!D11:D14)</f>
        <v>22.681900250362503</v>
      </c>
      <c r="D5" s="10">
        <f t="shared" ref="D5:F18" si="0">(C5-C4)/C4*100</f>
        <v>7.8774020688329029</v>
      </c>
      <c r="E5" s="10">
        <f>AVERAGE('Turkish Quarterly Data'!F11:F14)</f>
        <v>24.116768691002498</v>
      </c>
      <c r="F5" s="10">
        <f t="shared" si="0"/>
        <v>8.1408616610967321</v>
      </c>
      <c r="G5" s="10">
        <f>AVERAGE('Turkish Quarterly Data'!H11:H14)</f>
        <v>23.525611337917496</v>
      </c>
      <c r="H5" s="10">
        <f t="shared" ref="H5" si="1">(G5-G4)/G4*100</f>
        <v>8.7714499157871213</v>
      </c>
      <c r="I5" s="10">
        <f>AVERAGE('Turkish Quarterly Data'!J11:J14)</f>
        <v>26.886668267292499</v>
      </c>
      <c r="J5" s="10">
        <f t="shared" ref="J5" si="2">(I5-I4)/I4*100</f>
        <v>9.0754255997932205</v>
      </c>
      <c r="K5" s="10">
        <f>AVERAGE('Turkish Quarterly Data'!L11:L14)</f>
        <v>20.253303268915001</v>
      </c>
      <c r="L5" s="10">
        <f t="shared" ref="L5" si="3">(K5-K4)/K4*100</f>
        <v>18.454761920975546</v>
      </c>
    </row>
    <row r="6" spans="1:12">
      <c r="B6" s="7">
        <v>2012</v>
      </c>
      <c r="C6" s="10">
        <f>AVERAGE('Turkish Quarterly Data'!D15:D18)</f>
        <v>25.280840399464999</v>
      </c>
      <c r="D6" s="10">
        <f>(C6-C5)/C5*100</f>
        <v>11.458211703673109</v>
      </c>
      <c r="E6" s="10">
        <f>AVERAGE('Turkish Quarterly Data'!F15:F18)</f>
        <v>26.549277770397499</v>
      </c>
      <c r="F6" s="10">
        <f>(E6-E5)/E5*100</f>
        <v>10.086380603312426</v>
      </c>
      <c r="G6" s="10">
        <f>AVERAGE('Turkish Quarterly Data'!H15:H18)</f>
        <v>24.752431474830001</v>
      </c>
      <c r="H6" s="10">
        <f>(G6-G5)/G5*100</f>
        <v>5.2148278711685263</v>
      </c>
      <c r="I6" s="10">
        <f>AVERAGE('Turkish Quarterly Data'!J15:J18)</f>
        <v>29.330676397479998</v>
      </c>
      <c r="J6" s="10">
        <f>(I6-I5)/I5*100</f>
        <v>9.0900371362137946</v>
      </c>
      <c r="K6" s="10">
        <f>AVERAGE('Turkish Quarterly Data'!L15:L18)</f>
        <v>23.238011010122499</v>
      </c>
      <c r="L6" s="10">
        <f>(K6-K5)/K5*100</f>
        <v>14.736893540662379</v>
      </c>
    </row>
    <row r="7" spans="1:12">
      <c r="B7" s="7">
        <v>2013</v>
      </c>
      <c r="C7" s="10">
        <f>AVERAGE('Turkish Quarterly Data'!D19:D22)</f>
        <v>29.121847300005001</v>
      </c>
      <c r="D7" s="10">
        <f t="shared" si="0"/>
        <v>15.193351327914268</v>
      </c>
      <c r="E7" s="10">
        <f>AVERAGE('Turkish Quarterly Data'!F19:F22)</f>
        <v>30.613673175784999</v>
      </c>
      <c r="F7" s="10">
        <f t="shared" si="0"/>
        <v>15.308873712260867</v>
      </c>
      <c r="G7" s="10">
        <f>AVERAGE('Turkish Quarterly Data'!H19:H22)</f>
        <v>30.261932228399999</v>
      </c>
      <c r="H7" s="10">
        <f t="shared" ref="H7" si="4">(G7-G6)/G6*100</f>
        <v>22.25842240659243</v>
      </c>
      <c r="I7" s="10">
        <f>AVERAGE('Turkish Quarterly Data'!J19:J22)</f>
        <v>34.043428964507498</v>
      </c>
      <c r="J7" s="10">
        <f t="shared" ref="J7" si="5">(I7-I6)/I6*100</f>
        <v>16.067657299005916</v>
      </c>
      <c r="K7" s="10">
        <f>AVERAGE('Turkish Quarterly Data'!L19:L22)</f>
        <v>26.287671767705</v>
      </c>
      <c r="L7" s="10">
        <f t="shared" ref="L7" si="6">(K7-K6)/K6*100</f>
        <v>13.123587712623367</v>
      </c>
    </row>
    <row r="8" spans="1:12">
      <c r="B8" s="7">
        <v>2014</v>
      </c>
      <c r="C8" s="10">
        <f>AVERAGE('Turkish Quarterly Data'!D23:D26)</f>
        <v>32.9009311349825</v>
      </c>
      <c r="D8" s="10">
        <f t="shared" si="0"/>
        <v>12.976799843933149</v>
      </c>
      <c r="E8" s="10">
        <f>AVERAGE('Turkish Quarterly Data'!F23:F26)</f>
        <v>34.259155790082502</v>
      </c>
      <c r="F8" s="10">
        <f t="shared" si="0"/>
        <v>11.908020946604442</v>
      </c>
      <c r="G8" s="10">
        <f>AVERAGE('Turkish Quarterly Data'!H23:H26)</f>
        <v>34.271149980027502</v>
      </c>
      <c r="H8" s="10">
        <f t="shared" ref="H8" si="7">(G8-G7)/G7*100</f>
        <v>13.248386525249572</v>
      </c>
      <c r="I8" s="10">
        <f>AVERAGE('Turkish Quarterly Data'!J23:J26)</f>
        <v>38.310364508137503</v>
      </c>
      <c r="J8" s="10">
        <f t="shared" ref="J8" si="8">(I8-I7)/I7*100</f>
        <v>12.533800716956463</v>
      </c>
      <c r="K8" s="10">
        <f>AVERAGE('Turkish Quarterly Data'!L23:L26)</f>
        <v>29.564374623467501</v>
      </c>
      <c r="L8" s="10">
        <f t="shared" ref="L8" si="9">(K8-K7)/K7*100</f>
        <v>12.464789140390915</v>
      </c>
    </row>
    <row r="9" spans="1:12">
      <c r="B9" s="7">
        <v>2015</v>
      </c>
      <c r="C9" s="10">
        <f>AVERAGE('Turkish Quarterly Data'!D27:D30)</f>
        <v>37.917385194257498</v>
      </c>
      <c r="D9" s="10">
        <f t="shared" si="0"/>
        <v>15.247149202841753</v>
      </c>
      <c r="E9" s="10">
        <f>AVERAGE('Turkish Quarterly Data'!F27:F30)</f>
        <v>38.149342755125005</v>
      </c>
      <c r="F9" s="10">
        <f t="shared" si="0"/>
        <v>11.355174625081252</v>
      </c>
      <c r="G9" s="10">
        <f>AVERAGE('Turkish Quarterly Data'!H27:H30)</f>
        <v>35.445369881295001</v>
      </c>
      <c r="H9" s="10">
        <f t="shared" ref="H9" si="10">(G9-G8)/G8*100</f>
        <v>3.426263495540153</v>
      </c>
      <c r="I9" s="10">
        <f>AVERAGE('Turkish Quarterly Data'!J27:J30)</f>
        <v>42.0158192316525</v>
      </c>
      <c r="J9" s="10">
        <f t="shared" ref="J9" si="11">(I9-I8)/I8*100</f>
        <v>9.6721990800372613</v>
      </c>
      <c r="K9" s="10">
        <f>AVERAGE('Turkish Quarterly Data'!L27:L30)</f>
        <v>34.538009789282498</v>
      </c>
      <c r="L9" s="10">
        <f t="shared" ref="L9" si="12">(K9-K8)/K8*100</f>
        <v>16.82306907945566</v>
      </c>
    </row>
    <row r="10" spans="1:12">
      <c r="B10" s="7">
        <v>2016</v>
      </c>
      <c r="C10" s="10">
        <f>AVERAGE('Turkish Quarterly Data'!D31:D34)</f>
        <v>47.262681386359993</v>
      </c>
      <c r="D10" s="10">
        <f t="shared" si="0"/>
        <v>24.646467957178171</v>
      </c>
      <c r="E10" s="10">
        <f>AVERAGE('Turkish Quarterly Data'!F31:F34)</f>
        <v>47.683435704492503</v>
      </c>
      <c r="F10" s="10">
        <f t="shared" si="0"/>
        <v>24.991499881309704</v>
      </c>
      <c r="G10" s="10">
        <f>AVERAGE('Turkish Quarterly Data'!H31:H34)</f>
        <v>41.225419635072498</v>
      </c>
      <c r="H10" s="10">
        <f t="shared" ref="H10" si="13">(G10-G9)/G9*100</f>
        <v>16.306924636799199</v>
      </c>
      <c r="I10" s="10">
        <f>AVERAGE('Turkish Quarterly Data'!J31:J34)</f>
        <v>52.571469229612504</v>
      </c>
      <c r="J10" s="10">
        <f t="shared" ref="J10" si="14">(I10-I9)/I9*100</f>
        <v>25.123037443972851</v>
      </c>
      <c r="K10" s="10">
        <f>AVERAGE('Turkish Quarterly Data'!L31:L34)</f>
        <v>43.713743660105003</v>
      </c>
      <c r="L10" s="10">
        <f t="shared" ref="L10" si="15">(K10-K9)/K9*100</f>
        <v>26.567060252759063</v>
      </c>
    </row>
    <row r="11" spans="1:12">
      <c r="B11" s="7">
        <v>2017</v>
      </c>
      <c r="C11" s="10">
        <f>AVERAGE('Turkish Quarterly Data'!D35:D38)</f>
        <v>51.347352283730004</v>
      </c>
      <c r="D11" s="10">
        <f t="shared" si="0"/>
        <v>8.6424865825510402</v>
      </c>
      <c r="E11" s="10">
        <f>AVERAGE('Turkish Quarterly Data'!F35:F38)</f>
        <v>51.300615134057502</v>
      </c>
      <c r="F11" s="10">
        <f t="shared" si="0"/>
        <v>7.5858196376235654</v>
      </c>
      <c r="G11" s="10">
        <f>AVERAGE('Turkish Quarterly Data'!H35:H38)</f>
        <v>46.988403418375</v>
      </c>
      <c r="H11" s="10">
        <f t="shared" ref="H11" si="16">(G11-G10)/G10*100</f>
        <v>13.979199810011508</v>
      </c>
      <c r="I11" s="10">
        <f>AVERAGE('Turkish Quarterly Data'!J35:J38)</f>
        <v>56.85410214817</v>
      </c>
      <c r="J11" s="10">
        <f t="shared" ref="J11" si="17">(I11-I10)/I10*100</f>
        <v>8.1463063165546288</v>
      </c>
      <c r="K11" s="10">
        <f>AVERAGE('Turkish Quarterly Data'!L35:L38)</f>
        <v>47.373032593550001</v>
      </c>
      <c r="L11" s="10">
        <f t="shared" ref="L11" si="18">(K11-K10)/K10*100</f>
        <v>8.3710261969272111</v>
      </c>
    </row>
    <row r="12" spans="1:12">
      <c r="B12" s="7">
        <v>2018</v>
      </c>
      <c r="C12" s="10">
        <f>AVERAGE('Turkish Quarterly Data'!D39:D42)</f>
        <v>62.605988987842494</v>
      </c>
      <c r="D12" s="10">
        <f t="shared" si="0"/>
        <v>21.926421136382366</v>
      </c>
      <c r="E12" s="10">
        <f>AVERAGE('Turkish Quarterly Data'!F39:F42)</f>
        <v>59.944904970207503</v>
      </c>
      <c r="F12" s="10">
        <f t="shared" si="0"/>
        <v>16.850265466721904</v>
      </c>
      <c r="G12" s="10">
        <f>AVERAGE('Turkish Quarterly Data'!H39:H42)</f>
        <v>54.916784068027503</v>
      </c>
      <c r="H12" s="10">
        <f t="shared" ref="H12" si="19">(G12-G11)/G11*100</f>
        <v>16.873058186420693</v>
      </c>
      <c r="I12" s="10">
        <f>AVERAGE('Turkish Quarterly Data'!J39:J42)</f>
        <v>67.903814658070004</v>
      </c>
      <c r="J12" s="10">
        <f t="shared" ref="J12" si="20">(I12-I11)/I11*100</f>
        <v>19.435207122087441</v>
      </c>
      <c r="K12" s="10">
        <f>AVERAGE('Turkish Quarterly Data'!L39:L42)</f>
        <v>54.382123674245001</v>
      </c>
      <c r="L12" s="10">
        <f t="shared" ref="L12" si="21">(K12-K11)/K11*100</f>
        <v>14.795529644115105</v>
      </c>
    </row>
    <row r="13" spans="1:12">
      <c r="B13" s="7">
        <v>2019</v>
      </c>
      <c r="C13" s="10">
        <f>AVERAGE('Turkish Quarterly Data'!D43:D46)</f>
        <v>74.163691017950001</v>
      </c>
      <c r="D13" s="10">
        <f t="shared" si="0"/>
        <v>18.461016616720016</v>
      </c>
      <c r="E13" s="10">
        <f>AVERAGE('Turkish Quarterly Data'!F43:F46)</f>
        <v>73.398137113274998</v>
      </c>
      <c r="F13" s="10">
        <f t="shared" si="0"/>
        <v>22.442661556897495</v>
      </c>
      <c r="G13" s="10">
        <f>AVERAGE('Turkish Quarterly Data'!H43:H46)</f>
        <v>71.519662517972506</v>
      </c>
      <c r="H13" s="10">
        <f t="shared" ref="H13" si="22">(G13-G12)/G12*100</f>
        <v>30.232794457480228</v>
      </c>
      <c r="I13" s="10">
        <f>AVERAGE('Turkish Quarterly Data'!J43:J46)</f>
        <v>81.193124086794995</v>
      </c>
      <c r="J13" s="10">
        <f t="shared" ref="J13" si="23">(I13-I12)/I12*100</f>
        <v>19.57078478675075</v>
      </c>
      <c r="K13" s="10">
        <f>AVERAGE('Turkish Quarterly Data'!L43:L46)</f>
        <v>69.013297866300007</v>
      </c>
      <c r="L13" s="10">
        <f t="shared" ref="L13" si="24">(K13-K12)/K12*100</f>
        <v>26.904381814320779</v>
      </c>
    </row>
    <row r="14" spans="1:12">
      <c r="B14" s="7">
        <v>2020</v>
      </c>
      <c r="C14" s="10">
        <f>AVERAGE('Turkish Quarterly Data'!D47:D50)</f>
        <v>79.144787884277505</v>
      </c>
      <c r="D14" s="10">
        <f t="shared" si="0"/>
        <v>6.7163551300621194</v>
      </c>
      <c r="E14" s="10">
        <f>AVERAGE('Turkish Quarterly Data'!F47:F50)</f>
        <v>82.064728786299995</v>
      </c>
      <c r="F14" s="10">
        <f t="shared" si="0"/>
        <v>11.807645280764941</v>
      </c>
      <c r="G14" s="10">
        <f>AVERAGE('Turkish Quarterly Data'!H47:H50)</f>
        <v>87.383010412387506</v>
      </c>
      <c r="H14" s="10">
        <f t="shared" ref="H14" si="25">(G14-G13)/G13*100</f>
        <v>22.18040093579668</v>
      </c>
      <c r="I14" s="10">
        <f>AVERAGE('Turkish Quarterly Data'!J47:J50)</f>
        <v>83.671227526660005</v>
      </c>
      <c r="J14" s="10">
        <f t="shared" ref="J14" si="26">(I14-I13)/I13*100</f>
        <v>3.0521099757362835</v>
      </c>
      <c r="K14" s="10">
        <f>AVERAGE('Turkish Quarterly Data'!L47:L50)</f>
        <v>80.987102076005002</v>
      </c>
      <c r="L14" s="10">
        <f t="shared" ref="L14" si="27">(K14-K13)/K13*100</f>
        <v>17.349995696339477</v>
      </c>
    </row>
    <row r="15" spans="1:12">
      <c r="B15" s="7">
        <v>2021</v>
      </c>
      <c r="C15" s="10">
        <f>AVERAGE('Turkish Quarterly Data'!D51:D54)</f>
        <v>100</v>
      </c>
      <c r="D15" s="10">
        <f t="shared" si="0"/>
        <v>26.350708206099675</v>
      </c>
      <c r="E15" s="10">
        <f>AVERAGE('Turkish Quarterly Data'!F51:F54)</f>
        <v>99.999999999999986</v>
      </c>
      <c r="F15" s="10">
        <f t="shared" si="0"/>
        <v>21.855030143832181</v>
      </c>
      <c r="G15" s="10">
        <f>AVERAGE('Turkish Quarterly Data'!H51:H54)</f>
        <v>99.999999999997499</v>
      </c>
      <c r="H15" s="10">
        <f t="shared" ref="H15" si="28">(G15-G14)/G14*100</f>
        <v>14.438721586801037</v>
      </c>
      <c r="I15" s="10">
        <f>AVERAGE('Turkish Quarterly Data'!J51:J54)</f>
        <v>100</v>
      </c>
      <c r="J15" s="10">
        <f t="shared" ref="J15" si="29">(I15-I14)/I14*100</f>
        <v>19.515397294891113</v>
      </c>
      <c r="K15" s="10">
        <f>AVERAGE('Turkish Quarterly Data'!L51:L54)</f>
        <v>99.999999999997499</v>
      </c>
      <c r="L15" s="10">
        <f t="shared" ref="L15" si="30">(K15-K14)/K14*100</f>
        <v>23.476451727028362</v>
      </c>
    </row>
    <row r="16" spans="1:12">
      <c r="B16" s="7">
        <v>2022</v>
      </c>
      <c r="C16" s="10">
        <f>AVERAGE('Turkish Quarterly Data'!D55:D58)</f>
        <v>178.81480759402001</v>
      </c>
      <c r="D16" s="10">
        <f t="shared" si="0"/>
        <v>78.81480759402001</v>
      </c>
      <c r="E16" s="10">
        <f>AVERAGE('Turkish Quarterly Data'!F55:F58)</f>
        <v>172.7230291332225</v>
      </c>
      <c r="F16" s="10">
        <f t="shared" si="0"/>
        <v>72.723029133222511</v>
      </c>
      <c r="G16" s="10">
        <f>AVERAGE('Turkish Quarterly Data'!H55:H58)</f>
        <v>175.458397637715</v>
      </c>
      <c r="H16" s="10">
        <f t="shared" ref="H16" si="31">(G16-G15)/G15*100</f>
        <v>75.458397637719386</v>
      </c>
      <c r="I16" s="10">
        <f>AVERAGE('Turkish Quarterly Data'!J55:J58)</f>
        <v>172.63795702534253</v>
      </c>
      <c r="J16" s="10">
        <f t="shared" ref="J16" si="32">(I16-I15)/I15*100</f>
        <v>72.63795702534253</v>
      </c>
      <c r="K16" s="10">
        <f>AVERAGE('Turkish Quarterly Data'!L55:L58)</f>
        <v>167.35145049446749</v>
      </c>
      <c r="L16" s="10">
        <f t="shared" ref="L16" si="33">(K16-K15)/K15*100</f>
        <v>67.351450494471678</v>
      </c>
    </row>
    <row r="17" spans="1:12">
      <c r="B17" s="7">
        <v>2023</v>
      </c>
      <c r="C17" s="10">
        <f>AVERAGE('Turkish Quarterly Data'!D59:D62)</f>
        <v>483.02410090789249</v>
      </c>
      <c r="D17" s="10">
        <f t="shared" si="0"/>
        <v>170.12533660218304</v>
      </c>
      <c r="E17" s="10">
        <f>AVERAGE('Turkish Quarterly Data'!F59:F62)</f>
        <v>418.9210550918225</v>
      </c>
      <c r="F17" s="10">
        <f t="shared" si="0"/>
        <v>142.53920116738209</v>
      </c>
      <c r="G17" s="10">
        <f>AVERAGE('Turkish Quarterly Data'!H59:H62)</f>
        <v>411.11568239389999</v>
      </c>
      <c r="H17" s="10">
        <f t="shared" ref="H17" si="34">(G17-G16)/G16*100</f>
        <v>134.30949326390643</v>
      </c>
      <c r="I17" s="10">
        <f>AVERAGE('Turkish Quarterly Data'!J59:J62)</f>
        <v>411.9560219692425</v>
      </c>
      <c r="J17" s="10">
        <f t="shared" ref="J17" si="35">(I17-I16)/I16*100</f>
        <v>138.62424525144786</v>
      </c>
      <c r="K17" s="10">
        <f>AVERAGE('Turkish Quarterly Data'!L59:L62)</f>
        <v>379.62749065701752</v>
      </c>
      <c r="L17" s="10">
        <f t="shared" ref="L17" si="36">(K17-K16)/K16*100</f>
        <v>126.84445789704566</v>
      </c>
    </row>
    <row r="18" spans="1:12">
      <c r="B18" s="7">
        <v>2024</v>
      </c>
      <c r="C18" s="10">
        <f>AVERAGE('Turkish Quarterly Data'!D63:D66)</f>
        <v>832.09050352278996</v>
      </c>
      <c r="D18" s="10">
        <f t="shared" si="0"/>
        <v>72.266870733529032</v>
      </c>
      <c r="E18" s="10">
        <f>AVERAGE('Turkish Quarterly Data'!F63:F66)</f>
        <v>750.46375636838752</v>
      </c>
      <c r="F18" s="10">
        <f t="shared" si="0"/>
        <v>79.142047707269043</v>
      </c>
      <c r="G18" s="10">
        <f>AVERAGE('Turkish Quarterly Data'!H63:H66)</f>
        <v>767.7177821718725</v>
      </c>
      <c r="H18" s="10">
        <f t="shared" ref="H18" si="37">(G18-G17)/G17*100</f>
        <v>86.740086805130261</v>
      </c>
      <c r="I18" s="10">
        <f>AVERAGE('Turkish Quarterly Data'!J63:J66)</f>
        <v>749.04438481469742</v>
      </c>
      <c r="J18" s="10">
        <f t="shared" ref="J18" si="38">(I18-I17)/I17*100</f>
        <v>81.826298165055746</v>
      </c>
      <c r="K18" s="10">
        <f>AVERAGE('Turkish Quarterly Data'!L63:L66)</f>
        <v>747.09871594258993</v>
      </c>
      <c r="L18" s="10">
        <f t="shared" ref="L18" si="39">(K18-K17)/K17*100</f>
        <v>96.797843762471899</v>
      </c>
    </row>
    <row r="20" spans="1:12">
      <c r="A20" s="26" t="s">
        <v>29</v>
      </c>
      <c r="C20">
        <f>(C18/C3)^(1/(B18-B3))</f>
        <v>1.2840360341966301</v>
      </c>
      <c r="E20" s="26">
        <f>(E18/E3)^(1/(D18-D3))</f>
        <v>1.0507663728836587</v>
      </c>
      <c r="G20" s="26">
        <f>(G18/G3)^(1/(F18-F3))</f>
        <v>1.0474852064772888</v>
      </c>
      <c r="I20" s="26">
        <f>(I18/I3)^(1/(H18-H3))</f>
        <v>1.0408198245761644</v>
      </c>
      <c r="K20" s="26">
        <f>(K18/K3)^(1/(J18-J3))</f>
        <v>1.0481200518516072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2"/>
  <sheetViews>
    <sheetView workbookViewId="0">
      <selection activeCell="E2" sqref="E1:E1048576"/>
    </sheetView>
  </sheetViews>
  <sheetFormatPr baseColWidth="10" defaultRowHeight="15"/>
  <cols>
    <col min="1" max="1" width="36.42578125" style="8" customWidth="1"/>
    <col min="2" max="4" width="11.42578125" style="8"/>
    <col min="5" max="5" width="21.28515625" style="8" customWidth="1"/>
    <col min="6" max="6" width="11.42578125" style="8"/>
    <col min="7" max="7" width="21.28515625" style="8" customWidth="1"/>
    <col min="8" max="8" width="11.42578125" style="8"/>
    <col min="9" max="9" width="21.28515625" style="8" customWidth="1"/>
    <col min="10" max="10" width="11.42578125" style="8"/>
    <col min="11" max="11" width="21.28515625" style="8" customWidth="1"/>
    <col min="12" max="12" width="11.42578125" style="8"/>
    <col min="13" max="13" width="21.28515625" style="8" customWidth="1"/>
    <col min="14" max="16384" width="11.42578125" style="8"/>
  </cols>
  <sheetData>
    <row r="1" spans="1:13" ht="140.25" customHeight="1">
      <c r="A1" s="9" t="s">
        <v>0</v>
      </c>
      <c r="D1" s="40" t="s">
        <v>13</v>
      </c>
      <c r="E1" s="41"/>
      <c r="F1" s="40" t="s">
        <v>14</v>
      </c>
      <c r="G1" s="41"/>
      <c r="H1" s="40" t="s">
        <v>15</v>
      </c>
      <c r="I1" s="41"/>
      <c r="J1" s="40" t="s">
        <v>16</v>
      </c>
      <c r="K1" s="41"/>
      <c r="L1" s="40" t="s">
        <v>17</v>
      </c>
      <c r="M1" s="41"/>
    </row>
    <row r="2" spans="1:13">
      <c r="B2" s="8" t="s">
        <v>1</v>
      </c>
      <c r="C2" s="8" t="s">
        <v>2</v>
      </c>
      <c r="D2" s="8" t="s">
        <v>7</v>
      </c>
      <c r="E2" s="8" t="s">
        <v>8</v>
      </c>
      <c r="F2" s="8" t="s">
        <v>7</v>
      </c>
      <c r="G2" s="8" t="s">
        <v>8</v>
      </c>
      <c r="H2" s="8" t="s">
        <v>7</v>
      </c>
      <c r="I2" s="8" t="s">
        <v>8</v>
      </c>
      <c r="J2" s="8" t="s">
        <v>7</v>
      </c>
      <c r="K2" s="8" t="s">
        <v>8</v>
      </c>
      <c r="L2" s="8" t="s">
        <v>7</v>
      </c>
      <c r="M2" s="8" t="s">
        <v>8</v>
      </c>
    </row>
    <row r="3" spans="1:13">
      <c r="B3" s="7">
        <v>2009</v>
      </c>
      <c r="C3" s="7" t="s">
        <v>3</v>
      </c>
      <c r="D3" s="6">
        <v>11.981214374009999</v>
      </c>
      <c r="E3" s="5"/>
      <c r="F3" s="6">
        <v>13.160163624080001</v>
      </c>
      <c r="G3" s="5"/>
      <c r="H3" s="6">
        <v>20.609959986460002</v>
      </c>
      <c r="I3" s="5"/>
      <c r="J3" s="6">
        <v>11.788420524899999</v>
      </c>
      <c r="K3" s="5"/>
      <c r="L3" s="6">
        <v>9.6860611908509995</v>
      </c>
      <c r="M3" s="5"/>
    </row>
    <row r="4" spans="1:13">
      <c r="B4" s="7"/>
      <c r="C4" s="7" t="s">
        <v>4</v>
      </c>
      <c r="D4" s="6">
        <v>11.8443454809</v>
      </c>
      <c r="E4" s="5">
        <v>-1.1423624420484499</v>
      </c>
      <c r="F4" s="6">
        <v>13.46790059262</v>
      </c>
      <c r="G4" s="5">
        <v>2.3383977382843</v>
      </c>
      <c r="H4" s="6">
        <v>21.022704869350001</v>
      </c>
      <c r="I4" s="5">
        <v>2.0026476672500002</v>
      </c>
      <c r="J4" s="6">
        <v>12.0857184739</v>
      </c>
      <c r="K4" s="5">
        <v>2.5219489614578499</v>
      </c>
      <c r="L4" s="6">
        <v>10.140663395939001</v>
      </c>
      <c r="M4" s="5">
        <v>4.69336499254615</v>
      </c>
    </row>
    <row r="5" spans="1:13">
      <c r="B5" s="7"/>
      <c r="C5" s="7" t="s">
        <v>5</v>
      </c>
      <c r="D5" s="6">
        <v>12.24279947968</v>
      </c>
      <c r="E5" s="5">
        <v>3.36408625890338</v>
      </c>
      <c r="F5" s="6">
        <v>13.97112127532</v>
      </c>
      <c r="G5" s="5">
        <v>3.7364448841844702</v>
      </c>
      <c r="H5" s="6">
        <v>21.64496754668</v>
      </c>
      <c r="I5" s="5">
        <v>2.95995534921496</v>
      </c>
      <c r="J5" s="6">
        <v>12.461332740690001</v>
      </c>
      <c r="K5" s="5">
        <v>3.1079183881468602</v>
      </c>
      <c r="L5" s="6">
        <v>10.655458100178</v>
      </c>
      <c r="M5" s="5">
        <v>5.0765387247264098</v>
      </c>
    </row>
    <row r="6" spans="1:13">
      <c r="B6" s="7"/>
      <c r="C6" s="7" t="s">
        <v>6</v>
      </c>
      <c r="D6" s="6">
        <v>12.89075837931</v>
      </c>
      <c r="E6" s="5">
        <v>5.2925713657685103</v>
      </c>
      <c r="F6" s="6">
        <v>14.55295775894</v>
      </c>
      <c r="G6" s="5">
        <v>4.1645654071288796</v>
      </c>
      <c r="H6" s="6">
        <v>22.337757913050002</v>
      </c>
      <c r="I6" s="5">
        <v>3.2006994922765002</v>
      </c>
      <c r="J6" s="6">
        <v>12.96897962793</v>
      </c>
      <c r="K6" s="5">
        <v>4.0737768407578097</v>
      </c>
      <c r="L6" s="6">
        <v>11.270514611985</v>
      </c>
      <c r="M6" s="5">
        <v>5.7722202651871504</v>
      </c>
    </row>
    <row r="7" spans="1:13">
      <c r="B7" s="7">
        <v>2010</v>
      </c>
      <c r="C7" s="7" t="s">
        <v>3</v>
      </c>
      <c r="D7" s="6">
        <v>13.185077775330001</v>
      </c>
      <c r="E7" s="5">
        <v>2.2831813874689502</v>
      </c>
      <c r="F7" s="6">
        <v>14.932813940440001</v>
      </c>
      <c r="G7" s="5">
        <v>2.61016480492875</v>
      </c>
      <c r="H7" s="6">
        <v>22.486678431009999</v>
      </c>
      <c r="I7" s="5">
        <v>0.66667621047588999</v>
      </c>
      <c r="J7" s="6">
        <v>13.270881409419999</v>
      </c>
      <c r="K7" s="5">
        <v>2.3278761332913498</v>
      </c>
      <c r="L7" s="6">
        <v>11.720799463705999</v>
      </c>
      <c r="M7" s="5">
        <v>3.9952465989633699</v>
      </c>
    </row>
    <row r="8" spans="1:13">
      <c r="B8" s="7"/>
      <c r="C8" s="7" t="s">
        <v>4</v>
      </c>
      <c r="D8" s="6">
        <v>13.7637117825</v>
      </c>
      <c r="E8" s="5">
        <v>4.3885520967699998</v>
      </c>
      <c r="F8" s="6">
        <v>15.630595712890001</v>
      </c>
      <c r="G8" s="5">
        <v>4.6728083215469303</v>
      </c>
      <c r="H8" s="6">
        <v>23.744331891870001</v>
      </c>
      <c r="I8" s="5">
        <v>5.5928823134929804</v>
      </c>
      <c r="J8" s="6">
        <v>13.81020490337</v>
      </c>
      <c r="K8" s="5">
        <v>4.0639613700953898</v>
      </c>
      <c r="L8" s="6">
        <v>12.408200886929</v>
      </c>
      <c r="M8" s="5">
        <v>5.8647997975869304</v>
      </c>
    </row>
    <row r="9" spans="1:13">
      <c r="B9" s="7"/>
      <c r="C9" s="7" t="s">
        <v>5</v>
      </c>
      <c r="D9" s="6">
        <v>14.499436954929999</v>
      </c>
      <c r="E9" s="5">
        <v>5.3453979860683001</v>
      </c>
      <c r="F9" s="6">
        <v>16.518575961610001</v>
      </c>
      <c r="G9" s="5">
        <v>5.68103906614202</v>
      </c>
      <c r="H9" s="6">
        <v>24.301252918709999</v>
      </c>
      <c r="I9" s="5">
        <v>2.3454904074630498</v>
      </c>
      <c r="J9" s="6">
        <v>14.4056346375</v>
      </c>
      <c r="K9" s="5">
        <v>4.3115199107922102</v>
      </c>
      <c r="L9" s="6">
        <v>13.189248377458</v>
      </c>
      <c r="M9" s="5">
        <v>6.2946070719387501</v>
      </c>
    </row>
    <row r="10" spans="1:13">
      <c r="B10" s="7"/>
      <c r="C10" s="7" t="s">
        <v>6</v>
      </c>
      <c r="D10" s="6">
        <v>15.166420544679999</v>
      </c>
      <c r="E10" s="5">
        <v>4.6000654495981399</v>
      </c>
      <c r="F10" s="6">
        <v>17.05366488017</v>
      </c>
      <c r="G10" s="5">
        <v>3.23931626917219</v>
      </c>
      <c r="H10" s="6">
        <v>24.483158497209999</v>
      </c>
      <c r="I10" s="5">
        <v>0.748544032311797</v>
      </c>
      <c r="J10" s="6">
        <v>15.008095915049999</v>
      </c>
      <c r="K10" s="5">
        <v>4.1821224313277003</v>
      </c>
      <c r="L10" s="6">
        <v>13.797605792337</v>
      </c>
      <c r="M10" s="5">
        <v>4.6125252741373499</v>
      </c>
    </row>
    <row r="11" spans="1:13">
      <c r="B11" s="7">
        <v>2011</v>
      </c>
      <c r="C11" s="7" t="s">
        <v>3</v>
      </c>
      <c r="D11" s="6">
        <v>15.79331770688</v>
      </c>
      <c r="E11" s="5">
        <v>4.13345495961405</v>
      </c>
      <c r="F11" s="6">
        <v>17.905166333579999</v>
      </c>
      <c r="G11" s="5">
        <v>4.9930701664023296</v>
      </c>
      <c r="H11" s="6">
        <v>25.11767942486</v>
      </c>
      <c r="I11" s="5">
        <v>2.59166286785387</v>
      </c>
      <c r="J11" s="6">
        <v>15.57345242869</v>
      </c>
      <c r="K11" s="5">
        <v>3.76701026459369</v>
      </c>
      <c r="L11" s="6">
        <v>14.460085693364</v>
      </c>
      <c r="M11" s="5">
        <v>4.80141200580562</v>
      </c>
    </row>
    <row r="12" spans="1:13">
      <c r="B12" s="7"/>
      <c r="C12" s="7" t="s">
        <v>4</v>
      </c>
      <c r="D12" s="6">
        <v>16.446444355939999</v>
      </c>
      <c r="E12" s="5">
        <v>4.1354619794388103</v>
      </c>
      <c r="F12" s="6">
        <v>18.972319563079999</v>
      </c>
      <c r="G12" s="5">
        <v>5.9600296898589704</v>
      </c>
      <c r="H12" s="6">
        <v>26.854126986320001</v>
      </c>
      <c r="I12" s="5">
        <v>6.9132483621929097</v>
      </c>
      <c r="J12" s="6">
        <v>16.541347340270001</v>
      </c>
      <c r="K12" s="5">
        <v>6.2150310986721697</v>
      </c>
      <c r="L12" s="6">
        <v>15.360581516170001</v>
      </c>
      <c r="M12" s="5">
        <v>6.2274584113927798</v>
      </c>
    </row>
    <row r="13" spans="1:13">
      <c r="B13" s="7"/>
      <c r="C13" s="7" t="s">
        <v>5</v>
      </c>
      <c r="D13" s="6">
        <v>17.169638825860002</v>
      </c>
      <c r="E13" s="5">
        <v>4.3972694296004597</v>
      </c>
      <c r="F13" s="6">
        <v>19.697156439330001</v>
      </c>
      <c r="G13" s="5">
        <v>3.82049687619919</v>
      </c>
      <c r="H13" s="6">
        <v>26.804646646609999</v>
      </c>
      <c r="I13" s="5">
        <v>-0.18425599810117199</v>
      </c>
      <c r="J13" s="6">
        <v>17.619445896049999</v>
      </c>
      <c r="K13" s="5">
        <v>6.5175981956159204</v>
      </c>
      <c r="L13" s="6">
        <v>16.174295547534001</v>
      </c>
      <c r="M13" s="5">
        <v>5.2974168361230802</v>
      </c>
    </row>
    <row r="14" spans="1:13">
      <c r="B14" s="7"/>
      <c r="C14" s="7" t="s">
        <v>6</v>
      </c>
      <c r="D14" s="6">
        <v>18.095792769660001</v>
      </c>
      <c r="E14" s="5">
        <v>5.3941376006411703</v>
      </c>
      <c r="F14" s="6">
        <v>20.84449732745</v>
      </c>
      <c r="G14" s="5">
        <v>5.8249062074212103</v>
      </c>
      <c r="H14" s="6">
        <v>28.34303251739</v>
      </c>
      <c r="I14" s="5">
        <v>5.73925070179786</v>
      </c>
      <c r="J14" s="6">
        <v>18.598490223399999</v>
      </c>
      <c r="K14" s="5">
        <v>5.5566124674186597</v>
      </c>
      <c r="L14" s="6">
        <v>17.192885930884</v>
      </c>
      <c r="M14" s="5">
        <v>6.2975873067021997</v>
      </c>
    </row>
    <row r="15" spans="1:13">
      <c r="B15" s="7">
        <v>2012</v>
      </c>
      <c r="C15" s="7" t="s">
        <v>3</v>
      </c>
      <c r="D15" s="6">
        <v>18.880918784950001</v>
      </c>
      <c r="E15" s="5">
        <v>4.33872129993867</v>
      </c>
      <c r="F15" s="6">
        <v>21.59735060725</v>
      </c>
      <c r="G15" s="5">
        <v>3.6117603028429599</v>
      </c>
      <c r="H15" s="6">
        <v>27.77092860706</v>
      </c>
      <c r="I15" s="5">
        <v>-2.0184992907127501</v>
      </c>
      <c r="J15" s="6">
        <v>19.69686156853</v>
      </c>
      <c r="K15" s="5">
        <v>5.9057016560842399</v>
      </c>
      <c r="L15" s="6">
        <v>18.213974071020001</v>
      </c>
      <c r="M15" s="5">
        <v>5.9390153825297904</v>
      </c>
    </row>
    <row r="16" spans="1:13">
      <c r="B16" s="7"/>
      <c r="C16" s="7" t="s">
        <v>4</v>
      </c>
      <c r="D16" s="6">
        <v>19.65963265105</v>
      </c>
      <c r="E16" s="5">
        <v>4.1243430733927697</v>
      </c>
      <c r="F16" s="6">
        <v>22.757704250450001</v>
      </c>
      <c r="G16" s="5">
        <v>5.3726666029604697</v>
      </c>
      <c r="H16" s="6">
        <v>30.153648027909998</v>
      </c>
      <c r="I16" s="5">
        <v>8.5799054636014507</v>
      </c>
      <c r="J16" s="6">
        <v>20.830797832559998</v>
      </c>
      <c r="K16" s="5">
        <v>5.7569387898918301</v>
      </c>
      <c r="L16" s="6">
        <v>19.359357669484002</v>
      </c>
      <c r="M16" s="5">
        <v>6.2884881355266904</v>
      </c>
    </row>
    <row r="17" spans="2:13">
      <c r="B17" s="7"/>
      <c r="C17" s="7" t="s">
        <v>5</v>
      </c>
      <c r="D17" s="6">
        <v>20.577172707710002</v>
      </c>
      <c r="E17" s="5">
        <v>4.6671271683756297</v>
      </c>
      <c r="F17" s="6">
        <v>23.819983559939999</v>
      </c>
      <c r="G17" s="5">
        <v>4.6677788664425401</v>
      </c>
      <c r="H17" s="6">
        <v>30.517026522969999</v>
      </c>
      <c r="I17" s="5">
        <v>1.20508966186665</v>
      </c>
      <c r="J17" s="6">
        <v>21.81586575911</v>
      </c>
      <c r="K17" s="5">
        <v>4.7289015738526796</v>
      </c>
      <c r="L17" s="6">
        <v>20.444343755843999</v>
      </c>
      <c r="M17" s="5">
        <v>5.6044529208231699</v>
      </c>
    </row>
    <row r="18" spans="2:13">
      <c r="B18" s="7"/>
      <c r="C18" s="7" t="s">
        <v>6</v>
      </c>
      <c r="D18" s="6">
        <v>21.405258035469998</v>
      </c>
      <c r="E18" s="5">
        <v>4.02429108956124</v>
      </c>
      <c r="F18" s="6">
        <v>24.557239353500002</v>
      </c>
      <c r="G18" s="5">
        <v>3.0951146196419002</v>
      </c>
      <c r="H18" s="6">
        <v>31.140587731869999</v>
      </c>
      <c r="I18" s="5">
        <v>2.04332230216023</v>
      </c>
      <c r="J18" s="6">
        <v>22.933511456640002</v>
      </c>
      <c r="K18" s="5">
        <v>5.1230866098600103</v>
      </c>
      <c r="L18" s="6">
        <v>21.489944275826002</v>
      </c>
      <c r="M18" s="5">
        <v>5.1143755577046397</v>
      </c>
    </row>
    <row r="19" spans="2:13">
      <c r="B19" s="7">
        <v>2013</v>
      </c>
      <c r="C19" s="7" t="s">
        <v>3</v>
      </c>
      <c r="D19" s="6">
        <v>21.935413135880001</v>
      </c>
      <c r="E19" s="5">
        <v>2.4767517379678199</v>
      </c>
      <c r="F19" s="6">
        <v>25.4297622721</v>
      </c>
      <c r="G19" s="5">
        <v>3.5530171206953902</v>
      </c>
      <c r="H19" s="6">
        <v>31.93602248182</v>
      </c>
      <c r="I19" s="5">
        <v>2.5543344165464599</v>
      </c>
      <c r="J19" s="6">
        <v>23.440622872460001</v>
      </c>
      <c r="K19" s="5">
        <v>2.2112244641593</v>
      </c>
      <c r="L19" s="6">
        <v>22.255273035344999</v>
      </c>
      <c r="M19" s="5">
        <v>3.56133431383495</v>
      </c>
    </row>
    <row r="20" spans="2:13">
      <c r="B20" s="7"/>
      <c r="C20" s="7" t="s">
        <v>4</v>
      </c>
      <c r="D20" s="6">
        <v>22.972589794369998</v>
      </c>
      <c r="E20" s="5">
        <v>4.7283206022387496</v>
      </c>
      <c r="F20" s="6">
        <v>26.453835102109998</v>
      </c>
      <c r="G20" s="5">
        <v>4.0270641111480296</v>
      </c>
      <c r="H20" s="6">
        <v>34.834527040300003</v>
      </c>
      <c r="I20" s="5">
        <v>9.0759723134902295</v>
      </c>
      <c r="J20" s="6">
        <v>24.663231260530001</v>
      </c>
      <c r="K20" s="5">
        <v>5.2157674935610299</v>
      </c>
      <c r="L20" s="6">
        <v>23.498547081329999</v>
      </c>
      <c r="M20" s="5">
        <v>5.5864245925470302</v>
      </c>
    </row>
    <row r="21" spans="2:13">
      <c r="B21" s="7"/>
      <c r="C21" s="7" t="s">
        <v>5</v>
      </c>
      <c r="D21" s="6">
        <v>23.84110130617</v>
      </c>
      <c r="E21" s="5">
        <v>3.7806425813290301</v>
      </c>
      <c r="F21" s="6">
        <v>27.303290466979998</v>
      </c>
      <c r="G21" s="5">
        <v>3.2110858844895702</v>
      </c>
      <c r="H21" s="6">
        <v>35.053244290320002</v>
      </c>
      <c r="I21" s="5">
        <v>0.62787489483341197</v>
      </c>
      <c r="J21" s="6">
        <v>25.699683183099999</v>
      </c>
      <c r="K21" s="5">
        <v>4.2024174027378702</v>
      </c>
      <c r="L21" s="6">
        <v>24.61332046151</v>
      </c>
      <c r="M21" s="5">
        <v>4.7440098161035102</v>
      </c>
    </row>
    <row r="22" spans="2:13">
      <c r="B22" s="7"/>
      <c r="C22" s="7" t="s">
        <v>6</v>
      </c>
      <c r="D22" s="6">
        <v>24.792054332149998</v>
      </c>
      <c r="E22" s="5">
        <v>3.9887126595695301</v>
      </c>
      <c r="F22" s="6">
        <v>28.569474916219999</v>
      </c>
      <c r="G22" s="5">
        <v>4.6374793205650304</v>
      </c>
      <c r="H22" s="6">
        <v>36.246919104109999</v>
      </c>
      <c r="I22" s="5">
        <v>3.40531907376013</v>
      </c>
      <c r="J22" s="6">
        <v>26.874292827280001</v>
      </c>
      <c r="K22" s="5">
        <v>4.5705218846916296</v>
      </c>
      <c r="L22" s="6">
        <v>25.745668160512999</v>
      </c>
      <c r="M22" s="5">
        <v>4.6005483119343902</v>
      </c>
    </row>
    <row r="23" spans="2:13">
      <c r="B23" s="7">
        <v>2014</v>
      </c>
      <c r="C23" s="7" t="s">
        <v>3</v>
      </c>
      <c r="D23" s="6">
        <v>25.4717263581</v>
      </c>
      <c r="E23" s="5">
        <v>2.7414913538190002</v>
      </c>
      <c r="F23" s="6">
        <v>29.26928230259</v>
      </c>
      <c r="G23" s="5">
        <v>2.4494933435850199</v>
      </c>
      <c r="H23" s="6">
        <v>36.339846478699997</v>
      </c>
      <c r="I23" s="5">
        <v>0.25637316739414401</v>
      </c>
      <c r="J23" s="6">
        <v>27.781967700909998</v>
      </c>
      <c r="K23" s="5">
        <v>3.37748375171615</v>
      </c>
      <c r="L23" s="6">
        <v>26.704632779474998</v>
      </c>
      <c r="M23" s="5">
        <v>3.7247610471139199</v>
      </c>
    </row>
    <row r="24" spans="2:13">
      <c r="B24" s="7"/>
      <c r="C24" s="7" t="s">
        <v>4</v>
      </c>
      <c r="D24" s="6">
        <v>26.427682198719999</v>
      </c>
      <c r="E24" s="5">
        <v>3.7530076571194302</v>
      </c>
      <c r="F24" s="6">
        <v>30.446571725639998</v>
      </c>
      <c r="G24" s="5">
        <v>4.0222695277561504</v>
      </c>
      <c r="H24" s="6">
        <v>38.045648832289999</v>
      </c>
      <c r="I24" s="5">
        <v>4.69402740760016</v>
      </c>
      <c r="J24" s="6">
        <v>28.736685465960001</v>
      </c>
      <c r="K24" s="5">
        <v>3.4364656072173299</v>
      </c>
      <c r="L24" s="6">
        <v>27.876929958112001</v>
      </c>
      <c r="M24" s="5">
        <v>4.3898644415661803</v>
      </c>
    </row>
    <row r="25" spans="2:13">
      <c r="B25" s="7"/>
      <c r="C25" s="7" t="s">
        <v>5</v>
      </c>
      <c r="D25" s="6">
        <v>27.507215520980001</v>
      </c>
      <c r="E25" s="5">
        <v>4.0848581201430001</v>
      </c>
      <c r="F25" s="6">
        <v>31.74053496941</v>
      </c>
      <c r="G25" s="5">
        <v>4.2499472696964196</v>
      </c>
      <c r="H25" s="6">
        <v>39.30629579619</v>
      </c>
      <c r="I25" s="5">
        <v>3.3135115383551201</v>
      </c>
      <c r="J25" s="6">
        <v>29.99959732752</v>
      </c>
      <c r="K25" s="5">
        <v>4.3947721913022297</v>
      </c>
      <c r="L25" s="6">
        <v>29.515340831124</v>
      </c>
      <c r="M25" s="5">
        <v>5.8773002460238004</v>
      </c>
    </row>
    <row r="26" spans="2:13">
      <c r="B26" s="7"/>
      <c r="C26" s="7" t="s">
        <v>6</v>
      </c>
      <c r="D26" s="6">
        <v>28.733474240690001</v>
      </c>
      <c r="E26" s="5">
        <v>4.4579529279316601</v>
      </c>
      <c r="F26" s="6">
        <v>32.881426184360002</v>
      </c>
      <c r="G26" s="5">
        <v>3.5944296970720102</v>
      </c>
      <c r="H26" s="6">
        <v>39.358063687550001</v>
      </c>
      <c r="I26" s="5">
        <v>0.13170381566460901</v>
      </c>
      <c r="J26" s="6">
        <v>31.13825559807</v>
      </c>
      <c r="K26" s="5">
        <v>3.7955785143337799</v>
      </c>
      <c r="L26" s="6">
        <v>31.669289006528999</v>
      </c>
      <c r="M26" s="5">
        <v>7.2977242164645997</v>
      </c>
    </row>
    <row r="27" spans="2:13">
      <c r="B27" s="7">
        <v>2015</v>
      </c>
      <c r="C27" s="7" t="s">
        <v>3</v>
      </c>
      <c r="D27" s="6">
        <v>30.14096038121</v>
      </c>
      <c r="E27" s="5">
        <v>4.89841962280647</v>
      </c>
      <c r="F27" s="6">
        <v>34.465566507680002</v>
      </c>
      <c r="G27" s="5">
        <v>4.8177360508574703</v>
      </c>
      <c r="H27" s="6">
        <v>40.328484290040002</v>
      </c>
      <c r="I27" s="5">
        <v>2.46562079423884</v>
      </c>
      <c r="J27" s="6">
        <v>32.297553383100002</v>
      </c>
      <c r="K27" s="5">
        <v>3.7230659289143202</v>
      </c>
      <c r="L27" s="6">
        <v>33.224790179461998</v>
      </c>
      <c r="M27" s="5">
        <v>4.9117022254977503</v>
      </c>
    </row>
    <row r="28" spans="2:13">
      <c r="B28" s="7"/>
      <c r="C28" s="7" t="s">
        <v>4</v>
      </c>
      <c r="D28" s="6">
        <v>31.232302013679998</v>
      </c>
      <c r="E28" s="5">
        <v>3.62079249853746</v>
      </c>
      <c r="F28" s="6">
        <v>35.855303964660003</v>
      </c>
      <c r="G28" s="5">
        <v>4.0322489887706396</v>
      </c>
      <c r="H28" s="6">
        <v>41.993413888319999</v>
      </c>
      <c r="I28" s="5">
        <v>4.1284209599992101</v>
      </c>
      <c r="J28" s="6">
        <v>33.82690522123</v>
      </c>
      <c r="K28" s="5">
        <v>4.7351940872717897</v>
      </c>
      <c r="L28" s="6">
        <v>35.120822009746</v>
      </c>
      <c r="M28" s="5">
        <v>5.7066781160774296</v>
      </c>
    </row>
    <row r="29" spans="2:13">
      <c r="B29" s="7"/>
      <c r="C29" s="7" t="s">
        <v>5</v>
      </c>
      <c r="D29" s="6">
        <v>32.801329050729997</v>
      </c>
      <c r="E29" s="5">
        <v>5.0237316364408704</v>
      </c>
      <c r="F29" s="6">
        <v>37.839313567079998</v>
      </c>
      <c r="G29" s="5">
        <v>5.5333782817055299</v>
      </c>
      <c r="H29" s="6">
        <v>45.25947619363</v>
      </c>
      <c r="I29" s="5">
        <v>7.7775584380826404</v>
      </c>
      <c r="J29" s="6">
        <v>35.661746978979998</v>
      </c>
      <c r="K29" s="5">
        <v>5.4242081731983003</v>
      </c>
      <c r="L29" s="6">
        <v>37.558450397946999</v>
      </c>
      <c r="M29" s="5">
        <v>6.9406928673951898</v>
      </c>
    </row>
    <row r="30" spans="2:13">
      <c r="B30" s="7"/>
      <c r="C30" s="7" t="s">
        <v>6</v>
      </c>
      <c r="D30" s="6">
        <v>33.780594287200003</v>
      </c>
      <c r="E30" s="5">
        <v>2.9854437756332501</v>
      </c>
      <c r="F30" s="6">
        <v>38.729143320379997</v>
      </c>
      <c r="G30" s="5">
        <v>2.3516012036596399</v>
      </c>
      <c r="H30" s="6">
        <v>44.46904666911</v>
      </c>
      <c r="I30" s="5">
        <v>-1.7464398419866101</v>
      </c>
      <c r="J30" s="6">
        <v>37.082835708040001</v>
      </c>
      <c r="K30" s="5">
        <v>3.9849105819118402</v>
      </c>
      <c r="L30" s="6">
        <v>38.575071656752002</v>
      </c>
      <c r="M30" s="5">
        <v>2.70677104096012</v>
      </c>
    </row>
    <row r="31" spans="2:13">
      <c r="B31" s="7">
        <v>2016</v>
      </c>
      <c r="C31" s="7" t="s">
        <v>3</v>
      </c>
      <c r="D31" s="6">
        <v>36.906323839930003</v>
      </c>
      <c r="E31" s="5">
        <v>9.2530330465926394</v>
      </c>
      <c r="F31" s="6">
        <v>42.957097048350001</v>
      </c>
      <c r="G31" s="5">
        <v>10.916724113918599</v>
      </c>
      <c r="H31" s="6">
        <v>46.011615225470003</v>
      </c>
      <c r="I31" s="5">
        <v>3.46885906468404</v>
      </c>
      <c r="J31" s="6">
        <v>40.827532412730001</v>
      </c>
      <c r="K31" s="5">
        <v>10.098194038268</v>
      </c>
      <c r="L31" s="6">
        <v>44.800707841414003</v>
      </c>
      <c r="M31" s="5">
        <v>16.139013920852399</v>
      </c>
    </row>
    <row r="32" spans="2:13">
      <c r="B32" s="7"/>
      <c r="C32" s="7" t="s">
        <v>4</v>
      </c>
      <c r="D32" s="6">
        <v>37.775728958819997</v>
      </c>
      <c r="E32" s="5">
        <v>2.35570771735701</v>
      </c>
      <c r="F32" s="6">
        <v>43.644647715540003</v>
      </c>
      <c r="G32" s="5">
        <v>1.6005519796091701</v>
      </c>
      <c r="H32" s="6">
        <v>46.623699537740002</v>
      </c>
      <c r="I32" s="5">
        <v>1.3302821673845</v>
      </c>
      <c r="J32" s="6">
        <v>42.210231939960003</v>
      </c>
      <c r="K32" s="5">
        <v>3.38668404754943</v>
      </c>
      <c r="L32" s="6">
        <v>45.731991937483997</v>
      </c>
      <c r="M32" s="5">
        <v>2.0787262990722599</v>
      </c>
    </row>
    <row r="33" spans="2:13">
      <c r="B33" s="7"/>
      <c r="C33" s="7" t="s">
        <v>5</v>
      </c>
      <c r="D33" s="6">
        <v>38.682372591510003</v>
      </c>
      <c r="E33" s="5">
        <v>2.4000691917245298</v>
      </c>
      <c r="F33" s="6">
        <v>44.330776357689999</v>
      </c>
      <c r="G33" s="5">
        <v>1.57207968917962</v>
      </c>
      <c r="H33" s="6">
        <v>46.20153352354</v>
      </c>
      <c r="I33" s="5">
        <v>-0.90547515187694105</v>
      </c>
      <c r="J33" s="6">
        <v>43.130713247689997</v>
      </c>
      <c r="K33" s="5">
        <v>2.1807065856432502</v>
      </c>
      <c r="L33" s="6">
        <v>46.914105643559999</v>
      </c>
      <c r="M33" s="5">
        <v>2.5848725498157998</v>
      </c>
    </row>
    <row r="34" spans="2:13">
      <c r="B34" s="7"/>
      <c r="C34" s="7" t="s">
        <v>6</v>
      </c>
      <c r="D34" s="6">
        <v>39.873080575499998</v>
      </c>
      <c r="E34" s="5">
        <v>3.0781668864110401</v>
      </c>
      <c r="F34" s="6">
        <v>45.836204116810002</v>
      </c>
      <c r="G34" s="5">
        <v>3.3958975745725999</v>
      </c>
      <c r="H34" s="6">
        <v>48.551221725669997</v>
      </c>
      <c r="I34" s="5">
        <v>5.0857363878037001</v>
      </c>
      <c r="J34" s="6">
        <v>44.72329062651</v>
      </c>
      <c r="K34" s="5">
        <v>3.6924438732885898</v>
      </c>
      <c r="L34" s="6">
        <v>48.668153225707002</v>
      </c>
      <c r="M34" s="5">
        <v>3.73884902650336</v>
      </c>
    </row>
    <row r="35" spans="2:13">
      <c r="B35" s="7">
        <v>2017</v>
      </c>
      <c r="C35" s="7" t="s">
        <v>3</v>
      </c>
      <c r="D35" s="6">
        <v>40.558613743199999</v>
      </c>
      <c r="E35" s="5">
        <v>1.7192881959595201</v>
      </c>
      <c r="F35" s="6">
        <v>46.840870590590001</v>
      </c>
      <c r="G35" s="5">
        <v>2.1918622912571202</v>
      </c>
      <c r="H35" s="6">
        <v>49.082178731790002</v>
      </c>
      <c r="I35" s="5">
        <v>1.09360174110567</v>
      </c>
      <c r="J35" s="6">
        <v>46.130299018960002</v>
      </c>
      <c r="K35" s="5">
        <v>3.1460305642536701</v>
      </c>
      <c r="L35" s="6">
        <v>50.525146671308001</v>
      </c>
      <c r="M35" s="5">
        <v>3.8156234056979099</v>
      </c>
    </row>
    <row r="36" spans="2:13">
      <c r="B36" s="7"/>
      <c r="C36" s="7" t="s">
        <v>4</v>
      </c>
      <c r="D36" s="6">
        <v>42.649419234280003</v>
      </c>
      <c r="E36" s="5">
        <v>5.1550220732841003</v>
      </c>
      <c r="F36" s="6">
        <v>49.062718703629997</v>
      </c>
      <c r="G36" s="5">
        <v>4.7433962798427398</v>
      </c>
      <c r="H36" s="6">
        <v>50.687569334720003</v>
      </c>
      <c r="I36" s="5">
        <v>3.2708218021507802</v>
      </c>
      <c r="J36" s="6">
        <v>48.502577986410003</v>
      </c>
      <c r="K36" s="5">
        <v>5.1425614355436302</v>
      </c>
      <c r="L36" s="6">
        <v>52.980708026568003</v>
      </c>
      <c r="M36" s="5">
        <v>4.8600776386354401</v>
      </c>
    </row>
    <row r="37" spans="2:13">
      <c r="B37" s="7"/>
      <c r="C37" s="7" t="s">
        <v>5</v>
      </c>
      <c r="D37" s="6">
        <v>44.2051560305</v>
      </c>
      <c r="E37" s="5">
        <v>3.64773266354248</v>
      </c>
      <c r="F37" s="6">
        <v>50.876268784979999</v>
      </c>
      <c r="G37" s="5">
        <v>3.6963913318888699</v>
      </c>
      <c r="H37" s="6">
        <v>52.193759256440003</v>
      </c>
      <c r="I37" s="5">
        <v>2.9715173591649999</v>
      </c>
      <c r="J37" s="6">
        <v>50.424358242300002</v>
      </c>
      <c r="K37" s="5">
        <v>3.9622229078802098</v>
      </c>
      <c r="L37" s="6">
        <v>54.774888968269003</v>
      </c>
      <c r="M37" s="5">
        <v>3.3864797367397999</v>
      </c>
    </row>
    <row r="38" spans="2:13">
      <c r="B38" s="7"/>
      <c r="C38" s="7" t="s">
        <v>6</v>
      </c>
      <c r="D38" s="6">
        <v>46.170876709369999</v>
      </c>
      <c r="E38" s="5">
        <v>4.4468131217854401</v>
      </c>
      <c r="F38" s="6">
        <v>53.200032123580002</v>
      </c>
      <c r="G38" s="5">
        <v>4.5674798763663196</v>
      </c>
      <c r="H38" s="6">
        <v>53.605288574550002</v>
      </c>
      <c r="I38" s="5">
        <v>2.7044024768839301</v>
      </c>
      <c r="J38" s="6">
        <v>52.790191636270002</v>
      </c>
      <c r="K38" s="5">
        <v>4.69184631483391</v>
      </c>
      <c r="L38" s="6">
        <v>57.197216176939001</v>
      </c>
      <c r="M38" s="5">
        <v>4.4223315725445804</v>
      </c>
    </row>
    <row r="39" spans="2:13">
      <c r="B39" s="7">
        <v>2018</v>
      </c>
      <c r="C39" s="7" t="s">
        <v>3</v>
      </c>
      <c r="D39" s="6">
        <v>49.360914151129997</v>
      </c>
      <c r="E39" s="5">
        <v>6.9091983282886398</v>
      </c>
      <c r="F39" s="6">
        <v>55.760524166099998</v>
      </c>
      <c r="G39" s="5">
        <v>4.8129520609539398</v>
      </c>
      <c r="H39" s="6">
        <v>54.942154234909999</v>
      </c>
      <c r="I39" s="5">
        <v>2.49390628408015</v>
      </c>
      <c r="J39" s="6">
        <v>55.568973351129998</v>
      </c>
      <c r="K39" s="5">
        <v>5.2638219880050796</v>
      </c>
      <c r="L39" s="6">
        <v>60.409438960983998</v>
      </c>
      <c r="M39" s="5">
        <v>5.6160474210983002</v>
      </c>
    </row>
    <row r="40" spans="2:13">
      <c r="B40" s="7"/>
      <c r="C40" s="7" t="s">
        <v>4</v>
      </c>
      <c r="D40" s="6">
        <v>51.232715524520003</v>
      </c>
      <c r="E40" s="5">
        <v>3.7920719370371501</v>
      </c>
      <c r="F40" s="6">
        <v>55.491716201279999</v>
      </c>
      <c r="G40" s="5">
        <v>-0.48207574953792098</v>
      </c>
      <c r="H40" s="6">
        <v>58.02495972258</v>
      </c>
      <c r="I40" s="5">
        <v>5.6110022087761502</v>
      </c>
      <c r="J40" s="6">
        <v>57.544180287570001</v>
      </c>
      <c r="K40" s="5">
        <v>3.55451399823249</v>
      </c>
      <c r="L40" s="6">
        <v>44.855272888956002</v>
      </c>
      <c r="M40" s="5">
        <v>-25.747906849579898</v>
      </c>
    </row>
    <row r="41" spans="2:13">
      <c r="B41" s="7"/>
      <c r="C41" s="7" t="s">
        <v>5</v>
      </c>
      <c r="D41" s="6">
        <v>52.89768831024</v>
      </c>
      <c r="E41" s="5">
        <v>3.2498234159053001</v>
      </c>
      <c r="F41" s="6">
        <v>57.90694364278</v>
      </c>
      <c r="G41" s="5">
        <v>4.3524107863946204</v>
      </c>
      <c r="H41" s="6">
        <v>59.05185068982</v>
      </c>
      <c r="I41" s="5">
        <v>1.76974007763144</v>
      </c>
      <c r="J41" s="6">
        <v>59.486511035089997</v>
      </c>
      <c r="K41" s="5">
        <v>3.3753730400075899</v>
      </c>
      <c r="L41" s="6">
        <v>47.021114761668997</v>
      </c>
      <c r="M41" s="5">
        <v>4.8285111943801402</v>
      </c>
    </row>
    <row r="42" spans="2:13">
      <c r="B42" s="7"/>
      <c r="C42" s="7" t="s">
        <v>6</v>
      </c>
      <c r="D42" s="6">
        <v>54.550402540450001</v>
      </c>
      <c r="E42" s="5">
        <v>3.1243600297180998</v>
      </c>
      <c r="F42" s="6">
        <v>59.77678274574</v>
      </c>
      <c r="G42" s="5">
        <v>3.2290412605693399</v>
      </c>
      <c r="H42" s="6">
        <v>62.930204264970001</v>
      </c>
      <c r="I42" s="5">
        <v>6.5677087675400996</v>
      </c>
      <c r="J42" s="6">
        <v>60.831153327769997</v>
      </c>
      <c r="K42" s="5">
        <v>2.2604154610560698</v>
      </c>
      <c r="L42" s="6">
        <v>48.376078145622998</v>
      </c>
      <c r="M42" s="5">
        <v>2.8816062545980898</v>
      </c>
    </row>
    <row r="43" spans="2:13">
      <c r="B43" s="7">
        <v>2019</v>
      </c>
      <c r="C43" s="7" t="s">
        <v>3</v>
      </c>
      <c r="D43" s="6">
        <v>58.263055090649999</v>
      </c>
      <c r="E43" s="5">
        <v>6.8059122890010002</v>
      </c>
      <c r="F43" s="6">
        <v>64.952268561150007</v>
      </c>
      <c r="G43" s="5">
        <v>8.6580200166072494</v>
      </c>
      <c r="H43" s="6">
        <v>67.077010492910006</v>
      </c>
      <c r="I43" s="5">
        <v>6.58953244530991</v>
      </c>
      <c r="J43" s="6">
        <v>63.388359442510001</v>
      </c>
      <c r="K43" s="5">
        <v>4.20377713531302</v>
      </c>
      <c r="L43" s="6">
        <v>59.588569310160999</v>
      </c>
      <c r="M43" s="5">
        <v>23.1777597406426</v>
      </c>
    </row>
    <row r="44" spans="2:13">
      <c r="B44" s="7"/>
      <c r="C44" s="7" t="s">
        <v>4</v>
      </c>
      <c r="D44" s="6">
        <v>61.721887257390001</v>
      </c>
      <c r="E44" s="5">
        <v>5.9365787828298604</v>
      </c>
      <c r="F44" s="6">
        <v>68.024408077700002</v>
      </c>
      <c r="G44" s="5">
        <v>4.7298417508815804</v>
      </c>
      <c r="H44" s="6">
        <v>68.415630951630007</v>
      </c>
      <c r="I44" s="5">
        <v>1.9956471656730901</v>
      </c>
      <c r="J44" s="6">
        <v>64.15472663832</v>
      </c>
      <c r="K44" s="5">
        <v>1.2090030449597899</v>
      </c>
      <c r="L44" s="6">
        <v>63.326140665122999</v>
      </c>
      <c r="M44" s="5">
        <v>6.2722958416869901</v>
      </c>
    </row>
    <row r="45" spans="2:13">
      <c r="B45" s="7"/>
      <c r="C45" s="7" t="s">
        <v>5</v>
      </c>
      <c r="D45" s="6">
        <v>64.261784999759996</v>
      </c>
      <c r="E45" s="5">
        <v>4.11506817958794</v>
      </c>
      <c r="F45" s="6">
        <v>70.510595697319999</v>
      </c>
      <c r="G45" s="5">
        <v>3.6548463851095701</v>
      </c>
      <c r="H45" s="6">
        <v>72.168891972949993</v>
      </c>
      <c r="I45" s="5">
        <v>5.48597004677712</v>
      </c>
      <c r="J45" s="6">
        <v>66.664574117960001</v>
      </c>
      <c r="K45" s="5">
        <v>3.9121785894117602</v>
      </c>
      <c r="L45" s="6">
        <v>65.882050821982006</v>
      </c>
      <c r="M45" s="5">
        <v>4.0361059903760603</v>
      </c>
    </row>
    <row r="46" spans="2:13">
      <c r="B46" s="7"/>
      <c r="C46" s="7" t="s">
        <v>6</v>
      </c>
      <c r="D46" s="6">
        <v>67.115787789820004</v>
      </c>
      <c r="E46" s="5">
        <v>4.4412130632080302</v>
      </c>
      <c r="F46" s="6">
        <v>73.062486529690005</v>
      </c>
      <c r="G46" s="5">
        <v>3.6191593719112398</v>
      </c>
      <c r="H46" s="6">
        <v>72.202163317900002</v>
      </c>
      <c r="I46" s="5">
        <v>4.6102058713151102E-2</v>
      </c>
      <c r="J46" s="6">
        <v>70.090083260010005</v>
      </c>
      <c r="K46" s="5">
        <v>5.1384249991437896</v>
      </c>
      <c r="L46" s="6">
        <v>67.466811455037003</v>
      </c>
      <c r="M46" s="5">
        <v>2.40545127737012</v>
      </c>
    </row>
    <row r="47" spans="2:13">
      <c r="B47" s="7">
        <v>2020</v>
      </c>
      <c r="C47" s="7" t="s">
        <v>3</v>
      </c>
      <c r="D47" s="6">
        <v>70.580169123580006</v>
      </c>
      <c r="E47" s="5">
        <v>5.16179791349402</v>
      </c>
      <c r="F47" s="6">
        <v>76.118899069150004</v>
      </c>
      <c r="G47" s="5">
        <v>4.1832856841218797</v>
      </c>
      <c r="H47" s="6">
        <v>77.457536853570005</v>
      </c>
      <c r="I47" s="5">
        <v>7.2786926238359904</v>
      </c>
      <c r="J47" s="6">
        <v>71.731718908079998</v>
      </c>
      <c r="K47" s="5">
        <v>2.3421796233000598</v>
      </c>
      <c r="L47" s="6">
        <v>70.135705568446994</v>
      </c>
      <c r="M47" s="5">
        <v>3.9558622318896401</v>
      </c>
    </row>
    <row r="48" spans="2:13">
      <c r="B48" s="7"/>
      <c r="C48" s="7" t="s">
        <v>4</v>
      </c>
      <c r="D48" s="6">
        <v>58.294813471940003</v>
      </c>
      <c r="E48" s="5">
        <v>-17.406242864237601</v>
      </c>
      <c r="F48" s="6">
        <v>62.017533942390003</v>
      </c>
      <c r="G48" s="5">
        <v>-18.525445453368501</v>
      </c>
      <c r="H48" s="6">
        <v>84.600979444700002</v>
      </c>
      <c r="I48" s="5">
        <v>9.2223983376005805</v>
      </c>
      <c r="J48" s="6">
        <v>59.256339191050003</v>
      </c>
      <c r="K48" s="5">
        <v>-17.391720018610599</v>
      </c>
      <c r="L48" s="6">
        <v>64.714909713511005</v>
      </c>
      <c r="M48" s="5">
        <v>-7.7290102252492803</v>
      </c>
    </row>
    <row r="49" spans="2:13">
      <c r="B49" s="7"/>
      <c r="C49" s="7" t="s">
        <v>5</v>
      </c>
      <c r="D49" s="6">
        <v>72.332160808520001</v>
      </c>
      <c r="E49" s="5">
        <v>24.079924954793501</v>
      </c>
      <c r="F49" s="6">
        <v>72.813903269310003</v>
      </c>
      <c r="G49" s="5">
        <v>17.408575673049299</v>
      </c>
      <c r="H49" s="6">
        <v>81.065545513529997</v>
      </c>
      <c r="I49" s="5">
        <v>-4.1789515374121198</v>
      </c>
      <c r="J49" s="6">
        <v>69.684963748879994</v>
      </c>
      <c r="K49" s="5">
        <v>17.599171160754299</v>
      </c>
      <c r="L49" s="6">
        <v>72.914566066123001</v>
      </c>
      <c r="M49" s="5">
        <v>12.6704284822638</v>
      </c>
    </row>
    <row r="50" spans="2:13">
      <c r="B50" s="7"/>
      <c r="C50" s="7" t="s">
        <v>6</v>
      </c>
      <c r="D50" s="6">
        <v>79.558898771420004</v>
      </c>
      <c r="E50" s="5">
        <v>9.9910439313860007</v>
      </c>
      <c r="F50" s="6">
        <v>78.136521679400005</v>
      </c>
      <c r="G50" s="5">
        <v>7.3098929889855304</v>
      </c>
      <c r="H50" s="6">
        <v>83.323609876030005</v>
      </c>
      <c r="I50" s="5">
        <v>2.78547975986065</v>
      </c>
      <c r="J50" s="6">
        <v>76.918612902540005</v>
      </c>
      <c r="K50" s="5">
        <v>10.380502140644699</v>
      </c>
      <c r="L50" s="6">
        <v>79.089649735356005</v>
      </c>
      <c r="M50" s="5">
        <v>8.46893014988677</v>
      </c>
    </row>
    <row r="51" spans="2:13">
      <c r="B51" s="7">
        <v>2021</v>
      </c>
      <c r="C51" s="7" t="s">
        <v>3</v>
      </c>
      <c r="D51" s="6">
        <v>85.981305870949996</v>
      </c>
      <c r="E51" s="5">
        <v>8.0725188491889099</v>
      </c>
      <c r="F51" s="6">
        <v>83.703189134149994</v>
      </c>
      <c r="G51" s="5">
        <v>7.1242836705611898</v>
      </c>
      <c r="H51" s="6">
        <v>90.227374095450003</v>
      </c>
      <c r="I51" s="5">
        <v>8.2854838258826202</v>
      </c>
      <c r="J51" s="6">
        <v>83.89731129626</v>
      </c>
      <c r="K51" s="5">
        <v>9.0728344289858498</v>
      </c>
      <c r="L51" s="6">
        <v>85.981463853864994</v>
      </c>
      <c r="M51" s="5">
        <v>8.7139267167952905</v>
      </c>
    </row>
    <row r="52" spans="2:13">
      <c r="B52" s="7"/>
      <c r="C52" s="7" t="s">
        <v>4</v>
      </c>
      <c r="D52" s="6">
        <v>94.554411060670006</v>
      </c>
      <c r="E52" s="5">
        <v>9.9708943739322091</v>
      </c>
      <c r="F52" s="6">
        <v>91.99945962308</v>
      </c>
      <c r="G52" s="5">
        <v>9.9115345242505395</v>
      </c>
      <c r="H52" s="6">
        <v>95.628215246069999</v>
      </c>
      <c r="I52" s="5">
        <v>5.9858121825717099</v>
      </c>
      <c r="J52" s="6">
        <v>92.349875986439997</v>
      </c>
      <c r="K52" s="5">
        <v>10.0748934138451</v>
      </c>
      <c r="L52" s="6">
        <v>97.037795169383998</v>
      </c>
      <c r="M52" s="5">
        <v>12.858970782714801</v>
      </c>
    </row>
    <row r="53" spans="2:13">
      <c r="B53" s="7"/>
      <c r="C53" s="7" t="s">
        <v>5</v>
      </c>
      <c r="D53" s="6">
        <v>103.35195485478999</v>
      </c>
      <c r="E53" s="5">
        <v>9.3042129874566406</v>
      </c>
      <c r="F53" s="6">
        <v>105.05505058202</v>
      </c>
      <c r="G53" s="5">
        <v>14.1909430907839</v>
      </c>
      <c r="H53" s="6">
        <v>98.337078488100005</v>
      </c>
      <c r="I53" s="5">
        <v>2.8327029162466002</v>
      </c>
      <c r="J53" s="6">
        <v>104.69702075709</v>
      </c>
      <c r="K53" s="5">
        <v>13.369963563852499</v>
      </c>
      <c r="L53" s="6">
        <v>104.417155136117</v>
      </c>
      <c r="M53" s="5">
        <v>7.6046245216639399</v>
      </c>
    </row>
    <row r="54" spans="2:13">
      <c r="B54" s="7"/>
      <c r="C54" s="7" t="s">
        <v>6</v>
      </c>
      <c r="D54" s="6">
        <v>116.11232821359</v>
      </c>
      <c r="E54" s="5">
        <v>12.3465234660809</v>
      </c>
      <c r="F54" s="6">
        <v>119.24230066075</v>
      </c>
      <c r="G54" s="5">
        <v>13.504586405061501</v>
      </c>
      <c r="H54" s="6">
        <v>115.80733217037999</v>
      </c>
      <c r="I54" s="5">
        <v>17.7656830474114</v>
      </c>
      <c r="J54" s="6">
        <v>119.0557919602</v>
      </c>
      <c r="K54" s="5">
        <v>13.7145938817343</v>
      </c>
      <c r="L54" s="6">
        <v>112.563585840635</v>
      </c>
      <c r="M54" s="5">
        <v>7.8018125411465302</v>
      </c>
    </row>
    <row r="55" spans="2:13" ht="17.25">
      <c r="B55" s="7" t="s">
        <v>9</v>
      </c>
      <c r="C55" s="7" t="s">
        <v>3</v>
      </c>
      <c r="D55" s="6">
        <v>140.38892580863001</v>
      </c>
      <c r="E55" s="5">
        <v>20.907855322979099</v>
      </c>
      <c r="F55" s="6">
        <v>142.84600242459001</v>
      </c>
      <c r="G55" s="5">
        <v>19.7947386397665</v>
      </c>
      <c r="H55" s="6">
        <v>137.22965367538001</v>
      </c>
      <c r="I55" s="5">
        <v>18.498242817201501</v>
      </c>
      <c r="J55" s="6">
        <v>141.30871093415999</v>
      </c>
      <c r="K55" s="5">
        <v>18.691168743305699</v>
      </c>
      <c r="L55" s="6">
        <v>134.68425408453399</v>
      </c>
      <c r="M55" s="5">
        <v>19.651708924071499</v>
      </c>
    </row>
    <row r="56" spans="2:13">
      <c r="B56" s="7"/>
      <c r="C56" s="7" t="s">
        <v>4</v>
      </c>
      <c r="D56" s="6">
        <v>165.14747835218</v>
      </c>
      <c r="E56" s="5">
        <v>17.6356877160663</v>
      </c>
      <c r="F56" s="6">
        <v>167.11509569878999</v>
      </c>
      <c r="G56" s="5">
        <v>16.989690199424299</v>
      </c>
      <c r="H56" s="6">
        <v>158.11057541560001</v>
      </c>
      <c r="I56" s="5">
        <v>15.2160420003787</v>
      </c>
      <c r="J56" s="6">
        <v>162.39567927890999</v>
      </c>
      <c r="K56" s="5">
        <v>14.9226245185798</v>
      </c>
      <c r="L56" s="6">
        <v>157.98294424406899</v>
      </c>
      <c r="M56" s="5">
        <v>17.298748333945301</v>
      </c>
    </row>
    <row r="57" spans="2:13">
      <c r="B57" s="7"/>
      <c r="C57" s="7" t="s">
        <v>5</v>
      </c>
      <c r="D57" s="6">
        <v>203.90655417855999</v>
      </c>
      <c r="E57" s="5">
        <v>23.4693718687763</v>
      </c>
      <c r="F57" s="6">
        <v>210.78442259063999</v>
      </c>
      <c r="G57" s="5">
        <v>26.131287966085399</v>
      </c>
      <c r="H57" s="6">
        <v>198.30195745527999</v>
      </c>
      <c r="I57" s="5">
        <v>25.419793669104902</v>
      </c>
      <c r="J57" s="6">
        <v>203.56521326892999</v>
      </c>
      <c r="K57" s="5">
        <v>25.3513727537741</v>
      </c>
      <c r="L57" s="6">
        <v>206.70501986822401</v>
      </c>
      <c r="M57" s="5">
        <v>30.840085844256699</v>
      </c>
    </row>
    <row r="58" spans="2:13">
      <c r="B58" s="7"/>
      <c r="C58" s="7" t="s">
        <v>6</v>
      </c>
      <c r="D58" s="6">
        <v>238.01865581385999</v>
      </c>
      <c r="E58" s="5">
        <v>16.729281593090999</v>
      </c>
      <c r="F58" s="6">
        <v>245.77806190845999</v>
      </c>
      <c r="G58" s="5">
        <v>16.601624962476698</v>
      </c>
      <c r="H58" s="6">
        <v>236.94956423235001</v>
      </c>
      <c r="I58" s="5">
        <v>19.489271448964701</v>
      </c>
      <c r="J58" s="6">
        <v>234.83049744496</v>
      </c>
      <c r="K58" s="5">
        <v>15.3588541352227</v>
      </c>
      <c r="L58" s="6">
        <v>231.74293850589501</v>
      </c>
      <c r="M58" s="5">
        <v>12.1128740142029</v>
      </c>
    </row>
    <row r="59" spans="2:13" ht="17.25">
      <c r="B59" s="7" t="s">
        <v>10</v>
      </c>
      <c r="C59" s="7" t="s">
        <v>3</v>
      </c>
      <c r="D59" s="6">
        <v>297.94719803215003</v>
      </c>
      <c r="E59" s="5">
        <v>25.178086151850401</v>
      </c>
      <c r="F59" s="6">
        <v>312.09111800867998</v>
      </c>
      <c r="G59" s="5">
        <v>26.9808686687904</v>
      </c>
      <c r="H59" s="6">
        <v>314.35552967409001</v>
      </c>
      <c r="I59" s="5">
        <v>32.667696896811599</v>
      </c>
      <c r="J59" s="6">
        <v>305.47310400386999</v>
      </c>
      <c r="K59" s="5">
        <v>30.082381687015499</v>
      </c>
      <c r="L59" s="6">
        <v>298.96188200061499</v>
      </c>
      <c r="M59" s="5">
        <v>29.005821678147999</v>
      </c>
    </row>
    <row r="60" spans="2:13">
      <c r="B60" s="7"/>
      <c r="C60" s="7" t="s">
        <v>4</v>
      </c>
      <c r="D60" s="6">
        <v>337.98779259642998</v>
      </c>
      <c r="E60" s="5">
        <v>13.4388223244709</v>
      </c>
      <c r="F60" s="6">
        <v>357.70879997661001</v>
      </c>
      <c r="G60" s="5">
        <v>14.6167831558286</v>
      </c>
      <c r="H60" s="6">
        <v>335.45535756661002</v>
      </c>
      <c r="I60" s="5">
        <v>6.7120905792226297</v>
      </c>
      <c r="J60" s="6">
        <v>340.28186436157</v>
      </c>
      <c r="K60" s="5">
        <v>11.395032787324901</v>
      </c>
      <c r="L60" s="6">
        <v>354.96191287132399</v>
      </c>
      <c r="M60" s="5">
        <v>18.731495298318301</v>
      </c>
    </row>
    <row r="61" spans="2:13">
      <c r="B61" s="7"/>
      <c r="C61" s="7" t="s">
        <v>5</v>
      </c>
      <c r="D61" s="6">
        <v>428.47609608533998</v>
      </c>
      <c r="E61" s="5">
        <v>26.772654359430199</v>
      </c>
      <c r="F61" s="6">
        <v>457.15047463006999</v>
      </c>
      <c r="G61" s="5">
        <v>27.7996165204665</v>
      </c>
      <c r="H61" s="6">
        <v>436.34564943624002</v>
      </c>
      <c r="I61" s="5">
        <v>30.075623952315802</v>
      </c>
      <c r="J61" s="6">
        <v>432.13574068865</v>
      </c>
      <c r="K61" s="5">
        <v>26.993468047265601</v>
      </c>
      <c r="L61" s="6">
        <v>460.78497974152901</v>
      </c>
      <c r="M61" s="5">
        <v>29.812513126884799</v>
      </c>
    </row>
    <row r="62" spans="2:13">
      <c r="B62" s="7"/>
      <c r="C62" s="7" t="s">
        <v>6</v>
      </c>
      <c r="D62" s="6">
        <v>494.98195543996002</v>
      </c>
      <c r="E62" s="5">
        <v>15.521486487165401</v>
      </c>
      <c r="F62" s="6">
        <v>520.40914477541003</v>
      </c>
      <c r="G62" s="5">
        <v>13.837603514801</v>
      </c>
      <c r="H62" s="6">
        <v>476.12058330483001</v>
      </c>
      <c r="I62" s="5">
        <v>9.1154647513913201</v>
      </c>
      <c r="J62" s="6">
        <v>481.59403137649002</v>
      </c>
      <c r="K62" s="5">
        <v>11.4450821885326</v>
      </c>
      <c r="L62" s="6">
        <v>515.14668248518603</v>
      </c>
      <c r="M62" s="5">
        <v>11.7976290750949</v>
      </c>
    </row>
    <row r="63" spans="2:13" ht="17.25">
      <c r="B63" s="7" t="s">
        <v>11</v>
      </c>
      <c r="C63" s="7" t="s">
        <v>3</v>
      </c>
      <c r="D63" s="6">
        <v>643.67862053879003</v>
      </c>
      <c r="E63" s="5">
        <v>30.040825420931199</v>
      </c>
      <c r="F63" s="6">
        <v>668.58449416515998</v>
      </c>
      <c r="G63" s="5">
        <v>28.4728565739745</v>
      </c>
      <c r="H63" s="6">
        <v>653.39315997031997</v>
      </c>
      <c r="I63" s="5">
        <v>37.232705932394801</v>
      </c>
      <c r="J63" s="6">
        <v>610.98109251183996</v>
      </c>
      <c r="K63" s="5">
        <v>26.866417086926202</v>
      </c>
      <c r="L63" s="6">
        <v>710.45852416480795</v>
      </c>
      <c r="M63" s="5">
        <v>37.913830821425996</v>
      </c>
    </row>
    <row r="64" spans="2:13">
      <c r="B64" s="7"/>
      <c r="C64" s="7" t="s">
        <v>4</v>
      </c>
      <c r="D64" s="6">
        <v>714.36285526838003</v>
      </c>
      <c r="E64" s="5">
        <v>10.9812929114259</v>
      </c>
      <c r="F64" s="6">
        <v>755.29963126821997</v>
      </c>
      <c r="G64" s="5">
        <v>12.9699593484199</v>
      </c>
      <c r="H64" s="6">
        <v>715.41544368425002</v>
      </c>
      <c r="I64" s="5">
        <v>9.4923374644367797</v>
      </c>
      <c r="J64" s="6">
        <v>686.28386304134995</v>
      </c>
      <c r="K64" s="5">
        <v>12.324893757338399</v>
      </c>
      <c r="L64" s="6">
        <v>806.989315781193</v>
      </c>
      <c r="M64" s="5">
        <v>13.5871114685918</v>
      </c>
    </row>
    <row r="65" spans="1:13">
      <c r="B65" s="7"/>
      <c r="C65" s="7" t="s">
        <v>5</v>
      </c>
      <c r="D65" s="6">
        <v>753.13835847244002</v>
      </c>
      <c r="E65" s="5">
        <v>5.4279842405149097</v>
      </c>
      <c r="F65" s="6">
        <v>809.69032626640001</v>
      </c>
      <c r="G65" s="5">
        <v>7.2012076726229601</v>
      </c>
      <c r="H65" s="6">
        <v>789.97042618756996</v>
      </c>
      <c r="I65" s="5">
        <v>10.421215136114</v>
      </c>
      <c r="J65" s="6">
        <v>745.93758774739001</v>
      </c>
      <c r="K65" s="5">
        <v>8.6922814186067701</v>
      </c>
      <c r="L65" s="6">
        <v>839.76941665916297</v>
      </c>
      <c r="M65" s="5">
        <v>4.0620241478956602</v>
      </c>
    </row>
    <row r="66" spans="1:13">
      <c r="B66" s="7"/>
      <c r="C66" s="7" t="s">
        <v>6</v>
      </c>
      <c r="D66" s="6">
        <v>831.48397049283994</v>
      </c>
      <c r="E66" s="5">
        <v>10.402552351642999</v>
      </c>
      <c r="F66" s="6">
        <v>905.38408774567995</v>
      </c>
      <c r="G66" s="5">
        <v>11.8185630203263</v>
      </c>
      <c r="H66" s="6">
        <v>822.30514954477997</v>
      </c>
      <c r="I66" s="5">
        <v>4.0931561847522202</v>
      </c>
      <c r="J66" s="6">
        <v>815.62077365360994</v>
      </c>
      <c r="K66" s="5">
        <v>9.3416911884882801</v>
      </c>
      <c r="L66" s="6">
        <v>952.54353583919601</v>
      </c>
      <c r="M66" s="5">
        <v>13.4291767410011</v>
      </c>
    </row>
    <row r="67" spans="1:13" ht="17.25">
      <c r="B67" s="7" t="s">
        <v>12</v>
      </c>
      <c r="C67" s="7" t="s">
        <v>3</v>
      </c>
      <c r="D67" s="6">
        <v>897.86517120225005</v>
      </c>
      <c r="E67" s="5">
        <v>7.98346126505173</v>
      </c>
      <c r="F67" s="6">
        <v>1010.88332668413</v>
      </c>
      <c r="G67" s="5">
        <v>11.6524291034464</v>
      </c>
      <c r="H67" s="6">
        <v>1027.4754625253199</v>
      </c>
      <c r="I67" s="5">
        <v>24.950629713813701</v>
      </c>
      <c r="J67" s="6">
        <v>926.56075483183997</v>
      </c>
      <c r="K67" s="5">
        <v>13.601907254185001</v>
      </c>
      <c r="L67" s="6">
        <v>1051.6118941516299</v>
      </c>
      <c r="M67" s="5">
        <v>10.4004021427907</v>
      </c>
    </row>
    <row r="68" spans="1:13">
      <c r="A68" s="11" t="s">
        <v>18</v>
      </c>
      <c r="B68" s="7"/>
      <c r="C68" s="7"/>
    </row>
    <row r="69" spans="1:13">
      <c r="B69" s="7"/>
      <c r="C69" s="7"/>
    </row>
    <row r="70" spans="1:13">
      <c r="B70" s="7"/>
      <c r="C70" s="7"/>
    </row>
    <row r="71" spans="1:13">
      <c r="B71" s="7"/>
      <c r="C71" s="7"/>
    </row>
    <row r="72" spans="1:13">
      <c r="B72" s="7"/>
      <c r="C72" s="7"/>
    </row>
    <row r="73" spans="1:13">
      <c r="B73" s="7"/>
      <c r="C73" s="7"/>
    </row>
    <row r="74" spans="1:13">
      <c r="B74" s="7"/>
      <c r="C74" s="7"/>
    </row>
    <row r="75" spans="1:13">
      <c r="B75" s="7"/>
      <c r="C75" s="7"/>
    </row>
    <row r="76" spans="1:13">
      <c r="B76" s="7"/>
      <c r="C76" s="7"/>
    </row>
    <row r="77" spans="1:13">
      <c r="B77" s="7"/>
      <c r="C77" s="7"/>
    </row>
    <row r="78" spans="1:13">
      <c r="B78" s="7"/>
      <c r="C78" s="7"/>
    </row>
    <row r="79" spans="1:13">
      <c r="B79" s="7"/>
      <c r="C79" s="7"/>
    </row>
    <row r="80" spans="1:13">
      <c r="B80" s="7"/>
      <c r="C80" s="7"/>
    </row>
    <row r="81" spans="2:3">
      <c r="B81" s="7"/>
      <c r="C81" s="7"/>
    </row>
    <row r="82" spans="2:3">
      <c r="B82" s="7"/>
      <c r="C82" s="7"/>
    </row>
    <row r="83" spans="2:3">
      <c r="B83" s="7"/>
      <c r="C83" s="7"/>
    </row>
    <row r="84" spans="2:3">
      <c r="B84" s="7"/>
      <c r="C84" s="7"/>
    </row>
    <row r="85" spans="2:3">
      <c r="B85" s="7"/>
      <c r="C85" s="7"/>
    </row>
    <row r="86" spans="2:3">
      <c r="B86" s="7"/>
      <c r="C86" s="7"/>
    </row>
    <row r="87" spans="2:3">
      <c r="B87" s="7"/>
      <c r="C87" s="7"/>
    </row>
    <row r="88" spans="2:3">
      <c r="B88" s="7"/>
      <c r="C88" s="7"/>
    </row>
    <row r="89" spans="2:3">
      <c r="B89" s="7"/>
      <c r="C89" s="7"/>
    </row>
    <row r="90" spans="2:3">
      <c r="B90" s="7"/>
      <c r="C90" s="7"/>
    </row>
    <row r="91" spans="2:3">
      <c r="B91" s="7"/>
      <c r="C91" s="7"/>
    </row>
    <row r="92" spans="2:3">
      <c r="B92" s="7"/>
      <c r="C92" s="7"/>
    </row>
    <row r="93" spans="2:3">
      <c r="B93" s="7"/>
      <c r="C93" s="7"/>
    </row>
    <row r="94" spans="2:3">
      <c r="B94" s="7"/>
      <c r="C94" s="7"/>
    </row>
    <row r="95" spans="2:3">
      <c r="B95" s="7"/>
      <c r="C95" s="7"/>
    </row>
    <row r="96" spans="2:3">
      <c r="B96" s="7"/>
      <c r="C96" s="7"/>
    </row>
    <row r="97" spans="2:3">
      <c r="B97" s="7"/>
      <c r="C97" s="7"/>
    </row>
    <row r="98" spans="2:3">
      <c r="B98" s="7"/>
      <c r="C98" s="7"/>
    </row>
    <row r="99" spans="2:3">
      <c r="B99" s="7"/>
      <c r="C99" s="7"/>
    </row>
    <row r="100" spans="2:3">
      <c r="B100" s="7"/>
      <c r="C100" s="7"/>
    </row>
    <row r="101" spans="2:3">
      <c r="B101" s="7"/>
      <c r="C101" s="7"/>
    </row>
    <row r="102" spans="2:3">
      <c r="B102" s="7"/>
      <c r="C102" s="7"/>
    </row>
    <row r="103" spans="2:3">
      <c r="B103" s="7"/>
      <c r="C103" s="7"/>
    </row>
    <row r="104" spans="2:3">
      <c r="B104" s="7"/>
      <c r="C104" s="7"/>
    </row>
    <row r="105" spans="2:3">
      <c r="B105" s="7"/>
      <c r="C105" s="7"/>
    </row>
    <row r="106" spans="2:3">
      <c r="B106" s="7"/>
      <c r="C106" s="7"/>
    </row>
    <row r="107" spans="2:3">
      <c r="B107" s="7"/>
      <c r="C107" s="7"/>
    </row>
    <row r="108" spans="2:3">
      <c r="B108" s="7"/>
      <c r="C108" s="7"/>
    </row>
    <row r="109" spans="2:3">
      <c r="B109" s="7"/>
      <c r="C109" s="7"/>
    </row>
    <row r="110" spans="2:3">
      <c r="B110" s="7"/>
      <c r="C110" s="7"/>
    </row>
    <row r="111" spans="2:3">
      <c r="B111" s="7"/>
      <c r="C111" s="7"/>
    </row>
    <row r="112" spans="2:3">
      <c r="B112" s="7"/>
      <c r="C112" s="7"/>
    </row>
    <row r="113" spans="2:3">
      <c r="B113" s="7"/>
      <c r="C113" s="7"/>
    </row>
    <row r="114" spans="2:3">
      <c r="B114" s="7"/>
      <c r="C114" s="7"/>
    </row>
    <row r="115" spans="2:3">
      <c r="B115" s="7"/>
      <c r="C115" s="7"/>
    </row>
    <row r="116" spans="2:3">
      <c r="B116" s="7"/>
      <c r="C116" s="7"/>
    </row>
    <row r="117" spans="2:3">
      <c r="B117" s="7"/>
      <c r="C117" s="7"/>
    </row>
    <row r="118" spans="2:3">
      <c r="B118" s="7"/>
      <c r="C118" s="7"/>
    </row>
    <row r="119" spans="2:3">
      <c r="B119" s="7"/>
      <c r="C119" s="7"/>
    </row>
    <row r="120" spans="2:3">
      <c r="B120" s="7"/>
      <c r="C120" s="7"/>
    </row>
    <row r="121" spans="2:3">
      <c r="B121" s="7"/>
      <c r="C121" s="7"/>
    </row>
    <row r="122" spans="2:3">
      <c r="B122" s="7"/>
      <c r="C122" s="7"/>
    </row>
    <row r="123" spans="2:3">
      <c r="B123" s="7"/>
      <c r="C123" s="7"/>
    </row>
    <row r="124" spans="2:3">
      <c r="B124" s="7"/>
      <c r="C124" s="7"/>
    </row>
    <row r="125" spans="2:3">
      <c r="B125" s="7"/>
      <c r="C125" s="7"/>
    </row>
    <row r="126" spans="2:3">
      <c r="B126" s="7"/>
      <c r="C126" s="7"/>
    </row>
    <row r="127" spans="2:3">
      <c r="B127" s="7"/>
      <c r="C127" s="7"/>
    </row>
    <row r="128" spans="2:3">
      <c r="B128" s="7"/>
      <c r="C128" s="7"/>
    </row>
    <row r="129" spans="2:3">
      <c r="B129" s="7"/>
      <c r="C129" s="7"/>
    </row>
    <row r="130" spans="2:3">
      <c r="B130" s="7"/>
      <c r="C130" s="7"/>
    </row>
    <row r="131" spans="2:3">
      <c r="B131" s="7"/>
      <c r="C131" s="7"/>
    </row>
    <row r="132" spans="2:3">
      <c r="B132" s="7"/>
      <c r="C132" s="7"/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"/>
  <sheetViews>
    <sheetView topLeftCell="B13" workbookViewId="0">
      <selection activeCell="A20" sqref="A20:K20"/>
    </sheetView>
  </sheetViews>
  <sheetFormatPr baseColWidth="10" defaultRowHeight="15"/>
  <cols>
    <col min="1" max="1" width="36.42578125" customWidth="1"/>
    <col min="4" max="4" width="19.28515625" customWidth="1"/>
    <col min="6" max="6" width="19.28515625" customWidth="1"/>
    <col min="8" max="8" width="19.28515625" customWidth="1"/>
    <col min="10" max="10" width="19.28515625" customWidth="1"/>
    <col min="12" max="12" width="19.28515625" customWidth="1"/>
  </cols>
  <sheetData>
    <row r="1" spans="1:12" s="8" customFormat="1" ht="140.25" customHeight="1">
      <c r="A1" s="9" t="s">
        <v>0</v>
      </c>
      <c r="C1" s="40" t="s">
        <v>13</v>
      </c>
      <c r="D1" s="40"/>
      <c r="E1" s="40" t="s">
        <v>14</v>
      </c>
      <c r="F1" s="40"/>
      <c r="G1" s="40" t="s">
        <v>15</v>
      </c>
      <c r="H1" s="40"/>
      <c r="I1" s="40" t="s">
        <v>16</v>
      </c>
      <c r="J1" s="40"/>
      <c r="K1" s="40" t="s">
        <v>17</v>
      </c>
      <c r="L1" s="40"/>
    </row>
    <row r="2" spans="1:12">
      <c r="B2" t="s">
        <v>1</v>
      </c>
      <c r="C2" s="8" t="s">
        <v>7</v>
      </c>
      <c r="D2" t="s">
        <v>19</v>
      </c>
      <c r="E2" s="8" t="s">
        <v>7</v>
      </c>
      <c r="F2" t="s">
        <v>19</v>
      </c>
      <c r="G2" s="8" t="s">
        <v>7</v>
      </c>
      <c r="H2" t="s">
        <v>19</v>
      </c>
      <c r="I2" s="8" t="s">
        <v>7</v>
      </c>
      <c r="J2" t="s">
        <v>19</v>
      </c>
      <c r="K2" s="8" t="s">
        <v>7</v>
      </c>
      <c r="L2" t="s">
        <v>19</v>
      </c>
    </row>
    <row r="3" spans="1:12">
      <c r="B3" s="7">
        <v>2009</v>
      </c>
      <c r="C3" s="10">
        <f>AVERAGE('Turkish Quarterly Data (2)'!D3:D6)</f>
        <v>12.239779428475</v>
      </c>
      <c r="E3" s="10">
        <f>AVERAGE('Turkish Quarterly Data (2)'!F3:F6)</f>
        <v>13.788035812739999</v>
      </c>
      <c r="G3" s="10">
        <f>AVERAGE('Turkish Quarterly Data (2)'!H3:H6)</f>
        <v>21.403847578885003</v>
      </c>
      <c r="I3" s="10">
        <f>AVERAGE('Turkish Quarterly Data (2)'!J3:J6)</f>
        <v>12.326112841855</v>
      </c>
      <c r="K3" s="10">
        <f>AVERAGE('Turkish Quarterly Data (2)'!L3:L6)</f>
        <v>10.438174324738251</v>
      </c>
    </row>
    <row r="4" spans="1:12">
      <c r="B4" s="7">
        <v>2010</v>
      </c>
      <c r="C4" s="10">
        <f>AVERAGE('Turkish Quarterly Data (2)'!D7:D10)</f>
        <v>14.153661764360001</v>
      </c>
      <c r="D4" s="10">
        <f>(C4-C3)/C3*100</f>
        <v>15.636575373511111</v>
      </c>
      <c r="E4" s="10">
        <f>AVERAGE('Turkish Quarterly Data (2)'!F7:F10)</f>
        <v>16.0339126237775</v>
      </c>
      <c r="F4" s="10">
        <f>(E4-E3)/E3*100</f>
        <v>16.288591366743731</v>
      </c>
      <c r="G4" s="10">
        <f>AVERAGE('Turkish Quarterly Data (2)'!H7:H10)</f>
        <v>23.753855434699997</v>
      </c>
      <c r="H4" s="10">
        <f>(G4-G3)/G3*100</f>
        <v>10.97937110210637</v>
      </c>
      <c r="I4" s="10">
        <f>AVERAGE('Turkish Quarterly Data (2)'!J7:J10)</f>
        <v>14.123704216335</v>
      </c>
      <c r="J4" s="10">
        <f>(I4-I3)/I3*100</f>
        <v>14.583603099722019</v>
      </c>
      <c r="K4" s="10">
        <f>AVERAGE('Turkish Quarterly Data (2)'!L7:L10)</f>
        <v>12.7789636301075</v>
      </c>
      <c r="L4" s="10">
        <f>(K4-K3)/K3*100</f>
        <v>22.425275077286535</v>
      </c>
    </row>
    <row r="5" spans="1:12">
      <c r="B5" s="7">
        <v>2011</v>
      </c>
      <c r="C5" s="10">
        <f>AVERAGE('Turkish Quarterly Data (2)'!D11:D14)</f>
        <v>16.876298414585001</v>
      </c>
      <c r="D5" s="10">
        <f t="shared" ref="D5:F18" si="0">(C5-C4)/C4*100</f>
        <v>19.236270412232169</v>
      </c>
      <c r="E5" s="10">
        <f>AVERAGE('Turkish Quarterly Data (2)'!F11:F14)</f>
        <v>19.354784915860002</v>
      </c>
      <c r="F5" s="10">
        <f t="shared" si="0"/>
        <v>20.711552881720287</v>
      </c>
      <c r="G5" s="10">
        <f>AVERAGE('Turkish Quarterly Data (2)'!H11:H14)</f>
        <v>26.779871393794998</v>
      </c>
      <c r="H5" s="10">
        <f t="shared" ref="H5" si="1">(G5-G4)/G4*100</f>
        <v>12.739051845346131</v>
      </c>
      <c r="I5" s="10">
        <f>AVERAGE('Turkish Quarterly Data (2)'!J11:J14)</f>
        <v>17.083183972102496</v>
      </c>
      <c r="J5" s="10">
        <f t="shared" ref="J5" si="2">(I5-I4)/I4*100</f>
        <v>20.953991321516504</v>
      </c>
      <c r="K5" s="10">
        <f>AVERAGE('Turkish Quarterly Data (2)'!L11:L14)</f>
        <v>15.796962171988</v>
      </c>
      <c r="L5" s="10">
        <f t="shared" ref="L5" si="3">(K5-K4)/K4*100</f>
        <v>23.616927234772263</v>
      </c>
    </row>
    <row r="6" spans="1:12">
      <c r="B6" s="7">
        <v>2012</v>
      </c>
      <c r="C6" s="10">
        <f>AVERAGE('Turkish Quarterly Data (2)'!D15:D18)</f>
        <v>20.130745544795001</v>
      </c>
      <c r="D6" s="10">
        <f>(C6-C5)/C5*100</f>
        <v>19.284128843072658</v>
      </c>
      <c r="E6" s="10">
        <f>AVERAGE('Turkish Quarterly Data (2)'!F15:F18)</f>
        <v>23.183069442784998</v>
      </c>
      <c r="F6" s="10">
        <f>(E6-E5)/E5*100</f>
        <v>19.779525029947315</v>
      </c>
      <c r="G6" s="10">
        <f>AVERAGE('Turkish Quarterly Data (2)'!H15:H18)</f>
        <v>29.895547722452498</v>
      </c>
      <c r="H6" s="10">
        <f>(G6-G5)/G5*100</f>
        <v>11.634396158375184</v>
      </c>
      <c r="I6" s="10">
        <f>AVERAGE('Turkish Quarterly Data (2)'!J15:J18)</f>
        <v>21.319259154210002</v>
      </c>
      <c r="J6" s="10">
        <f>(I6-I5)/I5*100</f>
        <v>24.796754451776557</v>
      </c>
      <c r="K6" s="10">
        <f>AVERAGE('Turkish Quarterly Data (2)'!L15:L18)</f>
        <v>19.876904943043503</v>
      </c>
      <c r="L6" s="10">
        <f>(K6-K5)/K5*100</f>
        <v>25.827388371482407</v>
      </c>
    </row>
    <row r="7" spans="1:12">
      <c r="B7" s="7">
        <v>2013</v>
      </c>
      <c r="C7" s="10">
        <f>AVERAGE('Turkish Quarterly Data (2)'!D19:D22)</f>
        <v>23.385289642142499</v>
      </c>
      <c r="D7" s="10">
        <f t="shared" si="0"/>
        <v>16.167032115653519</v>
      </c>
      <c r="E7" s="10">
        <f>AVERAGE('Turkish Quarterly Data (2)'!F19:F22)</f>
        <v>26.939090689352501</v>
      </c>
      <c r="F7" s="10">
        <f t="shared" si="0"/>
        <v>16.201570097683707</v>
      </c>
      <c r="G7" s="10">
        <f>AVERAGE('Turkish Quarterly Data (2)'!H19:H22)</f>
        <v>34.517678229137502</v>
      </c>
      <c r="H7" s="10">
        <f t="shared" ref="H7:H18" si="4">(G7-G6)/G6*100</f>
        <v>15.460932676652844</v>
      </c>
      <c r="I7" s="10">
        <f>AVERAGE('Turkish Quarterly Data (2)'!J19:J22)</f>
        <v>25.169457535842501</v>
      </c>
      <c r="J7" s="10">
        <f t="shared" ref="J7:J18" si="5">(I7-I6)/I6*100</f>
        <v>18.059719401047687</v>
      </c>
      <c r="K7" s="10">
        <f>AVERAGE('Turkish Quarterly Data (2)'!L19:L22)</f>
        <v>24.028202184674498</v>
      </c>
      <c r="L7" s="10">
        <f t="shared" ref="L7:L18" si="6">(K7-K6)/K6*100</f>
        <v>20.885028396153103</v>
      </c>
    </row>
    <row r="8" spans="1:12">
      <c r="B8" s="7">
        <v>2014</v>
      </c>
      <c r="C8" s="10">
        <f>AVERAGE('Turkish Quarterly Data (2)'!D23:D26)</f>
        <v>27.035024579622501</v>
      </c>
      <c r="D8" s="10">
        <f t="shared" si="0"/>
        <v>15.606969138850582</v>
      </c>
      <c r="E8" s="10">
        <f>AVERAGE('Turkish Quarterly Data (2)'!F23:F26)</f>
        <v>31.084453795500004</v>
      </c>
      <c r="F8" s="10">
        <f t="shared" si="0"/>
        <v>15.387910282309308</v>
      </c>
      <c r="G8" s="10">
        <f>AVERAGE('Turkish Quarterly Data (2)'!H23:H26)</f>
        <v>38.262463698682495</v>
      </c>
      <c r="H8" s="10">
        <f t="shared" si="4"/>
        <v>10.848891529395791</v>
      </c>
      <c r="I8" s="10">
        <f>AVERAGE('Turkish Quarterly Data (2)'!J23:J26)</f>
        <v>29.414126523115002</v>
      </c>
      <c r="J8" s="10">
        <f t="shared" si="5"/>
        <v>16.864364205020674</v>
      </c>
      <c r="K8" s="10">
        <f>AVERAGE('Turkish Quarterly Data (2)'!L23:L26)</f>
        <v>28.94154814381</v>
      </c>
      <c r="L8" s="10">
        <f t="shared" si="6"/>
        <v>20.448246278988353</v>
      </c>
    </row>
    <row r="9" spans="1:12">
      <c r="B9" s="7">
        <v>2015</v>
      </c>
      <c r="C9" s="10">
        <f>AVERAGE('Turkish Quarterly Data (2)'!D27:D30)</f>
        <v>31.988796433205</v>
      </c>
      <c r="D9" s="10">
        <f t="shared" si="0"/>
        <v>18.323533751533468</v>
      </c>
      <c r="E9" s="10">
        <f>AVERAGE('Turkish Quarterly Data (2)'!F27:F30)</f>
        <v>36.722331839950002</v>
      </c>
      <c r="F9" s="10">
        <f t="shared" si="0"/>
        <v>18.137291655631973</v>
      </c>
      <c r="G9" s="10">
        <f>AVERAGE('Turkish Quarterly Data (2)'!H27:H30)</f>
        <v>43.012605260274995</v>
      </c>
      <c r="H9" s="10">
        <f t="shared" si="4"/>
        <v>12.414625464266859</v>
      </c>
      <c r="I9" s="10">
        <f>AVERAGE('Turkish Quarterly Data (2)'!J27:J30)</f>
        <v>34.717260322837497</v>
      </c>
      <c r="J9" s="10">
        <f t="shared" si="5"/>
        <v>18.029207141524477</v>
      </c>
      <c r="K9" s="10">
        <f>AVERAGE('Turkish Quarterly Data (2)'!L27:L30)</f>
        <v>36.119783560976749</v>
      </c>
      <c r="L9" s="10">
        <f t="shared" si="6"/>
        <v>24.802527430454774</v>
      </c>
    </row>
    <row r="10" spans="1:12">
      <c r="B10" s="7">
        <v>2016</v>
      </c>
      <c r="C10" s="10">
        <f>AVERAGE('Turkish Quarterly Data (2)'!D31:D34)</f>
        <v>38.309376491439998</v>
      </c>
      <c r="D10" s="10">
        <f t="shared" si="0"/>
        <v>19.758730439992771</v>
      </c>
      <c r="E10" s="10">
        <f>AVERAGE('Turkish Quarterly Data (2)'!F31:F34)</f>
        <v>44.192181309597501</v>
      </c>
      <c r="F10" s="10">
        <f t="shared" si="0"/>
        <v>20.341435566248805</v>
      </c>
      <c r="G10" s="10">
        <f>AVERAGE('Turkish Quarterly Data (2)'!H31:H34)</f>
        <v>46.847017503105</v>
      </c>
      <c r="H10" s="10">
        <f t="shared" si="4"/>
        <v>8.9146244911868671</v>
      </c>
      <c r="I10" s="10">
        <f>AVERAGE('Turkish Quarterly Data (2)'!J31:J34)</f>
        <v>42.722942056722502</v>
      </c>
      <c r="J10" s="10">
        <f t="shared" si="5"/>
        <v>23.059658681128006</v>
      </c>
      <c r="K10" s="10">
        <f>AVERAGE('Turkish Quarterly Data (2)'!L31:L34)</f>
        <v>46.528739662041247</v>
      </c>
      <c r="L10" s="10">
        <f t="shared" si="6"/>
        <v>28.81788060410797</v>
      </c>
    </row>
    <row r="11" spans="1:12">
      <c r="B11" s="7">
        <v>2017</v>
      </c>
      <c r="C11" s="10">
        <f>AVERAGE('Turkish Quarterly Data (2)'!D35:D38)</f>
        <v>43.3960164293375</v>
      </c>
      <c r="D11" s="10">
        <f t="shared" si="0"/>
        <v>13.27779359456315</v>
      </c>
      <c r="E11" s="10">
        <f>AVERAGE('Turkish Quarterly Data (2)'!F35:F38)</f>
        <v>49.994972550694996</v>
      </c>
      <c r="F11" s="10">
        <f t="shared" si="0"/>
        <v>13.130809725016368</v>
      </c>
      <c r="G11" s="10">
        <f>AVERAGE('Turkish Quarterly Data (2)'!H35:H38)</f>
        <v>51.392198974375006</v>
      </c>
      <c r="H11" s="10">
        <f t="shared" si="4"/>
        <v>9.7021789508131508</v>
      </c>
      <c r="I11" s="10">
        <f>AVERAGE('Turkish Quarterly Data (2)'!J35:J38)</f>
        <v>49.461856720985004</v>
      </c>
      <c r="J11" s="10">
        <f t="shared" si="5"/>
        <v>15.773526681087091</v>
      </c>
      <c r="K11" s="10">
        <f>AVERAGE('Turkish Quarterly Data (2)'!L35:L38)</f>
        <v>53.869489960771006</v>
      </c>
      <c r="L11" s="10">
        <f t="shared" si="6"/>
        <v>15.776808811175341</v>
      </c>
    </row>
    <row r="12" spans="1:12">
      <c r="B12" s="7">
        <v>2018</v>
      </c>
      <c r="C12" s="10">
        <f>AVERAGE('Turkish Quarterly Data (2)'!D39:D42)</f>
        <v>52.010430131584997</v>
      </c>
      <c r="D12" s="10">
        <f t="shared" si="0"/>
        <v>19.850701541406451</v>
      </c>
      <c r="E12" s="10">
        <f>AVERAGE('Turkish Quarterly Data (2)'!F39:F42)</f>
        <v>57.233991688975003</v>
      </c>
      <c r="F12" s="10">
        <f t="shared" si="0"/>
        <v>14.479494175018553</v>
      </c>
      <c r="G12" s="10">
        <f>AVERAGE('Turkish Quarterly Data (2)'!H39:H42)</f>
        <v>58.737292228069997</v>
      </c>
      <c r="H12" s="10">
        <f t="shared" si="4"/>
        <v>14.29223384147733</v>
      </c>
      <c r="I12" s="10">
        <f>AVERAGE('Turkish Quarterly Data (2)'!J39:J42)</f>
        <v>58.35770450039</v>
      </c>
      <c r="J12" s="10">
        <f t="shared" si="5"/>
        <v>17.985268587037869</v>
      </c>
      <c r="K12" s="10">
        <f>AVERAGE('Turkish Quarterly Data (2)'!L39:L42)</f>
        <v>50.165476189307995</v>
      </c>
      <c r="L12" s="10">
        <f t="shared" si="6"/>
        <v>-6.8759028053919913</v>
      </c>
    </row>
    <row r="13" spans="1:12">
      <c r="B13" s="7">
        <v>2019</v>
      </c>
      <c r="C13" s="10">
        <f>AVERAGE('Turkish Quarterly Data (2)'!D43:D46)</f>
        <v>62.840628784404998</v>
      </c>
      <c r="D13" s="10">
        <f t="shared" si="0"/>
        <v>20.82312840985912</v>
      </c>
      <c r="E13" s="10">
        <f>AVERAGE('Turkish Quarterly Data (2)'!F43:F46)</f>
        <v>69.137439716464996</v>
      </c>
      <c r="F13" s="10">
        <f t="shared" si="0"/>
        <v>20.797864479165725</v>
      </c>
      <c r="G13" s="10">
        <f>AVERAGE('Turkish Quarterly Data (2)'!H43:H46)</f>
        <v>69.965924183847505</v>
      </c>
      <c r="H13" s="10">
        <f t="shared" si="4"/>
        <v>19.116700021134871</v>
      </c>
      <c r="I13" s="10">
        <f>AVERAGE('Turkish Quarterly Data (2)'!J43:J46)</f>
        <v>66.074435864700007</v>
      </c>
      <c r="J13" s="10">
        <f t="shared" si="5"/>
        <v>13.223157816734272</v>
      </c>
      <c r="K13" s="10">
        <f>AVERAGE('Turkish Quarterly Data (2)'!L43:L46)</f>
        <v>64.065893063075748</v>
      </c>
      <c r="L13" s="10">
        <f t="shared" si="6"/>
        <v>27.709129723621391</v>
      </c>
    </row>
    <row r="14" spans="1:12">
      <c r="B14" s="7">
        <v>2020</v>
      </c>
      <c r="C14" s="10">
        <f>AVERAGE('Turkish Quarterly Data (2)'!D47:D50)</f>
        <v>70.191510543865007</v>
      </c>
      <c r="D14" s="10">
        <f t="shared" si="0"/>
        <v>11.69765787143788</v>
      </c>
      <c r="E14" s="10">
        <f>AVERAGE('Turkish Quarterly Data (2)'!F47:F50)</f>
        <v>72.271714490062507</v>
      </c>
      <c r="F14" s="10">
        <f t="shared" si="0"/>
        <v>4.5333972250798968</v>
      </c>
      <c r="G14" s="10">
        <f>AVERAGE('Turkish Quarterly Data (2)'!H47:H50)</f>
        <v>81.611917921957499</v>
      </c>
      <c r="H14" s="10">
        <f t="shared" si="4"/>
        <v>16.645236769127983</v>
      </c>
      <c r="I14" s="10">
        <f>AVERAGE('Turkish Quarterly Data (2)'!J47:J50)</f>
        <v>69.397908687637496</v>
      </c>
      <c r="J14" s="10">
        <f t="shared" si="5"/>
        <v>5.0298920897984409</v>
      </c>
      <c r="K14" s="10">
        <f>AVERAGE('Turkish Quarterly Data (2)'!L47:L50)</f>
        <v>71.713707770859259</v>
      </c>
      <c r="L14" s="10">
        <f t="shared" si="6"/>
        <v>11.93741996268419</v>
      </c>
    </row>
    <row r="15" spans="1:12">
      <c r="B15" s="7">
        <v>2021</v>
      </c>
      <c r="C15" s="10">
        <f>AVERAGE('Turkish Quarterly Data (2)'!D51:D54)</f>
        <v>100</v>
      </c>
      <c r="D15" s="10">
        <f t="shared" si="0"/>
        <v>42.467371374643207</v>
      </c>
      <c r="E15" s="10">
        <f>AVERAGE('Turkish Quarterly Data (2)'!F51:F54)</f>
        <v>100</v>
      </c>
      <c r="F15" s="10">
        <f t="shared" si="0"/>
        <v>38.366718854788182</v>
      </c>
      <c r="G15" s="10">
        <f>AVERAGE('Turkish Quarterly Data (2)'!H51:H54)</f>
        <v>100</v>
      </c>
      <c r="H15" s="10">
        <f t="shared" si="4"/>
        <v>22.531123573920116</v>
      </c>
      <c r="I15" s="10">
        <f>AVERAGE('Turkish Quarterly Data (2)'!J51:J54)</f>
        <v>99.999999999997499</v>
      </c>
      <c r="J15" s="10">
        <f t="shared" si="5"/>
        <v>44.09656125244512</v>
      </c>
      <c r="K15" s="10">
        <f>AVERAGE('Turkish Quarterly Data (2)'!L51:L54)</f>
        <v>100.00000000000026</v>
      </c>
      <c r="L15" s="10">
        <f t="shared" si="6"/>
        <v>39.443354845801295</v>
      </c>
    </row>
    <row r="16" spans="1:12">
      <c r="B16" s="7">
        <v>2022</v>
      </c>
      <c r="C16" s="10">
        <f>AVERAGE('Turkish Quarterly Data (2)'!D55:D58)</f>
        <v>186.86540353830748</v>
      </c>
      <c r="D16" s="10">
        <f t="shared" si="0"/>
        <v>86.865403538307476</v>
      </c>
      <c r="E16" s="10">
        <f>AVERAGE('Turkish Quarterly Data (2)'!F55:F58)</f>
        <v>191.63089565562001</v>
      </c>
      <c r="F16" s="10">
        <f t="shared" si="0"/>
        <v>91.630895655620009</v>
      </c>
      <c r="G16" s="10">
        <f>AVERAGE('Turkish Quarterly Data (2)'!H55:H58)</f>
        <v>182.64793769465251</v>
      </c>
      <c r="H16" s="10">
        <f t="shared" si="4"/>
        <v>82.647937694652512</v>
      </c>
      <c r="I16" s="10">
        <f>AVERAGE('Turkish Quarterly Data (2)'!J55:J58)</f>
        <v>185.52502523173999</v>
      </c>
      <c r="J16" s="10">
        <f t="shared" si="5"/>
        <v>85.525025231744635</v>
      </c>
      <c r="K16" s="10">
        <f>AVERAGE('Turkish Quarterly Data (2)'!L55:L58)</f>
        <v>182.77878917568052</v>
      </c>
      <c r="L16" s="10">
        <f t="shared" si="6"/>
        <v>82.778789175680046</v>
      </c>
    </row>
    <row r="17" spans="1:12">
      <c r="B17" s="7">
        <v>2023</v>
      </c>
      <c r="C17" s="10">
        <f>AVERAGE('Turkish Quarterly Data (2)'!D59:D62)</f>
        <v>389.84826053847002</v>
      </c>
      <c r="D17" s="10">
        <f t="shared" si="0"/>
        <v>108.62516718272623</v>
      </c>
      <c r="E17" s="10">
        <f>AVERAGE('Turkish Quarterly Data (2)'!F59:F62)</f>
        <v>411.83988434769253</v>
      </c>
      <c r="F17" s="10">
        <f t="shared" si="0"/>
        <v>114.91309266111777</v>
      </c>
      <c r="G17" s="10">
        <f>AVERAGE('Turkish Quarterly Data (2)'!H59:H62)</f>
        <v>390.56927999544251</v>
      </c>
      <c r="H17" s="10">
        <f t="shared" si="4"/>
        <v>113.83722418393198</v>
      </c>
      <c r="I17" s="10">
        <f>AVERAGE('Turkish Quarterly Data (2)'!J59:J62)</f>
        <v>389.87118510764498</v>
      </c>
      <c r="J17" s="10">
        <f t="shared" si="5"/>
        <v>110.14479562563351</v>
      </c>
      <c r="K17" s="10">
        <f>AVERAGE('Turkish Quarterly Data (2)'!L59:L62)</f>
        <v>407.46386427466348</v>
      </c>
      <c r="L17" s="10">
        <f t="shared" si="6"/>
        <v>122.92732439704675</v>
      </c>
    </row>
    <row r="18" spans="1:12">
      <c r="B18" s="7">
        <v>2024</v>
      </c>
      <c r="C18" s="10">
        <f>AVERAGE('Turkish Quarterly Data (2)'!D63:D66)</f>
        <v>735.66595119311251</v>
      </c>
      <c r="D18" s="10">
        <f t="shared" si="0"/>
        <v>88.705715956508001</v>
      </c>
      <c r="E18" s="10">
        <f>AVERAGE('Turkish Quarterly Data (2)'!F63:F66)</f>
        <v>784.73963486136506</v>
      </c>
      <c r="F18" s="10">
        <f t="shared" si="0"/>
        <v>90.544836643081155</v>
      </c>
      <c r="G18" s="10">
        <f>AVERAGE('Turkish Quarterly Data (2)'!H63:H66)</f>
        <v>745.27104484672998</v>
      </c>
      <c r="H18" s="10">
        <f t="shared" si="4"/>
        <v>90.816606174306997</v>
      </c>
      <c r="I18" s="10">
        <f>AVERAGE('Turkish Quarterly Data (2)'!J63:J66)</f>
        <v>714.70582923854738</v>
      </c>
      <c r="J18" s="10">
        <f t="shared" si="5"/>
        <v>83.318454027633322</v>
      </c>
      <c r="K18" s="10">
        <f>AVERAGE('Turkish Quarterly Data (2)'!L63:L66)</f>
        <v>827.44019811109001</v>
      </c>
      <c r="L18" s="10">
        <f t="shared" si="6"/>
        <v>103.07081698742459</v>
      </c>
    </row>
    <row r="20" spans="1:12">
      <c r="A20" s="26" t="s">
        <v>29</v>
      </c>
      <c r="B20" s="26"/>
      <c r="C20" s="26">
        <f>(C18/C3)^(1/(B18-B3))</f>
        <v>1.3139952772934789</v>
      </c>
      <c r="D20" s="26"/>
      <c r="E20" s="26">
        <f>(E18/E3)^(1/(D18-D3))</f>
        <v>1.0466151956118981</v>
      </c>
      <c r="F20" s="26"/>
      <c r="G20" s="26">
        <f>(G18/G3)^(1/(F18-F3))</f>
        <v>1.0399878731978611</v>
      </c>
      <c r="H20" s="26"/>
      <c r="I20" s="26">
        <f>(I18/I3)^(1/(H18-H3))</f>
        <v>1.0457215684573415</v>
      </c>
      <c r="J20" s="26"/>
      <c r="K20" s="26">
        <f>(K18/K3)^(1/(J18-J3))</f>
        <v>1.0538854645190692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7"/>
  <sheetViews>
    <sheetView workbookViewId="0">
      <selection activeCell="D3" sqref="D3:D6"/>
    </sheetView>
  </sheetViews>
  <sheetFormatPr baseColWidth="10" defaultRowHeight="15"/>
  <cols>
    <col min="1" max="1" width="36.42578125" customWidth="1"/>
    <col min="5" max="5" width="21.28515625" customWidth="1"/>
    <col min="7" max="7" width="21.28515625" customWidth="1"/>
    <col min="9" max="9" width="21.28515625" customWidth="1"/>
    <col min="11" max="11" width="21.28515625" customWidth="1"/>
    <col min="13" max="13" width="21.28515625" customWidth="1"/>
  </cols>
  <sheetData>
    <row r="1" spans="1:13" s="8" customFormat="1" ht="140.25" customHeight="1">
      <c r="A1" s="1" t="s">
        <v>21</v>
      </c>
      <c r="D1" s="40" t="s">
        <v>13</v>
      </c>
      <c r="E1" s="41"/>
      <c r="F1" s="40" t="s">
        <v>22</v>
      </c>
      <c r="G1" s="41"/>
      <c r="H1" s="40" t="s">
        <v>15</v>
      </c>
      <c r="I1" s="41"/>
      <c r="J1" s="40" t="s">
        <v>16</v>
      </c>
      <c r="K1" s="41"/>
      <c r="L1" s="40" t="s">
        <v>17</v>
      </c>
      <c r="M1" s="41"/>
    </row>
    <row r="2" spans="1:13">
      <c r="B2" t="s">
        <v>1</v>
      </c>
      <c r="C2" t="s">
        <v>2</v>
      </c>
      <c r="D2" s="8" t="s">
        <v>7</v>
      </c>
      <c r="E2" s="8" t="s">
        <v>8</v>
      </c>
      <c r="F2" s="8" t="s">
        <v>7</v>
      </c>
      <c r="G2" s="8" t="s">
        <v>8</v>
      </c>
      <c r="H2" s="8" t="s">
        <v>7</v>
      </c>
      <c r="I2" s="8" t="s">
        <v>8</v>
      </c>
      <c r="J2" s="8" t="s">
        <v>7</v>
      </c>
      <c r="K2" s="8" t="s">
        <v>8</v>
      </c>
      <c r="L2" s="8" t="s">
        <v>7</v>
      </c>
      <c r="M2" s="8" t="s">
        <v>8</v>
      </c>
    </row>
    <row r="3" spans="1:13">
      <c r="B3" s="7">
        <v>2009</v>
      </c>
      <c r="C3" s="7" t="s">
        <v>3</v>
      </c>
      <c r="D3" s="3">
        <v>78.078999999999994</v>
      </c>
      <c r="F3" s="4">
        <v>75.338999999999999</v>
      </c>
      <c r="H3" s="2">
        <v>73.447999999999993</v>
      </c>
      <c r="J3" s="12">
        <v>76.608999999999995</v>
      </c>
      <c r="L3" s="13">
        <v>65.369</v>
      </c>
    </row>
    <row r="4" spans="1:13">
      <c r="B4" s="7"/>
      <c r="C4" s="7" t="s">
        <v>4</v>
      </c>
      <c r="D4" s="3">
        <v>78.397000000000006</v>
      </c>
      <c r="E4" s="10">
        <f>(D4-D3)/D3*100</f>
        <v>0.40727980634999428</v>
      </c>
      <c r="F4" s="4">
        <v>75.846999999999994</v>
      </c>
      <c r="G4" s="10">
        <f>(F4-F3)/F3*100</f>
        <v>0.67428556259041872</v>
      </c>
      <c r="H4" s="2">
        <v>72.837000000000003</v>
      </c>
      <c r="I4" s="10">
        <f>(H4-H3)/H3*100</f>
        <v>-0.83188105870818829</v>
      </c>
      <c r="J4" s="12">
        <v>77.128</v>
      </c>
      <c r="K4" s="10">
        <f>(J4-J3)/J3*100</f>
        <v>0.6774660940620626</v>
      </c>
      <c r="L4" s="13">
        <v>66.191999999999993</v>
      </c>
      <c r="M4" s="10">
        <f>(L4-L3)/L3*100</f>
        <v>1.2590065627437979</v>
      </c>
    </row>
    <row r="5" spans="1:13">
      <c r="B5" s="7"/>
      <c r="C5" s="7" t="s">
        <v>5</v>
      </c>
      <c r="D5" s="3">
        <v>78.527000000000001</v>
      </c>
      <c r="E5" s="10">
        <f t="shared" ref="E5:G67" si="0">(D5-D4)/D4*100</f>
        <v>0.16582267178590435</v>
      </c>
      <c r="F5" s="4">
        <v>76.122</v>
      </c>
      <c r="G5" s="10">
        <f t="shared" si="0"/>
        <v>0.36257201998761412</v>
      </c>
      <c r="H5" s="2">
        <v>74.585999999999999</v>
      </c>
      <c r="I5" s="10">
        <f t="shared" ref="I5" si="1">(H5-H4)/H4*100</f>
        <v>2.4012521108777065</v>
      </c>
      <c r="J5" s="12">
        <v>77.828999999999994</v>
      </c>
      <c r="K5" s="10">
        <f t="shared" ref="K5" si="2">(J5-J4)/J4*100</f>
        <v>0.9088787470179357</v>
      </c>
      <c r="L5" s="13">
        <v>66.346000000000004</v>
      </c>
      <c r="M5" s="10">
        <f t="shared" ref="M5" si="3">(L5-L4)/L4*100</f>
        <v>0.23265651438241869</v>
      </c>
    </row>
    <row r="6" spans="1:13">
      <c r="A6" s="1"/>
      <c r="B6" s="7"/>
      <c r="C6" s="7" t="s">
        <v>6</v>
      </c>
      <c r="D6" s="3">
        <v>77.478999999999999</v>
      </c>
      <c r="E6" s="10">
        <f t="shared" si="0"/>
        <v>-1.334572822086673</v>
      </c>
      <c r="F6" s="4">
        <v>76.17</v>
      </c>
      <c r="G6" s="10">
        <f t="shared" si="0"/>
        <v>6.3056672184127874E-2</v>
      </c>
      <c r="H6" s="2">
        <v>75.055999999999997</v>
      </c>
      <c r="I6" s="10">
        <f t="shared" ref="I6" si="4">(H6-H5)/H5*100</f>
        <v>0.63014506743892806</v>
      </c>
      <c r="J6" s="12">
        <v>76.795000000000002</v>
      </c>
      <c r="K6" s="10">
        <f t="shared" ref="K6" si="5">(J6-J5)/J5*100</f>
        <v>-1.3285536239704889</v>
      </c>
      <c r="L6" s="13">
        <v>66.798000000000002</v>
      </c>
      <c r="M6" s="10">
        <f t="shared" ref="M6" si="6">(L6-L5)/L5*100</f>
        <v>0.68127694209145717</v>
      </c>
    </row>
    <row r="7" spans="1:13">
      <c r="B7" s="7">
        <v>2010</v>
      </c>
      <c r="C7" s="7" t="s">
        <v>3</v>
      </c>
      <c r="D7" s="3">
        <v>78.31</v>
      </c>
      <c r="E7" s="10">
        <f t="shared" si="0"/>
        <v>1.0725486906129442</v>
      </c>
      <c r="F7" s="4">
        <v>76.587000000000003</v>
      </c>
      <c r="G7" s="10">
        <f t="shared" si="0"/>
        <v>0.54745962977550433</v>
      </c>
      <c r="H7" s="2">
        <v>75.731999999999999</v>
      </c>
      <c r="I7" s="10">
        <f t="shared" ref="I7" si="7">(H7-H6)/H6*100</f>
        <v>0.90066083990620605</v>
      </c>
      <c r="J7" s="12">
        <v>77.885000000000005</v>
      </c>
      <c r="K7" s="10">
        <f t="shared" ref="K7" si="8">(J7-J6)/J6*100</f>
        <v>1.4193632397942619</v>
      </c>
      <c r="L7" s="13">
        <v>66.563999999999993</v>
      </c>
      <c r="M7" s="10">
        <f t="shared" ref="M7" si="9">(L7-L6)/L6*100</f>
        <v>-0.35030988951766351</v>
      </c>
    </row>
    <row r="8" spans="1:13">
      <c r="B8" s="7"/>
      <c r="C8" s="7" t="s">
        <v>4</v>
      </c>
      <c r="D8" s="3">
        <v>77.882000000000005</v>
      </c>
      <c r="E8" s="10">
        <f t="shared" si="0"/>
        <v>-0.54654577959391804</v>
      </c>
      <c r="F8" s="4">
        <v>76.701999999999998</v>
      </c>
      <c r="G8" s="10">
        <f t="shared" si="0"/>
        <v>0.15015603170250158</v>
      </c>
      <c r="H8" s="2">
        <v>76.933999999999997</v>
      </c>
      <c r="I8" s="10">
        <f t="shared" ref="I8" si="10">(H8-H7)/H7*100</f>
        <v>1.5871758305603949</v>
      </c>
      <c r="J8" s="12">
        <v>78.043000000000006</v>
      </c>
      <c r="K8" s="10">
        <f t="shared" ref="K8" si="11">(J8-J7)/J7*100</f>
        <v>0.20286319573730657</v>
      </c>
      <c r="L8" s="13">
        <v>66.521000000000001</v>
      </c>
      <c r="M8" s="10">
        <f t="shared" ref="M8" si="12">(L8-L7)/L7*100</f>
        <v>-6.4599483204122579E-2</v>
      </c>
    </row>
    <row r="9" spans="1:13">
      <c r="B9" s="7"/>
      <c r="C9" s="7" t="s">
        <v>5</v>
      </c>
      <c r="D9" s="3">
        <v>78.447999999999993</v>
      </c>
      <c r="E9" s="10">
        <f t="shared" si="0"/>
        <v>0.72674045350657179</v>
      </c>
      <c r="F9" s="4">
        <v>77.135000000000005</v>
      </c>
      <c r="G9" s="10">
        <f t="shared" si="0"/>
        <v>0.56452243748534192</v>
      </c>
      <c r="H9" s="2">
        <v>77.375</v>
      </c>
      <c r="I9" s="10">
        <f t="shared" ref="I9" si="13">(H9-H8)/H8*100</f>
        <v>0.57321860295838323</v>
      </c>
      <c r="J9" s="12">
        <v>78.495999999999995</v>
      </c>
      <c r="K9" s="10">
        <f t="shared" ref="K9" si="14">(J9-J8)/J8*100</f>
        <v>0.58044923952178762</v>
      </c>
      <c r="L9" s="13">
        <v>67.096000000000004</v>
      </c>
      <c r="M9" s="10">
        <f t="shared" ref="M9" si="15">(L9-L8)/L8*100</f>
        <v>0.86438868928609436</v>
      </c>
    </row>
    <row r="10" spans="1:13">
      <c r="B10" s="7"/>
      <c r="C10" s="7" t="s">
        <v>6</v>
      </c>
      <c r="D10" s="3">
        <v>79.451999999999998</v>
      </c>
      <c r="E10" s="10">
        <f t="shared" si="0"/>
        <v>1.2798286763206264</v>
      </c>
      <c r="F10" s="4">
        <v>77.590999999999994</v>
      </c>
      <c r="G10" s="10">
        <f t="shared" si="0"/>
        <v>0.59117132300510644</v>
      </c>
      <c r="H10" s="2">
        <v>78.093999999999994</v>
      </c>
      <c r="I10" s="10">
        <f t="shared" ref="I10" si="16">(H10-H9)/H9*100</f>
        <v>0.92924071082390192</v>
      </c>
      <c r="J10" s="12">
        <v>79.753</v>
      </c>
      <c r="K10" s="10">
        <f t="shared" ref="K10" si="17">(J10-J9)/J9*100</f>
        <v>1.6013554830819468</v>
      </c>
      <c r="L10" s="13">
        <v>67.545000000000002</v>
      </c>
      <c r="M10" s="10">
        <f t="shared" ref="M10" si="18">(L10-L9)/L9*100</f>
        <v>0.66919041373554011</v>
      </c>
    </row>
    <row r="11" spans="1:13">
      <c r="B11" s="7">
        <v>2011</v>
      </c>
      <c r="C11" s="7" t="s">
        <v>3</v>
      </c>
      <c r="D11" s="3">
        <v>80.643000000000001</v>
      </c>
      <c r="E11" s="10">
        <f t="shared" si="0"/>
        <v>1.4990182751850205</v>
      </c>
      <c r="F11" s="4">
        <v>78.304000000000002</v>
      </c>
      <c r="G11" s="10">
        <f t="shared" si="0"/>
        <v>0.91892100887990635</v>
      </c>
      <c r="H11" s="2">
        <v>78.665999999999997</v>
      </c>
      <c r="I11" s="10">
        <f t="shared" ref="I11" si="19">(H11-H10)/H10*100</f>
        <v>0.73245063641253205</v>
      </c>
      <c r="J11" s="12">
        <v>80.921000000000006</v>
      </c>
      <c r="K11" s="10">
        <f t="shared" ref="K11" si="20">(J11-J10)/J10*100</f>
        <v>1.4645217107820474</v>
      </c>
      <c r="L11" s="13">
        <v>68.213999999999999</v>
      </c>
      <c r="M11" s="10">
        <f t="shared" ref="M11" si="21">(L11-L10)/L10*100</f>
        <v>0.99045081057072604</v>
      </c>
    </row>
    <row r="12" spans="1:13">
      <c r="B12" s="7"/>
      <c r="C12" s="7" t="s">
        <v>4</v>
      </c>
      <c r="D12" s="3">
        <v>81.147999999999996</v>
      </c>
      <c r="E12" s="10">
        <f t="shared" si="0"/>
        <v>0.62621678260976832</v>
      </c>
      <c r="F12" s="4">
        <v>78.62</v>
      </c>
      <c r="G12" s="10">
        <f t="shared" si="0"/>
        <v>0.4035553739272611</v>
      </c>
      <c r="H12" s="2">
        <v>80.11</v>
      </c>
      <c r="I12" s="10">
        <f t="shared" ref="I12" si="22">(H12-H11)/H11*100</f>
        <v>1.8356087763455657</v>
      </c>
      <c r="J12" s="12">
        <v>80.911000000000001</v>
      </c>
      <c r="K12" s="10">
        <f t="shared" ref="K12" si="23">(J12-J11)/J11*100</f>
        <v>-1.2357731614791111E-2</v>
      </c>
      <c r="L12" s="13">
        <v>69.165000000000006</v>
      </c>
      <c r="M12" s="10">
        <f t="shared" ref="M12" si="24">(L12-L11)/L11*100</f>
        <v>1.3941419649925348</v>
      </c>
    </row>
    <row r="13" spans="1:13">
      <c r="B13" s="7"/>
      <c r="C13" s="7" t="s">
        <v>5</v>
      </c>
      <c r="D13" s="3">
        <v>81.453000000000003</v>
      </c>
      <c r="E13" s="10">
        <f t="shared" si="0"/>
        <v>0.37585645980185195</v>
      </c>
      <c r="F13" s="4">
        <v>79.301000000000002</v>
      </c>
      <c r="G13" s="10">
        <f t="shared" si="0"/>
        <v>0.86619180870007284</v>
      </c>
      <c r="H13" s="2">
        <v>79.712000000000003</v>
      </c>
      <c r="I13" s="10">
        <f t="shared" ref="I13" si="25">(H13-H12)/H12*100</f>
        <v>-0.4968168767944029</v>
      </c>
      <c r="J13" s="12">
        <v>82.004999999999995</v>
      </c>
      <c r="K13" s="10">
        <f t="shared" ref="K13" si="26">(J13-J12)/J12*100</f>
        <v>1.3521029279084353</v>
      </c>
      <c r="L13" s="13">
        <v>70.266999999999996</v>
      </c>
      <c r="M13" s="10">
        <f t="shared" ref="M13" si="27">(L13-L12)/L12*100</f>
        <v>1.5932914046121442</v>
      </c>
    </row>
    <row r="14" spans="1:13">
      <c r="B14" s="7"/>
      <c r="C14" s="7" t="s">
        <v>6</v>
      </c>
      <c r="D14" s="3">
        <v>81.747</v>
      </c>
      <c r="E14" s="10">
        <f t="shared" si="0"/>
        <v>0.36094434827446126</v>
      </c>
      <c r="F14" s="4">
        <v>79.308999999999997</v>
      </c>
      <c r="G14" s="10">
        <f t="shared" si="0"/>
        <v>1.0088145168403381E-2</v>
      </c>
      <c r="H14" s="2">
        <v>80.034999999999997</v>
      </c>
      <c r="I14" s="10">
        <f t="shared" ref="I14" si="28">(H14-H13)/H13*100</f>
        <v>0.40520875150541108</v>
      </c>
      <c r="J14" s="12">
        <v>81.911000000000001</v>
      </c>
      <c r="K14" s="10">
        <f t="shared" ref="K14" si="29">(J14-J13)/J13*100</f>
        <v>-0.11462715688067081</v>
      </c>
      <c r="L14" s="13">
        <v>70.837000000000003</v>
      </c>
      <c r="M14" s="10">
        <f t="shared" ref="M14" si="30">(L14-L13)/L13*100</f>
        <v>0.81119159776282945</v>
      </c>
    </row>
    <row r="15" spans="1:13">
      <c r="B15" s="7">
        <v>2012</v>
      </c>
      <c r="C15" s="7" t="s">
        <v>3</v>
      </c>
      <c r="D15" s="3">
        <v>81.855000000000004</v>
      </c>
      <c r="E15" s="10">
        <f t="shared" si="0"/>
        <v>0.1321149399978031</v>
      </c>
      <c r="F15" s="4">
        <v>80.284000000000006</v>
      </c>
      <c r="G15" s="10">
        <f t="shared" si="0"/>
        <v>1.2293686719035779</v>
      </c>
      <c r="H15" s="2">
        <v>81.031999999999996</v>
      </c>
      <c r="I15" s="10">
        <f t="shared" ref="I15" si="31">(H15-H14)/H14*100</f>
        <v>1.2457050040607234</v>
      </c>
      <c r="J15" s="12">
        <v>83.296000000000006</v>
      </c>
      <c r="K15" s="10">
        <f t="shared" ref="K15" si="32">(J15-J14)/J14*100</f>
        <v>1.6908595915078624</v>
      </c>
      <c r="L15" s="13">
        <v>72.131</v>
      </c>
      <c r="M15" s="10">
        <f t="shared" ref="M15" si="33">(L15-L14)/L14*100</f>
        <v>1.8267289693239364</v>
      </c>
    </row>
    <row r="16" spans="1:13">
      <c r="B16" s="7"/>
      <c r="C16" s="7" t="s">
        <v>4</v>
      </c>
      <c r="D16" s="3">
        <v>83.097999999999999</v>
      </c>
      <c r="E16" s="10">
        <f t="shared" si="0"/>
        <v>1.5185388797263393</v>
      </c>
      <c r="F16" s="4">
        <v>81.536000000000001</v>
      </c>
      <c r="G16" s="10">
        <f t="shared" si="0"/>
        <v>1.5594639031438335</v>
      </c>
      <c r="H16" s="2">
        <v>80.897999999999996</v>
      </c>
      <c r="I16" s="10">
        <f t="shared" ref="I16" si="34">(H16-H15)/H15*100</f>
        <v>-0.16536676868397712</v>
      </c>
      <c r="J16" s="12">
        <v>85.081000000000003</v>
      </c>
      <c r="K16" s="10">
        <f t="shared" ref="K16" si="35">(J16-J15)/J15*100</f>
        <v>2.1429600461006491</v>
      </c>
      <c r="L16" s="13">
        <v>73</v>
      </c>
      <c r="M16" s="10">
        <f t="shared" ref="M16" si="36">(L16-L15)/L15*100</f>
        <v>1.2047524642664038</v>
      </c>
    </row>
    <row r="17" spans="2:13">
      <c r="B17" s="7"/>
      <c r="C17" s="7" t="s">
        <v>5</v>
      </c>
      <c r="D17" s="3">
        <v>83.096999999999994</v>
      </c>
      <c r="E17" s="10">
        <f t="shared" si="0"/>
        <v>-1.2033983970790813E-3</v>
      </c>
      <c r="F17" s="4">
        <v>81.959000000000003</v>
      </c>
      <c r="G17" s="10">
        <f t="shared" si="0"/>
        <v>0.5187892464678201</v>
      </c>
      <c r="H17" s="2">
        <v>83.58</v>
      </c>
      <c r="I17" s="10">
        <f t="shared" ref="I17" si="37">(H17-H16)/H16*100</f>
        <v>3.3152859155974221</v>
      </c>
      <c r="J17" s="12">
        <v>84.373999999999995</v>
      </c>
      <c r="K17" s="10">
        <f t="shared" ref="K17" si="38">(J17-J16)/J16*100</f>
        <v>-0.83097283764883789</v>
      </c>
      <c r="L17" s="13">
        <v>73.305000000000007</v>
      </c>
      <c r="M17" s="10">
        <f t="shared" ref="M17" si="39">(L17-L16)/L16*100</f>
        <v>0.41780821917809152</v>
      </c>
    </row>
    <row r="18" spans="2:13">
      <c r="B18" s="7"/>
      <c r="C18" s="7" t="s">
        <v>6</v>
      </c>
      <c r="D18" s="3">
        <v>83.548000000000002</v>
      </c>
      <c r="E18" s="10">
        <f t="shared" si="0"/>
        <v>0.54273920839501744</v>
      </c>
      <c r="F18" s="4">
        <v>83.076999999999998</v>
      </c>
      <c r="G18" s="10">
        <f t="shared" si="0"/>
        <v>1.3640966824875791</v>
      </c>
      <c r="H18" s="2">
        <v>84.2</v>
      </c>
      <c r="I18" s="10">
        <f t="shared" ref="I18" si="40">(H18-H17)/H17*100</f>
        <v>0.74180425939220462</v>
      </c>
      <c r="J18" s="12">
        <v>84.754000000000005</v>
      </c>
      <c r="K18" s="10">
        <f t="shared" ref="K18" si="41">(J18-J17)/J17*100</f>
        <v>0.45037570815655259</v>
      </c>
      <c r="L18" s="13">
        <v>74.86</v>
      </c>
      <c r="M18" s="10">
        <f t="shared" ref="M18" si="42">(L18-L17)/L17*100</f>
        <v>2.1212741286406009</v>
      </c>
    </row>
    <row r="19" spans="2:13">
      <c r="B19" s="7">
        <v>2013</v>
      </c>
      <c r="C19" s="7" t="s">
        <v>3</v>
      </c>
      <c r="D19" s="3">
        <v>84.040999999999997</v>
      </c>
      <c r="E19" s="10">
        <f t="shared" si="0"/>
        <v>0.59007995403839109</v>
      </c>
      <c r="F19" s="4">
        <v>82.034000000000006</v>
      </c>
      <c r="G19" s="10">
        <f t="shared" si="0"/>
        <v>-1.2554618004983233</v>
      </c>
      <c r="H19" s="2">
        <v>83.713999999999999</v>
      </c>
      <c r="I19" s="10">
        <f t="shared" ref="I19" si="43">(H19-H18)/H18*100</f>
        <v>-0.57719714964371038</v>
      </c>
      <c r="J19" s="12">
        <v>81.406999999999996</v>
      </c>
      <c r="K19" s="10">
        <f t="shared" ref="K19" si="44">(J19-J18)/J18*100</f>
        <v>-3.9490761497982496</v>
      </c>
      <c r="L19" s="13">
        <v>75.301000000000002</v>
      </c>
      <c r="M19" s="10">
        <f t="shared" ref="M19" si="45">(L19-L18)/L18*100</f>
        <v>0.58909965268501541</v>
      </c>
    </row>
    <row r="20" spans="2:13">
      <c r="B20" s="7"/>
      <c r="C20" s="7" t="s">
        <v>4</v>
      </c>
      <c r="D20" s="3">
        <v>83.786000000000001</v>
      </c>
      <c r="E20" s="10">
        <f t="shared" si="0"/>
        <v>-0.30342332908936764</v>
      </c>
      <c r="F20" s="4">
        <v>82.105999999999995</v>
      </c>
      <c r="G20" s="10">
        <f t="shared" si="0"/>
        <v>8.7768486237399745E-2</v>
      </c>
      <c r="H20" s="2">
        <v>83.418000000000006</v>
      </c>
      <c r="I20" s="10">
        <f t="shared" ref="I20" si="46">(H20-H19)/H19*100</f>
        <v>-0.35358482452157614</v>
      </c>
      <c r="J20" s="12">
        <v>80.448999999999998</v>
      </c>
      <c r="K20" s="10">
        <f t="shared" ref="K20" si="47">(J20-J19)/J19*100</f>
        <v>-1.1768029776309143</v>
      </c>
      <c r="L20" s="13">
        <v>75.853999999999999</v>
      </c>
      <c r="M20" s="10">
        <f t="shared" ref="M20" si="48">(L20-L19)/L19*100</f>
        <v>0.73438599752990963</v>
      </c>
    </row>
    <row r="21" spans="2:13">
      <c r="B21" s="7"/>
      <c r="C21" s="7" t="s">
        <v>5</v>
      </c>
      <c r="D21" s="3">
        <v>84.563000000000002</v>
      </c>
      <c r="E21" s="10">
        <f t="shared" si="0"/>
        <v>0.92736256653856375</v>
      </c>
      <c r="F21" s="4">
        <v>81.962000000000003</v>
      </c>
      <c r="G21" s="10">
        <f t="shared" si="0"/>
        <v>-0.17538304143423289</v>
      </c>
      <c r="H21" s="2">
        <v>82.47</v>
      </c>
      <c r="I21" s="10">
        <f t="shared" ref="I21" si="49">(H21-H20)/H20*100</f>
        <v>-1.1364453715025624</v>
      </c>
      <c r="J21" s="12">
        <v>81.003</v>
      </c>
      <c r="K21" s="10">
        <f t="shared" ref="K21" si="50">(J21-J20)/J20*100</f>
        <v>0.68863503586123143</v>
      </c>
      <c r="L21" s="13">
        <v>76.572000000000003</v>
      </c>
      <c r="M21" s="10">
        <f t="shared" ref="M21" si="51">(L21-L20)/L20*100</f>
        <v>0.94655522451024798</v>
      </c>
    </row>
    <row r="22" spans="2:13">
      <c r="B22" s="7"/>
      <c r="C22" s="7" t="s">
        <v>6</v>
      </c>
      <c r="D22" s="3">
        <v>85.191999999999993</v>
      </c>
      <c r="E22" s="10">
        <f t="shared" si="0"/>
        <v>0.74382413112116486</v>
      </c>
      <c r="F22" s="4">
        <v>82.611999999999995</v>
      </c>
      <c r="G22" s="10">
        <f t="shared" si="0"/>
        <v>0.7930504380078468</v>
      </c>
      <c r="H22" s="2">
        <v>83.671000000000006</v>
      </c>
      <c r="I22" s="10">
        <f t="shared" ref="I22" si="52">(H22-H21)/H21*100</f>
        <v>1.4562871347156634</v>
      </c>
      <c r="J22" s="12">
        <v>81.623000000000005</v>
      </c>
      <c r="K22" s="10">
        <f t="shared" ref="K22" si="53">(J22-J21)/J21*100</f>
        <v>0.76540375047838294</v>
      </c>
      <c r="L22" s="13">
        <v>76.733000000000004</v>
      </c>
      <c r="M22" s="10">
        <f t="shared" ref="M22" si="54">(L22-L21)/L21*100</f>
        <v>0.21025962492817393</v>
      </c>
    </row>
    <row r="23" spans="2:13">
      <c r="B23" s="7">
        <v>2014</v>
      </c>
      <c r="C23" s="7" t="s">
        <v>3</v>
      </c>
      <c r="D23" s="3">
        <v>85.632000000000005</v>
      </c>
      <c r="E23" s="10">
        <f t="shared" si="0"/>
        <v>0.51648042069679312</v>
      </c>
      <c r="F23" s="4">
        <v>83.436999999999998</v>
      </c>
      <c r="G23" s="10">
        <f t="shared" si="0"/>
        <v>0.99864426475572909</v>
      </c>
      <c r="H23" s="2">
        <v>85.039000000000001</v>
      </c>
      <c r="I23" s="10">
        <f t="shared" ref="I23" si="55">(H23-H22)/H22*100</f>
        <v>1.6349750809718959</v>
      </c>
      <c r="J23" s="12">
        <v>84.656000000000006</v>
      </c>
      <c r="K23" s="10">
        <f t="shared" ref="K23" si="56">(J23-J22)/J22*100</f>
        <v>3.7158644009654158</v>
      </c>
      <c r="L23" s="13">
        <v>76.790999999999997</v>
      </c>
      <c r="M23" s="10">
        <f t="shared" ref="M23" si="57">(L23-L22)/L22*100</f>
        <v>7.5586774920819888E-2</v>
      </c>
    </row>
    <row r="24" spans="2:13">
      <c r="B24" s="7"/>
      <c r="C24" s="7" t="s">
        <v>4</v>
      </c>
      <c r="D24" s="3">
        <v>86.2</v>
      </c>
      <c r="E24" s="10">
        <f t="shared" si="0"/>
        <v>0.66330343796711255</v>
      </c>
      <c r="F24" s="4">
        <v>84.052000000000007</v>
      </c>
      <c r="G24" s="10">
        <f t="shared" si="0"/>
        <v>0.73708306866259465</v>
      </c>
      <c r="H24" s="2">
        <v>86.262</v>
      </c>
      <c r="I24" s="10">
        <f t="shared" ref="I24" si="58">(H24-H23)/H23*100</f>
        <v>1.4381636660826198</v>
      </c>
      <c r="J24" s="12">
        <v>86.513999999999996</v>
      </c>
      <c r="K24" s="10">
        <f t="shared" ref="K24" si="59">(J24-J23)/J23*100</f>
        <v>2.1947646947646828</v>
      </c>
      <c r="L24" s="13">
        <v>77.191999999999993</v>
      </c>
      <c r="M24" s="10">
        <f t="shared" ref="M24" si="60">(L24-L23)/L23*100</f>
        <v>0.52219661158208153</v>
      </c>
    </row>
    <row r="25" spans="2:13">
      <c r="B25" s="7"/>
      <c r="C25" s="7" t="s">
        <v>5</v>
      </c>
      <c r="D25" s="3">
        <v>86.637</v>
      </c>
      <c r="E25" s="10">
        <f t="shared" si="0"/>
        <v>0.50696055684454477</v>
      </c>
      <c r="F25" s="4">
        <v>84.914000000000001</v>
      </c>
      <c r="G25" s="10">
        <f t="shared" si="0"/>
        <v>1.0255556084328685</v>
      </c>
      <c r="H25" s="2">
        <v>86.058000000000007</v>
      </c>
      <c r="I25" s="10">
        <f t="shared" ref="I25" si="61">(H25-H24)/H24*100</f>
        <v>-0.23648883633580661</v>
      </c>
      <c r="J25" s="12">
        <v>87.191000000000003</v>
      </c>
      <c r="K25" s="10">
        <f t="shared" ref="K25" si="62">(J25-J24)/J24*100</f>
        <v>0.78253230690987197</v>
      </c>
      <c r="L25" s="13">
        <v>77.498999999999995</v>
      </c>
      <c r="M25" s="10">
        <f t="shared" ref="M25" si="63">(L25-L24)/L24*100</f>
        <v>0.39770960721318555</v>
      </c>
    </row>
    <row r="26" spans="2:13">
      <c r="B26" s="7"/>
      <c r="C26" s="7" t="s">
        <v>6</v>
      </c>
      <c r="D26" s="3">
        <v>87.09</v>
      </c>
      <c r="E26" s="10">
        <f t="shared" si="0"/>
        <v>0.52287129055715564</v>
      </c>
      <c r="F26" s="4">
        <v>85.347999999999999</v>
      </c>
      <c r="G26" s="10">
        <f t="shared" si="0"/>
        <v>0.51110535365192722</v>
      </c>
      <c r="H26" s="2">
        <v>85.847999999999999</v>
      </c>
      <c r="I26" s="10">
        <f t="shared" ref="I26" si="64">(H26-H25)/H25*100</f>
        <v>-0.24402147388971154</v>
      </c>
      <c r="J26" s="12">
        <v>88.662000000000006</v>
      </c>
      <c r="K26" s="10">
        <f t="shared" ref="K26" si="65">(J26-J25)/J25*100</f>
        <v>1.6871007328738099</v>
      </c>
      <c r="L26" s="13">
        <v>77.893000000000001</v>
      </c>
      <c r="M26" s="10">
        <f t="shared" ref="M26" si="66">(L26-L25)/L25*100</f>
        <v>0.50839365669235148</v>
      </c>
    </row>
    <row r="27" spans="2:13">
      <c r="B27" s="7">
        <v>2015</v>
      </c>
      <c r="C27" s="7" t="s">
        <v>3</v>
      </c>
      <c r="D27" s="3">
        <v>87.578000000000003</v>
      </c>
      <c r="E27" s="10">
        <f t="shared" si="0"/>
        <v>0.56033987828682918</v>
      </c>
      <c r="F27" s="4">
        <v>85.731999999999999</v>
      </c>
      <c r="G27" s="10">
        <f t="shared" si="0"/>
        <v>0.44992266954117299</v>
      </c>
      <c r="H27" s="2">
        <v>85.319000000000003</v>
      </c>
      <c r="I27" s="10">
        <f t="shared" ref="I27" si="67">(H27-H26)/H26*100</f>
        <v>-0.61620538626409049</v>
      </c>
      <c r="J27" s="12">
        <v>89.353999999999999</v>
      </c>
      <c r="K27" s="10">
        <f t="shared" ref="K27" si="68">(J27-J26)/J26*100</f>
        <v>0.78049220635671768</v>
      </c>
      <c r="L27" s="13">
        <v>78.963999999999999</v>
      </c>
      <c r="M27" s="10">
        <f t="shared" ref="M27" si="69">(L27-L26)/L26*100</f>
        <v>1.3749630903932291</v>
      </c>
    </row>
    <row r="28" spans="2:13">
      <c r="B28" s="7"/>
      <c r="C28" s="7" t="s">
        <v>4</v>
      </c>
      <c r="D28" s="3">
        <v>88.843000000000004</v>
      </c>
      <c r="E28" s="10">
        <f t="shared" si="0"/>
        <v>1.4444266825001719</v>
      </c>
      <c r="F28" s="4">
        <v>86.688999999999993</v>
      </c>
      <c r="G28" s="10">
        <f t="shared" si="0"/>
        <v>1.1162693043437617</v>
      </c>
      <c r="H28" s="2">
        <v>86.706000000000003</v>
      </c>
      <c r="I28" s="10">
        <f t="shared" ref="I28" si="70">(H28-H27)/H27*100</f>
        <v>1.6256636856972075</v>
      </c>
      <c r="J28" s="12">
        <v>90.519000000000005</v>
      </c>
      <c r="K28" s="10">
        <f t="shared" ref="K28" si="71">(J28-J27)/J27*100</f>
        <v>1.3038028515791193</v>
      </c>
      <c r="L28" s="13">
        <v>80.239000000000004</v>
      </c>
      <c r="M28" s="10">
        <f t="shared" ref="M28" si="72">(L28-L27)/L27*100</f>
        <v>1.6146598449926621</v>
      </c>
    </row>
    <row r="29" spans="2:13">
      <c r="B29" s="7"/>
      <c r="C29" s="7" t="s">
        <v>5</v>
      </c>
      <c r="D29" s="3">
        <v>88.757000000000005</v>
      </c>
      <c r="E29" s="10">
        <f t="shared" si="0"/>
        <v>-9.6799972986052377E-2</v>
      </c>
      <c r="F29" s="4">
        <v>86.947999999999993</v>
      </c>
      <c r="G29" s="10">
        <f t="shared" si="0"/>
        <v>0.29876916333098824</v>
      </c>
      <c r="H29" s="2">
        <v>86.28</v>
      </c>
      <c r="I29" s="10">
        <f t="shared" ref="I29" si="73">(H29-H28)/H28*100</f>
        <v>-0.49131547989758717</v>
      </c>
      <c r="J29" s="12">
        <v>91.296000000000006</v>
      </c>
      <c r="K29" s="10">
        <f t="shared" ref="K29" si="74">(J29-J28)/J28*100</f>
        <v>0.85838332283830021</v>
      </c>
      <c r="L29" s="13">
        <v>80.906999999999996</v>
      </c>
      <c r="M29" s="10">
        <f t="shared" ref="M29" si="75">(L29-L28)/L28*100</f>
        <v>0.83251286780741551</v>
      </c>
    </row>
    <row r="30" spans="2:13">
      <c r="B30" s="7"/>
      <c r="C30" s="7" t="s">
        <v>6</v>
      </c>
      <c r="D30" s="3">
        <v>89.033000000000001</v>
      </c>
      <c r="E30" s="10">
        <f t="shared" si="0"/>
        <v>0.31096138896086645</v>
      </c>
      <c r="F30" s="4">
        <v>87.596999999999994</v>
      </c>
      <c r="G30" s="10">
        <f t="shared" si="0"/>
        <v>0.74642314946864907</v>
      </c>
      <c r="H30" s="2">
        <v>86.494</v>
      </c>
      <c r="I30" s="10">
        <f t="shared" ref="I30" si="76">(H30-H29)/H29*100</f>
        <v>0.24802967083912683</v>
      </c>
      <c r="J30" s="12">
        <v>91.802999999999997</v>
      </c>
      <c r="K30" s="10">
        <f t="shared" ref="K30" si="77">(J30-J29)/J29*100</f>
        <v>0.55533648790745571</v>
      </c>
      <c r="L30" s="13">
        <v>82.116</v>
      </c>
      <c r="M30" s="10">
        <f t="shared" ref="M30" si="78">(L30-L29)/L29*100</f>
        <v>1.4943082798768996</v>
      </c>
    </row>
    <row r="31" spans="2:13">
      <c r="B31" s="7">
        <v>2016</v>
      </c>
      <c r="C31" s="7" t="s">
        <v>3</v>
      </c>
      <c r="D31" s="3">
        <v>90.007000000000005</v>
      </c>
      <c r="E31" s="10">
        <f t="shared" si="0"/>
        <v>1.0939763907764579</v>
      </c>
      <c r="F31" s="4">
        <v>88.201999999999998</v>
      </c>
      <c r="G31" s="10">
        <f t="shared" si="0"/>
        <v>0.69066292224620018</v>
      </c>
      <c r="H31" s="2">
        <v>87.855999999999995</v>
      </c>
      <c r="I31" s="10">
        <f t="shared" ref="I31" si="79">(H31-H30)/H30*100</f>
        <v>1.5746757000485521</v>
      </c>
      <c r="J31" s="12">
        <v>90.506</v>
      </c>
      <c r="K31" s="10">
        <f t="shared" ref="K31" si="80">(J31-J30)/J30*100</f>
        <v>-1.4128078603095728</v>
      </c>
      <c r="L31" s="13">
        <v>82.472999999999999</v>
      </c>
      <c r="M31" s="10">
        <f t="shared" ref="M31" si="81">(L31-L30)/L30*100</f>
        <v>0.43475084027473249</v>
      </c>
    </row>
    <row r="32" spans="2:13">
      <c r="B32" s="7"/>
      <c r="C32" s="7" t="s">
        <v>4</v>
      </c>
      <c r="D32" s="3">
        <v>89.674000000000007</v>
      </c>
      <c r="E32" s="10">
        <f t="shared" si="0"/>
        <v>-0.36997122446031799</v>
      </c>
      <c r="F32" s="4">
        <v>87.965999999999994</v>
      </c>
      <c r="G32" s="10">
        <f t="shared" si="0"/>
        <v>-0.26756762885195823</v>
      </c>
      <c r="H32" s="2">
        <v>86.216999999999999</v>
      </c>
      <c r="I32" s="10">
        <f t="shared" ref="I32" si="82">(H32-H31)/H31*100</f>
        <v>-1.8655527226370379</v>
      </c>
      <c r="J32" s="12">
        <v>89.629000000000005</v>
      </c>
      <c r="K32" s="10">
        <f t="shared" ref="K32" si="83">(J32-J31)/J31*100</f>
        <v>-0.96899653061674962</v>
      </c>
      <c r="L32" s="13">
        <v>82.48</v>
      </c>
      <c r="M32" s="10">
        <f t="shared" ref="M32" si="84">(L32-L31)/L31*100</f>
        <v>8.4876262534465848E-3</v>
      </c>
    </row>
    <row r="33" spans="2:13">
      <c r="B33" s="7"/>
      <c r="C33" s="7" t="s">
        <v>5</v>
      </c>
      <c r="D33" s="3">
        <v>91.108000000000004</v>
      </c>
      <c r="E33" s="10">
        <f t="shared" si="0"/>
        <v>1.5991257220599031</v>
      </c>
      <c r="F33" s="4">
        <v>89.182000000000002</v>
      </c>
      <c r="G33" s="10">
        <f t="shared" si="0"/>
        <v>1.3823522724689179</v>
      </c>
      <c r="H33" s="2">
        <v>88.695999999999998</v>
      </c>
      <c r="I33" s="10">
        <f t="shared" ref="I33" si="85">(H33-H32)/H32*100</f>
        <v>2.8753030144867013</v>
      </c>
      <c r="J33" s="12">
        <v>90.953000000000003</v>
      </c>
      <c r="K33" s="10">
        <f t="shared" ref="K33" si="86">(J33-J32)/J32*100</f>
        <v>1.4772004596726485</v>
      </c>
      <c r="L33" s="13">
        <v>83.847999999999999</v>
      </c>
      <c r="M33" s="10">
        <f t="shared" ref="M33" si="87">(L33-L32)/L32*100</f>
        <v>1.658583899127055</v>
      </c>
    </row>
    <row r="34" spans="2:13">
      <c r="B34" s="7"/>
      <c r="C34" s="7" t="s">
        <v>6</v>
      </c>
      <c r="D34" s="3">
        <v>91.653000000000006</v>
      </c>
      <c r="E34" s="10">
        <f t="shared" si="0"/>
        <v>0.59819115774685183</v>
      </c>
      <c r="F34" s="4">
        <v>89.581999999999994</v>
      </c>
      <c r="G34" s="10">
        <f t="shared" si="0"/>
        <v>0.44852100199590889</v>
      </c>
      <c r="H34" s="2">
        <v>89.349000000000004</v>
      </c>
      <c r="I34" s="10">
        <f t="shared" ref="I34" si="88">(H34-H33)/H33*100</f>
        <v>0.73622260304862208</v>
      </c>
      <c r="J34" s="12">
        <v>91.712000000000003</v>
      </c>
      <c r="K34" s="10">
        <f t="shared" ref="K34" si="89">(J34-J33)/J33*100</f>
        <v>0.83449693797895652</v>
      </c>
      <c r="L34" s="13">
        <v>84.546000000000006</v>
      </c>
      <c r="M34" s="10">
        <f t="shared" ref="M34" si="90">(L34-L33)/L33*100</f>
        <v>0.83245873485355348</v>
      </c>
    </row>
    <row r="35" spans="2:13">
      <c r="B35" s="7">
        <v>2017</v>
      </c>
      <c r="C35" s="7" t="s">
        <v>3</v>
      </c>
      <c r="D35" s="3">
        <v>92.043000000000006</v>
      </c>
      <c r="E35" s="10">
        <f t="shared" si="0"/>
        <v>0.42551798631796073</v>
      </c>
      <c r="F35" s="4">
        <v>90.191999999999993</v>
      </c>
      <c r="G35" s="10">
        <f t="shared" si="0"/>
        <v>0.68094036748453879</v>
      </c>
      <c r="H35" s="2">
        <v>88.721000000000004</v>
      </c>
      <c r="I35" s="10">
        <f t="shared" ref="I35" si="91">(H35-H34)/H34*100</f>
        <v>-0.70286181154797489</v>
      </c>
      <c r="J35" s="12">
        <v>94.581999999999994</v>
      </c>
      <c r="K35" s="10">
        <f t="shared" ref="K35" si="92">(J35-J34)/J34*100</f>
        <v>3.1293614794138067</v>
      </c>
      <c r="L35" s="13">
        <v>86.161000000000001</v>
      </c>
      <c r="M35" s="10">
        <f t="shared" ref="M35" si="93">(L35-L34)/L34*100</f>
        <v>1.9102027298748547</v>
      </c>
    </row>
    <row r="36" spans="2:13">
      <c r="B36" s="7"/>
      <c r="C36" s="7" t="s">
        <v>4</v>
      </c>
      <c r="D36" s="3">
        <v>92.828999999999994</v>
      </c>
      <c r="E36" s="10">
        <f t="shared" si="0"/>
        <v>0.85394869789118899</v>
      </c>
      <c r="F36" s="4">
        <v>91.128</v>
      </c>
      <c r="G36" s="10">
        <f t="shared" si="0"/>
        <v>1.0377860564129935</v>
      </c>
      <c r="H36" s="2">
        <v>90.412000000000006</v>
      </c>
      <c r="I36" s="10">
        <f t="shared" ref="I36" si="94">(H36-H35)/H35*100</f>
        <v>1.9059749101114756</v>
      </c>
      <c r="J36" s="12">
        <v>95.697000000000003</v>
      </c>
      <c r="K36" s="10">
        <f t="shared" ref="K36" si="95">(J36-J35)/J35*100</f>
        <v>1.1788712439999249</v>
      </c>
      <c r="L36" s="13">
        <v>87.673000000000002</v>
      </c>
      <c r="M36" s="10">
        <f t="shared" ref="M36" si="96">(L36-L35)/L35*100</f>
        <v>1.7548542844210262</v>
      </c>
    </row>
    <row r="37" spans="2:13">
      <c r="B37" s="7"/>
      <c r="C37" s="7" t="s">
        <v>5</v>
      </c>
      <c r="D37" s="3">
        <v>93.191000000000003</v>
      </c>
      <c r="E37" s="10">
        <f t="shared" si="0"/>
        <v>0.38996434303936162</v>
      </c>
      <c r="F37" s="4">
        <v>91.135000000000005</v>
      </c>
      <c r="G37" s="10">
        <f t="shared" si="0"/>
        <v>7.681502940923758E-3</v>
      </c>
      <c r="H37" s="2">
        <v>89.552000000000007</v>
      </c>
      <c r="I37" s="10">
        <f t="shared" ref="I37" si="97">(H37-H36)/H36*100</f>
        <v>-0.95120116798654974</v>
      </c>
      <c r="J37" s="12">
        <v>95.896000000000001</v>
      </c>
      <c r="K37" s="10">
        <f t="shared" ref="K37" si="98">(J37-J36)/J36*100</f>
        <v>0.20794800254971216</v>
      </c>
      <c r="L37" s="13">
        <v>88.147999999999996</v>
      </c>
      <c r="M37" s="10">
        <f t="shared" ref="M37" si="99">(L37-L36)/L36*100</f>
        <v>0.54178595462684553</v>
      </c>
    </row>
    <row r="38" spans="2:13">
      <c r="B38" s="7"/>
      <c r="C38" s="7" t="s">
        <v>6</v>
      </c>
      <c r="D38" s="3">
        <v>94.506</v>
      </c>
      <c r="E38" s="10">
        <f t="shared" si="0"/>
        <v>1.4110804691440135</v>
      </c>
      <c r="F38" s="4">
        <v>91.977000000000004</v>
      </c>
      <c r="G38" s="10">
        <f t="shared" si="0"/>
        <v>0.9239040983156841</v>
      </c>
      <c r="H38" s="2">
        <v>90.462000000000003</v>
      </c>
      <c r="I38" s="10">
        <f t="shared" ref="I38" si="100">(H38-H37)/H37*100</f>
        <v>1.0161693764516666</v>
      </c>
      <c r="J38" s="12">
        <v>96.563999999999993</v>
      </c>
      <c r="K38" s="10">
        <f t="shared" ref="K38" si="101">(J38-J37)/J37*100</f>
        <v>0.69658797030115138</v>
      </c>
      <c r="L38" s="13">
        <v>89.480999999999995</v>
      </c>
      <c r="M38" s="10">
        <f t="shared" ref="M38" si="102">(L38-L37)/L37*100</f>
        <v>1.5122294323183718</v>
      </c>
    </row>
    <row r="39" spans="2:13">
      <c r="B39" s="7">
        <v>2018</v>
      </c>
      <c r="C39" s="7" t="s">
        <v>3</v>
      </c>
      <c r="D39" s="3">
        <v>95.055999999999997</v>
      </c>
      <c r="E39" s="10">
        <f t="shared" si="0"/>
        <v>0.58197363130382951</v>
      </c>
      <c r="F39" s="4">
        <v>93.078999999999994</v>
      </c>
      <c r="G39" s="10">
        <f t="shared" si="0"/>
        <v>1.1981256183611007</v>
      </c>
      <c r="H39" s="2">
        <v>91.143000000000001</v>
      </c>
      <c r="I39" s="10">
        <f t="shared" ref="I39" si="103">(H39-H38)/H38*100</f>
        <v>0.75280228162100926</v>
      </c>
      <c r="J39" s="12">
        <v>97.756</v>
      </c>
      <c r="K39" s="10">
        <f t="shared" ref="K39" si="104">(J39-J38)/J38*100</f>
        <v>1.2344144815873486</v>
      </c>
      <c r="L39" s="13">
        <v>91.295000000000002</v>
      </c>
      <c r="M39" s="10">
        <f t="shared" ref="M39" si="105">(L39-L38)/L38*100</f>
        <v>2.0272460075323333</v>
      </c>
    </row>
    <row r="40" spans="2:13">
      <c r="B40" s="7"/>
      <c r="C40" s="7" t="s">
        <v>4</v>
      </c>
      <c r="D40" s="3">
        <v>95.837999999999994</v>
      </c>
      <c r="E40" s="10">
        <f t="shared" si="0"/>
        <v>0.82267295068169966</v>
      </c>
      <c r="F40" s="4">
        <v>93.055999999999997</v>
      </c>
      <c r="G40" s="10">
        <f t="shared" si="0"/>
        <v>-2.4710192417189848E-2</v>
      </c>
      <c r="H40" s="2">
        <v>90.59</v>
      </c>
      <c r="I40" s="10">
        <f t="shared" ref="I40" si="106">(H40-H39)/H39*100</f>
        <v>-0.60673886091087326</v>
      </c>
      <c r="J40" s="12">
        <v>97.569000000000003</v>
      </c>
      <c r="K40" s="10">
        <f t="shared" ref="K40" si="107">(J40-J39)/J39*100</f>
        <v>-0.19129260608044274</v>
      </c>
      <c r="L40" s="13">
        <v>91.867999999999995</v>
      </c>
      <c r="M40" s="10">
        <f t="shared" ref="M40" si="108">(L40-L39)/L39*100</f>
        <v>0.62763568651075452</v>
      </c>
    </row>
    <row r="41" spans="2:13">
      <c r="B41" s="7"/>
      <c r="C41" s="7" t="s">
        <v>5</v>
      </c>
      <c r="D41" s="3">
        <v>95.805999999999997</v>
      </c>
      <c r="E41" s="10">
        <f t="shared" si="0"/>
        <v>-3.3389678415656085E-2</v>
      </c>
      <c r="F41" s="4">
        <v>94.513999999999996</v>
      </c>
      <c r="G41" s="10">
        <f t="shared" si="0"/>
        <v>1.5667984869325982</v>
      </c>
      <c r="H41" s="2">
        <v>92.466999999999999</v>
      </c>
      <c r="I41" s="10">
        <f t="shared" ref="I41" si="109">(H41-H40)/H40*100</f>
        <v>2.0719726239099185</v>
      </c>
      <c r="J41" s="12">
        <v>98.867000000000004</v>
      </c>
      <c r="K41" s="10">
        <f t="shared" ref="K41" si="110">(J41-J40)/J40*100</f>
        <v>1.3303405794873391</v>
      </c>
      <c r="L41" s="13">
        <v>94.242000000000004</v>
      </c>
      <c r="M41" s="10">
        <f t="shared" ref="M41" si="111">(L41-L40)/L40*100</f>
        <v>2.5841424652762761</v>
      </c>
    </row>
    <row r="42" spans="2:13">
      <c r="B42" s="7"/>
      <c r="C42" s="7" t="s">
        <v>6</v>
      </c>
      <c r="D42" s="3">
        <v>96.557000000000002</v>
      </c>
      <c r="E42" s="10">
        <f t="shared" si="0"/>
        <v>0.78387574890925915</v>
      </c>
      <c r="F42" s="4">
        <v>95.004999999999995</v>
      </c>
      <c r="G42" s="10">
        <f t="shared" si="0"/>
        <v>0.51949975664980819</v>
      </c>
      <c r="H42" s="2">
        <v>92.852000000000004</v>
      </c>
      <c r="I42" s="10">
        <f t="shared" ref="I42" si="112">(H42-H41)/H41*100</f>
        <v>0.4163647571566127</v>
      </c>
      <c r="J42" s="12">
        <v>99.007000000000005</v>
      </c>
      <c r="K42" s="10">
        <f t="shared" ref="K42" si="113">(J42-J41)/J41*100</f>
        <v>0.14160437759818803</v>
      </c>
      <c r="L42" s="13">
        <v>94.888999999999996</v>
      </c>
      <c r="M42" s="10">
        <f t="shared" ref="M42" si="114">(L42-L41)/L41*100</f>
        <v>0.68653042168034561</v>
      </c>
    </row>
    <row r="43" spans="2:13">
      <c r="B43" s="7">
        <v>2019</v>
      </c>
      <c r="C43" s="7" t="s">
        <v>3</v>
      </c>
      <c r="D43" s="3">
        <v>97.275999999999996</v>
      </c>
      <c r="E43" s="10">
        <f t="shared" si="0"/>
        <v>0.74463788228714034</v>
      </c>
      <c r="F43" s="4">
        <v>95.456000000000003</v>
      </c>
      <c r="G43" s="10">
        <f t="shared" si="0"/>
        <v>0.47471185727067805</v>
      </c>
      <c r="H43" s="2">
        <v>94.311000000000007</v>
      </c>
      <c r="I43" s="10">
        <f t="shared" ref="I43" si="115">(H43-H42)/H42*100</f>
        <v>1.5713177960625546</v>
      </c>
      <c r="J43" s="12">
        <v>99.873000000000005</v>
      </c>
      <c r="K43" s="10">
        <f t="shared" ref="K43" si="116">(J43-J42)/J42*100</f>
        <v>0.87468562828890839</v>
      </c>
      <c r="L43" s="13">
        <v>96.1</v>
      </c>
      <c r="M43" s="10">
        <f t="shared" ref="M43" si="117">(L43-L42)/L42*100</f>
        <v>1.2762280137845257</v>
      </c>
    </row>
    <row r="44" spans="2:13">
      <c r="B44" s="7"/>
      <c r="C44" s="7" t="s">
        <v>4</v>
      </c>
      <c r="D44" s="3">
        <v>98.597999999999999</v>
      </c>
      <c r="E44" s="10">
        <f t="shared" si="0"/>
        <v>1.3590196965335775</v>
      </c>
      <c r="F44" s="4">
        <v>97.176000000000002</v>
      </c>
      <c r="G44" s="10">
        <f t="shared" si="0"/>
        <v>1.8018773047267838</v>
      </c>
      <c r="H44" s="2">
        <v>96.608000000000004</v>
      </c>
      <c r="I44" s="10">
        <f t="shared" ref="I44" si="118">(H44-H43)/H43*100</f>
        <v>2.4355589485849976</v>
      </c>
      <c r="J44" s="12">
        <v>102.288</v>
      </c>
      <c r="K44" s="10">
        <f t="shared" ref="K44" si="119">(J44-J43)/J43*100</f>
        <v>2.4180709501066273</v>
      </c>
      <c r="L44" s="13">
        <v>98.498999999999995</v>
      </c>
      <c r="M44" s="10">
        <f t="shared" ref="M44" si="120">(L44-L43)/L43*100</f>
        <v>2.4963579604578574</v>
      </c>
    </row>
    <row r="45" spans="2:13">
      <c r="B45" s="7"/>
      <c r="C45" s="7" t="s">
        <v>5</v>
      </c>
      <c r="D45" s="3">
        <v>98.534999999999997</v>
      </c>
      <c r="E45" s="10">
        <f t="shared" si="0"/>
        <v>-6.3895819387819616E-2</v>
      </c>
      <c r="F45" s="4">
        <v>96.831000000000003</v>
      </c>
      <c r="G45" s="10">
        <f t="shared" si="0"/>
        <v>-0.35502593232896895</v>
      </c>
      <c r="H45" s="2">
        <v>95.947000000000003</v>
      </c>
      <c r="I45" s="10">
        <f t="shared" ref="I45" si="121">(H45-H44)/H44*100</f>
        <v>-0.68420834713481427</v>
      </c>
      <c r="J45" s="12">
        <v>100.226</v>
      </c>
      <c r="K45" s="10">
        <f t="shared" ref="K45" si="122">(J45-J44)/J44*100</f>
        <v>-2.0158767401845745</v>
      </c>
      <c r="L45" s="13">
        <v>97.828999999999994</v>
      </c>
      <c r="M45" s="10">
        <f t="shared" ref="M45" si="123">(L45-L44)/L44*100</f>
        <v>-0.68020995137006646</v>
      </c>
    </row>
    <row r="46" spans="2:13">
      <c r="B46" s="7"/>
      <c r="C46" s="7" t="s">
        <v>6</v>
      </c>
      <c r="D46" s="3">
        <v>98.992999999999995</v>
      </c>
      <c r="E46" s="10">
        <f t="shared" si="0"/>
        <v>0.46480945856801992</v>
      </c>
      <c r="F46" s="4">
        <v>98.284999999999997</v>
      </c>
      <c r="G46" s="10">
        <f t="shared" si="0"/>
        <v>1.5015852361330497</v>
      </c>
      <c r="H46" s="2">
        <v>97.844999999999999</v>
      </c>
      <c r="I46" s="10">
        <f t="shared" ref="I46" si="124">(H46-H45)/H45*100</f>
        <v>1.9781754510302521</v>
      </c>
      <c r="J46" s="12">
        <v>101.505</v>
      </c>
      <c r="K46" s="10">
        <f t="shared" ref="K46" si="125">(J46-J45)/J45*100</f>
        <v>1.2761159778899651</v>
      </c>
      <c r="L46" s="13">
        <v>99.893000000000001</v>
      </c>
      <c r="M46" s="10">
        <f t="shared" ref="M46" si="126">(L46-L45)/L45*100</f>
        <v>2.1098038413967304</v>
      </c>
    </row>
    <row r="47" spans="2:13">
      <c r="B47" s="7">
        <v>2020</v>
      </c>
      <c r="C47" s="7" t="s">
        <v>3</v>
      </c>
      <c r="D47" s="3">
        <v>99.879000000000005</v>
      </c>
      <c r="E47" s="10">
        <f t="shared" si="0"/>
        <v>0.89501277868133089</v>
      </c>
      <c r="F47" s="4">
        <v>99.668999999999997</v>
      </c>
      <c r="G47" s="10">
        <f t="shared" si="0"/>
        <v>1.4081497685302951</v>
      </c>
      <c r="H47" s="2">
        <v>99.778999999999996</v>
      </c>
      <c r="I47" s="10">
        <f t="shared" ref="I47" si="127">(H47-H46)/H46*100</f>
        <v>1.976595635954824</v>
      </c>
      <c r="J47" s="12">
        <v>100.51600000000001</v>
      </c>
      <c r="K47" s="10">
        <f t="shared" ref="K47" si="128">(J47-J46)/J46*100</f>
        <v>-0.97433623959409899</v>
      </c>
      <c r="L47" s="13">
        <v>100.273</v>
      </c>
      <c r="M47" s="10">
        <f t="shared" ref="M47" si="129">(L47-L46)/L46*100</f>
        <v>0.38040703552801042</v>
      </c>
    </row>
    <row r="48" spans="2:13">
      <c r="B48" s="7"/>
      <c r="C48" s="7" t="s">
        <v>4</v>
      </c>
      <c r="D48" s="3">
        <v>100.175</v>
      </c>
      <c r="E48" s="10">
        <f t="shared" si="0"/>
        <v>0.29635859389860958</v>
      </c>
      <c r="F48" s="4">
        <v>100.041</v>
      </c>
      <c r="G48" s="10">
        <f t="shared" si="0"/>
        <v>0.37323540920446668</v>
      </c>
      <c r="H48" s="2">
        <v>100.374</v>
      </c>
      <c r="I48" s="10">
        <f t="shared" ref="I48" si="130">(H48-H47)/H47*100</f>
        <v>0.59631786247607099</v>
      </c>
      <c r="J48" s="12">
        <v>99.786000000000001</v>
      </c>
      <c r="K48" s="10">
        <f t="shared" ref="K48" si="131">(J48-J47)/J47*100</f>
        <v>-0.72625253690955061</v>
      </c>
      <c r="L48" s="13">
        <v>99.762</v>
      </c>
      <c r="M48" s="10">
        <f t="shared" ref="M48" si="132">(L48-L47)/L47*100</f>
        <v>-0.50960876806318323</v>
      </c>
    </row>
    <row r="49" spans="2:13">
      <c r="B49" s="7"/>
      <c r="C49" s="7" t="s">
        <v>5</v>
      </c>
      <c r="D49" s="3">
        <v>100.55200000000001</v>
      </c>
      <c r="E49" s="10">
        <f t="shared" si="0"/>
        <v>0.37634140254555482</v>
      </c>
      <c r="F49" s="4">
        <v>100.45099999999999</v>
      </c>
      <c r="G49" s="10">
        <f t="shared" si="0"/>
        <v>0.40983196889275059</v>
      </c>
      <c r="H49" s="2">
        <v>100.34399999999999</v>
      </c>
      <c r="I49" s="10">
        <f t="shared" ref="I49" si="133">(H49-H48)/H48*100</f>
        <v>-2.9888218064440135E-2</v>
      </c>
      <c r="J49" s="12">
        <v>100.72</v>
      </c>
      <c r="K49" s="10">
        <f t="shared" ref="K49" si="134">(J49-J48)/J48*100</f>
        <v>0.93600304651954935</v>
      </c>
      <c r="L49" s="13">
        <v>100.39</v>
      </c>
      <c r="M49" s="10">
        <f t="shared" ref="M49" si="135">(L49-L48)/L48*100</f>
        <v>0.62949820572963666</v>
      </c>
    </row>
    <row r="50" spans="2:13">
      <c r="B50" s="7"/>
      <c r="C50" s="7" t="s">
        <v>6</v>
      </c>
      <c r="D50" s="3">
        <v>99.394999999999996</v>
      </c>
      <c r="E50" s="10">
        <f t="shared" si="0"/>
        <v>-1.1506484207176493</v>
      </c>
      <c r="F50" s="4">
        <v>99.838999999999999</v>
      </c>
      <c r="G50" s="10">
        <f t="shared" si="0"/>
        <v>-0.60925227225213763</v>
      </c>
      <c r="H50" s="2">
        <v>99.503</v>
      </c>
      <c r="I50" s="10">
        <f t="shared" ref="I50" si="136">(H50-H49)/H49*100</f>
        <v>-0.83811687793988088</v>
      </c>
      <c r="J50" s="12">
        <v>98.977999999999994</v>
      </c>
      <c r="K50" s="10">
        <f t="shared" ref="K50" si="137">(J50-J49)/J49*100</f>
        <v>-1.7295472597299486</v>
      </c>
      <c r="L50" s="13">
        <v>99.575000000000003</v>
      </c>
      <c r="M50" s="10">
        <f t="shared" ref="M50" si="138">(L50-L49)/L49*100</f>
        <v>-0.81183384799282576</v>
      </c>
    </row>
    <row r="51" spans="2:13">
      <c r="B51" s="7">
        <v>2021</v>
      </c>
      <c r="C51" s="7" t="s">
        <v>3</v>
      </c>
      <c r="D51" s="3">
        <v>98.691000000000003</v>
      </c>
      <c r="E51" s="10">
        <f t="shared" si="0"/>
        <v>-0.70828512500628149</v>
      </c>
      <c r="F51" s="4">
        <v>99.837000000000003</v>
      </c>
      <c r="G51" s="10">
        <f t="shared" si="0"/>
        <v>-2.0032251925553527E-3</v>
      </c>
      <c r="H51" s="2">
        <v>97.914000000000001</v>
      </c>
      <c r="I51" s="10">
        <f t="shared" ref="I51" si="139">(H51-H50)/H50*100</f>
        <v>-1.5969367757756032</v>
      </c>
      <c r="J51" s="12">
        <v>98.930999999999997</v>
      </c>
      <c r="K51" s="10">
        <f t="shared" ref="K51" si="140">(J51-J50)/J50*100</f>
        <v>-4.7485299763580846E-2</v>
      </c>
      <c r="L51" s="13">
        <v>99.957999999999998</v>
      </c>
      <c r="M51" s="10">
        <f t="shared" ref="M51" si="141">(L51-L50)/L50*100</f>
        <v>0.38463469746421847</v>
      </c>
    </row>
    <row r="52" spans="2:13">
      <c r="B52" s="7"/>
      <c r="C52" s="7" t="s">
        <v>4</v>
      </c>
      <c r="D52" s="3">
        <v>99.224999999999994</v>
      </c>
      <c r="E52" s="10">
        <f t="shared" si="0"/>
        <v>0.54108277350517453</v>
      </c>
      <c r="F52" s="4">
        <v>100.489</v>
      </c>
      <c r="G52" s="10">
        <f t="shared" si="0"/>
        <v>0.65306449512705811</v>
      </c>
      <c r="H52" s="2">
        <v>98.656000000000006</v>
      </c>
      <c r="I52" s="10">
        <f t="shared" ref="I52" si="142">(H52-H51)/H51*100</f>
        <v>0.75780787221439672</v>
      </c>
      <c r="J52" s="12">
        <v>99.305000000000007</v>
      </c>
      <c r="K52" s="10">
        <f t="shared" ref="K52" si="143">(J52-J51)/J51*100</f>
        <v>0.37804126108096497</v>
      </c>
      <c r="L52" s="13">
        <v>101.276</v>
      </c>
      <c r="M52" s="10">
        <f t="shared" ref="M52" si="144">(L52-L51)/L51*100</f>
        <v>1.318553792592887</v>
      </c>
    </row>
    <row r="53" spans="2:13">
      <c r="B53" s="7"/>
      <c r="C53" s="7" t="s">
        <v>5</v>
      </c>
      <c r="D53" s="3">
        <v>101.852</v>
      </c>
      <c r="E53" s="10">
        <f t="shared" si="0"/>
        <v>2.6475182665658954</v>
      </c>
      <c r="F53" s="4">
        <v>102.60899999999999</v>
      </c>
      <c r="G53" s="10">
        <f t="shared" si="0"/>
        <v>2.1096836469663249</v>
      </c>
      <c r="H53" s="2">
        <v>102.32</v>
      </c>
      <c r="I53" s="10">
        <f t="shared" ref="I53" si="145">(H53-H52)/H52*100</f>
        <v>3.7139150178397538</v>
      </c>
      <c r="J53" s="12">
        <v>100.943</v>
      </c>
      <c r="K53" s="10">
        <f t="shared" ref="K53" si="146">(J53-J52)/J52*100</f>
        <v>1.649463773223897</v>
      </c>
      <c r="L53" s="13">
        <v>103.96899999999999</v>
      </c>
      <c r="M53" s="10">
        <f t="shared" ref="M53" si="147">(L53-L52)/L52*100</f>
        <v>2.6590702634385224</v>
      </c>
    </row>
    <row r="54" spans="2:13">
      <c r="B54" s="7"/>
      <c r="C54" s="7" t="s">
        <v>6</v>
      </c>
      <c r="D54" s="3">
        <v>102.027</v>
      </c>
      <c r="E54" s="10">
        <f t="shared" si="0"/>
        <v>0.17181793190118716</v>
      </c>
      <c r="F54" s="4">
        <v>103.21</v>
      </c>
      <c r="G54" s="10">
        <f t="shared" si="0"/>
        <v>0.58571860168211276</v>
      </c>
      <c r="H54" s="2">
        <v>102.864</v>
      </c>
      <c r="I54" s="10">
        <f t="shared" ref="I54" si="148">(H54-H53)/H53*100</f>
        <v>0.53166536356529626</v>
      </c>
      <c r="J54" s="12">
        <v>103.514</v>
      </c>
      <c r="K54" s="10">
        <f t="shared" ref="K54" si="149">(J54-J53)/J53*100</f>
        <v>2.5469819601161032</v>
      </c>
      <c r="L54" s="13">
        <v>104.267</v>
      </c>
      <c r="M54" s="10">
        <f t="shared" ref="M54" si="150">(L54-L53)/L53*100</f>
        <v>0.28662389750791278</v>
      </c>
    </row>
    <row r="55" spans="2:13">
      <c r="B55" s="7">
        <v>2022</v>
      </c>
      <c r="C55" s="7" t="s">
        <v>3</v>
      </c>
      <c r="D55" s="3">
        <v>103.048</v>
      </c>
      <c r="E55" s="10">
        <f t="shared" si="0"/>
        <v>1.0007154968782781</v>
      </c>
      <c r="F55" s="4">
        <v>103.96299999999999</v>
      </c>
      <c r="G55" s="10">
        <f t="shared" si="0"/>
        <v>0.72958046700901091</v>
      </c>
      <c r="H55" s="2">
        <v>104.675</v>
      </c>
      <c r="I55" s="10">
        <f t="shared" ref="I55" si="151">(H55-H54)/H54*100</f>
        <v>1.7605770726395946</v>
      </c>
      <c r="J55" s="12">
        <v>105.027</v>
      </c>
      <c r="K55" s="10">
        <f t="shared" ref="K55" si="152">(J55-J54)/J54*100</f>
        <v>1.4616380392990371</v>
      </c>
      <c r="L55" s="13">
        <v>106.842</v>
      </c>
      <c r="M55" s="10">
        <f t="shared" ref="M55" si="153">(L55-L54)/L54*100</f>
        <v>2.4696212608015986</v>
      </c>
    </row>
    <row r="56" spans="2:13">
      <c r="B56" s="7"/>
      <c r="C56" s="7" t="s">
        <v>4</v>
      </c>
      <c r="D56" s="3">
        <v>107.696</v>
      </c>
      <c r="E56" s="10">
        <f t="shared" si="0"/>
        <v>4.5105193696141566</v>
      </c>
      <c r="F56" s="4">
        <v>107.438</v>
      </c>
      <c r="G56" s="10">
        <f t="shared" si="0"/>
        <v>3.3425353250675807</v>
      </c>
      <c r="H56" s="2">
        <v>110.81</v>
      </c>
      <c r="I56" s="10">
        <f t="shared" ref="I56" si="154">(H56-H55)/H55*100</f>
        <v>5.8609983281585913</v>
      </c>
      <c r="J56" s="12">
        <v>115.646</v>
      </c>
      <c r="K56" s="10">
        <f t="shared" ref="K56" si="155">(J56-J55)/J55*100</f>
        <v>10.110733430451218</v>
      </c>
      <c r="L56" s="13">
        <v>112.759</v>
      </c>
      <c r="M56" s="10">
        <f t="shared" ref="M56" si="156">(L56-L55)/L55*100</f>
        <v>5.5380842739746559</v>
      </c>
    </row>
    <row r="57" spans="2:13">
      <c r="B57" s="7"/>
      <c r="C57" s="7" t="s">
        <v>5</v>
      </c>
      <c r="D57" s="3">
        <v>104.345</v>
      </c>
      <c r="E57" s="10">
        <f t="shared" si="0"/>
        <v>-3.1115361759025397</v>
      </c>
      <c r="F57" s="4">
        <v>106.625</v>
      </c>
      <c r="G57" s="10">
        <f t="shared" si="0"/>
        <v>-0.75671550103315621</v>
      </c>
      <c r="H57" s="2">
        <v>106.866</v>
      </c>
      <c r="I57" s="10">
        <f t="shared" ref="I57" si="157">(H57-H56)/H56*100</f>
        <v>-3.5592455554552864</v>
      </c>
      <c r="J57" s="12">
        <v>108.476</v>
      </c>
      <c r="K57" s="10">
        <f t="shared" ref="K57" si="158">(J57-J56)/J56*100</f>
        <v>-6.199955035193609</v>
      </c>
      <c r="L57" s="13">
        <v>113.498</v>
      </c>
      <c r="M57" s="10">
        <f t="shared" ref="M57" si="159">(L57-L56)/L56*100</f>
        <v>0.6553800583545476</v>
      </c>
    </row>
    <row r="58" spans="2:13">
      <c r="B58" s="7"/>
      <c r="C58" s="7" t="s">
        <v>6</v>
      </c>
      <c r="D58" s="3">
        <v>107.301</v>
      </c>
      <c r="E58" s="10">
        <f t="shared" si="0"/>
        <v>2.8329100579807398</v>
      </c>
      <c r="F58" s="4">
        <v>111.34699999999999</v>
      </c>
      <c r="G58" s="10">
        <f t="shared" si="0"/>
        <v>4.4286049237983534</v>
      </c>
      <c r="H58" s="2">
        <v>110.249</v>
      </c>
      <c r="I58" s="10">
        <f t="shared" ref="I58" si="160">(H58-H57)/H57*100</f>
        <v>3.1656466977336062</v>
      </c>
      <c r="J58" s="12">
        <v>121.81699999999999</v>
      </c>
      <c r="K58" s="10">
        <f t="shared" ref="K58" si="161">(J58-J57)/J57*100</f>
        <v>12.298572956229945</v>
      </c>
      <c r="L58" s="13">
        <v>119.059</v>
      </c>
      <c r="M58" s="10">
        <f t="shared" ref="M58" si="162">(L58-L57)/L57*100</f>
        <v>4.899645808736711</v>
      </c>
    </row>
    <row r="59" spans="2:13">
      <c r="B59" s="7">
        <v>2023</v>
      </c>
      <c r="C59" s="7" t="s">
        <v>3</v>
      </c>
      <c r="D59" s="3">
        <v>107.983</v>
      </c>
      <c r="E59" s="10">
        <f t="shared" si="0"/>
        <v>0.63559519482577254</v>
      </c>
      <c r="F59" s="4">
        <v>109.752</v>
      </c>
      <c r="G59" s="10">
        <f t="shared" si="0"/>
        <v>-1.4324588897770023</v>
      </c>
      <c r="H59" s="2">
        <v>111.34699999999999</v>
      </c>
      <c r="I59" s="10">
        <f t="shared" ref="I59" si="163">(H59-H58)/H58*100</f>
        <v>0.99592740070204633</v>
      </c>
      <c r="J59" s="12">
        <v>109.798</v>
      </c>
      <c r="K59" s="10">
        <f t="shared" ref="K59" si="164">(J59-J58)/J58*100</f>
        <v>-9.8664390027664375</v>
      </c>
      <c r="L59" s="13">
        <v>120.009</v>
      </c>
      <c r="M59" s="10">
        <f t="shared" ref="M59" si="165">(L59-L58)/L58*100</f>
        <v>0.79792371849251453</v>
      </c>
    </row>
    <row r="60" spans="2:13">
      <c r="B60" s="7"/>
      <c r="C60" s="7" t="s">
        <v>4</v>
      </c>
      <c r="D60" s="3">
        <v>109.25700000000001</v>
      </c>
      <c r="E60" s="10">
        <f t="shared" si="0"/>
        <v>1.1798153413037245</v>
      </c>
      <c r="F60" s="4">
        <v>111.18</v>
      </c>
      <c r="G60" s="10">
        <f t="shared" si="0"/>
        <v>1.3011152416356981</v>
      </c>
      <c r="H60" s="2">
        <v>112.255</v>
      </c>
      <c r="I60" s="10">
        <f t="shared" ref="I60" si="166">(H60-H59)/H59*100</f>
        <v>0.81546875982289724</v>
      </c>
      <c r="J60" s="12">
        <v>111.551</v>
      </c>
      <c r="K60" s="10">
        <f t="shared" ref="K60" si="167">(J60-J59)/J59*100</f>
        <v>1.5965682435017032</v>
      </c>
      <c r="L60" s="13">
        <v>121.92700000000001</v>
      </c>
      <c r="M60" s="10">
        <f t="shared" ref="M60" si="168">(L60-L59)/L59*100</f>
        <v>1.5982134673232895</v>
      </c>
    </row>
    <row r="61" spans="2:13">
      <c r="B61" s="7"/>
      <c r="C61" s="7" t="s">
        <v>5</v>
      </c>
      <c r="D61" s="3">
        <v>110.36199999999999</v>
      </c>
      <c r="E61" s="10">
        <f t="shared" si="0"/>
        <v>1.011376845419506</v>
      </c>
      <c r="F61" s="4">
        <v>112.61499999999999</v>
      </c>
      <c r="G61" s="10">
        <f t="shared" si="0"/>
        <v>1.2906997661449793</v>
      </c>
      <c r="H61" s="2">
        <v>113.935</v>
      </c>
      <c r="I61" s="10">
        <f t="shared" ref="I61" si="169">(H61-H60)/H60*100</f>
        <v>1.4965925793951333</v>
      </c>
      <c r="J61" s="12">
        <v>114.77</v>
      </c>
      <c r="K61" s="10">
        <f t="shared" ref="K61" si="170">(J61-J60)/J60*100</f>
        <v>2.8856756102589793</v>
      </c>
      <c r="L61" s="13">
        <v>123.208</v>
      </c>
      <c r="M61" s="10">
        <f t="shared" ref="M61" si="171">(L61-L60)/L60*100</f>
        <v>1.0506286548508466</v>
      </c>
    </row>
    <row r="62" spans="2:13">
      <c r="B62" s="7"/>
      <c r="C62" s="7" t="s">
        <v>6</v>
      </c>
      <c r="D62" s="3">
        <v>111.11</v>
      </c>
      <c r="E62" s="10">
        <f t="shared" si="0"/>
        <v>0.67776952211812458</v>
      </c>
      <c r="F62" s="4">
        <v>114.142</v>
      </c>
      <c r="G62" s="10">
        <f t="shared" si="0"/>
        <v>1.355947253918218</v>
      </c>
      <c r="H62" s="2">
        <v>115.268</v>
      </c>
      <c r="I62" s="10">
        <f t="shared" ref="I62" si="172">(H62-H61)/H61*100</f>
        <v>1.1699653311098419</v>
      </c>
      <c r="J62" s="12">
        <v>116.804</v>
      </c>
      <c r="K62" s="10">
        <f t="shared" ref="K62" si="173">(J62-J61)/J61*100</f>
        <v>1.772240132438796</v>
      </c>
      <c r="L62" s="13">
        <v>124.404</v>
      </c>
      <c r="M62" s="10">
        <f t="shared" ref="M62" si="174">(L62-L61)/L61*100</f>
        <v>0.97071618726056585</v>
      </c>
    </row>
    <row r="63" spans="2:13">
      <c r="B63" s="7">
        <v>2024</v>
      </c>
      <c r="C63" s="7" t="s">
        <v>3</v>
      </c>
      <c r="D63" s="3">
        <v>113.736</v>
      </c>
      <c r="E63" s="10">
        <f t="shared" si="0"/>
        <v>2.3634236342363466</v>
      </c>
      <c r="F63" s="4">
        <v>116.59099999999999</v>
      </c>
      <c r="G63" s="10">
        <f t="shared" si="0"/>
        <v>2.145573058120585</v>
      </c>
      <c r="H63" s="2">
        <v>122.47799999999999</v>
      </c>
      <c r="I63" s="10">
        <f t="shared" ref="I63" si="175">(H63-H62)/H62*100</f>
        <v>6.2549883749175779</v>
      </c>
      <c r="J63" s="12">
        <v>119.815</v>
      </c>
      <c r="K63" s="10">
        <f t="shared" ref="K63" si="176">(J63-J62)/J62*100</f>
        <v>2.5778226773055679</v>
      </c>
      <c r="L63" s="13">
        <v>127.74299999999999</v>
      </c>
      <c r="M63" s="10">
        <f t="shared" ref="M63" si="177">(L63-L62)/L62*100</f>
        <v>2.6839972991222134</v>
      </c>
    </row>
    <row r="64" spans="2:13">
      <c r="B64" s="7"/>
      <c r="C64" s="7" t="s">
        <v>4</v>
      </c>
      <c r="D64" s="3">
        <v>114.786</v>
      </c>
      <c r="E64" s="10">
        <f t="shared" si="0"/>
        <v>0.92319054652880095</v>
      </c>
      <c r="F64" s="4">
        <v>118.11199999999999</v>
      </c>
      <c r="G64" s="10">
        <f t="shared" si="0"/>
        <v>1.3045603863076916</v>
      </c>
      <c r="H64" s="2">
        <v>120.108</v>
      </c>
      <c r="I64" s="10">
        <f t="shared" ref="I64" si="178">(H64-H63)/H63*100</f>
        <v>-1.9350413951893324</v>
      </c>
      <c r="J64" s="12">
        <v>121.27800000000001</v>
      </c>
      <c r="K64" s="10">
        <f t="shared" ref="K64" si="179">(J64-J63)/J63*100</f>
        <v>1.2210491173893152</v>
      </c>
      <c r="L64" s="13">
        <v>128.91999999999999</v>
      </c>
      <c r="M64" s="10">
        <f t="shared" ref="M64" si="180">(L64-L63)/L63*100</f>
        <v>0.9213812107121272</v>
      </c>
    </row>
    <row r="65" spans="2:13">
      <c r="B65" s="7"/>
      <c r="C65" s="7" t="s">
        <v>5</v>
      </c>
      <c r="D65" s="3">
        <v>114.65900000000001</v>
      </c>
      <c r="E65" s="10">
        <f t="shared" si="0"/>
        <v>-0.11064067046503523</v>
      </c>
      <c r="F65" s="4">
        <v>117.45</v>
      </c>
      <c r="G65" s="10">
        <f t="shared" si="0"/>
        <v>-0.56048496342453935</v>
      </c>
      <c r="H65" s="2">
        <v>118.371</v>
      </c>
      <c r="I65" s="10">
        <f t="shared" ref="I65" si="181">(H65-H64)/H64*100</f>
        <v>-1.4461984214207289</v>
      </c>
      <c r="J65" s="12">
        <v>119.79600000000001</v>
      </c>
      <c r="K65" s="10">
        <f t="shared" ref="K65" si="182">(J65-J64)/J64*100</f>
        <v>-1.2219858506901493</v>
      </c>
      <c r="L65" s="13">
        <v>129.44800000000001</v>
      </c>
      <c r="M65" s="10">
        <f t="shared" ref="M65" si="183">(L65-L64)/L64*100</f>
        <v>0.40955631399318959</v>
      </c>
    </row>
    <row r="66" spans="2:13">
      <c r="B66" s="7"/>
      <c r="C66" s="7" t="s">
        <v>6</v>
      </c>
      <c r="D66" s="3">
        <v>115.41800000000001</v>
      </c>
      <c r="E66" s="10">
        <f t="shared" si="0"/>
        <v>0.66196286379612612</v>
      </c>
      <c r="F66" s="4">
        <v>118.366</v>
      </c>
      <c r="G66" s="10">
        <f t="shared" si="0"/>
        <v>0.77990634312473128</v>
      </c>
      <c r="H66" s="2">
        <v>118.184</v>
      </c>
      <c r="I66" s="10">
        <f t="shared" ref="I66" si="184">(H66-H65)/H65*100</f>
        <v>-0.15797788309636449</v>
      </c>
      <c r="J66" s="12">
        <v>122.557</v>
      </c>
      <c r="K66" s="10">
        <f t="shared" ref="K66" si="185">(J66-J65)/J65*100</f>
        <v>2.3047514107315736</v>
      </c>
      <c r="L66" s="13">
        <v>129.994</v>
      </c>
      <c r="M66" s="10">
        <f t="shared" ref="M66" si="186">(L66-L65)/L65*100</f>
        <v>0.42179098943204396</v>
      </c>
    </row>
    <row r="67" spans="2:13">
      <c r="B67" s="7">
        <v>2025</v>
      </c>
      <c r="C67" s="7" t="s">
        <v>3</v>
      </c>
      <c r="D67" s="3">
        <v>113.798</v>
      </c>
      <c r="E67" s="10">
        <f t="shared" si="0"/>
        <v>-1.4035938935001511</v>
      </c>
      <c r="F67" s="4">
        <v>120.276</v>
      </c>
      <c r="G67" s="10">
        <f t="shared" si="0"/>
        <v>1.6136390517547239</v>
      </c>
      <c r="H67" s="2">
        <v>117.181</v>
      </c>
      <c r="I67" s="10">
        <f t="shared" ref="I67" si="187">(H67-H66)/H66*100</f>
        <v>-0.84867663981588048</v>
      </c>
      <c r="J67" s="12">
        <v>134.46899999999999</v>
      </c>
      <c r="K67" s="10">
        <f t="shared" ref="K67" si="188">(J67-J66)/J66*100</f>
        <v>9.7195590623138557</v>
      </c>
      <c r="L67" s="13">
        <v>130.51499999999999</v>
      </c>
      <c r="M67" s="10">
        <f t="shared" ref="M67" si="189">(L67-L66)/L66*100</f>
        <v>0.40078772866438961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7"/>
  <sheetViews>
    <sheetView topLeftCell="C1" workbookViewId="0">
      <selection activeCell="C21" sqref="C21"/>
    </sheetView>
  </sheetViews>
  <sheetFormatPr baseColWidth="10" defaultRowHeight="15"/>
  <cols>
    <col min="1" max="1" width="36.42578125" customWidth="1"/>
    <col min="4" max="4" width="19.28515625" customWidth="1"/>
    <col min="6" max="6" width="19.28515625" customWidth="1"/>
    <col min="8" max="8" width="19.28515625" customWidth="1"/>
    <col min="10" max="10" width="19.28515625" customWidth="1"/>
    <col min="12" max="12" width="19.28515625" customWidth="1"/>
  </cols>
  <sheetData>
    <row r="1" spans="1:12" s="8" customFormat="1" ht="140.25" customHeight="1">
      <c r="A1" s="1" t="s">
        <v>21</v>
      </c>
      <c r="C1" s="40" t="s">
        <v>13</v>
      </c>
      <c r="D1" s="41"/>
      <c r="E1" s="40" t="s">
        <v>22</v>
      </c>
      <c r="F1" s="41"/>
      <c r="G1" s="40" t="s">
        <v>15</v>
      </c>
      <c r="H1" s="41"/>
      <c r="I1" s="40" t="s">
        <v>16</v>
      </c>
      <c r="J1" s="41"/>
      <c r="K1" s="40" t="s">
        <v>17</v>
      </c>
      <c r="L1" s="41"/>
    </row>
    <row r="2" spans="1:12">
      <c r="B2" t="s">
        <v>1</v>
      </c>
      <c r="C2" s="8" t="s">
        <v>7</v>
      </c>
      <c r="D2" t="s">
        <v>19</v>
      </c>
      <c r="E2" s="8" t="s">
        <v>7</v>
      </c>
      <c r="F2" t="s">
        <v>19</v>
      </c>
      <c r="G2" s="8" t="s">
        <v>7</v>
      </c>
      <c r="H2" t="s">
        <v>19</v>
      </c>
      <c r="I2" s="8" t="s">
        <v>7</v>
      </c>
      <c r="J2" t="s">
        <v>19</v>
      </c>
      <c r="K2" s="8" t="s">
        <v>7</v>
      </c>
      <c r="L2" t="s">
        <v>19</v>
      </c>
    </row>
    <row r="3" spans="1:12">
      <c r="B3" s="7">
        <v>2009</v>
      </c>
      <c r="C3" s="10">
        <f>AVERAGE('German Quarterly Data'!D3:D6)</f>
        <v>78.120499999999993</v>
      </c>
      <c r="E3" s="10">
        <f>AVERAGE('German Quarterly Data'!F3:F6)</f>
        <v>75.869500000000002</v>
      </c>
      <c r="G3" s="10">
        <f>AVERAGE('German Quarterly Data'!H3:H6)</f>
        <v>73.981749999999991</v>
      </c>
      <c r="I3" s="10">
        <f>AVERAGE('German Quarterly Data'!J3:J6)</f>
        <v>77.090249999999997</v>
      </c>
      <c r="K3" s="10">
        <f>AVERAGE('German Quarterly Data'!L3:L6)</f>
        <v>66.176249999999996</v>
      </c>
    </row>
    <row r="4" spans="1:12">
      <c r="B4" s="7">
        <v>2010</v>
      </c>
      <c r="C4" s="10">
        <f>AVERAGE('German Quarterly Data'!D7:D10)</f>
        <v>78.522999999999996</v>
      </c>
      <c r="D4" s="10">
        <f>(C4-C3)/C3*100</f>
        <v>0.51522967722941282</v>
      </c>
      <c r="E4" s="10">
        <f>AVERAGE('German Quarterly Data'!F7:F10)</f>
        <v>77.003749999999997</v>
      </c>
      <c r="F4" s="10">
        <f>(E4-E3)/E3*100</f>
        <v>1.4950012851013839</v>
      </c>
      <c r="G4" s="10">
        <f>AVERAGE('German Quarterly Data'!H7:H10)</f>
        <v>77.033749999999998</v>
      </c>
      <c r="H4" s="10">
        <f>(G4-G3)/G3*100</f>
        <v>4.1253417227897513</v>
      </c>
      <c r="I4" s="10">
        <f>AVERAGE('German Quarterly Data'!J7:J10)</f>
        <v>78.544249999999991</v>
      </c>
      <c r="J4" s="10">
        <f>(I4-I3)/I3*100</f>
        <v>1.886101030934513</v>
      </c>
      <c r="K4" s="10">
        <f>AVERAGE('German Quarterly Data'!L7:L10)</f>
        <v>66.9315</v>
      </c>
      <c r="L4" s="10">
        <f>(K4-K3)/K3*100</f>
        <v>1.1412704709015753</v>
      </c>
    </row>
    <row r="5" spans="1:12">
      <c r="B5" s="7">
        <v>2011</v>
      </c>
      <c r="C5" s="10">
        <f>AVERAGE('German Quarterly Data'!D11:D14)</f>
        <v>81.247749999999996</v>
      </c>
      <c r="D5" s="10">
        <f t="shared" ref="D5:F18" si="0">(C5-C4)/C4*100</f>
        <v>3.4700024196732175</v>
      </c>
      <c r="E5" s="10">
        <f>AVERAGE('German Quarterly Data'!F11:F14)</f>
        <v>78.883499999999998</v>
      </c>
      <c r="F5" s="10">
        <f t="shared" si="0"/>
        <v>2.4411148807687955</v>
      </c>
      <c r="G5" s="10">
        <f>AVERAGE('German Quarterly Data'!H11:H14)</f>
        <v>79.630750000000006</v>
      </c>
      <c r="H5" s="10">
        <f t="shared" ref="H5" si="1">(G5-G4)/G4*100</f>
        <v>3.3712496146169806</v>
      </c>
      <c r="I5" s="10">
        <f>AVERAGE('German Quarterly Data'!J11:J14)</f>
        <v>81.436999999999998</v>
      </c>
      <c r="J5" s="10">
        <f t="shared" ref="J5" si="2">(I5-I4)/I4*100</f>
        <v>3.6829557860696451</v>
      </c>
      <c r="K5" s="10">
        <f>AVERAGE('German Quarterly Data'!L11:L14)</f>
        <v>69.620750000000001</v>
      </c>
      <c r="L5" s="10">
        <f t="shared" ref="L5" si="3">(K5-K4)/K4*100</f>
        <v>4.0179138372814016</v>
      </c>
    </row>
    <row r="6" spans="1:12">
      <c r="A6" s="1"/>
      <c r="B6" s="7">
        <v>2012</v>
      </c>
      <c r="C6" s="10">
        <f>AVERAGE('German Quarterly Data'!D15:D18)</f>
        <v>82.899500000000003</v>
      </c>
      <c r="D6" s="10">
        <f t="shared" si="0"/>
        <v>2.0329793748134648</v>
      </c>
      <c r="E6" s="10">
        <f>AVERAGE('German Quarterly Data'!F15:F18)</f>
        <v>81.713999999999999</v>
      </c>
      <c r="F6" s="10">
        <f t="shared" si="0"/>
        <v>3.5882028561105943</v>
      </c>
      <c r="G6" s="10">
        <f>AVERAGE('German Quarterly Data'!H15:H18)</f>
        <v>82.427499999999995</v>
      </c>
      <c r="H6" s="10">
        <f t="shared" ref="H6" si="4">(G6-G5)/G5*100</f>
        <v>3.5121482593093605</v>
      </c>
      <c r="I6" s="10">
        <f>AVERAGE('German Quarterly Data'!J15:J18)</f>
        <v>84.376249999999999</v>
      </c>
      <c r="J6" s="10">
        <f t="shared" ref="J6" si="5">(I6-I5)/I5*100</f>
        <v>3.6092316760195011</v>
      </c>
      <c r="K6" s="10">
        <f>AVERAGE('German Quarterly Data'!L15:L18)</f>
        <v>73.323999999999998</v>
      </c>
      <c r="L6" s="10">
        <f t="shared" ref="L6" si="6">(K6-K5)/K5*100</f>
        <v>5.3191756767917573</v>
      </c>
    </row>
    <row r="7" spans="1:12">
      <c r="B7" s="7">
        <v>2013</v>
      </c>
      <c r="C7" s="10">
        <f>AVERAGE('German Quarterly Data'!D19:D22)</f>
        <v>84.395499999999998</v>
      </c>
      <c r="D7" s="10">
        <f t="shared" si="0"/>
        <v>1.804594720112902</v>
      </c>
      <c r="E7" s="10">
        <f>AVERAGE('German Quarterly Data'!F19:F22)</f>
        <v>82.178499999999985</v>
      </c>
      <c r="F7" s="10">
        <f t="shared" si="0"/>
        <v>0.56844604351761852</v>
      </c>
      <c r="G7" s="10">
        <f>AVERAGE('German Quarterly Data'!H19:H22)</f>
        <v>83.318250000000006</v>
      </c>
      <c r="H7" s="10">
        <f t="shared" ref="H7" si="7">(G7-G6)/G6*100</f>
        <v>1.0806466288556746</v>
      </c>
      <c r="I7" s="10">
        <f>AVERAGE('German Quarterly Data'!J19:J22)</f>
        <v>81.120499999999993</v>
      </c>
      <c r="J7" s="10">
        <f t="shared" ref="J7" si="8">(I7-I6)/I6*100</f>
        <v>-3.8586095020814581</v>
      </c>
      <c r="K7" s="10">
        <f>AVERAGE('German Quarterly Data'!L19:L22)</f>
        <v>76.115000000000009</v>
      </c>
      <c r="L7" s="10">
        <f t="shared" ref="L7" si="9">(K7-K6)/K6*100</f>
        <v>3.806393540996142</v>
      </c>
    </row>
    <row r="8" spans="1:12">
      <c r="B8" s="7">
        <v>2014</v>
      </c>
      <c r="C8" s="10">
        <f>AVERAGE('German Quarterly Data'!D23:D26)</f>
        <v>86.389749999999992</v>
      </c>
      <c r="D8" s="10">
        <f t="shared" si="0"/>
        <v>2.3629814385838035</v>
      </c>
      <c r="E8" s="10">
        <f>AVERAGE('German Quarterly Data'!F23:F26)</f>
        <v>84.437750000000008</v>
      </c>
      <c r="F8" s="10">
        <f t="shared" si="0"/>
        <v>2.749198391306757</v>
      </c>
      <c r="G8" s="10">
        <f>AVERAGE('German Quarterly Data'!H23:H26)</f>
        <v>85.801749999999998</v>
      </c>
      <c r="H8" s="10">
        <f t="shared" ref="H8" si="10">(G8-G7)/G7*100</f>
        <v>2.9807395138519976</v>
      </c>
      <c r="I8" s="10">
        <f>AVERAGE('German Quarterly Data'!J23:J26)</f>
        <v>86.755750000000006</v>
      </c>
      <c r="J8" s="10">
        <f t="shared" ref="J8" si="11">(I8-I7)/I7*100</f>
        <v>6.946764381383268</v>
      </c>
      <c r="K8" s="10">
        <f>AVERAGE('German Quarterly Data'!L23:L26)</f>
        <v>77.34375</v>
      </c>
      <c r="L8" s="10">
        <f t="shared" ref="L8" si="12">(K8-K7)/K7*100</f>
        <v>1.6143335741969265</v>
      </c>
    </row>
    <row r="9" spans="1:12">
      <c r="B9" s="7">
        <v>2015</v>
      </c>
      <c r="C9" s="10">
        <f>AVERAGE('German Quarterly Data'!D27:D30)</f>
        <v>88.552750000000003</v>
      </c>
      <c r="D9" s="10">
        <f t="shared" si="0"/>
        <v>2.5037692550331623</v>
      </c>
      <c r="E9" s="10">
        <f>AVERAGE('German Quarterly Data'!F27:F30)</f>
        <v>86.741499999999988</v>
      </c>
      <c r="F9" s="10">
        <f t="shared" si="0"/>
        <v>2.7283412928458888</v>
      </c>
      <c r="G9" s="10">
        <f>AVERAGE('German Quarterly Data'!H27:H30)</f>
        <v>86.199749999999995</v>
      </c>
      <c r="H9" s="10">
        <f t="shared" ref="H9" si="13">(G9-G8)/G8*100</f>
        <v>0.46386000285541507</v>
      </c>
      <c r="I9" s="10">
        <f>AVERAGE('German Quarterly Data'!J27:J30)</f>
        <v>90.742999999999995</v>
      </c>
      <c r="J9" s="10">
        <f t="shared" ref="J9" si="14">(I9-I8)/I8*100</f>
        <v>4.5959489716819792</v>
      </c>
      <c r="K9" s="10">
        <f>AVERAGE('German Quarterly Data'!L27:L30)</f>
        <v>80.5565</v>
      </c>
      <c r="L9" s="10">
        <f t="shared" ref="L9" si="15">(K9-K8)/K8*100</f>
        <v>4.1538585858585861</v>
      </c>
    </row>
    <row r="10" spans="1:12">
      <c r="B10" s="7">
        <v>2016</v>
      </c>
      <c r="C10" s="10">
        <f>AVERAGE('German Quarterly Data'!D31:D34)</f>
        <v>90.610500000000002</v>
      </c>
      <c r="D10" s="10">
        <f t="shared" si="0"/>
        <v>2.3237561792265047</v>
      </c>
      <c r="E10" s="10">
        <f>AVERAGE('German Quarterly Data'!F31:F34)</f>
        <v>88.733000000000004</v>
      </c>
      <c r="F10" s="10">
        <f t="shared" si="0"/>
        <v>2.2959021921456473</v>
      </c>
      <c r="G10" s="10">
        <f>AVERAGE('German Quarterly Data'!H31:H34)</f>
        <v>88.029499999999999</v>
      </c>
      <c r="H10" s="10">
        <f t="shared" ref="H10" si="16">(G10-G9)/G9*100</f>
        <v>2.1226859706669732</v>
      </c>
      <c r="I10" s="10">
        <f>AVERAGE('German Quarterly Data'!J31:J34)</f>
        <v>90.699999999999989</v>
      </c>
      <c r="J10" s="10">
        <f t="shared" ref="J10" si="17">(I10-I9)/I9*100</f>
        <v>-4.7386575273030834E-2</v>
      </c>
      <c r="K10" s="10">
        <f>AVERAGE('German Quarterly Data'!L31:L34)</f>
        <v>83.336749999999995</v>
      </c>
      <c r="L10" s="10">
        <f t="shared" ref="L10" si="18">(K10-K9)/K9*100</f>
        <v>3.4513043640177954</v>
      </c>
    </row>
    <row r="11" spans="1:12">
      <c r="B11" s="7">
        <v>2017</v>
      </c>
      <c r="C11" s="10">
        <f>AVERAGE('German Quarterly Data'!D35:D38)</f>
        <v>93.14224999999999</v>
      </c>
      <c r="D11" s="10">
        <f t="shared" si="0"/>
        <v>2.7941022287703832</v>
      </c>
      <c r="E11" s="10">
        <f>AVERAGE('German Quarterly Data'!F35:F38)</f>
        <v>91.108000000000004</v>
      </c>
      <c r="F11" s="10">
        <f t="shared" si="0"/>
        <v>2.6765690329415213</v>
      </c>
      <c r="G11" s="10">
        <f>AVERAGE('German Quarterly Data'!H35:H38)</f>
        <v>89.786749999999998</v>
      </c>
      <c r="H11" s="10">
        <f t="shared" ref="H11" si="19">(G11-G10)/G10*100</f>
        <v>1.9962058173680404</v>
      </c>
      <c r="I11" s="10">
        <f>AVERAGE('German Quarterly Data'!J35:J38)</f>
        <v>95.684750000000008</v>
      </c>
      <c r="J11" s="10">
        <f t="shared" ref="J11" si="20">(I11-I10)/I10*100</f>
        <v>5.4958654906284679</v>
      </c>
      <c r="K11" s="10">
        <f>AVERAGE('German Quarterly Data'!L35:L38)</f>
        <v>87.865749999999991</v>
      </c>
      <c r="L11" s="10">
        <f t="shared" ref="L11" si="21">(K11-K10)/K10*100</f>
        <v>5.43457718233552</v>
      </c>
    </row>
    <row r="12" spans="1:12">
      <c r="B12" s="7">
        <v>2018</v>
      </c>
      <c r="C12" s="10">
        <f>AVERAGE('German Quarterly Data'!D39:D42)</f>
        <v>95.814250000000001</v>
      </c>
      <c r="D12" s="10">
        <f t="shared" si="0"/>
        <v>2.8687303559877626</v>
      </c>
      <c r="E12" s="10">
        <f>AVERAGE('German Quarterly Data'!F39:F42)</f>
        <v>93.913499999999999</v>
      </c>
      <c r="F12" s="10">
        <f t="shared" si="0"/>
        <v>3.0793124643280443</v>
      </c>
      <c r="G12" s="10">
        <f>AVERAGE('German Quarterly Data'!H39:H42)</f>
        <v>91.763000000000005</v>
      </c>
      <c r="H12" s="10">
        <f t="shared" ref="H12" si="22">(G12-G11)/G11*100</f>
        <v>2.2010485957003763</v>
      </c>
      <c r="I12" s="10">
        <f>AVERAGE('German Quarterly Data'!J39:J42)</f>
        <v>98.299750000000003</v>
      </c>
      <c r="J12" s="10">
        <f t="shared" ref="J12" si="23">(I12-I11)/I11*100</f>
        <v>2.7329328863794853</v>
      </c>
      <c r="K12" s="10">
        <f>AVERAGE('German Quarterly Data'!L39:L42)</f>
        <v>93.07350000000001</v>
      </c>
      <c r="L12" s="10">
        <f t="shared" ref="L12" si="24">(K12-K11)/K11*100</f>
        <v>5.9269396778608492</v>
      </c>
    </row>
    <row r="13" spans="1:12">
      <c r="B13" s="7">
        <v>2019</v>
      </c>
      <c r="C13" s="10">
        <f>AVERAGE('German Quarterly Data'!D43:D46)</f>
        <v>98.350499999999997</v>
      </c>
      <c r="D13" s="10">
        <f t="shared" si="0"/>
        <v>2.6470488471182474</v>
      </c>
      <c r="E13" s="10">
        <f>AVERAGE('German Quarterly Data'!F43:F46)</f>
        <v>96.937000000000012</v>
      </c>
      <c r="F13" s="10">
        <f t="shared" si="0"/>
        <v>3.2194519424789974</v>
      </c>
      <c r="G13" s="10">
        <f>AVERAGE('German Quarterly Data'!H43:H46)</f>
        <v>96.177750000000003</v>
      </c>
      <c r="H13" s="10">
        <f t="shared" ref="H13" si="25">(G13-G12)/G12*100</f>
        <v>4.8110349487266086</v>
      </c>
      <c r="I13" s="10">
        <f>AVERAGE('German Quarterly Data'!J43:J46)</f>
        <v>100.973</v>
      </c>
      <c r="J13" s="10">
        <f t="shared" ref="J13" si="26">(I13-I12)/I12*100</f>
        <v>2.7194880963583286</v>
      </c>
      <c r="K13" s="10">
        <f>AVERAGE('German Quarterly Data'!L43:L46)</f>
        <v>98.080250000000007</v>
      </c>
      <c r="L13" s="10">
        <f t="shared" ref="L13" si="27">(K13-K12)/K12*100</f>
        <v>5.3793507281879336</v>
      </c>
    </row>
    <row r="14" spans="1:12">
      <c r="B14" s="7">
        <v>2020</v>
      </c>
      <c r="C14" s="10">
        <f>AVERAGE('German Quarterly Data'!D47:D50)</f>
        <v>100.00024999999999</v>
      </c>
      <c r="D14" s="10">
        <f t="shared" si="0"/>
        <v>1.6774190268478528</v>
      </c>
      <c r="E14" s="10">
        <f>AVERAGE('German Quarterly Data'!F47:F50)</f>
        <v>99.999999999999986</v>
      </c>
      <c r="F14" s="10">
        <f t="shared" si="0"/>
        <v>3.159784189731448</v>
      </c>
      <c r="G14" s="10">
        <f>AVERAGE('German Quarterly Data'!H47:H50)</f>
        <v>99.999999999999986</v>
      </c>
      <c r="H14" s="10">
        <f t="shared" ref="H14" si="28">(G14-G13)/G13*100</f>
        <v>3.9741520258063665</v>
      </c>
      <c r="I14" s="10">
        <f>AVERAGE('German Quarterly Data'!J47:J50)</f>
        <v>100.00000000000001</v>
      </c>
      <c r="J14" s="10">
        <f t="shared" ref="J14" si="29">(I14-I13)/I13*100</f>
        <v>-0.96362393907280641</v>
      </c>
      <c r="K14" s="10">
        <f>AVERAGE('German Quarterly Data'!L47:L50)</f>
        <v>100</v>
      </c>
      <c r="L14" s="10">
        <f t="shared" ref="L14" si="30">(K14-K13)/K13*100</f>
        <v>1.9573257613025998</v>
      </c>
    </row>
    <row r="15" spans="1:12">
      <c r="B15" s="7">
        <v>2021</v>
      </c>
      <c r="C15" s="10">
        <f>AVERAGE('German Quarterly Data'!D51:D54)</f>
        <v>100.44875</v>
      </c>
      <c r="D15" s="10">
        <f t="shared" si="0"/>
        <v>0.44849887875281302</v>
      </c>
      <c r="E15" s="10">
        <f>AVERAGE('German Quarterly Data'!F51:F54)</f>
        <v>101.53625</v>
      </c>
      <c r="F15" s="10">
        <f t="shared" si="0"/>
        <v>1.5362500000000099</v>
      </c>
      <c r="G15" s="10">
        <f>AVERAGE('German Quarterly Data'!H51:H54)</f>
        <v>100.4385</v>
      </c>
      <c r="H15" s="10">
        <f t="shared" ref="H15" si="31">(G15-G14)/G14*100</f>
        <v>0.4385000000000191</v>
      </c>
      <c r="I15" s="10">
        <f>AVERAGE('German Quarterly Data'!J51:J54)</f>
        <v>100.67325</v>
      </c>
      <c r="J15" s="10">
        <f t="shared" ref="J15" si="32">(I15-I14)/I14*100</f>
        <v>0.67324999999998159</v>
      </c>
      <c r="K15" s="10">
        <f>AVERAGE('German Quarterly Data'!L51:L54)</f>
        <v>102.36749999999999</v>
      </c>
      <c r="L15" s="10">
        <f t="shared" ref="L15" si="33">(K15-K14)/K14*100</f>
        <v>2.3674999999999926</v>
      </c>
    </row>
    <row r="16" spans="1:12">
      <c r="B16" s="7">
        <v>2022</v>
      </c>
      <c r="C16" s="10">
        <f>AVERAGE('German Quarterly Data'!D55:D58)</f>
        <v>105.5975</v>
      </c>
      <c r="D16" s="10">
        <f t="shared" si="0"/>
        <v>5.1257482049303675</v>
      </c>
      <c r="E16" s="10">
        <f>AVERAGE('German Quarterly Data'!F55:F58)</f>
        <v>107.34325</v>
      </c>
      <c r="F16" s="10">
        <f t="shared" si="0"/>
        <v>5.7191397161112434</v>
      </c>
      <c r="G16" s="10">
        <f>AVERAGE('German Quarterly Data'!H55:H58)</f>
        <v>108.15</v>
      </c>
      <c r="H16" s="10">
        <f t="shared" ref="H16" si="34">(G16-G15)/G15*100</f>
        <v>7.6778327035947376</v>
      </c>
      <c r="I16" s="10">
        <f>AVERAGE('German Quarterly Data'!J55:J58)</f>
        <v>112.7415</v>
      </c>
      <c r="J16" s="10">
        <f t="shared" ref="J16" si="35">(I16-I15)/I15*100</f>
        <v>11.987543860956119</v>
      </c>
      <c r="K16" s="10">
        <f>AVERAGE('German Quarterly Data'!L55:L58)</f>
        <v>113.0395</v>
      </c>
      <c r="L16" s="10">
        <f t="shared" ref="L16" si="36">(K16-K15)/K15*100</f>
        <v>10.425183774147079</v>
      </c>
    </row>
    <row r="17" spans="1:12">
      <c r="B17" s="7">
        <v>2023</v>
      </c>
      <c r="C17" s="10">
        <f>AVERAGE('German Quarterly Data'!D59:D62)</f>
        <v>109.678</v>
      </c>
      <c r="D17" s="10">
        <f t="shared" si="0"/>
        <v>3.8642013305239238</v>
      </c>
      <c r="E17" s="10">
        <f>AVERAGE('German Quarterly Data'!F59:F62)</f>
        <v>111.92225000000001</v>
      </c>
      <c r="F17" s="10">
        <f t="shared" si="0"/>
        <v>4.2657549496591614</v>
      </c>
      <c r="G17" s="10">
        <f>AVERAGE('German Quarterly Data'!H59:H62)</f>
        <v>113.20124999999999</v>
      </c>
      <c r="H17" s="10">
        <f t="shared" ref="H17" si="37">(G17-G16)/G16*100</f>
        <v>4.6705963938973483</v>
      </c>
      <c r="I17" s="10">
        <f>AVERAGE('German Quarterly Data'!J59:J62)</f>
        <v>113.23075</v>
      </c>
      <c r="J17" s="10">
        <f t="shared" ref="J17" si="38">(I17-I16)/I16*100</f>
        <v>0.43395732715991747</v>
      </c>
      <c r="K17" s="10">
        <f>AVERAGE('German Quarterly Data'!L59:L62)</f>
        <v>122.387</v>
      </c>
      <c r="L17" s="10">
        <f t="shared" ref="L17" si="39">(K17-K16)/K16*100</f>
        <v>8.2692333210957205</v>
      </c>
    </row>
    <row r="18" spans="1:12">
      <c r="B18" s="7">
        <v>2024</v>
      </c>
      <c r="C18" s="10">
        <f>AVERAGE('German Quarterly Data'!D63:D66)</f>
        <v>114.64975</v>
      </c>
      <c r="D18" s="10">
        <f t="shared" si="0"/>
        <v>4.5330421780119989</v>
      </c>
      <c r="E18" s="10">
        <f>AVERAGE('German Quarterly Data'!F63:F66)</f>
        <v>117.62974999999999</v>
      </c>
      <c r="F18" s="10">
        <f t="shared" si="0"/>
        <v>5.0995222129647866</v>
      </c>
      <c r="G18" s="10">
        <f>AVERAGE('German Quarterly Data'!H63:H66)</f>
        <v>119.78524999999999</v>
      </c>
      <c r="H18" s="10">
        <f t="shared" ref="H18" si="40">(G18-G17)/G17*100</f>
        <v>5.8161901922461139</v>
      </c>
      <c r="I18" s="10">
        <f>AVERAGE('German Quarterly Data'!J63:J66)</f>
        <v>120.86150000000001</v>
      </c>
      <c r="J18" s="10">
        <f t="shared" ref="J18" si="41">(I18-I17)/I17*100</f>
        <v>6.7391145956376741</v>
      </c>
      <c r="K18" s="10">
        <f>AVERAGE('German Quarterly Data'!L63:L66)</f>
        <v>129.02625</v>
      </c>
      <c r="L18" s="10">
        <f t="shared" ref="L18" si="42">(K18-K17)/K17*100</f>
        <v>5.4248000196099291</v>
      </c>
    </row>
    <row r="19" spans="1:12">
      <c r="B19" s="7"/>
      <c r="C19" s="3"/>
      <c r="D19" s="10"/>
      <c r="E19" s="4"/>
      <c r="F19" s="10"/>
      <c r="G19" s="2"/>
      <c r="H19" s="10"/>
      <c r="I19" s="12"/>
      <c r="J19" s="10"/>
      <c r="K19" s="13"/>
      <c r="L19" s="10"/>
    </row>
    <row r="20" spans="1:12">
      <c r="A20" s="26" t="s">
        <v>29</v>
      </c>
      <c r="B20" s="26"/>
      <c r="C20" s="26">
        <f>(C18/C3)^(1/(B18-B3))</f>
        <v>1.0259051418702934</v>
      </c>
      <c r="D20" s="26"/>
      <c r="E20" s="26">
        <f>(E18/E3)^(1/(D18-D3))</f>
        <v>1.1015741021920864</v>
      </c>
      <c r="F20" s="26"/>
      <c r="G20" s="26">
        <f>(G18/G3)^(1/(F18-F3))</f>
        <v>1.0991042632311763</v>
      </c>
      <c r="H20" s="26"/>
      <c r="I20" s="26">
        <f>(I18/I3)^(1/(H18-H3))</f>
        <v>1.0803804306682525</v>
      </c>
      <c r="J20" s="26"/>
      <c r="K20" s="26">
        <f>(K18/K3)^(1/(J18-J3))</f>
        <v>1.1041518038587708</v>
      </c>
      <c r="L20" s="10"/>
    </row>
    <row r="21" spans="1:12">
      <c r="B21" s="7"/>
      <c r="C21" s="3"/>
      <c r="D21" s="10"/>
      <c r="E21" s="4"/>
      <c r="F21" s="10"/>
      <c r="G21" s="2"/>
      <c r="H21" s="10"/>
      <c r="I21" s="12"/>
      <c r="J21" s="10"/>
      <c r="K21" s="13"/>
      <c r="L21" s="10"/>
    </row>
    <row r="22" spans="1:12">
      <c r="B22" s="7"/>
      <c r="C22" s="3"/>
      <c r="D22" s="10"/>
      <c r="E22" s="4"/>
      <c r="F22" s="10"/>
      <c r="G22" s="2"/>
      <c r="H22" s="10"/>
      <c r="I22" s="12"/>
      <c r="J22" s="10"/>
      <c r="K22" s="13"/>
      <c r="L22" s="10"/>
    </row>
    <row r="23" spans="1:12">
      <c r="B23" s="7"/>
      <c r="C23" s="3"/>
      <c r="D23" s="10"/>
      <c r="E23" s="4"/>
      <c r="F23" s="10"/>
      <c r="G23" s="2"/>
      <c r="H23" s="10"/>
      <c r="I23" s="12"/>
      <c r="J23" s="10"/>
      <c r="K23" s="13"/>
      <c r="L23" s="10"/>
    </row>
    <row r="24" spans="1:12">
      <c r="B24" s="7"/>
      <c r="C24" s="3"/>
      <c r="D24" s="10"/>
      <c r="E24" s="4"/>
      <c r="F24" s="10"/>
      <c r="G24" s="2"/>
      <c r="H24" s="10"/>
      <c r="I24" s="12"/>
      <c r="J24" s="10"/>
      <c r="K24" s="13"/>
      <c r="L24" s="10"/>
    </row>
    <row r="25" spans="1:12">
      <c r="B25" s="7"/>
      <c r="C25" s="3"/>
      <c r="D25" s="10"/>
      <c r="E25" s="4"/>
      <c r="F25" s="10"/>
      <c r="G25" s="2"/>
      <c r="H25" s="10"/>
      <c r="I25" s="12"/>
      <c r="J25" s="10"/>
      <c r="K25" s="13"/>
      <c r="L25" s="10"/>
    </row>
    <row r="26" spans="1:12">
      <c r="B26" s="7"/>
      <c r="C26" s="3"/>
      <c r="D26" s="10"/>
      <c r="E26" s="4"/>
      <c r="F26" s="10"/>
      <c r="G26" s="2"/>
      <c r="H26" s="10"/>
      <c r="I26" s="12"/>
      <c r="J26" s="10"/>
      <c r="K26" s="13"/>
      <c r="L26" s="10"/>
    </row>
    <row r="27" spans="1:12">
      <c r="B27" s="7"/>
      <c r="C27" s="3"/>
      <c r="D27" s="10"/>
      <c r="E27" s="4"/>
      <c r="F27" s="10"/>
      <c r="G27" s="2"/>
      <c r="H27" s="10"/>
      <c r="I27" s="12"/>
      <c r="J27" s="10"/>
      <c r="K27" s="13"/>
      <c r="L27" s="10"/>
    </row>
    <row r="28" spans="1:12">
      <c r="B28" s="7"/>
      <c r="C28" s="3"/>
      <c r="D28" s="10"/>
      <c r="E28" s="4"/>
      <c r="F28" s="10"/>
      <c r="G28" s="2"/>
      <c r="H28" s="10"/>
      <c r="I28" s="12"/>
      <c r="J28" s="10"/>
      <c r="K28" s="13"/>
      <c r="L28" s="10"/>
    </row>
    <row r="29" spans="1:12">
      <c r="B29" s="7"/>
      <c r="C29" s="3"/>
      <c r="D29" s="10"/>
      <c r="E29" s="4"/>
      <c r="F29" s="10"/>
      <c r="G29" s="2"/>
      <c r="H29" s="10"/>
      <c r="I29" s="12"/>
      <c r="J29" s="10"/>
      <c r="K29" s="13"/>
      <c r="L29" s="10"/>
    </row>
    <row r="30" spans="1:12">
      <c r="B30" s="7"/>
      <c r="C30" s="3"/>
      <c r="D30" s="10"/>
      <c r="E30" s="4"/>
      <c r="F30" s="10"/>
      <c r="G30" s="2"/>
      <c r="H30" s="10"/>
      <c r="I30" s="12"/>
      <c r="J30" s="10"/>
      <c r="K30" s="13"/>
      <c r="L30" s="10"/>
    </row>
    <row r="31" spans="1:12">
      <c r="B31" s="7"/>
      <c r="C31" s="3"/>
      <c r="D31" s="10"/>
      <c r="E31" s="4"/>
      <c r="F31" s="10"/>
      <c r="G31" s="2"/>
      <c r="H31" s="10"/>
      <c r="I31" s="12"/>
      <c r="J31" s="10"/>
      <c r="K31" s="13"/>
      <c r="L31" s="10"/>
    </row>
    <row r="32" spans="1:12">
      <c r="B32" s="7"/>
      <c r="C32" s="3"/>
      <c r="D32" s="10"/>
      <c r="E32" s="4"/>
      <c r="F32" s="10"/>
      <c r="G32" s="2"/>
      <c r="H32" s="10"/>
      <c r="I32" s="12"/>
      <c r="J32" s="10"/>
      <c r="K32" s="13"/>
      <c r="L32" s="10"/>
    </row>
    <row r="33" spans="2:12">
      <c r="B33" s="7"/>
      <c r="C33" s="3"/>
      <c r="D33" s="10"/>
      <c r="E33" s="4"/>
      <c r="F33" s="10"/>
      <c r="G33" s="2"/>
      <c r="H33" s="10"/>
      <c r="I33" s="12"/>
      <c r="J33" s="10"/>
      <c r="K33" s="13"/>
      <c r="L33" s="10"/>
    </row>
    <row r="34" spans="2:12">
      <c r="B34" s="7"/>
      <c r="C34" s="3"/>
      <c r="D34" s="10"/>
      <c r="E34" s="4"/>
      <c r="F34" s="10"/>
      <c r="G34" s="2"/>
      <c r="H34" s="10"/>
      <c r="I34" s="12"/>
      <c r="J34" s="10"/>
      <c r="K34" s="13"/>
      <c r="L34" s="10"/>
    </row>
    <row r="35" spans="2:12">
      <c r="B35" s="7"/>
      <c r="C35" s="3"/>
      <c r="D35" s="10"/>
      <c r="E35" s="4"/>
      <c r="F35" s="10"/>
      <c r="G35" s="2"/>
      <c r="H35" s="10"/>
      <c r="I35" s="12"/>
      <c r="J35" s="10"/>
      <c r="K35" s="13"/>
      <c r="L35" s="10"/>
    </row>
    <row r="36" spans="2:12">
      <c r="B36" s="7"/>
      <c r="C36" s="3"/>
      <c r="D36" s="10"/>
      <c r="E36" s="4"/>
      <c r="F36" s="10"/>
      <c r="G36" s="2"/>
      <c r="H36" s="10"/>
      <c r="I36" s="12"/>
      <c r="J36" s="10"/>
      <c r="K36" s="13"/>
      <c r="L36" s="10"/>
    </row>
    <row r="37" spans="2:12">
      <c r="B37" s="7"/>
      <c r="C37" s="3"/>
      <c r="D37" s="10"/>
      <c r="E37" s="4"/>
      <c r="F37" s="10"/>
      <c r="G37" s="2"/>
      <c r="H37" s="10"/>
      <c r="I37" s="12"/>
      <c r="J37" s="10"/>
      <c r="K37" s="13"/>
      <c r="L37" s="10"/>
    </row>
    <row r="38" spans="2:12">
      <c r="B38" s="7"/>
      <c r="C38" s="3"/>
      <c r="D38" s="10"/>
      <c r="E38" s="4"/>
      <c r="F38" s="10"/>
      <c r="G38" s="2"/>
      <c r="H38" s="10"/>
      <c r="I38" s="12"/>
      <c r="J38" s="10"/>
      <c r="K38" s="13"/>
      <c r="L38" s="10"/>
    </row>
    <row r="39" spans="2:12">
      <c r="B39" s="7"/>
      <c r="C39" s="3"/>
      <c r="D39" s="10"/>
      <c r="E39" s="4"/>
      <c r="F39" s="10"/>
      <c r="G39" s="2"/>
      <c r="H39" s="10"/>
      <c r="I39" s="12"/>
      <c r="J39" s="10"/>
      <c r="K39" s="13"/>
      <c r="L39" s="10"/>
    </row>
    <row r="40" spans="2:12">
      <c r="B40" s="7"/>
      <c r="C40" s="3"/>
      <c r="D40" s="10"/>
      <c r="E40" s="4"/>
      <c r="F40" s="10"/>
      <c r="G40" s="2"/>
      <c r="H40" s="10"/>
      <c r="I40" s="12"/>
      <c r="J40" s="10"/>
      <c r="K40" s="13"/>
      <c r="L40" s="10"/>
    </row>
    <row r="41" spans="2:12">
      <c r="B41" s="7"/>
      <c r="C41" s="3"/>
      <c r="D41" s="10"/>
      <c r="E41" s="4"/>
      <c r="F41" s="10"/>
      <c r="G41" s="2"/>
      <c r="H41" s="10"/>
      <c r="I41" s="12"/>
      <c r="J41" s="10"/>
      <c r="K41" s="13"/>
      <c r="L41" s="10"/>
    </row>
    <row r="42" spans="2:12">
      <c r="B42" s="7"/>
      <c r="C42" s="3"/>
      <c r="D42" s="10"/>
      <c r="E42" s="4"/>
      <c r="F42" s="10"/>
      <c r="G42" s="2"/>
      <c r="H42" s="10"/>
      <c r="I42" s="12"/>
      <c r="J42" s="10"/>
      <c r="K42" s="13"/>
      <c r="L42" s="10"/>
    </row>
    <row r="43" spans="2:12">
      <c r="B43" s="7"/>
      <c r="C43" s="3"/>
      <c r="D43" s="10"/>
      <c r="E43" s="4"/>
      <c r="F43" s="10"/>
      <c r="G43" s="2"/>
      <c r="H43" s="10"/>
      <c r="I43" s="12"/>
      <c r="J43" s="10"/>
      <c r="K43" s="13"/>
      <c r="L43" s="10"/>
    </row>
    <row r="44" spans="2:12">
      <c r="B44" s="7"/>
      <c r="C44" s="3"/>
      <c r="D44" s="10"/>
      <c r="E44" s="4"/>
      <c r="F44" s="10"/>
      <c r="G44" s="2"/>
      <c r="H44" s="10"/>
      <c r="I44" s="12"/>
      <c r="J44" s="10"/>
      <c r="K44" s="13"/>
      <c r="L44" s="10"/>
    </row>
    <row r="45" spans="2:12">
      <c r="B45" s="7"/>
      <c r="C45" s="3"/>
      <c r="D45" s="10"/>
      <c r="E45" s="4"/>
      <c r="F45" s="10"/>
      <c r="G45" s="2"/>
      <c r="H45" s="10"/>
      <c r="I45" s="12"/>
      <c r="J45" s="10"/>
      <c r="K45" s="13"/>
      <c r="L45" s="10"/>
    </row>
    <row r="46" spans="2:12">
      <c r="B46" s="7"/>
      <c r="C46" s="3"/>
      <c r="D46" s="10"/>
      <c r="E46" s="4"/>
      <c r="F46" s="10"/>
      <c r="G46" s="2"/>
      <c r="H46" s="10"/>
      <c r="I46" s="12"/>
      <c r="J46" s="10"/>
      <c r="K46" s="13"/>
      <c r="L46" s="10"/>
    </row>
    <row r="47" spans="2:12">
      <c r="B47" s="7"/>
      <c r="C47" s="3"/>
      <c r="D47" s="10"/>
      <c r="E47" s="4"/>
      <c r="F47" s="10"/>
      <c r="G47" s="2"/>
      <c r="H47" s="10"/>
      <c r="I47" s="12"/>
      <c r="J47" s="10"/>
      <c r="K47" s="13"/>
      <c r="L47" s="10"/>
    </row>
    <row r="48" spans="2:12">
      <c r="B48" s="7"/>
      <c r="C48" s="3"/>
      <c r="D48" s="10"/>
      <c r="E48" s="4"/>
      <c r="F48" s="10"/>
      <c r="G48" s="2"/>
      <c r="H48" s="10"/>
      <c r="I48" s="12"/>
      <c r="J48" s="10"/>
      <c r="K48" s="13"/>
      <c r="L48" s="10"/>
    </row>
    <row r="49" spans="2:12">
      <c r="B49" s="7"/>
      <c r="C49" s="3"/>
      <c r="D49" s="10"/>
      <c r="E49" s="4"/>
      <c r="F49" s="10"/>
      <c r="G49" s="2"/>
      <c r="H49" s="10"/>
      <c r="I49" s="12"/>
      <c r="J49" s="10"/>
      <c r="K49" s="13"/>
      <c r="L49" s="10"/>
    </row>
    <row r="50" spans="2:12">
      <c r="B50" s="7"/>
      <c r="C50" s="3"/>
      <c r="D50" s="10"/>
      <c r="E50" s="4"/>
      <c r="F50" s="10"/>
      <c r="G50" s="2"/>
      <c r="H50" s="10"/>
      <c r="I50" s="12"/>
      <c r="J50" s="10"/>
      <c r="K50" s="13"/>
      <c r="L50" s="10"/>
    </row>
    <row r="51" spans="2:12">
      <c r="B51" s="7"/>
      <c r="C51" s="3"/>
      <c r="D51" s="10"/>
      <c r="E51" s="4"/>
      <c r="F51" s="10"/>
      <c r="G51" s="2"/>
      <c r="H51" s="10"/>
      <c r="I51" s="12"/>
      <c r="J51" s="10"/>
      <c r="K51" s="13"/>
      <c r="L51" s="10"/>
    </row>
    <row r="52" spans="2:12">
      <c r="B52" s="7"/>
      <c r="C52" s="3"/>
      <c r="D52" s="10"/>
      <c r="E52" s="4"/>
      <c r="F52" s="10"/>
      <c r="G52" s="2"/>
      <c r="H52" s="10"/>
      <c r="I52" s="12"/>
      <c r="J52" s="10"/>
      <c r="K52" s="13"/>
      <c r="L52" s="10"/>
    </row>
    <row r="53" spans="2:12">
      <c r="B53" s="7"/>
      <c r="C53" s="3"/>
      <c r="D53" s="10"/>
      <c r="E53" s="4"/>
      <c r="F53" s="10"/>
      <c r="G53" s="2"/>
      <c r="H53" s="10"/>
      <c r="I53" s="12"/>
      <c r="J53" s="10"/>
      <c r="K53" s="13"/>
      <c r="L53" s="10"/>
    </row>
    <row r="54" spans="2:12">
      <c r="B54" s="7"/>
      <c r="C54" s="3"/>
      <c r="D54" s="10"/>
      <c r="E54" s="4"/>
      <c r="F54" s="10"/>
      <c r="G54" s="2"/>
      <c r="H54" s="10"/>
      <c r="I54" s="12"/>
      <c r="J54" s="10"/>
      <c r="K54" s="13"/>
      <c r="L54" s="10"/>
    </row>
    <row r="55" spans="2:12">
      <c r="B55" s="7"/>
      <c r="C55" s="3"/>
      <c r="D55" s="10"/>
      <c r="E55" s="4"/>
      <c r="F55" s="10"/>
      <c r="G55" s="2"/>
      <c r="H55" s="10"/>
      <c r="I55" s="12"/>
      <c r="J55" s="10"/>
      <c r="K55" s="13"/>
      <c r="L55" s="10"/>
    </row>
    <row r="56" spans="2:12">
      <c r="B56" s="7"/>
      <c r="C56" s="3"/>
      <c r="D56" s="10"/>
      <c r="E56" s="4"/>
      <c r="F56" s="10"/>
      <c r="G56" s="2"/>
      <c r="H56" s="10"/>
      <c r="I56" s="12"/>
      <c r="J56" s="10"/>
      <c r="K56" s="13"/>
      <c r="L56" s="10"/>
    </row>
    <row r="57" spans="2:12">
      <c r="B57" s="7"/>
      <c r="C57" s="3"/>
      <c r="D57" s="10"/>
      <c r="E57" s="4"/>
      <c r="F57" s="10"/>
      <c r="G57" s="2"/>
      <c r="H57" s="10"/>
      <c r="I57" s="12"/>
      <c r="J57" s="10"/>
      <c r="K57" s="13"/>
      <c r="L57" s="10"/>
    </row>
    <row r="58" spans="2:12">
      <c r="B58" s="7"/>
      <c r="C58" s="3"/>
      <c r="D58" s="10"/>
      <c r="E58" s="4"/>
      <c r="F58" s="10"/>
      <c r="G58" s="2"/>
      <c r="H58" s="10"/>
      <c r="I58" s="12"/>
      <c r="J58" s="10"/>
      <c r="K58" s="13"/>
      <c r="L58" s="10"/>
    </row>
    <row r="59" spans="2:12">
      <c r="B59" s="7"/>
      <c r="C59" s="3"/>
      <c r="D59" s="10"/>
      <c r="E59" s="4"/>
      <c r="F59" s="10"/>
      <c r="G59" s="2"/>
      <c r="H59" s="10"/>
      <c r="I59" s="12"/>
      <c r="J59" s="10"/>
      <c r="K59" s="13"/>
      <c r="L59" s="10"/>
    </row>
    <row r="60" spans="2:12">
      <c r="B60" s="7"/>
      <c r="C60" s="3"/>
      <c r="D60" s="10"/>
      <c r="E60" s="4"/>
      <c r="F60" s="10"/>
      <c r="G60" s="2"/>
      <c r="H60" s="10"/>
      <c r="I60" s="12"/>
      <c r="J60" s="10"/>
      <c r="K60" s="13"/>
      <c r="L60" s="10"/>
    </row>
    <row r="61" spans="2:12">
      <c r="B61" s="7"/>
      <c r="C61" s="3"/>
      <c r="D61" s="10"/>
      <c r="E61" s="4"/>
      <c r="F61" s="10"/>
      <c r="G61" s="2"/>
      <c r="H61" s="10"/>
      <c r="I61" s="12"/>
      <c r="J61" s="10"/>
      <c r="K61" s="13"/>
      <c r="L61" s="10"/>
    </row>
    <row r="62" spans="2:12">
      <c r="B62" s="7"/>
      <c r="C62" s="3"/>
      <c r="D62" s="10"/>
      <c r="E62" s="4"/>
      <c r="F62" s="10"/>
      <c r="G62" s="2"/>
      <c r="H62" s="10"/>
      <c r="I62" s="12"/>
      <c r="J62" s="10"/>
      <c r="K62" s="13"/>
      <c r="L62" s="10"/>
    </row>
    <row r="63" spans="2:12">
      <c r="B63" s="7"/>
      <c r="C63" s="3"/>
      <c r="D63" s="10"/>
      <c r="E63" s="4"/>
      <c r="F63" s="10"/>
      <c r="G63" s="2"/>
      <c r="H63" s="10"/>
      <c r="I63" s="12"/>
      <c r="J63" s="10"/>
      <c r="K63" s="13"/>
      <c r="L63" s="10"/>
    </row>
    <row r="64" spans="2:12">
      <c r="B64" s="7"/>
      <c r="C64" s="3"/>
      <c r="D64" s="10"/>
      <c r="E64" s="4"/>
      <c r="F64" s="10"/>
      <c r="G64" s="2"/>
      <c r="H64" s="10"/>
      <c r="I64" s="12"/>
      <c r="J64" s="10"/>
      <c r="K64" s="13"/>
      <c r="L64" s="10"/>
    </row>
    <row r="65" spans="2:12">
      <c r="B65" s="7"/>
      <c r="C65" s="3"/>
      <c r="D65" s="10"/>
      <c r="E65" s="4"/>
      <c r="F65" s="10"/>
      <c r="G65" s="2"/>
      <c r="H65" s="10"/>
      <c r="I65" s="12"/>
      <c r="J65" s="10"/>
      <c r="K65" s="13"/>
      <c r="L65" s="10"/>
    </row>
    <row r="66" spans="2:12">
      <c r="B66" s="7"/>
      <c r="C66" s="3"/>
      <c r="D66" s="10"/>
      <c r="E66" s="4"/>
      <c r="F66" s="10"/>
      <c r="G66" s="2"/>
      <c r="H66" s="10"/>
      <c r="I66" s="12"/>
      <c r="J66" s="10"/>
      <c r="K66" s="13"/>
      <c r="L66" s="10"/>
    </row>
    <row r="67" spans="2:12">
      <c r="B67" s="7"/>
      <c r="C67" s="3"/>
      <c r="D67" s="10"/>
      <c r="E67" s="4"/>
      <c r="F67" s="10"/>
      <c r="G67" s="2"/>
      <c r="H67" s="10"/>
      <c r="I67" s="12"/>
      <c r="J67" s="10"/>
      <c r="K67" s="13"/>
      <c r="L67" s="10"/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32"/>
  <sheetViews>
    <sheetView workbookViewId="0">
      <selection activeCell="G6" sqref="G6"/>
    </sheetView>
  </sheetViews>
  <sheetFormatPr baseColWidth="10" defaultRowHeight="15"/>
  <cols>
    <col min="1" max="1" width="32.28515625" bestFit="1" customWidth="1"/>
    <col min="4" max="4" width="19.28515625" customWidth="1"/>
    <col min="7" max="7" width="21.5703125" customWidth="1"/>
  </cols>
  <sheetData>
    <row r="1" spans="1:29" ht="105">
      <c r="A1" s="1" t="s">
        <v>31</v>
      </c>
    </row>
    <row r="2" spans="1:29" s="17" customFormat="1" ht="21.75" customHeight="1">
      <c r="B2" s="17" t="s">
        <v>1</v>
      </c>
      <c r="C2" s="17" t="s">
        <v>7</v>
      </c>
      <c r="D2" s="17" t="s">
        <v>19</v>
      </c>
      <c r="G2" s="23" t="s">
        <v>29</v>
      </c>
    </row>
    <row r="3" spans="1:29">
      <c r="B3">
        <v>2003</v>
      </c>
      <c r="C3" s="24">
        <v>100</v>
      </c>
      <c r="G3" s="23">
        <f>(C24/C9)^(1/(B24-B9))</f>
        <v>1.1943947430166939</v>
      </c>
    </row>
    <row r="4" spans="1:29">
      <c r="B4">
        <v>2004</v>
      </c>
      <c r="C4" s="24">
        <v>108.599</v>
      </c>
      <c r="D4" s="10">
        <f t="shared" ref="D4:D9" si="0">(C4-C3)/C3*100</f>
        <v>8.5990000000000038</v>
      </c>
    </row>
    <row r="5" spans="1:29">
      <c r="B5">
        <v>2005</v>
      </c>
      <c r="C5" s="24">
        <v>117.482</v>
      </c>
      <c r="D5" s="10">
        <f t="shared" si="0"/>
        <v>8.1796333299569941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27"/>
    </row>
    <row r="6" spans="1:29">
      <c r="B6">
        <v>2006</v>
      </c>
      <c r="C6" s="24">
        <v>128.75700000000001</v>
      </c>
      <c r="D6" s="10">
        <f t="shared" si="0"/>
        <v>9.5972148924941738</v>
      </c>
    </row>
    <row r="7" spans="1:29">
      <c r="B7">
        <v>2007</v>
      </c>
      <c r="C7" s="24">
        <v>140.03100000000001</v>
      </c>
      <c r="D7" s="10">
        <f t="shared" si="0"/>
        <v>8.7560287984342615</v>
      </c>
    </row>
    <row r="8" spans="1:29">
      <c r="B8">
        <v>2008</v>
      </c>
      <c r="C8" s="24">
        <v>154.65600000000001</v>
      </c>
      <c r="D8" s="10">
        <f t="shared" si="0"/>
        <v>10.444115945754868</v>
      </c>
    </row>
    <row r="9" spans="1:29">
      <c r="B9">
        <v>2009</v>
      </c>
      <c r="C9" s="24">
        <v>164.32300000000001</v>
      </c>
      <c r="D9" s="10">
        <f t="shared" si="0"/>
        <v>6.2506465963169884</v>
      </c>
    </row>
    <row r="10" spans="1:29">
      <c r="B10">
        <v>2010</v>
      </c>
      <c r="C10" s="24">
        <v>178.4</v>
      </c>
      <c r="D10" s="10">
        <f>(C10-C9)/C9*100</f>
        <v>8.5666644352890327</v>
      </c>
    </row>
    <row r="11" spans="1:29">
      <c r="B11">
        <v>2011</v>
      </c>
      <c r="C11" s="24">
        <v>189.946</v>
      </c>
      <c r="D11" s="10">
        <f t="shared" ref="D11:D32" si="1">(C11-C10)/C10*100</f>
        <v>6.4719730941703997</v>
      </c>
    </row>
    <row r="12" spans="1:29">
      <c r="B12">
        <v>2012</v>
      </c>
      <c r="C12" s="24">
        <v>206.83500000000001</v>
      </c>
      <c r="D12" s="10">
        <f t="shared" si="1"/>
        <v>8.8914744190454176</v>
      </c>
    </row>
    <row r="13" spans="1:29">
      <c r="B13">
        <v>2013</v>
      </c>
      <c r="C13" s="24">
        <v>222.333</v>
      </c>
      <c r="D13" s="10">
        <f t="shared" si="1"/>
        <v>7.492929146421055</v>
      </c>
    </row>
    <row r="14" spans="1:29">
      <c r="B14">
        <v>2014</v>
      </c>
      <c r="C14" s="24">
        <v>242.02</v>
      </c>
      <c r="D14" s="10">
        <f t="shared" si="1"/>
        <v>8.8547359141468043</v>
      </c>
    </row>
    <row r="15" spans="1:29">
      <c r="B15">
        <v>2015</v>
      </c>
      <c r="C15" s="24">
        <v>260.58499999999998</v>
      </c>
      <c r="D15" s="10">
        <f t="shared" si="1"/>
        <v>7.6708536484587917</v>
      </c>
    </row>
    <row r="16" spans="1:29">
      <c r="B16">
        <v>2016</v>
      </c>
      <c r="C16" s="24">
        <v>280.846</v>
      </c>
      <c r="D16" s="10">
        <f t="shared" si="1"/>
        <v>7.7751981119404512</v>
      </c>
    </row>
    <row r="17" spans="1:4">
      <c r="B17">
        <v>2017</v>
      </c>
      <c r="C17" s="24">
        <v>312.14400000000001</v>
      </c>
      <c r="D17" s="10">
        <f t="shared" si="1"/>
        <v>11.144185781531515</v>
      </c>
    </row>
    <row r="18" spans="1:4">
      <c r="B18">
        <v>2018</v>
      </c>
      <c r="C18" s="24">
        <v>363.125</v>
      </c>
      <c r="D18" s="10">
        <f t="shared" si="1"/>
        <v>16.33252601363473</v>
      </c>
    </row>
    <row r="19" spans="1:4">
      <c r="B19">
        <v>2019</v>
      </c>
      <c r="C19" s="24">
        <v>418.23599999999999</v>
      </c>
      <c r="D19" s="10">
        <f t="shared" si="1"/>
        <v>15.176867469879515</v>
      </c>
    </row>
    <row r="20" spans="1:4">
      <c r="B20">
        <v>2020</v>
      </c>
      <c r="C20" s="24">
        <v>469.59100000000001</v>
      </c>
      <c r="D20" s="10">
        <f t="shared" si="1"/>
        <v>12.278952553103995</v>
      </c>
    </row>
    <row r="21" spans="1:4">
      <c r="B21">
        <v>2021</v>
      </c>
      <c r="C21" s="24">
        <v>561.61400000000003</v>
      </c>
      <c r="D21" s="10">
        <f>(C21-C20)/C20*100</f>
        <v>19.596414752412212</v>
      </c>
    </row>
    <row r="22" spans="1:4">
      <c r="B22">
        <v>2022</v>
      </c>
      <c r="C22" s="24">
        <v>967.71100000000001</v>
      </c>
      <c r="D22" s="10">
        <f t="shared" si="1"/>
        <v>72.308916800507106</v>
      </c>
    </row>
    <row r="23" spans="1:4">
      <c r="B23">
        <v>2023</v>
      </c>
      <c r="C23" s="24">
        <v>1488.914</v>
      </c>
      <c r="D23" s="10">
        <f t="shared" si="1"/>
        <v>53.859365037702368</v>
      </c>
    </row>
    <row r="24" spans="1:4">
      <c r="B24">
        <v>2024</v>
      </c>
      <c r="C24" s="24">
        <v>2360.0250000000001</v>
      </c>
      <c r="D24" s="10">
        <f t="shared" si="1"/>
        <v>58.50646847299442</v>
      </c>
    </row>
    <row r="25" spans="1:4">
      <c r="A25" s="42" t="s">
        <v>30</v>
      </c>
      <c r="B25" s="20">
        <v>2025</v>
      </c>
      <c r="C25" s="25">
        <f>C24*$G$3</f>
        <v>2818.8014533879732</v>
      </c>
      <c r="D25" s="22">
        <f t="shared" si="1"/>
        <v>19.439474301669392</v>
      </c>
    </row>
    <row r="26" spans="1:4">
      <c r="A26" s="43"/>
      <c r="B26" s="20">
        <v>2026</v>
      </c>
      <c r="C26" s="25">
        <f t="shared" ref="C26:C32" si="2">C25*$G$3</f>
        <v>3366.7616375344114</v>
      </c>
      <c r="D26" s="22">
        <f t="shared" si="1"/>
        <v>19.439474301669389</v>
      </c>
    </row>
    <row r="27" spans="1:4">
      <c r="A27" s="43"/>
      <c r="B27" s="20">
        <v>2027</v>
      </c>
      <c r="C27" s="25">
        <f t="shared" si="2"/>
        <v>4021.2424008613771</v>
      </c>
      <c r="D27" s="22">
        <f t="shared" si="1"/>
        <v>19.439474301669396</v>
      </c>
    </row>
    <row r="28" spans="1:4">
      <c r="A28" s="43"/>
      <c r="B28" s="20">
        <v>2028</v>
      </c>
      <c r="C28" s="25">
        <f t="shared" si="2"/>
        <v>4802.9507839846574</v>
      </c>
      <c r="D28" s="22">
        <f t="shared" si="1"/>
        <v>19.439474301669382</v>
      </c>
    </row>
    <row r="29" spans="1:4">
      <c r="A29" s="43"/>
      <c r="B29" s="20">
        <v>2029</v>
      </c>
      <c r="C29" s="25">
        <f t="shared" si="2"/>
        <v>5736.6191673591829</v>
      </c>
      <c r="D29" s="22">
        <f t="shared" si="1"/>
        <v>19.439474301669382</v>
      </c>
    </row>
    <row r="30" spans="1:4">
      <c r="A30" s="43"/>
      <c r="B30" s="20">
        <v>2030</v>
      </c>
      <c r="C30" s="25">
        <f t="shared" si="2"/>
        <v>6851.7877761826121</v>
      </c>
      <c r="D30" s="22">
        <f t="shared" si="1"/>
        <v>19.439474301669392</v>
      </c>
    </row>
    <row r="31" spans="1:4">
      <c r="A31" s="43"/>
      <c r="B31" s="20">
        <v>2031</v>
      </c>
      <c r="C31" s="25">
        <f t="shared" si="2"/>
        <v>8183.7393001385553</v>
      </c>
      <c r="D31" s="22">
        <f t="shared" si="1"/>
        <v>19.439474301669389</v>
      </c>
    </row>
    <row r="32" spans="1:4">
      <c r="A32" s="43"/>
      <c r="B32" s="20">
        <v>2032</v>
      </c>
      <c r="C32" s="25">
        <f t="shared" si="2"/>
        <v>9774.6151983046075</v>
      </c>
      <c r="D32" s="22">
        <f t="shared" si="1"/>
        <v>19.439474301669382</v>
      </c>
    </row>
  </sheetData>
  <mergeCells count="1">
    <mergeCell ref="A25:A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G5" sqref="G5"/>
    </sheetView>
  </sheetViews>
  <sheetFormatPr baseColWidth="10" defaultRowHeight="15"/>
  <cols>
    <col min="1" max="1" width="32.28515625" bestFit="1" customWidth="1"/>
    <col min="4" max="4" width="19.28515625" customWidth="1"/>
    <col min="7" max="7" width="21.5703125" customWidth="1"/>
  </cols>
  <sheetData>
    <row r="1" spans="1:7" ht="105">
      <c r="A1" s="1" t="s">
        <v>23</v>
      </c>
    </row>
    <row r="2" spans="1:7" s="17" customFormat="1" ht="21.75" customHeight="1">
      <c r="B2" s="17" t="s">
        <v>1</v>
      </c>
      <c r="C2" s="17" t="s">
        <v>7</v>
      </c>
      <c r="D2" s="17" t="s">
        <v>19</v>
      </c>
      <c r="G2" s="23" t="s">
        <v>29</v>
      </c>
    </row>
    <row r="3" spans="1:7">
      <c r="B3">
        <v>2009</v>
      </c>
      <c r="C3" s="14">
        <v>87.2</v>
      </c>
      <c r="G3" s="23">
        <f>(C18/C3)^(1/(B18-B3))</f>
        <v>1.0211156457202992</v>
      </c>
    </row>
    <row r="4" spans="1:7">
      <c r="B4">
        <v>2010</v>
      </c>
      <c r="C4" s="14">
        <v>88.1</v>
      </c>
      <c r="D4" s="10">
        <f>(C4-C3)/C3*100</f>
        <v>1.0321100917431094</v>
      </c>
    </row>
    <row r="5" spans="1:7">
      <c r="B5">
        <v>2011</v>
      </c>
      <c r="C5" s="14">
        <v>90</v>
      </c>
      <c r="D5" s="10">
        <f t="shared" ref="D5:D26" si="0">(C5-C4)/C4*100</f>
        <v>2.1566401816118113</v>
      </c>
    </row>
    <row r="6" spans="1:7">
      <c r="B6">
        <v>2012</v>
      </c>
      <c r="C6" s="14">
        <v>91.7</v>
      </c>
      <c r="D6" s="10">
        <f t="shared" si="0"/>
        <v>1.8888888888888919</v>
      </c>
    </row>
    <row r="7" spans="1:7">
      <c r="B7">
        <v>2013</v>
      </c>
      <c r="C7" s="14">
        <v>93.1</v>
      </c>
      <c r="D7" s="10">
        <f t="shared" si="0"/>
        <v>1.5267175572518989</v>
      </c>
    </row>
    <row r="8" spans="1:7">
      <c r="B8">
        <v>2014</v>
      </c>
      <c r="C8" s="14">
        <v>94</v>
      </c>
      <c r="D8" s="10">
        <f t="shared" si="0"/>
        <v>0.96670247046187519</v>
      </c>
    </row>
    <row r="9" spans="1:7">
      <c r="B9">
        <v>2015</v>
      </c>
      <c r="C9" s="14">
        <v>94.5</v>
      </c>
      <c r="D9" s="10">
        <f t="shared" si="0"/>
        <v>0.53191489361702127</v>
      </c>
    </row>
    <row r="10" spans="1:7">
      <c r="B10">
        <v>2016</v>
      </c>
      <c r="C10" s="14">
        <v>95</v>
      </c>
      <c r="D10" s="10">
        <f t="shared" si="0"/>
        <v>0.52910052910052907</v>
      </c>
    </row>
    <row r="11" spans="1:7">
      <c r="B11">
        <v>2017</v>
      </c>
      <c r="C11" s="14">
        <v>96.4</v>
      </c>
      <c r="D11" s="10">
        <f t="shared" si="0"/>
        <v>1.4736842105263219</v>
      </c>
    </row>
    <row r="12" spans="1:7">
      <c r="B12">
        <v>2018</v>
      </c>
      <c r="C12" s="14">
        <v>98.1</v>
      </c>
      <c r="D12" s="10">
        <f t="shared" si="0"/>
        <v>1.7634854771784114</v>
      </c>
    </row>
    <row r="13" spans="1:7">
      <c r="B13">
        <v>2019</v>
      </c>
      <c r="C13" s="14">
        <v>99.5</v>
      </c>
      <c r="D13" s="10">
        <f t="shared" si="0"/>
        <v>1.4271151885830844</v>
      </c>
    </row>
    <row r="14" spans="1:7">
      <c r="B14">
        <v>2020</v>
      </c>
      <c r="C14" s="14">
        <v>100</v>
      </c>
      <c r="D14" s="10">
        <f t="shared" si="0"/>
        <v>0.50251256281407031</v>
      </c>
    </row>
    <row r="15" spans="1:7">
      <c r="B15">
        <v>2021</v>
      </c>
      <c r="C15" s="14">
        <v>103.1</v>
      </c>
      <c r="D15" s="10">
        <f t="shared" si="0"/>
        <v>3.0999999999999943</v>
      </c>
    </row>
    <row r="16" spans="1:7">
      <c r="B16">
        <v>2022</v>
      </c>
      <c r="C16" s="14">
        <v>110.2</v>
      </c>
      <c r="D16" s="10">
        <f t="shared" si="0"/>
        <v>6.8865179437439474</v>
      </c>
    </row>
    <row r="17" spans="1:4">
      <c r="B17">
        <v>2023</v>
      </c>
      <c r="C17" s="14">
        <v>116.7</v>
      </c>
      <c r="D17" s="10">
        <f t="shared" si="0"/>
        <v>5.8983666061705984</v>
      </c>
    </row>
    <row r="18" spans="1:4">
      <c r="B18">
        <v>2024</v>
      </c>
      <c r="C18" s="14">
        <v>119.3</v>
      </c>
      <c r="D18" s="10">
        <f t="shared" si="0"/>
        <v>2.227934875749781</v>
      </c>
    </row>
    <row r="19" spans="1:4">
      <c r="A19" s="42" t="s">
        <v>30</v>
      </c>
      <c r="B19" s="20">
        <v>2025</v>
      </c>
      <c r="C19" s="22">
        <f>C18*$G$3</f>
        <v>121.81909653443169</v>
      </c>
      <c r="D19" s="22">
        <f t="shared" si="0"/>
        <v>2.1115645720299216</v>
      </c>
    </row>
    <row r="20" spans="1:4">
      <c r="A20" s="43"/>
      <c r="B20" s="20">
        <v>2026</v>
      </c>
      <c r="C20" s="22">
        <f t="shared" ref="C20:C26" si="1">C19*$G$3</f>
        <v>124.39138541881968</v>
      </c>
      <c r="D20" s="22">
        <f t="shared" si="0"/>
        <v>2.1115645720299194</v>
      </c>
    </row>
    <row r="21" spans="1:4">
      <c r="A21" s="43"/>
      <c r="B21" s="20">
        <v>2027</v>
      </c>
      <c r="C21" s="22">
        <f t="shared" si="1"/>
        <v>127.01798984398067</v>
      </c>
      <c r="D21" s="22">
        <f t="shared" si="0"/>
        <v>2.1115645720299225</v>
      </c>
    </row>
    <row r="22" spans="1:4">
      <c r="A22" s="43"/>
      <c r="B22" s="20">
        <v>2028</v>
      </c>
      <c r="C22" s="22">
        <f t="shared" si="1"/>
        <v>129.70005671763073</v>
      </c>
      <c r="D22" s="22">
        <f t="shared" si="0"/>
        <v>2.1115645720299203</v>
      </c>
    </row>
    <row r="23" spans="1:4">
      <c r="A23" s="43"/>
      <c r="B23" s="20">
        <v>2029</v>
      </c>
      <c r="C23" s="22">
        <f t="shared" si="1"/>
        <v>132.43875716518295</v>
      </c>
      <c r="D23" s="22">
        <f t="shared" si="0"/>
        <v>2.1115645720299328</v>
      </c>
    </row>
    <row r="24" spans="1:4">
      <c r="A24" s="43"/>
      <c r="B24" s="20">
        <v>2030</v>
      </c>
      <c r="C24" s="22">
        <f t="shared" si="1"/>
        <v>135.2352870411197</v>
      </c>
      <c r="D24" s="22">
        <f t="shared" si="0"/>
        <v>2.1115645720299314</v>
      </c>
    </row>
    <row r="25" spans="1:4">
      <c r="A25" s="43"/>
      <c r="B25" s="20">
        <v>2031</v>
      </c>
      <c r="C25" s="22">
        <f t="shared" si="1"/>
        <v>138.09086745116295</v>
      </c>
      <c r="D25" s="22">
        <f t="shared" si="0"/>
        <v>2.1115645720299141</v>
      </c>
    </row>
    <row r="26" spans="1:4">
      <c r="A26" s="43"/>
      <c r="B26" s="20">
        <v>2032</v>
      </c>
      <c r="C26" s="22">
        <f t="shared" si="1"/>
        <v>141.00674528547052</v>
      </c>
      <c r="D26" s="22">
        <f t="shared" si="0"/>
        <v>2.1115645720299288</v>
      </c>
    </row>
  </sheetData>
  <mergeCells count="1">
    <mergeCell ref="A19:A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I6" sqref="I6"/>
    </sheetView>
  </sheetViews>
  <sheetFormatPr baseColWidth="10" defaultRowHeight="15"/>
  <cols>
    <col min="1" max="1" width="32.28515625" bestFit="1" customWidth="1"/>
    <col min="3" max="4" width="23.140625" customWidth="1"/>
    <col min="5" max="5" width="17.28515625" bestFit="1" customWidth="1"/>
    <col min="6" max="6" width="17.85546875" bestFit="1" customWidth="1"/>
    <col min="9" max="9" width="21.5703125" customWidth="1"/>
  </cols>
  <sheetData>
    <row r="1" spans="1:9" ht="75">
      <c r="A1" s="1" t="s">
        <v>27</v>
      </c>
    </row>
    <row r="2" spans="1:9" ht="45">
      <c r="B2" s="17" t="s">
        <v>1</v>
      </c>
      <c r="C2" s="15" t="s">
        <v>24</v>
      </c>
      <c r="D2" s="15" t="s">
        <v>25</v>
      </c>
      <c r="E2" s="17" t="s">
        <v>26</v>
      </c>
      <c r="F2" s="17" t="s">
        <v>19</v>
      </c>
      <c r="I2" s="23" t="s">
        <v>29</v>
      </c>
    </row>
    <row r="3" spans="1:9">
      <c r="B3">
        <v>2009</v>
      </c>
      <c r="C3" s="16">
        <v>21598747000</v>
      </c>
      <c r="D3" s="16">
        <v>10056260145</v>
      </c>
      <c r="E3">
        <f>D3/C3</f>
        <v>0.46559460810388675</v>
      </c>
      <c r="I3" s="23">
        <f>(E18/E3)^(1/(B18-B3))</f>
        <v>0.82771306719829729</v>
      </c>
    </row>
    <row r="4" spans="1:9">
      <c r="B4">
        <v>2010</v>
      </c>
      <c r="C4" s="16">
        <v>29581360000</v>
      </c>
      <c r="D4" s="16">
        <v>14358764100</v>
      </c>
      <c r="E4">
        <f t="shared" ref="E4:E18" si="0">D4/C4</f>
        <v>0.48539905197056527</v>
      </c>
      <c r="F4" s="10">
        <f>(E4-E3)/E3*100</f>
        <v>4.2535810170421051</v>
      </c>
      <c r="H4" s="18"/>
      <c r="I4" s="19"/>
    </row>
    <row r="5" spans="1:9">
      <c r="B5">
        <v>2011</v>
      </c>
      <c r="C5" s="16">
        <v>38315399000</v>
      </c>
      <c r="D5" s="16">
        <v>15639355491</v>
      </c>
      <c r="E5">
        <f t="shared" si="0"/>
        <v>0.40817415188603412</v>
      </c>
      <c r="F5" s="10">
        <f t="shared" ref="F5:F26" si="1">(E5-E4)/E4*100</f>
        <v>-15.909569615149163</v>
      </c>
      <c r="H5" s="18"/>
      <c r="I5" s="19"/>
    </row>
    <row r="6" spans="1:9">
      <c r="B6">
        <v>2012</v>
      </c>
      <c r="C6" s="16">
        <v>1539530000</v>
      </c>
      <c r="D6" s="16">
        <v>654829682</v>
      </c>
      <c r="E6">
        <f t="shared" si="0"/>
        <v>0.42534389196702888</v>
      </c>
      <c r="F6" s="10">
        <f t="shared" si="1"/>
        <v>4.2064741242577997</v>
      </c>
    </row>
    <row r="7" spans="1:9">
      <c r="B7">
        <v>2013</v>
      </c>
      <c r="C7" s="16">
        <v>1739318000</v>
      </c>
      <c r="D7" s="16">
        <v>590393182</v>
      </c>
      <c r="E7">
        <f t="shared" si="0"/>
        <v>0.33943947110304151</v>
      </c>
      <c r="F7" s="10">
        <f t="shared" si="1"/>
        <v>-20.196462788431521</v>
      </c>
    </row>
    <row r="8" spans="1:9">
      <c r="B8">
        <v>2014</v>
      </c>
      <c r="C8" s="16">
        <v>2312276000</v>
      </c>
      <c r="D8" s="16">
        <v>820576746</v>
      </c>
      <c r="E8">
        <f t="shared" si="0"/>
        <v>0.35487837351596435</v>
      </c>
      <c r="F8" s="10">
        <f t="shared" si="1"/>
        <v>4.548352129689758</v>
      </c>
    </row>
    <row r="9" spans="1:9">
      <c r="B9">
        <v>2015</v>
      </c>
      <c r="C9" s="16">
        <v>2832547000</v>
      </c>
      <c r="D9" s="16">
        <v>894017629</v>
      </c>
      <c r="E9">
        <f t="shared" si="0"/>
        <v>0.31562322849364899</v>
      </c>
      <c r="F9" s="10">
        <f t="shared" si="1"/>
        <v>-11.061577135116535</v>
      </c>
    </row>
    <row r="10" spans="1:9">
      <c r="B10">
        <v>2016</v>
      </c>
      <c r="C10" s="16">
        <v>3369458000</v>
      </c>
      <c r="D10" s="16">
        <v>907498454</v>
      </c>
      <c r="E10">
        <f t="shared" si="0"/>
        <v>0.26933069176110819</v>
      </c>
      <c r="F10" s="10">
        <f t="shared" si="1"/>
        <v>-14.667024652614344</v>
      </c>
    </row>
    <row r="11" spans="1:9">
      <c r="B11">
        <v>2017</v>
      </c>
      <c r="C11" s="16">
        <v>3847033000</v>
      </c>
      <c r="D11" s="16">
        <v>849663119</v>
      </c>
      <c r="E11">
        <f t="shared" si="0"/>
        <v>0.22086192632088159</v>
      </c>
      <c r="F11" s="10">
        <f t="shared" si="1"/>
        <v>-17.99600525409766</v>
      </c>
    </row>
    <row r="12" spans="1:9">
      <c r="B12">
        <v>2018</v>
      </c>
      <c r="C12" s="16">
        <v>3159489000</v>
      </c>
      <c r="D12" s="16">
        <v>524033641</v>
      </c>
      <c r="E12">
        <f t="shared" si="0"/>
        <v>0.16586025176856131</v>
      </c>
      <c r="F12" s="10">
        <f t="shared" si="1"/>
        <v>-24.903194257397949</v>
      </c>
    </row>
    <row r="13" spans="1:9">
      <c r="B13">
        <v>2019</v>
      </c>
      <c r="C13" s="16">
        <v>2307287000</v>
      </c>
      <c r="D13" s="16">
        <v>345442052</v>
      </c>
      <c r="E13">
        <f t="shared" si="0"/>
        <v>0.14971785131195209</v>
      </c>
      <c r="F13" s="10">
        <f t="shared" si="1"/>
        <v>-9.7325310220402077</v>
      </c>
    </row>
    <row r="14" spans="1:9">
      <c r="B14">
        <v>2020</v>
      </c>
      <c r="C14" s="16">
        <v>295233101000</v>
      </c>
      <c r="D14" s="16">
        <v>32746840760</v>
      </c>
      <c r="E14">
        <f t="shared" si="0"/>
        <v>0.11091859499860078</v>
      </c>
      <c r="F14" s="10">
        <f t="shared" si="1"/>
        <v>-25.914916607044532</v>
      </c>
    </row>
    <row r="15" spans="1:9">
      <c r="B15">
        <v>2021</v>
      </c>
      <c r="C15" s="16">
        <v>416743287000</v>
      </c>
      <c r="D15" s="16">
        <v>28327583923</v>
      </c>
      <c r="E15">
        <f t="shared" si="0"/>
        <v>6.7973701812742093E-2</v>
      </c>
      <c r="F15" s="10">
        <f t="shared" si="1"/>
        <v>-38.717487528939962</v>
      </c>
    </row>
    <row r="16" spans="1:9">
      <c r="B16">
        <v>2022</v>
      </c>
      <c r="C16" s="16">
        <v>1034264000000</v>
      </c>
      <c r="D16" s="16">
        <v>51812760055</v>
      </c>
      <c r="E16">
        <f t="shared" si="0"/>
        <v>5.0096261742649847E-2</v>
      </c>
      <c r="F16" s="10">
        <f t="shared" si="1"/>
        <v>-26.300524457741108</v>
      </c>
    </row>
    <row r="17" spans="1:6">
      <c r="B17">
        <v>2023</v>
      </c>
      <c r="C17" s="16">
        <v>1386036000000</v>
      </c>
      <c r="D17" s="16">
        <v>42570550939</v>
      </c>
      <c r="E17">
        <f t="shared" si="0"/>
        <v>3.0713885453913174E-2</v>
      </c>
      <c r="F17" s="10">
        <f t="shared" si="1"/>
        <v>-38.690264731340889</v>
      </c>
    </row>
    <row r="18" spans="1:6">
      <c r="B18">
        <v>2024</v>
      </c>
      <c r="C18" s="16">
        <v>1343155000000</v>
      </c>
      <c r="D18" s="16">
        <v>36671717298</v>
      </c>
      <c r="E18">
        <f t="shared" si="0"/>
        <v>2.7302669682947985E-2</v>
      </c>
      <c r="F18" s="10">
        <f t="shared" si="1"/>
        <v>-11.106428641481358</v>
      </c>
    </row>
    <row r="19" spans="1:6">
      <c r="A19" s="42" t="s">
        <v>30</v>
      </c>
      <c r="B19" s="20">
        <v>2025</v>
      </c>
      <c r="C19" s="21" t="s">
        <v>28</v>
      </c>
      <c r="D19" s="21" t="s">
        <v>28</v>
      </c>
      <c r="E19" s="20">
        <f>E18*$I$3</f>
        <v>2.259877646597484E-2</v>
      </c>
      <c r="F19" s="22">
        <f t="shared" si="1"/>
        <v>-17.228693280170269</v>
      </c>
    </row>
    <row r="20" spans="1:6">
      <c r="A20" s="43"/>
      <c r="B20" s="20">
        <v>2026</v>
      </c>
      <c r="C20" s="21" t="s">
        <v>28</v>
      </c>
      <c r="D20" s="21" t="s">
        <v>28</v>
      </c>
      <c r="E20" s="20">
        <f>E19*$I$3</f>
        <v>1.8705302583580732E-2</v>
      </c>
      <c r="F20" s="22">
        <f t="shared" si="1"/>
        <v>-17.228693280170269</v>
      </c>
    </row>
    <row r="21" spans="1:6">
      <c r="A21" s="43"/>
      <c r="B21" s="20">
        <v>2027</v>
      </c>
      <c r="C21" s="21" t="s">
        <v>28</v>
      </c>
      <c r="D21" s="21" t="s">
        <v>28</v>
      </c>
      <c r="E21" s="20">
        <f t="shared" ref="E21:E26" si="2">E20*$I$3</f>
        <v>1.5482623374327842E-2</v>
      </c>
      <c r="F21" s="22">
        <f t="shared" si="1"/>
        <v>-17.228693280170273</v>
      </c>
    </row>
    <row r="22" spans="1:6">
      <c r="A22" s="43"/>
      <c r="B22" s="20">
        <v>2028</v>
      </c>
      <c r="C22" s="21" t="s">
        <v>28</v>
      </c>
      <c r="D22" s="21" t="s">
        <v>28</v>
      </c>
      <c r="E22" s="20">
        <f t="shared" si="2"/>
        <v>1.281516968144095E-2</v>
      </c>
      <c r="F22" s="22">
        <f t="shared" si="1"/>
        <v>-17.228693280170269</v>
      </c>
    </row>
    <row r="23" spans="1:6">
      <c r="A23" s="43"/>
      <c r="B23" s="20">
        <v>2029</v>
      </c>
      <c r="C23" s="21" t="s">
        <v>28</v>
      </c>
      <c r="D23" s="21" t="s">
        <v>28</v>
      </c>
      <c r="E23" s="20">
        <f t="shared" si="2"/>
        <v>1.0607283403692115E-2</v>
      </c>
      <c r="F23" s="22">
        <f t="shared" si="1"/>
        <v>-17.228693280170273</v>
      </c>
    </row>
    <row r="24" spans="1:6">
      <c r="A24" s="43"/>
      <c r="B24" s="20">
        <v>2030</v>
      </c>
      <c r="C24" s="21" t="s">
        <v>28</v>
      </c>
      <c r="D24" s="21" t="s">
        <v>28</v>
      </c>
      <c r="E24" s="20">
        <f t="shared" si="2"/>
        <v>8.7797870807115944E-3</v>
      </c>
      <c r="F24" s="22">
        <f t="shared" si="1"/>
        <v>-17.228693280170276</v>
      </c>
    </row>
    <row r="25" spans="1:6">
      <c r="A25" s="43"/>
      <c r="B25" s="20">
        <v>2031</v>
      </c>
      <c r="C25" s="21" t="s">
        <v>28</v>
      </c>
      <c r="D25" s="21" t="s">
        <v>28</v>
      </c>
      <c r="E25" s="20">
        <f t="shared" si="2"/>
        <v>7.2671444939237783E-3</v>
      </c>
      <c r="F25" s="22">
        <f t="shared" si="1"/>
        <v>-17.228693280170269</v>
      </c>
    </row>
    <row r="26" spans="1:6">
      <c r="A26" s="43"/>
      <c r="B26" s="20">
        <v>2032</v>
      </c>
      <c r="C26" s="21" t="s">
        <v>28</v>
      </c>
      <c r="D26" s="21" t="s">
        <v>28</v>
      </c>
      <c r="E26" s="20">
        <f t="shared" si="2"/>
        <v>6.0151104588388685E-3</v>
      </c>
      <c r="F26" s="22">
        <f t="shared" si="1"/>
        <v>-17.228693280170269</v>
      </c>
    </row>
  </sheetData>
  <mergeCells count="1">
    <mergeCell ref="A19:A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Turkish Quarterly Data</vt:lpstr>
      <vt:lpstr>Turkish Annual Data</vt:lpstr>
      <vt:lpstr>Turkish Quarterly Data (2)</vt:lpstr>
      <vt:lpstr>Turkish Annual Data (2)</vt:lpstr>
      <vt:lpstr>German Quarterly Data</vt:lpstr>
      <vt:lpstr>German Annual Data</vt:lpstr>
      <vt:lpstr>Turkish CPI</vt:lpstr>
      <vt:lpstr>German CPI</vt:lpstr>
      <vt:lpstr>Currency Exchange EUR-TRY</vt:lpstr>
      <vt:lpstr>Fixed salaries GER</vt:lpstr>
      <vt:lpstr>Fixed salaries TUR</vt:lpstr>
      <vt:lpstr>Unit labour costs TUR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2025-06-29T09:38:02Z</dcterms:created>
  <dcterms:modified xsi:type="dcterms:W3CDTF">2025-07-08T00:18:49Z</dcterms:modified>
</cp:coreProperties>
</file>