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garc\Dropbox\estratigrafia\practiques 2017-18\09_Anàlisi_de_subsidencia\"/>
    </mc:Choice>
  </mc:AlternateContent>
  <bookViews>
    <workbookView xWindow="0" yWindow="0" windowWidth="19404" windowHeight="10404"/>
  </bookViews>
  <sheets>
    <sheet name="parameters" sheetId="1" r:id="rId1"/>
    <sheet name="data decompact" sheetId="2" r:id="rId2"/>
    <sheet name="sed accumulation" sheetId="5" r:id="rId3"/>
    <sheet name="Subsidence" sheetId="9" r:id="rId4"/>
    <sheet name="geohistory" sheetId="12" r:id="rId5"/>
    <sheet name="burial history" sheetId="14" r:id="rId6"/>
  </sheets>
  <calcPr calcId="152511"/>
</workbook>
</file>

<file path=xl/calcChain.xml><?xml version="1.0" encoding="utf-8"?>
<calcChain xmlns="http://schemas.openxmlformats.org/spreadsheetml/2006/main">
  <c r="A2" i="14" l="1"/>
  <c r="B2" i="14"/>
  <c r="A4" i="14" l="1"/>
  <c r="A8" i="14"/>
  <c r="A9" i="14"/>
  <c r="A12" i="14"/>
  <c r="B4" i="14"/>
  <c r="B5" i="14"/>
  <c r="B6" i="14"/>
  <c r="B7" i="14"/>
  <c r="B8" i="14"/>
  <c r="B9" i="14"/>
  <c r="B10" i="14"/>
  <c r="B11" i="14"/>
  <c r="B12" i="14"/>
  <c r="B3" i="14"/>
  <c r="D1" i="14"/>
  <c r="H1" i="14"/>
  <c r="I1" i="14"/>
  <c r="W1" i="2"/>
  <c r="Q1" i="2"/>
  <c r="AC1" i="2"/>
  <c r="M1" i="2"/>
  <c r="A7" i="2"/>
  <c r="A6" i="14" s="1"/>
  <c r="AH13" i="2"/>
  <c r="P14" i="1"/>
  <c r="D14" i="1" s="1"/>
  <c r="P13" i="1"/>
  <c r="D13" i="1" s="1"/>
  <c r="P12" i="1"/>
  <c r="D12" i="1" s="1"/>
  <c r="J12" i="2"/>
  <c r="J11" i="2"/>
  <c r="J10" i="2"/>
  <c r="J9" i="2"/>
  <c r="AG13" i="2"/>
  <c r="D15" i="9"/>
  <c r="AD4" i="2"/>
  <c r="AD3" i="2"/>
  <c r="AE3" i="2" s="1"/>
  <c r="AD12" i="2"/>
  <c r="AD11" i="2"/>
  <c r="AD10" i="2"/>
  <c r="AD9" i="2"/>
  <c r="A12" i="2"/>
  <c r="A11" i="2"/>
  <c r="A10" i="2"/>
  <c r="A9" i="2"/>
  <c r="U1" i="2" s="1"/>
  <c r="A8" i="2"/>
  <c r="A6" i="2"/>
  <c r="O1" i="2" s="1"/>
  <c r="A5" i="2"/>
  <c r="G5" i="2" s="1"/>
  <c r="A3" i="2"/>
  <c r="G3" i="2"/>
  <c r="I1" i="2"/>
  <c r="P11" i="1"/>
  <c r="C11" i="1" s="1"/>
  <c r="B11" i="1"/>
  <c r="H9" i="2"/>
  <c r="B13" i="1"/>
  <c r="C13" i="1"/>
  <c r="H12" i="2"/>
  <c r="A4" i="2"/>
  <c r="K1" i="2" s="1"/>
  <c r="P10" i="1"/>
  <c r="B10" i="1"/>
  <c r="G8" i="2"/>
  <c r="P9" i="1"/>
  <c r="B9" i="1" s="1"/>
  <c r="P8" i="1"/>
  <c r="D8" i="1"/>
  <c r="P7" i="1"/>
  <c r="B7" i="1" s="1"/>
  <c r="P6" i="1"/>
  <c r="B6" i="1"/>
  <c r="P5" i="1"/>
  <c r="B5" i="1"/>
  <c r="I3" i="2"/>
  <c r="J3" i="2"/>
  <c r="J4" i="2"/>
  <c r="J5" i="2"/>
  <c r="J13" i="2" s="1"/>
  <c r="J6" i="2"/>
  <c r="J7" i="2"/>
  <c r="J8" i="2"/>
  <c r="E3" i="9"/>
  <c r="D3" i="9"/>
  <c r="G3" i="9"/>
  <c r="E4" i="9"/>
  <c r="H4" i="9"/>
  <c r="D4" i="9"/>
  <c r="G4" i="9"/>
  <c r="E5" i="9"/>
  <c r="D5" i="9"/>
  <c r="E6" i="9"/>
  <c r="D6" i="9"/>
  <c r="E7" i="9"/>
  <c r="D7" i="9"/>
  <c r="E8" i="9"/>
  <c r="D8" i="9"/>
  <c r="E9" i="9"/>
  <c r="D9" i="9"/>
  <c r="E10" i="9"/>
  <c r="D10" i="9"/>
  <c r="E11" i="9"/>
  <c r="D11" i="9"/>
  <c r="E12" i="9"/>
  <c r="D12" i="9"/>
  <c r="E13" i="9"/>
  <c r="D13" i="9"/>
  <c r="E14" i="9"/>
  <c r="D14" i="9"/>
  <c r="D16" i="9"/>
  <c r="D17" i="9"/>
  <c r="D18" i="9"/>
  <c r="D19" i="9"/>
  <c r="D20" i="9"/>
  <c r="D21" i="9"/>
  <c r="D22" i="9"/>
  <c r="F22" i="9"/>
  <c r="C22" i="9"/>
  <c r="E22" i="9"/>
  <c r="K22" i="9" s="1"/>
  <c r="E21" i="9"/>
  <c r="E20" i="9"/>
  <c r="E19" i="9"/>
  <c r="E18" i="9"/>
  <c r="E17" i="9"/>
  <c r="E16" i="9"/>
  <c r="E15" i="9"/>
  <c r="F18" i="9"/>
  <c r="F19" i="9"/>
  <c r="F3" i="9"/>
  <c r="F10" i="9"/>
  <c r="F9" i="9"/>
  <c r="F8" i="9"/>
  <c r="F7" i="9"/>
  <c r="F6" i="9"/>
  <c r="F5" i="9"/>
  <c r="F4" i="9"/>
  <c r="F11" i="9"/>
  <c r="F12" i="9"/>
  <c r="F13" i="9"/>
  <c r="F14" i="9"/>
  <c r="F15" i="9"/>
  <c r="F16" i="9"/>
  <c r="F17" i="9"/>
  <c r="F20" i="9"/>
  <c r="F21" i="9"/>
  <c r="I22" i="9"/>
  <c r="J22" i="9"/>
  <c r="K4" i="9"/>
  <c r="J4" i="9"/>
  <c r="J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C13" i="2"/>
  <c r="G9" i="2"/>
  <c r="C12" i="1"/>
  <c r="H10" i="2"/>
  <c r="C8" i="1"/>
  <c r="H3" i="2"/>
  <c r="D5" i="1"/>
  <c r="C5" i="1"/>
  <c r="H5" i="2"/>
  <c r="H7" i="2"/>
  <c r="D11" i="1"/>
  <c r="G10" i="2"/>
  <c r="I10" i="2" s="1"/>
  <c r="D6" i="1"/>
  <c r="C6" i="1"/>
  <c r="D7" i="1"/>
  <c r="B8" i="1"/>
  <c r="G6" i="2"/>
  <c r="D10" i="1"/>
  <c r="C10" i="1"/>
  <c r="H8" i="2"/>
  <c r="I8" i="2" s="1"/>
  <c r="AD8" i="2"/>
  <c r="G22" i="9"/>
  <c r="H22" i="9"/>
  <c r="H3" i="9"/>
  <c r="K3" i="9"/>
  <c r="I5" i="2"/>
  <c r="AD7" i="2"/>
  <c r="AD6" i="2"/>
  <c r="AD5" i="2"/>
  <c r="C3" i="9" l="1"/>
  <c r="AG3" i="2"/>
  <c r="K2" i="14"/>
  <c r="G2" i="14"/>
  <c r="C2" i="14"/>
  <c r="J2" i="14"/>
  <c r="F2" i="14"/>
  <c r="D2" i="14"/>
  <c r="I2" i="14"/>
  <c r="E2" i="14"/>
  <c r="H2" i="14"/>
  <c r="C7" i="1"/>
  <c r="C14" i="1"/>
  <c r="B12" i="1"/>
  <c r="C9" i="1"/>
  <c r="D9" i="1"/>
  <c r="B14" i="1"/>
  <c r="A10" i="14"/>
  <c r="J1" i="14"/>
  <c r="A5" i="14"/>
  <c r="G11" i="2"/>
  <c r="A7" i="14"/>
  <c r="G1" i="14"/>
  <c r="S1" i="2"/>
  <c r="G12" i="2"/>
  <c r="A11" i="14"/>
  <c r="K1" i="14"/>
  <c r="E1" i="14"/>
  <c r="Y1" i="2"/>
  <c r="G4" i="2"/>
  <c r="A3" i="14"/>
  <c r="C1" i="14"/>
  <c r="H11" i="2"/>
  <c r="H4" i="2"/>
  <c r="H6" i="2"/>
  <c r="I6" i="2" s="1"/>
  <c r="I9" i="2"/>
  <c r="AA1" i="2"/>
  <c r="G7" i="2"/>
  <c r="F1" i="14"/>
  <c r="I4" i="2" l="1"/>
  <c r="L4" i="2" s="1"/>
  <c r="K6" i="2" s="1"/>
  <c r="L6" i="2" s="1"/>
  <c r="K4" i="2"/>
  <c r="I11" i="2"/>
  <c r="I7" i="2"/>
  <c r="I12" i="2"/>
  <c r="J14" i="2" l="1"/>
  <c r="AF3" i="2" s="1"/>
  <c r="K7" i="2"/>
  <c r="L7" i="2" s="1"/>
  <c r="C3" i="14"/>
  <c r="G3" i="14"/>
  <c r="K9" i="2"/>
  <c r="L9" i="2" s="1"/>
  <c r="K10" i="2"/>
  <c r="L10" i="2" s="1"/>
  <c r="K8" i="2"/>
  <c r="L8" i="2" s="1"/>
  <c r="K5" i="2"/>
  <c r="L5" i="2" s="1"/>
  <c r="M5" i="2" s="1"/>
  <c r="N5" i="2" s="1"/>
  <c r="K12" i="2"/>
  <c r="L12" i="2" s="1"/>
  <c r="K11" i="2"/>
  <c r="L11" i="2" s="1"/>
  <c r="K3" i="14" l="1"/>
  <c r="D3" i="14"/>
  <c r="E3" i="14"/>
  <c r="F3" i="14"/>
  <c r="H3" i="14"/>
  <c r="I3" i="14"/>
  <c r="J3" i="14"/>
  <c r="L13" i="2"/>
  <c r="L14" i="2"/>
  <c r="AF4" i="2" s="1"/>
  <c r="AE4" i="2"/>
  <c r="M10" i="2"/>
  <c r="N10" i="2" s="1"/>
  <c r="D4" i="14"/>
  <c r="M9" i="2"/>
  <c r="N9" i="2" s="1"/>
  <c r="H4" i="14" s="1"/>
  <c r="M6" i="2"/>
  <c r="N6" i="2" s="1"/>
  <c r="O6" i="2" s="1"/>
  <c r="P6" i="2" s="1"/>
  <c r="M8" i="2"/>
  <c r="N8" i="2" s="1"/>
  <c r="M11" i="2"/>
  <c r="N11" i="2" s="1"/>
  <c r="M12" i="2"/>
  <c r="N12" i="2" s="1"/>
  <c r="M7" i="2"/>
  <c r="N7" i="2" s="1"/>
  <c r="F4" i="14" s="1"/>
  <c r="I3" i="9"/>
  <c r="AH3" i="2"/>
  <c r="J4" i="14" l="1"/>
  <c r="G4" i="14"/>
  <c r="N13" i="2"/>
  <c r="I4" i="14"/>
  <c r="K4" i="14"/>
  <c r="E4" i="14"/>
  <c r="AH4" i="2"/>
  <c r="I5" i="9"/>
  <c r="I4" i="9"/>
  <c r="AE5" i="2"/>
  <c r="F5" i="14"/>
  <c r="E5" i="14"/>
  <c r="O10" i="2"/>
  <c r="P10" i="2" s="1"/>
  <c r="O9" i="2"/>
  <c r="P9" i="2" s="1"/>
  <c r="O8" i="2"/>
  <c r="P8" i="2" s="1"/>
  <c r="O7" i="2"/>
  <c r="P7" i="2" s="1"/>
  <c r="Q7" i="2" s="1"/>
  <c r="R7" i="2" s="1"/>
  <c r="O12" i="2"/>
  <c r="P12" i="2" s="1"/>
  <c r="O11" i="2"/>
  <c r="P11" i="2" s="1"/>
  <c r="N14" i="2"/>
  <c r="AF5" i="2" s="1"/>
  <c r="C4" i="9"/>
  <c r="C5" i="9"/>
  <c r="AG4" i="2"/>
  <c r="K5" i="14" l="1"/>
  <c r="I5" i="14"/>
  <c r="J5" i="14"/>
  <c r="H5" i="14"/>
  <c r="G5" i="14"/>
  <c r="P13" i="2"/>
  <c r="AH5" i="2"/>
  <c r="I7" i="9"/>
  <c r="I6" i="9"/>
  <c r="F6" i="14"/>
  <c r="Q9" i="2"/>
  <c r="R9" i="2" s="1"/>
  <c r="G6" i="14"/>
  <c r="Q10" i="2"/>
  <c r="R10" i="2" s="1"/>
  <c r="Q8" i="2"/>
  <c r="R8" i="2" s="1"/>
  <c r="S8" i="2" s="1"/>
  <c r="T8" i="2" s="1"/>
  <c r="Q11" i="2"/>
  <c r="R11" i="2" s="1"/>
  <c r="R13" i="2" s="1"/>
  <c r="Q12" i="2"/>
  <c r="R12" i="2" s="1"/>
  <c r="AE6" i="2"/>
  <c r="H5" i="9"/>
  <c r="G5" i="9"/>
  <c r="P14" i="2"/>
  <c r="AF6" i="2" s="1"/>
  <c r="K5" i="9"/>
  <c r="J5" i="9"/>
  <c r="AG5" i="2"/>
  <c r="C6" i="9"/>
  <c r="C7" i="9"/>
  <c r="K6" i="14" l="1"/>
  <c r="I6" i="14"/>
  <c r="J6" i="14"/>
  <c r="H6" i="14"/>
  <c r="AH6" i="2"/>
  <c r="I9" i="9"/>
  <c r="I8" i="9"/>
  <c r="J6" i="9"/>
  <c r="K6" i="9"/>
  <c r="AE7" i="2"/>
  <c r="R14" i="2"/>
  <c r="AF7" i="2" s="1"/>
  <c r="J7" i="9"/>
  <c r="K7" i="9"/>
  <c r="G6" i="9"/>
  <c r="H6" i="9"/>
  <c r="G7" i="9"/>
  <c r="H7" i="9"/>
  <c r="AG6" i="2"/>
  <c r="C9" i="9"/>
  <c r="C8" i="9"/>
  <c r="S10" i="2"/>
  <c r="T10" i="2" s="1"/>
  <c r="J7" i="14"/>
  <c r="S9" i="2"/>
  <c r="T9" i="2" s="1"/>
  <c r="U9" i="2" s="1"/>
  <c r="V9" i="2" s="1"/>
  <c r="T13" i="2"/>
  <c r="G7" i="14"/>
  <c r="S11" i="2"/>
  <c r="T11" i="2" s="1"/>
  <c r="S12" i="2"/>
  <c r="T12" i="2" s="1"/>
  <c r="I7" i="14" l="1"/>
  <c r="H7" i="14"/>
  <c r="K7" i="14"/>
  <c r="AH7" i="2"/>
  <c r="I11" i="9"/>
  <c r="I10" i="9"/>
  <c r="U10" i="2"/>
  <c r="V10" i="2" s="1"/>
  <c r="W10" i="2" s="1"/>
  <c r="X10" i="2" s="1"/>
  <c r="H8" i="14"/>
  <c r="V13" i="2"/>
  <c r="U12" i="2"/>
  <c r="V12" i="2" s="1"/>
  <c r="U11" i="2"/>
  <c r="V11" i="2" s="1"/>
  <c r="C10" i="9"/>
  <c r="AG7" i="2"/>
  <c r="C11" i="9"/>
  <c r="J8" i="9"/>
  <c r="K8" i="9"/>
  <c r="AE8" i="2"/>
  <c r="G9" i="9"/>
  <c r="H9" i="9"/>
  <c r="T14" i="2"/>
  <c r="AF8" i="2" s="1"/>
  <c r="J9" i="9"/>
  <c r="K9" i="9"/>
  <c r="G8" i="9"/>
  <c r="H8" i="9"/>
  <c r="I8" i="14" l="1"/>
  <c r="K8" i="14"/>
  <c r="V14" i="2"/>
  <c r="J8" i="14"/>
  <c r="H10" i="9"/>
  <c r="G10" i="9"/>
  <c r="K10" i="9"/>
  <c r="J10" i="9"/>
  <c r="J11" i="9"/>
  <c r="K11" i="9"/>
  <c r="AH8" i="2"/>
  <c r="I12" i="9"/>
  <c r="I13" i="9"/>
  <c r="H11" i="9"/>
  <c r="G11" i="9"/>
  <c r="C12" i="9"/>
  <c r="AG8" i="2"/>
  <c r="C13" i="9"/>
  <c r="AE9" i="2"/>
  <c r="AF9" i="2"/>
  <c r="K9" i="14"/>
  <c r="I9" i="14"/>
  <c r="W11" i="2"/>
  <c r="X11" i="2" s="1"/>
  <c r="Y11" i="2" s="1"/>
  <c r="Z11" i="2" s="1"/>
  <c r="W12" i="2"/>
  <c r="X12" i="2" s="1"/>
  <c r="X13" i="2" s="1"/>
  <c r="X14" i="2" l="1"/>
  <c r="J9" i="14"/>
  <c r="I14" i="9"/>
  <c r="I15" i="9"/>
  <c r="AH9" i="2"/>
  <c r="H12" i="9"/>
  <c r="G12" i="9"/>
  <c r="J12" i="9"/>
  <c r="K12" i="9"/>
  <c r="C14" i="9"/>
  <c r="AG9" i="2"/>
  <c r="C15" i="9"/>
  <c r="AF10" i="2"/>
  <c r="AE10" i="2"/>
  <c r="G13" i="9"/>
  <c r="H13" i="9"/>
  <c r="K10" i="14"/>
  <c r="J10" i="14"/>
  <c r="Y12" i="2"/>
  <c r="Z12" i="2" s="1"/>
  <c r="Z13" i="2" s="1"/>
  <c r="J13" i="9"/>
  <c r="K13" i="9"/>
  <c r="G14" i="9" l="1"/>
  <c r="H14" i="9"/>
  <c r="I17" i="9"/>
  <c r="AH10" i="2"/>
  <c r="I16" i="9"/>
  <c r="C16" i="9"/>
  <c r="AG10" i="2"/>
  <c r="C17" i="9"/>
  <c r="H15" i="9"/>
  <c r="G15" i="9"/>
  <c r="K15" i="9"/>
  <c r="J15" i="9"/>
  <c r="Z14" i="2"/>
  <c r="AF11" i="2" s="1"/>
  <c r="AA12" i="2"/>
  <c r="AB12" i="2" s="1"/>
  <c r="AE11" i="2"/>
  <c r="K14" i="9"/>
  <c r="J14" i="9"/>
  <c r="H17" i="9" l="1"/>
  <c r="G17" i="9"/>
  <c r="AG11" i="2"/>
  <c r="C19" i="9"/>
  <c r="C18" i="9"/>
  <c r="K17" i="9"/>
  <c r="J17" i="9"/>
  <c r="K11" i="14"/>
  <c r="AB13" i="2"/>
  <c r="AB14" i="2"/>
  <c r="G16" i="9"/>
  <c r="H16" i="9"/>
  <c r="C24" i="9" s="1"/>
  <c r="AH11" i="2"/>
  <c r="I18" i="9"/>
  <c r="I19" i="9"/>
  <c r="J16" i="9"/>
  <c r="K16" i="9"/>
  <c r="C25" i="9" s="1"/>
  <c r="G19" i="9" l="1"/>
  <c r="H19" i="9"/>
  <c r="K18" i="9"/>
  <c r="J18" i="9"/>
  <c r="AF12" i="2"/>
  <c r="AE12" i="2"/>
  <c r="J19" i="9"/>
  <c r="K19" i="9"/>
  <c r="G18" i="9"/>
  <c r="H18" i="9"/>
  <c r="C21" i="9" l="1"/>
  <c r="C20" i="9"/>
  <c r="AG12" i="2"/>
  <c r="AH12" i="2"/>
  <c r="I20" i="9"/>
  <c r="I21" i="9"/>
  <c r="H20" i="9" l="1"/>
  <c r="G20" i="9"/>
  <c r="K21" i="9"/>
  <c r="J21" i="9"/>
  <c r="K20" i="9"/>
  <c r="J20" i="9"/>
  <c r="G21" i="9"/>
  <c r="H21" i="9"/>
</calcChain>
</file>

<file path=xl/comments1.xml><?xml version="1.0" encoding="utf-8"?>
<comments xmlns="http://schemas.openxmlformats.org/spreadsheetml/2006/main">
  <authors>
    <author>miguel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age of the top of the Unit</t>
        </r>
      </text>
    </comment>
    <comment ref="AG2" authorId="0" shapeId="0">
      <text>
        <r>
          <rPr>
            <b/>
            <sz val="8"/>
            <color indexed="81"/>
            <rFont val="Tahoma"/>
            <family val="2"/>
          </rPr>
          <t>miguel:</t>
        </r>
        <r>
          <rPr>
            <sz val="8"/>
            <color indexed="81"/>
            <rFont val="Tahoma"/>
            <family val="2"/>
          </rPr>
          <t xml:space="preserve">
corrected for Sea Level</t>
        </r>
      </text>
    </comment>
    <comment ref="AH2" authorId="0" shapeId="0">
      <text>
        <r>
          <rPr>
            <b/>
            <sz val="8"/>
            <color indexed="81"/>
            <rFont val="Tahoma"/>
            <family val="2"/>
          </rPr>
          <t>miguel:</t>
        </r>
        <r>
          <rPr>
            <sz val="8"/>
            <color indexed="81"/>
            <rFont val="Tahoma"/>
            <family val="2"/>
          </rPr>
          <t xml:space="preserve">
corrected for Sea Level</t>
        </r>
      </text>
    </comment>
  </commentList>
</comments>
</file>

<file path=xl/comments2.xml><?xml version="1.0" encoding="utf-8"?>
<comments xmlns="http://schemas.openxmlformats.org/spreadsheetml/2006/main">
  <authors>
    <author>miguel</author>
  </authors>
  <commentList>
    <comment ref="F1" authorId="0" shapeId="0">
      <text>
        <r>
          <rPr>
            <b/>
            <sz val="8"/>
            <color indexed="81"/>
            <rFont val="Tahoma"/>
            <family val="2"/>
          </rPr>
          <t>sea level change relative to Time 0:
+ sea level rise
- sea level fall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miguel:</t>
        </r>
        <r>
          <rPr>
            <sz val="8"/>
            <color indexed="81"/>
            <rFont val="Tahoma"/>
            <family val="2"/>
          </rPr>
          <t xml:space="preserve">
corrected for paleobathimetry and sea level</t>
        </r>
      </text>
    </comment>
    <comment ref="J2" authorId="0" shapeId="0">
      <text>
        <r>
          <rPr>
            <sz val="8"/>
            <color indexed="81"/>
            <rFont val="Tahoma"/>
            <family val="2"/>
          </rPr>
          <t>corrected for bathymetry and sea level</t>
        </r>
      </text>
    </comment>
    <comment ref="K2" authorId="0" shapeId="0">
      <text>
        <r>
          <rPr>
            <b/>
            <sz val="8"/>
            <color indexed="81"/>
            <rFont val="Tahoma"/>
            <family val="2"/>
          </rPr>
          <t>corrected for bathymetry and sea level</t>
        </r>
      </text>
    </comment>
  </commentList>
</comments>
</file>

<file path=xl/sharedStrings.xml><?xml version="1.0" encoding="utf-8"?>
<sst xmlns="http://schemas.openxmlformats.org/spreadsheetml/2006/main" count="103" uniqueCount="93">
  <si>
    <t>surface porosity</t>
  </si>
  <si>
    <t>shale</t>
  </si>
  <si>
    <t>sandstone</t>
  </si>
  <si>
    <t>chalk</t>
  </si>
  <si>
    <t>limestone</t>
  </si>
  <si>
    <t>Unit</t>
  </si>
  <si>
    <r>
      <t>f</t>
    </r>
    <r>
      <rPr>
        <vertAlign val="subscript"/>
        <sz val="14"/>
        <rFont val="Symbol"/>
        <family val="1"/>
        <charset val="2"/>
      </rPr>
      <t>10</t>
    </r>
  </si>
  <si>
    <r>
      <t>f</t>
    </r>
    <r>
      <rPr>
        <vertAlign val="subscript"/>
        <sz val="14"/>
        <rFont val="Symbol"/>
        <family val="1"/>
        <charset val="2"/>
      </rPr>
      <t>9</t>
    </r>
  </si>
  <si>
    <r>
      <t xml:space="preserve"> </t>
    </r>
    <r>
      <rPr>
        <sz val="12"/>
        <rFont val="Symbol"/>
        <family val="1"/>
        <charset val="2"/>
      </rPr>
      <t>f</t>
    </r>
    <r>
      <rPr>
        <vertAlign val="subscript"/>
        <sz val="12"/>
        <rFont val="Arial"/>
        <family val="2"/>
      </rPr>
      <t>o</t>
    </r>
  </si>
  <si>
    <t>C</t>
  </si>
  <si>
    <t>Today thickns (m)</t>
  </si>
  <si>
    <r>
      <t>T</t>
    </r>
    <r>
      <rPr>
        <vertAlign val="subscript"/>
        <sz val="14"/>
        <rFont val="Arial"/>
        <family val="2"/>
      </rPr>
      <t>0</t>
    </r>
  </si>
  <si>
    <t>min</t>
  </si>
  <si>
    <t>max</t>
  </si>
  <si>
    <t>Total Subsidence</t>
  </si>
  <si>
    <t>water</t>
  </si>
  <si>
    <t>astenosphere</t>
  </si>
  <si>
    <t>density =</t>
  </si>
  <si>
    <t>paleobath</t>
  </si>
  <si>
    <r>
      <t>10</t>
    </r>
    <r>
      <rPr>
        <vertAlign val="subscript"/>
        <sz val="10"/>
        <rFont val="Arial"/>
        <family val="2"/>
      </rPr>
      <t>T</t>
    </r>
  </si>
  <si>
    <r>
      <t>10</t>
    </r>
    <r>
      <rPr>
        <vertAlign val="subscript"/>
        <sz val="10"/>
        <rFont val="Arial"/>
        <family val="2"/>
      </rPr>
      <t>B</t>
    </r>
  </si>
  <si>
    <r>
      <t>9</t>
    </r>
    <r>
      <rPr>
        <vertAlign val="subscript"/>
        <sz val="10"/>
        <rFont val="Arial"/>
        <family val="2"/>
      </rPr>
      <t>T</t>
    </r>
  </si>
  <si>
    <r>
      <t>9</t>
    </r>
    <r>
      <rPr>
        <vertAlign val="subscript"/>
        <sz val="10"/>
        <rFont val="Arial"/>
        <family val="2"/>
      </rPr>
      <t>B</t>
    </r>
  </si>
  <si>
    <r>
      <t>8</t>
    </r>
    <r>
      <rPr>
        <vertAlign val="subscript"/>
        <sz val="10"/>
        <rFont val="Arial"/>
        <family val="2"/>
      </rPr>
      <t>T</t>
    </r>
  </si>
  <si>
    <r>
      <t>8</t>
    </r>
    <r>
      <rPr>
        <vertAlign val="subscript"/>
        <sz val="10"/>
        <rFont val="Arial"/>
        <family val="2"/>
      </rPr>
      <t>B</t>
    </r>
  </si>
  <si>
    <r>
      <t>7</t>
    </r>
    <r>
      <rPr>
        <vertAlign val="subscript"/>
        <sz val="10"/>
        <rFont val="Arial"/>
        <family val="2"/>
      </rPr>
      <t>T</t>
    </r>
  </si>
  <si>
    <r>
      <t>7</t>
    </r>
    <r>
      <rPr>
        <vertAlign val="subscript"/>
        <sz val="10"/>
        <rFont val="Arial"/>
        <family val="2"/>
      </rPr>
      <t>B</t>
    </r>
  </si>
  <si>
    <r>
      <t>6</t>
    </r>
    <r>
      <rPr>
        <vertAlign val="subscript"/>
        <sz val="10"/>
        <rFont val="Arial"/>
        <family val="2"/>
      </rPr>
      <t>T</t>
    </r>
  </si>
  <si>
    <r>
      <t>6</t>
    </r>
    <r>
      <rPr>
        <vertAlign val="subscript"/>
        <sz val="10"/>
        <rFont val="Arial"/>
        <family val="2"/>
      </rPr>
      <t>B</t>
    </r>
  </si>
  <si>
    <r>
      <t>5</t>
    </r>
    <r>
      <rPr>
        <vertAlign val="subscript"/>
        <sz val="10"/>
        <rFont val="Arial"/>
        <family val="2"/>
      </rPr>
      <t>T</t>
    </r>
  </si>
  <si>
    <r>
      <t>5</t>
    </r>
    <r>
      <rPr>
        <vertAlign val="subscript"/>
        <sz val="10"/>
        <rFont val="Arial"/>
        <family val="2"/>
      </rPr>
      <t>B</t>
    </r>
  </si>
  <si>
    <r>
      <t>4</t>
    </r>
    <r>
      <rPr>
        <vertAlign val="subscript"/>
        <sz val="10"/>
        <rFont val="Arial"/>
        <family val="2"/>
      </rPr>
      <t>T</t>
    </r>
  </si>
  <si>
    <r>
      <t>4</t>
    </r>
    <r>
      <rPr>
        <vertAlign val="subscript"/>
        <sz val="10"/>
        <rFont val="Arial"/>
        <family val="2"/>
      </rPr>
      <t>B</t>
    </r>
  </si>
  <si>
    <r>
      <t>3</t>
    </r>
    <r>
      <rPr>
        <vertAlign val="subscript"/>
        <sz val="10"/>
        <rFont val="Arial"/>
        <family val="2"/>
      </rPr>
      <t>T</t>
    </r>
  </si>
  <si>
    <r>
      <t>3</t>
    </r>
    <r>
      <rPr>
        <vertAlign val="subscript"/>
        <sz val="10"/>
        <rFont val="Arial"/>
        <family val="2"/>
      </rPr>
      <t>B</t>
    </r>
  </si>
  <si>
    <r>
      <t>2</t>
    </r>
    <r>
      <rPr>
        <vertAlign val="subscript"/>
        <sz val="10"/>
        <rFont val="Arial"/>
        <family val="2"/>
      </rPr>
      <t>T</t>
    </r>
  </si>
  <si>
    <r>
      <t>2</t>
    </r>
    <r>
      <rPr>
        <vertAlign val="subscript"/>
        <sz val="10"/>
        <rFont val="Arial"/>
        <family val="2"/>
      </rPr>
      <t>B</t>
    </r>
  </si>
  <si>
    <r>
      <t>1</t>
    </r>
    <r>
      <rPr>
        <vertAlign val="subscript"/>
        <sz val="10"/>
        <rFont val="Arial"/>
        <family val="2"/>
      </rPr>
      <t>T</t>
    </r>
  </si>
  <si>
    <r>
      <t>1</t>
    </r>
    <r>
      <rPr>
        <vertAlign val="subscript"/>
        <sz val="10"/>
        <rFont val="Arial"/>
        <family val="2"/>
      </rPr>
      <t>B</t>
    </r>
  </si>
  <si>
    <t>Decompacted thickness</t>
  </si>
  <si>
    <t>Sediment Accumulation</t>
  </si>
  <si>
    <t>Age (Ma)</t>
  </si>
  <si>
    <t>Decompacted Thickness</t>
  </si>
  <si>
    <t>Level</t>
  </si>
  <si>
    <t>sea level (m)</t>
  </si>
  <si>
    <t>Tectonic subsidence    Z</t>
  </si>
  <si>
    <t>uncorrected</t>
  </si>
  <si>
    <r>
      <t>D</t>
    </r>
    <r>
      <rPr>
        <b/>
        <sz val="11"/>
        <rFont val="Arial"/>
        <family val="2"/>
      </rPr>
      <t xml:space="preserve"> sea level</t>
    </r>
  </si>
  <si>
    <r>
      <t>f</t>
    </r>
    <r>
      <rPr>
        <vertAlign val="subscript"/>
        <sz val="14"/>
        <rFont val="Symbol"/>
        <family val="1"/>
        <charset val="2"/>
      </rPr>
      <t>6</t>
    </r>
  </si>
  <si>
    <r>
      <t>f</t>
    </r>
    <r>
      <rPr>
        <vertAlign val="subscript"/>
        <sz val="14"/>
        <rFont val="Symbol"/>
        <family val="1"/>
        <charset val="2"/>
      </rPr>
      <t>5</t>
    </r>
  </si>
  <si>
    <r>
      <t>f</t>
    </r>
    <r>
      <rPr>
        <vertAlign val="subscript"/>
        <sz val="14"/>
        <rFont val="Symbol"/>
        <family val="1"/>
        <charset val="2"/>
      </rPr>
      <t>4</t>
    </r>
  </si>
  <si>
    <r>
      <t>f</t>
    </r>
    <r>
      <rPr>
        <vertAlign val="subscript"/>
        <sz val="14"/>
        <rFont val="Symbol"/>
        <family val="1"/>
        <charset val="2"/>
      </rPr>
      <t>3</t>
    </r>
  </si>
  <si>
    <r>
      <t>f</t>
    </r>
    <r>
      <rPr>
        <vertAlign val="subscript"/>
        <sz val="14"/>
        <rFont val="Symbol"/>
        <family val="1"/>
        <charset val="2"/>
      </rPr>
      <t>2</t>
    </r>
  </si>
  <si>
    <r>
      <t>f</t>
    </r>
    <r>
      <rPr>
        <vertAlign val="subscript"/>
        <sz val="14"/>
        <rFont val="Symbol"/>
        <family val="1"/>
        <charset val="2"/>
      </rPr>
      <t>1</t>
    </r>
  </si>
  <si>
    <r>
      <t>f</t>
    </r>
    <r>
      <rPr>
        <vertAlign val="subscript"/>
        <sz val="14"/>
        <rFont val="Symbol"/>
        <family val="1"/>
        <charset val="2"/>
      </rPr>
      <t>8</t>
    </r>
  </si>
  <si>
    <r>
      <t>f</t>
    </r>
    <r>
      <rPr>
        <vertAlign val="subscript"/>
        <sz val="14"/>
        <rFont val="Symbol"/>
        <family val="1"/>
        <charset val="2"/>
      </rPr>
      <t>7</t>
    </r>
  </si>
  <si>
    <t>Backstripped subsidence</t>
  </si>
  <si>
    <t>Uncorrected for compaction</t>
  </si>
  <si>
    <t>c (1/m)</t>
  </si>
  <si>
    <t>gypsum</t>
  </si>
  <si>
    <t>marls</t>
  </si>
  <si>
    <t>Anhydrite</t>
  </si>
  <si>
    <t>Rock types</t>
  </si>
  <si>
    <t>siltstone</t>
  </si>
  <si>
    <t>conglom.</t>
  </si>
  <si>
    <t>r</t>
  </si>
  <si>
    <t>porosity-depth coefficient ( c )</t>
  </si>
  <si>
    <t>1/m</t>
  </si>
  <si>
    <t>Total</t>
  </si>
  <si>
    <t>S=</t>
  </si>
  <si>
    <r>
      <t>E</t>
    </r>
    <r>
      <rPr>
        <vertAlign val="subscript"/>
        <sz val="14"/>
        <rFont val="Arial"/>
        <family val="2"/>
      </rPr>
      <t>10</t>
    </r>
  </si>
  <si>
    <r>
      <t>E</t>
    </r>
    <r>
      <rPr>
        <vertAlign val="subscript"/>
        <sz val="14"/>
        <rFont val="Arial"/>
        <family val="2"/>
      </rPr>
      <t>9</t>
    </r>
  </si>
  <si>
    <r>
      <t>E</t>
    </r>
    <r>
      <rPr>
        <vertAlign val="subscript"/>
        <sz val="14"/>
        <rFont val="Arial"/>
        <family val="2"/>
      </rPr>
      <t>8</t>
    </r>
  </si>
  <si>
    <r>
      <t>E</t>
    </r>
    <r>
      <rPr>
        <vertAlign val="subscript"/>
        <sz val="14"/>
        <rFont val="Arial"/>
        <family val="2"/>
      </rPr>
      <t>7</t>
    </r>
  </si>
  <si>
    <r>
      <t>E</t>
    </r>
    <r>
      <rPr>
        <vertAlign val="subscript"/>
        <sz val="14"/>
        <rFont val="Arial"/>
        <family val="2"/>
      </rPr>
      <t>6</t>
    </r>
  </si>
  <si>
    <r>
      <t>E</t>
    </r>
    <r>
      <rPr>
        <vertAlign val="subscript"/>
        <sz val="14"/>
        <rFont val="Arial"/>
        <family val="2"/>
      </rPr>
      <t>5</t>
    </r>
  </si>
  <si>
    <r>
      <t>E</t>
    </r>
    <r>
      <rPr>
        <vertAlign val="subscript"/>
        <sz val="14"/>
        <rFont val="Arial"/>
        <family val="2"/>
      </rPr>
      <t>4</t>
    </r>
  </si>
  <si>
    <r>
      <t>E</t>
    </r>
    <r>
      <rPr>
        <vertAlign val="subscript"/>
        <sz val="14"/>
        <rFont val="Arial"/>
        <family val="2"/>
      </rPr>
      <t>3</t>
    </r>
  </si>
  <si>
    <r>
      <t>E</t>
    </r>
    <r>
      <rPr>
        <vertAlign val="subscript"/>
        <sz val="14"/>
        <rFont val="Arial"/>
        <family val="2"/>
      </rPr>
      <t>2</t>
    </r>
  </si>
  <si>
    <r>
      <t>E</t>
    </r>
    <r>
      <rPr>
        <vertAlign val="subscript"/>
        <sz val="14"/>
        <rFont val="Arial"/>
        <family val="2"/>
      </rPr>
      <t>1</t>
    </r>
  </si>
  <si>
    <r>
      <t>sediment grain density (</t>
    </r>
    <r>
      <rPr>
        <b/>
        <sz val="9"/>
        <rFont val="Symbol"/>
        <family val="1"/>
        <charset val="2"/>
      </rPr>
      <t>r</t>
    </r>
    <r>
      <rPr>
        <b/>
        <sz val="9"/>
        <rFont val="Arial"/>
        <family val="2"/>
      </rPr>
      <t>g)</t>
    </r>
  </si>
  <si>
    <r>
      <t xml:space="preserve"> 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Arial"/>
        <family val="2"/>
      </rPr>
      <t>o</t>
    </r>
  </si>
  <si>
    <r>
      <t>g·cm</t>
    </r>
    <r>
      <rPr>
        <b/>
        <vertAlign val="superscript"/>
        <sz val="9"/>
        <rFont val="Arial"/>
        <family val="2"/>
      </rPr>
      <t>-3</t>
    </r>
  </si>
  <si>
    <r>
      <t xml:space="preserve">r </t>
    </r>
    <r>
      <rPr>
        <b/>
        <sz val="9"/>
        <rFont val="Arial"/>
        <family val="2"/>
      </rPr>
      <t>g/cm3</t>
    </r>
  </si>
  <si>
    <t>Tectonic Subsidence</t>
  </si>
  <si>
    <t>Uncorrected for paleobathymetry</t>
  </si>
  <si>
    <t>uncorrected for paleobathymetry and SL</t>
  </si>
  <si>
    <t>Paleo-bathymetry</t>
  </si>
  <si>
    <t>T0</t>
  </si>
  <si>
    <t>H max</t>
  </si>
  <si>
    <t>Z max</t>
  </si>
  <si>
    <t>age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</si>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</sst>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3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name val="Symbol"/>
      <family val="1"/>
      <charset val="2"/>
    </font>
    <font>
      <b/>
      <sz val="10"/>
      <name val="Arial"/>
      <family val="2"/>
    </font>
    <font>
      <b/>
      <sz val="12"/>
      <name val="Arial"/>
      <family val="2"/>
    </font>
    <font>
      <vertAlign val="subscript"/>
      <sz val="12"/>
      <name val="Arial"/>
      <family val="2"/>
    </font>
    <font>
      <sz val="14"/>
      <name val="Symbol"/>
      <family val="1"/>
      <charset val="2"/>
    </font>
    <font>
      <vertAlign val="subscript"/>
      <sz val="14"/>
      <name val="Symbol"/>
      <family val="1"/>
      <charset val="2"/>
    </font>
    <font>
      <sz val="14"/>
      <name val="Arial"/>
      <family val="2"/>
    </font>
    <font>
      <vertAlign val="subscript"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color indexed="10"/>
      <name val="Arial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11"/>
      <name val="Symbol"/>
      <family val="1"/>
      <charset val="2"/>
    </font>
    <font>
      <sz val="10"/>
      <color indexed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Symbol"/>
      <family val="1"/>
      <charset val="2"/>
    </font>
    <font>
      <sz val="9"/>
      <name val="Arial"/>
      <family val="2"/>
    </font>
    <font>
      <b/>
      <vertAlign val="subscript"/>
      <sz val="9"/>
      <name val="Arial"/>
      <family val="2"/>
    </font>
    <font>
      <b/>
      <vertAlign val="superscript"/>
      <sz val="9"/>
      <name val="Arial"/>
      <family val="2"/>
    </font>
    <font>
      <sz val="9"/>
      <color indexed="10"/>
      <name val="Arial"/>
      <family val="2"/>
    </font>
    <font>
      <i/>
      <sz val="10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/>
    <xf numFmtId="1" fontId="5" fillId="0" borderId="3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5" fillId="0" borderId="5" xfId="0" applyNumberFormat="1" applyFont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Fill="1"/>
    <xf numFmtId="0" fontId="12" fillId="0" borderId="0" xfId="0" applyFont="1"/>
    <xf numFmtId="0" fontId="13" fillId="0" borderId="9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1" fontId="13" fillId="0" borderId="4" xfId="0" applyNumberFormat="1" applyFont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13" fillId="0" borderId="0" xfId="0" applyFont="1"/>
    <xf numFmtId="0" fontId="12" fillId="0" borderId="13" xfId="0" applyFont="1" applyFill="1" applyBorder="1"/>
    <xf numFmtId="1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/>
    </xf>
    <xf numFmtId="1" fontId="16" fillId="0" borderId="0" xfId="0" applyNumberFormat="1" applyFont="1" applyFill="1" applyBorder="1" applyAlignment="1">
      <alignment horizontal="center" vertical="center"/>
    </xf>
    <xf numFmtId="1" fontId="15" fillId="0" borderId="14" xfId="0" applyNumberFormat="1" applyFont="1" applyFill="1" applyBorder="1" applyAlignment="1">
      <alignment horizontal="center" vertical="center"/>
    </xf>
    <xf numFmtId="1" fontId="15" fillId="0" borderId="13" xfId="0" applyNumberFormat="1" applyFont="1" applyFill="1" applyBorder="1" applyAlignment="1">
      <alignment horizontal="center" vertical="center"/>
    </xf>
    <xf numFmtId="1" fontId="16" fillId="0" borderId="2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15" xfId="0" applyNumberFormat="1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15" fillId="0" borderId="4" xfId="0" applyNumberFormat="1" applyFont="1" applyFill="1" applyBorder="1" applyAlignment="1">
      <alignment horizontal="center" vertical="center"/>
    </xf>
    <xf numFmtId="1" fontId="15" fillId="0" borderId="6" xfId="0" applyNumberFormat="1" applyFont="1" applyFill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64" fontId="17" fillId="0" borderId="0" xfId="0" applyNumberFormat="1" applyFont="1"/>
    <xf numFmtId="0" fontId="17" fillId="0" borderId="0" xfId="0" applyFont="1" applyBorder="1" applyAlignment="1">
      <alignment horizontal="center"/>
    </xf>
    <xf numFmtId="0" fontId="17" fillId="0" borderId="0" xfId="0" applyFont="1"/>
    <xf numFmtId="0" fontId="18" fillId="3" borderId="16" xfId="0" applyFont="1" applyFill="1" applyBorder="1" applyAlignment="1" applyProtection="1">
      <alignment horizontal="center" vertical="center"/>
      <protection locked="0"/>
    </xf>
    <xf numFmtId="0" fontId="18" fillId="3" borderId="17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 vertic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 applyProtection="1">
      <alignment horizontal="center"/>
      <protection locked="0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8" fillId="3" borderId="23" xfId="0" applyFont="1" applyFill="1" applyBorder="1" applyAlignment="1" applyProtection="1">
      <alignment horizontal="center" vertical="center"/>
      <protection locked="0"/>
    </xf>
    <xf numFmtId="1" fontId="1" fillId="0" borderId="24" xfId="0" applyNumberFormat="1" applyFont="1" applyFill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/>
    </xf>
    <xf numFmtId="1" fontId="16" fillId="0" borderId="2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165" fontId="16" fillId="0" borderId="15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24" fillId="0" borderId="17" xfId="0" applyFont="1" applyFill="1" applyBorder="1" applyAlignment="1" applyProtection="1">
      <alignment horizontal="center" textRotation="90" wrapText="1"/>
    </xf>
    <xf numFmtId="0" fontId="6" fillId="0" borderId="17" xfId="0" applyFont="1" applyFill="1" applyBorder="1" applyAlignment="1" applyProtection="1">
      <alignment horizontal="center"/>
    </xf>
    <xf numFmtId="0" fontId="6" fillId="0" borderId="23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0" fontId="5" fillId="0" borderId="14" xfId="0" applyFont="1" applyBorder="1" applyAlignment="1">
      <alignment horizontal="center" vertical="center" wrapText="1"/>
    </xf>
    <xf numFmtId="0" fontId="23" fillId="3" borderId="5" xfId="0" applyFont="1" applyFill="1" applyBorder="1" applyAlignment="1" applyProtection="1">
      <alignment horizontal="center"/>
      <protection locked="0"/>
    </xf>
    <xf numFmtId="0" fontId="20" fillId="0" borderId="0" xfId="0" applyFont="1" applyBorder="1" applyAlignment="1">
      <alignment horizontal="center"/>
    </xf>
    <xf numFmtId="0" fontId="24" fillId="0" borderId="12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 applyProtection="1">
      <alignment horizontal="center"/>
    </xf>
    <xf numFmtId="166" fontId="24" fillId="4" borderId="17" xfId="0" applyNumberFormat="1" applyFont="1" applyFill="1" applyBorder="1" applyAlignment="1" applyProtection="1">
      <alignment horizontal="center"/>
    </xf>
    <xf numFmtId="0" fontId="26" fillId="0" borderId="0" xfId="0" applyFont="1" applyFill="1" applyBorder="1" applyAlignment="1" applyProtection="1">
      <alignment horizontal="center" wrapText="1"/>
    </xf>
    <xf numFmtId="0" fontId="24" fillId="0" borderId="17" xfId="0" applyFont="1" applyFill="1" applyBorder="1" applyAlignment="1" applyProtection="1">
      <alignment horizontal="center" vertical="center" wrapText="1"/>
    </xf>
    <xf numFmtId="0" fontId="28" fillId="0" borderId="0" xfId="0" applyFont="1" applyBorder="1" applyAlignment="1" applyProtection="1">
      <alignment horizontal="center" wrapText="1"/>
    </xf>
    <xf numFmtId="0" fontId="28" fillId="0" borderId="0" xfId="0" applyFont="1" applyFill="1" applyBorder="1" applyAlignment="1" applyProtection="1">
      <alignment horizontal="center"/>
    </xf>
    <xf numFmtId="0" fontId="24" fillId="0" borderId="17" xfId="0" applyFont="1" applyFill="1" applyBorder="1" applyAlignment="1" applyProtection="1">
      <alignment horizontal="center"/>
    </xf>
    <xf numFmtId="0" fontId="28" fillId="0" borderId="0" xfId="0" applyFont="1" applyBorder="1" applyAlignment="1" applyProtection="1">
      <alignment horizontal="center"/>
    </xf>
    <xf numFmtId="0" fontId="24" fillId="0" borderId="0" xfId="0" applyFont="1" applyFill="1" applyBorder="1" applyAlignment="1" applyProtection="1">
      <alignment horizontal="center" vertical="center" wrapText="1"/>
    </xf>
    <xf numFmtId="0" fontId="24" fillId="0" borderId="17" xfId="0" applyFont="1" applyBorder="1" applyAlignment="1" applyProtection="1">
      <alignment horizontal="center"/>
    </xf>
    <xf numFmtId="0" fontId="24" fillId="0" borderId="17" xfId="0" applyFont="1" applyBorder="1" applyAlignment="1" applyProtection="1">
      <alignment horizontal="center" wrapText="1"/>
    </xf>
    <xf numFmtId="0" fontId="27" fillId="0" borderId="0" xfId="0" applyFont="1" applyFill="1" applyBorder="1" applyAlignment="1" applyProtection="1">
      <alignment horizontal="center"/>
    </xf>
    <xf numFmtId="0" fontId="27" fillId="0" borderId="17" xfId="0" applyFont="1" applyBorder="1" applyAlignment="1" applyProtection="1">
      <alignment horizontal="center" wrapText="1"/>
    </xf>
    <xf numFmtId="0" fontId="24" fillId="0" borderId="0" xfId="0" applyFont="1" applyBorder="1" applyAlignment="1" applyProtection="1">
      <alignment horizontal="center"/>
    </xf>
    <xf numFmtId="0" fontId="31" fillId="0" borderId="0" xfId="0" applyFont="1" applyFill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center" vertical="center"/>
    </xf>
    <xf numFmtId="0" fontId="31" fillId="0" borderId="17" xfId="0" applyFont="1" applyFill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/>
    </xf>
    <xf numFmtId="0" fontId="24" fillId="0" borderId="0" xfId="0" applyFont="1" applyFill="1" applyBorder="1" applyAlignment="1" applyProtection="1">
      <alignment horizontal="center" vertical="center"/>
    </xf>
    <xf numFmtId="0" fontId="24" fillId="3" borderId="17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26" fillId="0" borderId="0" xfId="0" applyFont="1" applyFill="1" applyBorder="1" applyAlignment="1" applyProtection="1">
      <alignment horizontal="left"/>
    </xf>
    <xf numFmtId="0" fontId="26" fillId="0" borderId="0" xfId="0" applyFont="1" applyFill="1" applyBorder="1" applyAlignment="1" applyProtection="1">
      <alignment horizontal="center"/>
    </xf>
    <xf numFmtId="0" fontId="27" fillId="0" borderId="0" xfId="0" applyFont="1" applyBorder="1" applyAlignment="1" applyProtection="1">
      <alignment horizontal="center"/>
    </xf>
    <xf numFmtId="0" fontId="24" fillId="0" borderId="4" xfId="0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0" fontId="23" fillId="3" borderId="30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2" borderId="34" xfId="0" applyFill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24" fillId="0" borderId="37" xfId="0" applyFont="1" applyFill="1" applyBorder="1" applyAlignment="1">
      <alignment horizontal="center" vertical="center" wrapText="1"/>
    </xf>
    <xf numFmtId="1" fontId="0" fillId="0" borderId="21" xfId="0" applyNumberFormat="1" applyBorder="1" applyAlignment="1">
      <alignment horizontal="center"/>
    </xf>
    <xf numFmtId="0" fontId="5" fillId="3" borderId="17" xfId="0" applyFont="1" applyFill="1" applyBorder="1" applyAlignment="1" applyProtection="1">
      <alignment horizontal="center"/>
      <protection locked="0"/>
    </xf>
    <xf numFmtId="0" fontId="20" fillId="3" borderId="17" xfId="0" applyFont="1" applyFill="1" applyBorder="1" applyAlignment="1" applyProtection="1">
      <alignment horizontal="center" vertical="center" wrapText="1"/>
      <protection locked="0"/>
    </xf>
    <xf numFmtId="0" fontId="20" fillId="3" borderId="17" xfId="0" applyFont="1" applyFill="1" applyBorder="1" applyAlignment="1" applyProtection="1">
      <alignment horizontal="center" vertical="center"/>
      <protection locked="0"/>
    </xf>
    <xf numFmtId="0" fontId="20" fillId="3" borderId="17" xfId="0" applyFont="1" applyFill="1" applyBorder="1" applyAlignment="1" applyProtection="1">
      <alignment horizontal="center"/>
      <protection locked="0"/>
    </xf>
    <xf numFmtId="0" fontId="32" fillId="3" borderId="17" xfId="0" applyFont="1" applyFill="1" applyBorder="1" applyAlignment="1" applyProtection="1">
      <alignment horizontal="center"/>
      <protection locked="0"/>
    </xf>
    <xf numFmtId="1" fontId="0" fillId="0" borderId="0" xfId="0" applyNumberFormat="1"/>
    <xf numFmtId="0" fontId="24" fillId="0" borderId="17" xfId="0" applyFont="1" applyBorder="1" applyAlignment="1" applyProtection="1">
      <alignment horizontal="center" vertical="center" textRotation="90" wrapText="1"/>
    </xf>
    <xf numFmtId="0" fontId="26" fillId="0" borderId="17" xfId="0" applyFont="1" applyBorder="1" applyAlignment="1" applyProtection="1">
      <alignment horizontal="center" textRotation="90"/>
    </xf>
    <xf numFmtId="0" fontId="26" fillId="0" borderId="32" xfId="0" applyFont="1" applyBorder="1" applyAlignment="1" applyProtection="1">
      <alignment horizontal="center" wrapText="1"/>
    </xf>
    <xf numFmtId="0" fontId="26" fillId="0" borderId="32" xfId="0" applyFont="1" applyBorder="1" applyAlignment="1" applyProtection="1">
      <alignment horizontal="center"/>
    </xf>
    <xf numFmtId="0" fontId="26" fillId="0" borderId="33" xfId="0" applyFont="1" applyBorder="1" applyAlignment="1" applyProtection="1">
      <alignment horizontal="center"/>
    </xf>
    <xf numFmtId="0" fontId="24" fillId="0" borderId="17" xfId="0" applyFont="1" applyBorder="1" applyAlignment="1" applyProtection="1">
      <alignment horizontal="center"/>
    </xf>
    <xf numFmtId="0" fontId="24" fillId="0" borderId="30" xfId="0" applyFont="1" applyBorder="1" applyAlignment="1"/>
    <xf numFmtId="0" fontId="24" fillId="0" borderId="30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0" xfId="0" applyFont="1" applyBorder="1" applyAlignment="1">
      <alignment horizontal="left"/>
    </xf>
    <xf numFmtId="0" fontId="5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1" fontId="13" fillId="0" borderId="14" xfId="0" applyNumberFormat="1" applyFont="1" applyBorder="1" applyAlignment="1">
      <alignment horizontal="center" vertical="center" wrapText="1"/>
    </xf>
    <xf numFmtId="1" fontId="13" fillId="0" borderId="13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3" fillId="0" borderId="43" xfId="0" applyFont="1" applyBorder="1" applyAlignment="1">
      <alignment horizontal="center" wrapText="1"/>
    </xf>
    <xf numFmtId="0" fontId="12" fillId="0" borderId="44" xfId="0" applyFont="1" applyBorder="1" applyAlignment="1"/>
    <xf numFmtId="0" fontId="12" fillId="0" borderId="45" xfId="0" applyFont="1" applyBorder="1" applyAlignment="1"/>
    <xf numFmtId="0" fontId="22" fillId="0" borderId="4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78066248880915E-3"/>
          <c:y val="1.560379918588874E-2"/>
          <c:w val="0.97896150402864812"/>
          <c:h val="0.9687924016282226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558240"/>
        <c:axId val="545558632"/>
      </c:barChart>
      <c:catAx>
        <c:axId val="545558240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558632"/>
        <c:crosses val="autoZero"/>
        <c:auto val="1"/>
        <c:lblAlgn val="ctr"/>
        <c:lblOffset val="100"/>
        <c:tickMarkSkip val="1"/>
        <c:noMultiLvlLbl val="0"/>
      </c:catAx>
      <c:valAx>
        <c:axId val="54555863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55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250247914363E-2"/>
          <c:y val="0.12704941338603493"/>
          <c:w val="0.56949540048759895"/>
          <c:h val="0.73634014854916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decompact'!$AD$2</c:f>
              <c:strCache>
                <c:ptCount val="1"/>
                <c:pt idx="0">
                  <c:v>Uncorrected for compaction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decompact'!$B$3:$B$13</c:f>
              <c:numCache>
                <c:formatCode>General</c:formatCode>
                <c:ptCount val="11"/>
              </c:numCache>
            </c:numRef>
          </c:xVal>
          <c:yVal>
            <c:numRef>
              <c:f>'data decompact'!$AD$3:$AD$13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decompact'!$AE$2</c:f>
              <c:strCache>
                <c:ptCount val="1"/>
                <c:pt idx="0">
                  <c:v>Decompacted thickness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decompact'!$B$3:$B$13</c:f>
              <c:numCache>
                <c:formatCode>General</c:formatCode>
                <c:ptCount val="11"/>
              </c:numCache>
            </c:numRef>
          </c:xVal>
          <c:yVal>
            <c:numRef>
              <c:f>'data decompact'!$AE$3:$AE$13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59416"/>
        <c:axId val="545559808"/>
      </c:scatterChart>
      <c:valAx>
        <c:axId val="545559416"/>
        <c:scaling>
          <c:orientation val="maxMin"/>
          <c:max val="65"/>
          <c:min val="45"/>
        </c:scaling>
        <c:delete val="0"/>
        <c:axPos val="t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Age (Ma)</a:t>
                </a:r>
              </a:p>
            </c:rich>
          </c:tx>
          <c:layout>
            <c:manualLayout>
              <c:xMode val="edge"/>
              <c:yMode val="edge"/>
              <c:x val="0.30234706009318124"/>
              <c:y val="9.562972385155584E-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559808"/>
        <c:crosses val="autoZero"/>
        <c:crossBetween val="midCat"/>
      </c:valAx>
      <c:valAx>
        <c:axId val="545559808"/>
        <c:scaling>
          <c:orientation val="maxMin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 (m)</a:t>
                </a:r>
              </a:p>
            </c:rich>
          </c:tx>
          <c:layout>
            <c:manualLayout>
              <c:xMode val="edge"/>
              <c:yMode val="edge"/>
              <c:x val="0.73826821738150528"/>
              <c:y val="0.389345102300407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559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01214004477726"/>
          <c:y val="0.60975832670306451"/>
          <c:w val="0.24404786180464377"/>
          <c:h val="0.21317056590947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Subsidence</a:t>
            </a:r>
          </a:p>
        </c:rich>
      </c:tx>
      <c:layout>
        <c:manualLayout>
          <c:xMode val="edge"/>
          <c:yMode val="edge"/>
          <c:x val="0.78964525660707507"/>
          <c:y val="2.55402798036666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82276278478E-2"/>
          <c:y val="9.2204696226495797E-2"/>
          <c:w val="0.68113218005788445"/>
          <c:h val="0.844930307239161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Subsidence!$G$1</c:f>
              <c:strCache>
                <c:ptCount val="1"/>
                <c:pt idx="0">
                  <c:v>Total Subsidence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Subsidence!$B$3:$B$22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Subsidence!$G$3:$G$22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Subsidence!$B$3:$B$22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Subsidence!$H$3:$H$22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Subsidence!$I$1</c:f>
              <c:strCache>
                <c:ptCount val="1"/>
                <c:pt idx="0">
                  <c:v>Tectonic subsidence    Z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Subsidence!$B$3:$B$22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Subsidence!$J$3:$J$22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Subsidence!$B$3:$B$22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Subsidence!$K$3:$K$22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98240"/>
        <c:axId val="659800984"/>
      </c:scatterChart>
      <c:valAx>
        <c:axId val="659798240"/>
        <c:scaling>
          <c:orientation val="maxMin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Age (Ma)</a:t>
                </a:r>
              </a:p>
            </c:rich>
          </c:tx>
          <c:layout>
            <c:manualLayout>
              <c:xMode val="edge"/>
              <c:yMode val="edge"/>
              <c:x val="0.35275128344805956"/>
              <c:y val="9.8232691575749174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800984"/>
        <c:crosses val="autoZero"/>
        <c:crossBetween val="midCat"/>
      </c:valAx>
      <c:valAx>
        <c:axId val="659800984"/>
        <c:scaling>
          <c:orientation val="maxMin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 (m)</a:t>
                </a:r>
              </a:p>
            </c:rich>
          </c:tx>
          <c:layout>
            <c:manualLayout>
              <c:xMode val="edge"/>
              <c:yMode val="edge"/>
              <c:x val="0.86084270126611528"/>
              <c:y val="0.444007805813879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79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962264150943396E-2"/>
          <c:y val="0.79547513601872699"/>
          <c:w val="0.3666666666666667"/>
          <c:h val="0.176865266108291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Geohistory</a:t>
            </a:r>
          </a:p>
        </c:rich>
      </c:tx>
      <c:layout>
        <c:manualLayout>
          <c:xMode val="edge"/>
          <c:yMode val="edge"/>
          <c:x val="0.80582637597436002"/>
          <c:y val="1.364524201916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688459550158426E-2"/>
          <c:y val="0.19767461902161562"/>
          <c:w val="0.71356816748299956"/>
          <c:h val="0.76412037604994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Subsidence!$C$2</c:f>
              <c:strCache>
                <c:ptCount val="1"/>
                <c:pt idx="0">
                  <c:v>Decompacted Thickness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Subsidence!$C$7:$C$22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Subsidence!$G$1</c:f>
              <c:strCache>
                <c:ptCount val="1"/>
                <c:pt idx="0">
                  <c:v>Total Subsidence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Subsidence!$G$7:$G$22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Subsidence!$H$2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Subsidence!$H$7:$H$22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Subsidence!$I$1</c:f>
              <c:strCache>
                <c:ptCount val="1"/>
                <c:pt idx="0">
                  <c:v>Tectonic subsidence    Z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Subsidence!$J$7:$J$22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Subsidence!$K$2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Subsidence!$K$7:$K$22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06080"/>
        <c:axId val="659795888"/>
      </c:scatterChart>
      <c:valAx>
        <c:axId val="659806080"/>
        <c:scaling>
          <c:orientation val="maxMin"/>
          <c:max val="65"/>
          <c:min val="45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Age (Ma)</a:t>
                </a:r>
              </a:p>
            </c:rich>
          </c:tx>
          <c:layout>
            <c:manualLayout>
              <c:xMode val="edge"/>
              <c:yMode val="edge"/>
              <c:x val="0.33333382793231248"/>
              <c:y val="3.313844490368936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795888"/>
        <c:crosses val="autoZero"/>
        <c:crossBetween val="midCat"/>
      </c:valAx>
      <c:valAx>
        <c:axId val="659795888"/>
        <c:scaling>
          <c:orientation val="maxMin"/>
          <c:max val="5000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 (m)</a:t>
                </a:r>
              </a:p>
            </c:rich>
          </c:tx>
          <c:layout>
            <c:manualLayout>
              <c:xMode val="edge"/>
              <c:yMode val="edge"/>
              <c:x val="0.83009849114338086"/>
              <c:y val="0.487330508105091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806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713567839195977E-2"/>
          <c:y val="0.77159555636940724"/>
          <c:w val="0.28706046637386406"/>
          <c:h val="0.21926932098603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Geohistory</a:t>
            </a:r>
          </a:p>
        </c:rich>
      </c:tx>
      <c:layout>
        <c:manualLayout>
          <c:xMode val="edge"/>
          <c:yMode val="edge"/>
          <c:x val="0.6138789917349649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71568191914699E-2"/>
          <c:y val="0.14117647058823529"/>
          <c:w val="0.6223900488671702"/>
          <c:h val="0.81568627450980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Subsidence!$C$2</c:f>
              <c:strCache>
                <c:ptCount val="1"/>
                <c:pt idx="0">
                  <c:v>Decompacted Thickness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66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Subsidence!$C$7:$C$22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Subsidence!$D$1</c:f>
              <c:strCache>
                <c:ptCount val="1"/>
                <c:pt idx="0">
                  <c:v>paleobath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Subsidence!$D$7:$D$22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Subsidence!$E$2</c:f>
              <c:strCache>
                <c:ptCount val="1"/>
                <c:pt idx="0">
                  <c:v>max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Subsidence!$E$7:$E$22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Subsidence!$G$1</c:f>
              <c:strCache>
                <c:ptCount val="1"/>
                <c:pt idx="0">
                  <c:v>Total Subsidence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Subsidence!$G$7:$G$22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Subsidence!$H$2</c:f>
              <c:strCache>
                <c:ptCount val="1"/>
                <c:pt idx="0">
                  <c:v>max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Subsidence!$H$7:$H$22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Subsidence!$I$1</c:f>
              <c:strCache>
                <c:ptCount val="1"/>
                <c:pt idx="0">
                  <c:v>Tectonic subsidence    Z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Subsidence!$I$7:$I$22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Subsidence!$J$2</c:f>
              <c:strCache>
                <c:ptCount val="1"/>
                <c:pt idx="0">
                  <c:v>min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Subsidence!$J$7:$J$22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Subsidence!$K$2</c:f>
              <c:strCache>
                <c:ptCount val="1"/>
                <c:pt idx="0">
                  <c:v>max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Subsidence!$K$7:$K$22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32816"/>
        <c:axId val="733531248"/>
      </c:scatterChart>
      <c:scatterChart>
        <c:scatterStyle val="lineMarker"/>
        <c:varyColors val="0"/>
        <c:ser>
          <c:idx val="3"/>
          <c:order val="3"/>
          <c:tx>
            <c:strRef>
              <c:f>Subsidence!$F$1</c:f>
              <c:strCache>
                <c:ptCount val="1"/>
                <c:pt idx="0">
                  <c:v>D sea level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Subsidence!$B$7:$B$22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Subsidence!$F$7:$F$22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33992"/>
        <c:axId val="733537128"/>
      </c:scatterChart>
      <c:valAx>
        <c:axId val="733532816"/>
        <c:scaling>
          <c:orientation val="maxMin"/>
          <c:max val="65"/>
          <c:min val="45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Age (Ma)</a:t>
                </a:r>
              </a:p>
            </c:rich>
          </c:tx>
          <c:layout>
            <c:manualLayout>
              <c:xMode val="edge"/>
              <c:yMode val="edge"/>
              <c:x val="0.34184244404515163"/>
              <c:y val="1.6312629365166555E-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531248"/>
        <c:crosses val="autoZero"/>
        <c:crossBetween val="midCat"/>
      </c:valAx>
      <c:valAx>
        <c:axId val="733531248"/>
        <c:scaling>
          <c:orientation val="maxMin"/>
          <c:max val="5000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 (m)</a:t>
                </a:r>
              </a:p>
            </c:rich>
          </c:tx>
          <c:layout>
            <c:manualLayout>
              <c:xMode val="edge"/>
              <c:yMode val="edge"/>
              <c:x val="0.79626339321676542"/>
              <c:y val="0.476003484643625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532816"/>
        <c:crossesAt val="0"/>
        <c:crossBetween val="midCat"/>
        <c:majorUnit val="1000"/>
      </c:valAx>
      <c:valAx>
        <c:axId val="733533992"/>
        <c:scaling>
          <c:orientation val="maxMin"/>
        </c:scaling>
        <c:delete val="1"/>
        <c:axPos val="b"/>
        <c:numFmt formatCode="0.0" sourceLinked="1"/>
        <c:majorTickMark val="out"/>
        <c:minorTickMark val="none"/>
        <c:tickLblPos val="nextTo"/>
        <c:crossAx val="733537128"/>
        <c:crosses val="autoZero"/>
        <c:crossBetween val="midCat"/>
      </c:valAx>
      <c:valAx>
        <c:axId val="733537128"/>
        <c:scaling>
          <c:orientation val="minMax"/>
          <c:min val="-2000"/>
        </c:scaling>
        <c:delete val="0"/>
        <c:axPos val="l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533992"/>
        <c:crosses val="max"/>
        <c:crossBetween val="midCat"/>
        <c:maj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65686269300978639"/>
          <c:w val="0.29009332423868989"/>
          <c:h val="0.31241821619221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Burial</a:t>
            </a:r>
            <a:r>
              <a:rPr lang="en-GB" baseline="0"/>
              <a:t> history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8"/>
          <c:order val="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29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30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31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3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3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34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35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36"/>
          <c:order val="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37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38"/>
          <c:order val="1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39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40"/>
          <c:order val="1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41"/>
          <c:order val="1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42"/>
          <c:order val="1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43"/>
          <c:order val="1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history'!$G$3:$G$12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44"/>
          <c:order val="16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45"/>
          <c:order val="1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46"/>
          <c:order val="18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47"/>
          <c:order val="1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48"/>
          <c:order val="2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49"/>
          <c:order val="2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50"/>
          <c:order val="2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51"/>
          <c:order val="2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52"/>
          <c:order val="2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53"/>
          <c:order val="2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54"/>
          <c:order val="2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55"/>
          <c:order val="2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56"/>
          <c:order val="28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57"/>
          <c:order val="2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58"/>
          <c:order val="3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59"/>
          <c:order val="3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history'!$F$3:$F$12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60"/>
          <c:order val="32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61"/>
          <c:order val="3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62"/>
          <c:order val="3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63"/>
          <c:order val="3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64"/>
          <c:order val="3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65"/>
          <c:order val="3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66"/>
          <c:order val="38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67"/>
          <c:order val="3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68"/>
          <c:order val="4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69"/>
          <c:order val="4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70"/>
          <c:order val="4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71"/>
          <c:order val="4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72"/>
          <c:order val="4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73"/>
          <c:order val="4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74"/>
          <c:order val="4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75"/>
          <c:order val="4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history'!$G$3:$G$12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76"/>
          <c:order val="4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77"/>
          <c:order val="4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78"/>
          <c:order val="5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79"/>
          <c:order val="5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80"/>
          <c:order val="5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81"/>
          <c:order val="5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82"/>
          <c:order val="5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83"/>
          <c:order val="5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84"/>
          <c:order val="5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85"/>
          <c:order val="5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86"/>
          <c:order val="58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87"/>
          <c:order val="5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88"/>
          <c:order val="6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89"/>
          <c:order val="6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90"/>
          <c:order val="6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91"/>
          <c:order val="6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'burial history'!$D$2:$D$12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92"/>
          <c:order val="64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93"/>
          <c:order val="6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94"/>
          <c:order val="6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95"/>
          <c:order val="6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96"/>
          <c:order val="68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97"/>
          <c:order val="6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98"/>
          <c:order val="7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199"/>
          <c:order val="7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00"/>
          <c:order val="7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01"/>
          <c:order val="7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02"/>
          <c:order val="7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03"/>
          <c:order val="7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04"/>
          <c:order val="7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05"/>
          <c:order val="7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06"/>
          <c:order val="78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07"/>
          <c:order val="7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history'!$G$3:$G$12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08"/>
          <c:order val="80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09"/>
          <c:order val="8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10"/>
          <c:order val="8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11"/>
          <c:order val="8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12"/>
          <c:order val="8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13"/>
          <c:order val="8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14"/>
          <c:order val="8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15"/>
          <c:order val="8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16"/>
          <c:order val="8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17"/>
          <c:order val="8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18"/>
          <c:order val="9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19"/>
          <c:order val="9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20"/>
          <c:order val="9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21"/>
          <c:order val="9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22"/>
          <c:order val="9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24"/>
          <c:order val="95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25"/>
          <c:order val="9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26"/>
          <c:order val="97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27"/>
          <c:order val="9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28"/>
          <c:order val="99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29"/>
          <c:order val="10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30"/>
          <c:order val="10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31"/>
          <c:order val="10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32"/>
          <c:order val="10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33"/>
          <c:order val="10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34"/>
          <c:order val="10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35"/>
          <c:order val="10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36"/>
          <c:order val="107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37"/>
          <c:order val="10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38"/>
          <c:order val="10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40"/>
          <c:order val="110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41"/>
          <c:order val="11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42"/>
          <c:order val="11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43"/>
          <c:order val="11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44"/>
          <c:order val="11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45"/>
          <c:order val="11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history'!$J$3:$J$12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46"/>
          <c:order val="11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48"/>
          <c:order val="117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49"/>
          <c:order val="11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'burial history'!$J$2:$J$12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50"/>
          <c:order val="11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history'!$K$3:$K$12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ser>
          <c:idx val="252"/>
          <c:order val="120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'burial history'!$K$2:$K$12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</c:numCache>
            </c:numRef>
          </c:yVal>
          <c:smooth val="0"/>
        </c:ser>
        <c:ser>
          <c:idx val="67"/>
          <c:order val="12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71"/>
          <c:order val="12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75"/>
          <c:order val="12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79"/>
          <c:order val="12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history'!$G$3:$G$12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83"/>
          <c:order val="12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87"/>
          <c:order val="12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91"/>
          <c:order val="12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95"/>
          <c:order val="12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'burial history'!$F$2:$F$12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9"/>
          <c:order val="12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03"/>
          <c:order val="13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07"/>
          <c:order val="13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11"/>
          <c:order val="13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history'!$G$3:$G$12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15"/>
          <c:order val="13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19"/>
          <c:order val="13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23"/>
          <c:order val="13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5"/>
          <c:order val="13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9"/>
          <c:order val="13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3"/>
          <c:order val="13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7"/>
          <c:order val="13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'burial history'!$B$2:$B$12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'burial history'!$G$2:$G$12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1"/>
          <c:order val="14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5"/>
          <c:order val="14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9"/>
          <c:order val="14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9"/>
          <c:order val="14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3"/>
          <c:order val="14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'burial history'!$B$2:$B$12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'burial history'!$H$2:$H$12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7"/>
          <c:order val="14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'burial history'!$B$3:$B$12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'burial history'!$I$3:$I$12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1"/>
          <c:order val="14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'burial history'!$B$2:$B$12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'burial history'!$I$2:$I$12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5"/>
          <c:order val="14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'burial history'!$B$2:$B$12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'burial history'!$C$2:$C$12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23736"/>
        <c:axId val="663482648"/>
      </c:scatterChart>
      <c:valAx>
        <c:axId val="563323736"/>
        <c:scaling>
          <c:orientation val="maxMin"/>
          <c:max val="65"/>
          <c:min val="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82648"/>
        <c:crosses val="autoZero"/>
        <c:crossBetween val="midCat"/>
      </c:valAx>
      <c:valAx>
        <c:axId val="663482648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2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3"/>
  <sheetViews>
    <sheetView zoomScale="75" workbookViewId="0"/>
  </sheetViews>
  <pageMargins left="0.75" right="0.75" top="1" bottom="1" header="0" footer="0"/>
  <pageSetup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ico5"/>
  <sheetViews>
    <sheetView zoomScale="70" workbookViewId="0"/>
  </sheetViews>
  <pageMargins left="0.75" right="0.75" top="1" bottom="1" header="0" footer="0"/>
  <pageSetup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0.96675</cdr:x>
      <cdr:y>1</cdr:y>
    </cdr:to>
    <cdr:graphicFrame macro="">
      <cdr:nvGraphicFramePr>
        <cdr:cNvPr id="6153" name="Chart 9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0</xdr:row>
      <xdr:rowOff>53340</xdr:rowOff>
    </xdr:from>
    <xdr:to>
      <xdr:col>18</xdr:col>
      <xdr:colOff>655320</xdr:colOff>
      <xdr:row>22</xdr:row>
      <xdr:rowOff>60960</xdr:rowOff>
    </xdr:to>
    <xdr:graphicFrame macro="">
      <xdr:nvGraphicFramePr>
        <xdr:cNvPr id="10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0</xdr:row>
      <xdr:rowOff>53340</xdr:rowOff>
    </xdr:from>
    <xdr:to>
      <xdr:col>18</xdr:col>
      <xdr:colOff>670560</xdr:colOff>
      <xdr:row>22</xdr:row>
      <xdr:rowOff>102870</xdr:rowOff>
    </xdr:to>
    <xdr:graphicFrame macro="">
      <xdr:nvGraphicFramePr>
        <xdr:cNvPr id="10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7943" cy="58347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12</xdr:row>
      <xdr:rowOff>47625</xdr:rowOff>
    </xdr:from>
    <xdr:to>
      <xdr:col>10</xdr:col>
      <xdr:colOff>583882</xdr:colOff>
      <xdr:row>29</xdr:row>
      <xdr:rowOff>135255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3"/>
  <sheetViews>
    <sheetView tabSelected="1" zoomScale="90" zoomScaleNormal="90" workbookViewId="0">
      <selection activeCell="G10" sqref="G10"/>
    </sheetView>
  </sheetViews>
  <sheetFormatPr defaultColWidth="11.44140625" defaultRowHeight="11.4" x14ac:dyDescent="0.4"/>
  <cols>
    <col min="1" max="1" width="10.21875" style="98" customWidth="1"/>
    <col min="2" max="2" width="5.21875" style="98" customWidth="1"/>
    <col min="3" max="3" width="6.44140625" style="98" customWidth="1"/>
    <col min="4" max="4" width="5.77734375" style="98" customWidth="1"/>
    <col min="5" max="5" width="2.77734375" style="103" customWidth="1"/>
    <col min="6" max="6" width="6.5546875" style="98" customWidth="1"/>
    <col min="7" max="15" width="6.5546875" style="88" bestFit="1" customWidth="1"/>
    <col min="16" max="16" width="6.77734375" style="88" customWidth="1"/>
    <col min="17" max="16384" width="11.44140625" style="88"/>
  </cols>
  <sheetData>
    <row r="1" spans="1:16" s="85" customFormat="1" ht="52.2" customHeight="1" x14ac:dyDescent="0.4">
      <c r="A1" s="147"/>
      <c r="B1" s="145" t="s">
        <v>0</v>
      </c>
      <c r="C1" s="145" t="s">
        <v>66</v>
      </c>
      <c r="D1" s="145" t="s">
        <v>80</v>
      </c>
      <c r="E1" s="83"/>
      <c r="F1" s="84" t="s">
        <v>62</v>
      </c>
      <c r="G1" s="72" t="s">
        <v>1</v>
      </c>
      <c r="H1" s="72" t="s">
        <v>63</v>
      </c>
      <c r="I1" s="72" t="s">
        <v>2</v>
      </c>
      <c r="J1" s="72" t="s">
        <v>64</v>
      </c>
      <c r="K1" s="72" t="s">
        <v>60</v>
      </c>
      <c r="L1" s="72" t="s">
        <v>3</v>
      </c>
      <c r="M1" s="72" t="s">
        <v>4</v>
      </c>
      <c r="N1" s="72" t="s">
        <v>59</v>
      </c>
      <c r="O1" s="72" t="s">
        <v>61</v>
      </c>
    </row>
    <row r="2" spans="1:16" ht="15" customHeight="1" x14ac:dyDescent="0.6">
      <c r="A2" s="148"/>
      <c r="B2" s="146"/>
      <c r="C2" s="146"/>
      <c r="D2" s="146"/>
      <c r="E2" s="86"/>
      <c r="F2" s="87" t="s">
        <v>81</v>
      </c>
      <c r="G2" s="81">
        <v>0.5</v>
      </c>
      <c r="H2" s="81">
        <v>0.5</v>
      </c>
      <c r="I2" s="81">
        <v>0.4</v>
      </c>
      <c r="J2" s="81">
        <v>0.49</v>
      </c>
      <c r="K2" s="81">
        <v>0.57999999999999996</v>
      </c>
      <c r="L2" s="81">
        <v>0.7</v>
      </c>
      <c r="M2" s="81">
        <v>0.5</v>
      </c>
      <c r="N2" s="81">
        <v>0.5</v>
      </c>
      <c r="O2" s="81">
        <v>0.5</v>
      </c>
    </row>
    <row r="3" spans="1:16" ht="16.8" customHeight="1" x14ac:dyDescent="0.4">
      <c r="A3" s="149"/>
      <c r="B3" s="146"/>
      <c r="C3" s="146"/>
      <c r="D3" s="146"/>
      <c r="E3" s="89"/>
      <c r="F3" s="87" t="s">
        <v>58</v>
      </c>
      <c r="G3" s="82">
        <v>5.0000000000000001E-4</v>
      </c>
      <c r="H3" s="82">
        <v>5.0000000000000001E-4</v>
      </c>
      <c r="I3" s="82">
        <v>2.9999999999999997E-4</v>
      </c>
      <c r="J3" s="82">
        <v>2.7E-4</v>
      </c>
      <c r="K3" s="82">
        <v>5.9000000000000003E-4</v>
      </c>
      <c r="L3" s="82">
        <v>7.1000000000000002E-4</v>
      </c>
      <c r="M3" s="82">
        <v>6.9999999999999999E-4</v>
      </c>
      <c r="N3" s="82">
        <v>8.9999999999999998E-4</v>
      </c>
      <c r="O3" s="82">
        <v>8.9999999999999998E-4</v>
      </c>
    </row>
    <row r="4" spans="1:16" ht="18" customHeight="1" x14ac:dyDescent="0.6">
      <c r="A4" s="90" t="s">
        <v>5</v>
      </c>
      <c r="B4" s="90" t="s">
        <v>81</v>
      </c>
      <c r="C4" s="90" t="s">
        <v>67</v>
      </c>
      <c r="D4" s="91" t="s">
        <v>82</v>
      </c>
      <c r="E4" s="92"/>
      <c r="F4" s="93" t="s">
        <v>65</v>
      </c>
      <c r="G4" s="81">
        <v>2.72</v>
      </c>
      <c r="H4" s="81">
        <v>2.72</v>
      </c>
      <c r="I4" s="81">
        <v>2.65</v>
      </c>
      <c r="J4" s="81">
        <v>2.65</v>
      </c>
      <c r="K4" s="81">
        <v>2.5</v>
      </c>
      <c r="L4" s="81">
        <v>2.71</v>
      </c>
      <c r="M4" s="81">
        <v>2.71</v>
      </c>
      <c r="N4" s="81">
        <v>2.31</v>
      </c>
      <c r="O4" s="81">
        <v>2.85</v>
      </c>
      <c r="P4" s="94" t="s">
        <v>68</v>
      </c>
    </row>
    <row r="5" spans="1:16" s="96" customFormat="1" ht="13.8" customHeight="1" x14ac:dyDescent="0.4">
      <c r="A5" s="139"/>
      <c r="B5" s="87" t="str">
        <f t="shared" ref="B5:B14" si="0">IF(P5=0,"",G$2*G5/$P5+H$2*H5/$P5+I$2*I5/$P5+J$2*J5/$P5+K$2*K5/$P5+L$2*L5/$P5+M$2*M5/$P5+N$2*N5/$P5+O$2*O5/$P5)</f>
        <v/>
      </c>
      <c r="C5" s="87" t="str">
        <f t="shared" ref="C5:C14" si="1">IF(P5=0,"",G$3*G5/$P5+H$3*H5/$P5+I$3*I5/$P5+J$3*J5/$P5+K$3*K5/$P5+L$3*L5/$P5+M$3*M5/$P5+N$3*N5/$P5+O$3*O5/$P5)</f>
        <v/>
      </c>
      <c r="D5" s="87" t="str">
        <f t="shared" ref="D5:D14" si="2">IF(P5=0,"",G$4*G5/$P5+H$4*H5/$P5+I$4*I5/$P5+J$4*J5/$P5+K$4*K5/$P5+L$4*L5/$P5+M$4*M5/$P5+N$4*N5/$P5+O$4*O5/$P5)</f>
        <v/>
      </c>
      <c r="E5" s="95"/>
      <c r="G5" s="140"/>
      <c r="H5" s="140"/>
      <c r="I5" s="140"/>
      <c r="J5" s="140"/>
      <c r="K5" s="140"/>
      <c r="L5" s="141"/>
      <c r="M5" s="141"/>
      <c r="N5" s="141"/>
      <c r="O5" s="141"/>
      <c r="P5" s="97">
        <f t="shared" ref="P5:P14" si="3">SUM(G5:O5)</f>
        <v>0</v>
      </c>
    </row>
    <row r="6" spans="1:16" s="96" customFormat="1" ht="13.8" customHeight="1" x14ac:dyDescent="0.4">
      <c r="A6" s="139"/>
      <c r="B6" s="87" t="str">
        <f t="shared" si="0"/>
        <v/>
      </c>
      <c r="C6" s="87" t="str">
        <f t="shared" si="1"/>
        <v/>
      </c>
      <c r="D6" s="87" t="str">
        <f t="shared" si="2"/>
        <v/>
      </c>
      <c r="E6" s="95"/>
      <c r="G6" s="140"/>
      <c r="H6" s="140"/>
      <c r="I6" s="140"/>
      <c r="J6" s="140"/>
      <c r="K6" s="140"/>
      <c r="L6" s="141"/>
      <c r="M6" s="141"/>
      <c r="N6" s="141"/>
      <c r="O6" s="141"/>
      <c r="P6" s="97">
        <f t="shared" si="3"/>
        <v>0</v>
      </c>
    </row>
    <row r="7" spans="1:16" s="96" customFormat="1" ht="13.8" customHeight="1" x14ac:dyDescent="0.4">
      <c r="A7" s="139"/>
      <c r="B7" s="87" t="str">
        <f t="shared" si="0"/>
        <v/>
      </c>
      <c r="C7" s="87" t="str">
        <f t="shared" si="1"/>
        <v/>
      </c>
      <c r="D7" s="87" t="str">
        <f t="shared" si="2"/>
        <v/>
      </c>
      <c r="E7" s="95"/>
      <c r="G7" s="140"/>
      <c r="H7" s="140"/>
      <c r="I7" s="140"/>
      <c r="J7" s="140"/>
      <c r="K7" s="140"/>
      <c r="L7" s="141"/>
      <c r="M7" s="141"/>
      <c r="N7" s="141"/>
      <c r="O7" s="141"/>
      <c r="P7" s="97">
        <f t="shared" si="3"/>
        <v>0</v>
      </c>
    </row>
    <row r="8" spans="1:16" s="96" customFormat="1" ht="13.8" customHeight="1" x14ac:dyDescent="0.4">
      <c r="A8" s="139"/>
      <c r="B8" s="87" t="str">
        <f t="shared" si="0"/>
        <v/>
      </c>
      <c r="C8" s="87" t="str">
        <f t="shared" si="1"/>
        <v/>
      </c>
      <c r="D8" s="87" t="str">
        <f t="shared" si="2"/>
        <v/>
      </c>
      <c r="E8" s="95"/>
      <c r="G8" s="140"/>
      <c r="H8" s="140"/>
      <c r="I8" s="140"/>
      <c r="J8" s="140"/>
      <c r="K8" s="140"/>
      <c r="L8" s="141"/>
      <c r="M8" s="141"/>
      <c r="N8" s="141"/>
      <c r="O8" s="141"/>
      <c r="P8" s="97">
        <f t="shared" si="3"/>
        <v>0</v>
      </c>
    </row>
    <row r="9" spans="1:16" s="96" customFormat="1" ht="13.8" customHeight="1" x14ac:dyDescent="0.4">
      <c r="A9" s="139"/>
      <c r="B9" s="87" t="str">
        <f t="shared" si="0"/>
        <v/>
      </c>
      <c r="C9" s="87" t="str">
        <f t="shared" si="1"/>
        <v/>
      </c>
      <c r="D9" s="87" t="str">
        <f t="shared" si="2"/>
        <v/>
      </c>
      <c r="E9" s="95"/>
      <c r="G9" s="140"/>
      <c r="H9" s="140"/>
      <c r="I9" s="140"/>
      <c r="J9" s="140"/>
      <c r="K9" s="140"/>
      <c r="L9" s="141"/>
      <c r="M9" s="141"/>
      <c r="N9" s="141"/>
      <c r="O9" s="141"/>
      <c r="P9" s="97">
        <f t="shared" si="3"/>
        <v>0</v>
      </c>
    </row>
    <row r="10" spans="1:16" s="96" customFormat="1" ht="13.8" customHeight="1" x14ac:dyDescent="0.4">
      <c r="A10" s="139"/>
      <c r="B10" s="87" t="str">
        <f t="shared" si="0"/>
        <v/>
      </c>
      <c r="C10" s="87" t="str">
        <f t="shared" si="1"/>
        <v/>
      </c>
      <c r="D10" s="87" t="str">
        <f t="shared" si="2"/>
        <v/>
      </c>
      <c r="E10" s="95"/>
      <c r="G10" s="140"/>
      <c r="H10" s="140"/>
      <c r="I10" s="140"/>
      <c r="J10" s="140"/>
      <c r="K10" s="140"/>
      <c r="L10" s="141"/>
      <c r="M10" s="141"/>
      <c r="N10" s="141"/>
      <c r="O10" s="141"/>
      <c r="P10" s="97">
        <f t="shared" si="3"/>
        <v>0</v>
      </c>
    </row>
    <row r="11" spans="1:16" ht="13.8" customHeight="1" x14ac:dyDescent="0.45">
      <c r="A11" s="139"/>
      <c r="B11" s="87" t="str">
        <f t="shared" si="0"/>
        <v/>
      </c>
      <c r="C11" s="87" t="str">
        <f t="shared" si="1"/>
        <v/>
      </c>
      <c r="D11" s="87" t="str">
        <f t="shared" si="2"/>
        <v/>
      </c>
      <c r="E11" s="95"/>
      <c r="G11" s="142"/>
      <c r="H11" s="142"/>
      <c r="I11" s="142"/>
      <c r="J11" s="142"/>
      <c r="K11" s="143"/>
      <c r="L11" s="142"/>
      <c r="M11" s="142"/>
      <c r="N11" s="142"/>
      <c r="O11" s="142"/>
      <c r="P11" s="97">
        <f t="shared" si="3"/>
        <v>0</v>
      </c>
    </row>
    <row r="12" spans="1:16" ht="13.8" customHeight="1" x14ac:dyDescent="0.45">
      <c r="A12" s="139"/>
      <c r="B12" s="87" t="str">
        <f t="shared" si="0"/>
        <v/>
      </c>
      <c r="C12" s="87" t="str">
        <f t="shared" si="1"/>
        <v/>
      </c>
      <c r="D12" s="87" t="str">
        <f t="shared" si="2"/>
        <v/>
      </c>
      <c r="E12" s="95"/>
      <c r="G12" s="142"/>
      <c r="H12" s="142"/>
      <c r="I12" s="142"/>
      <c r="J12" s="142"/>
      <c r="K12" s="142"/>
      <c r="L12" s="142"/>
      <c r="M12" s="142"/>
      <c r="N12" s="142"/>
      <c r="O12" s="142"/>
      <c r="P12" s="97">
        <f t="shared" si="3"/>
        <v>0</v>
      </c>
    </row>
    <row r="13" spans="1:16" ht="13.8" customHeight="1" x14ac:dyDescent="0.45">
      <c r="A13" s="139"/>
      <c r="B13" s="87" t="str">
        <f t="shared" si="0"/>
        <v/>
      </c>
      <c r="C13" s="87" t="str">
        <f t="shared" si="1"/>
        <v/>
      </c>
      <c r="D13" s="87" t="str">
        <f t="shared" si="2"/>
        <v/>
      </c>
      <c r="E13" s="95"/>
      <c r="G13" s="142"/>
      <c r="H13" s="142"/>
      <c r="I13" s="142"/>
      <c r="J13" s="142"/>
      <c r="K13" s="142"/>
      <c r="L13" s="142"/>
      <c r="M13" s="142"/>
      <c r="N13" s="142"/>
      <c r="O13" s="142"/>
      <c r="P13" s="97">
        <f t="shared" si="3"/>
        <v>0</v>
      </c>
    </row>
    <row r="14" spans="1:16" ht="13.8" customHeight="1" x14ac:dyDescent="0.45">
      <c r="A14" s="139"/>
      <c r="B14" s="87" t="str">
        <f t="shared" si="0"/>
        <v/>
      </c>
      <c r="C14" s="87" t="str">
        <f t="shared" si="1"/>
        <v/>
      </c>
      <c r="D14" s="87" t="str">
        <f t="shared" si="2"/>
        <v/>
      </c>
      <c r="E14" s="95"/>
      <c r="G14" s="142"/>
      <c r="H14" s="142"/>
      <c r="I14" s="142"/>
      <c r="J14" s="142"/>
      <c r="K14" s="142"/>
      <c r="L14" s="142"/>
      <c r="M14" s="142"/>
      <c r="N14" s="142"/>
      <c r="O14" s="142"/>
      <c r="P14" s="97">
        <f t="shared" si="3"/>
        <v>0</v>
      </c>
    </row>
    <row r="15" spans="1:16" x14ac:dyDescent="0.4">
      <c r="A15" s="99"/>
      <c r="B15" s="99"/>
      <c r="C15" s="99"/>
      <c r="D15" s="99"/>
      <c r="E15" s="99"/>
      <c r="F15" s="99"/>
    </row>
    <row r="16" spans="1:16" x14ac:dyDescent="0.4">
      <c r="B16" s="94"/>
      <c r="C16" s="94"/>
      <c r="D16" s="104" t="s">
        <v>83</v>
      </c>
      <c r="E16" s="104"/>
    </row>
    <row r="17" spans="1:6" x14ac:dyDescent="0.4">
      <c r="B17" s="150" t="s">
        <v>15</v>
      </c>
      <c r="C17" s="152"/>
      <c r="D17" s="100">
        <v>1</v>
      </c>
      <c r="E17" s="94"/>
    </row>
    <row r="18" spans="1:6" x14ac:dyDescent="0.4">
      <c r="A18" s="101"/>
      <c r="B18" s="150" t="s">
        <v>16</v>
      </c>
      <c r="C18" s="151"/>
      <c r="D18" s="100">
        <v>3.3</v>
      </c>
      <c r="E18" s="94"/>
      <c r="F18" s="101"/>
    </row>
    <row r="19" spans="1:6" x14ac:dyDescent="0.4">
      <c r="A19" s="101"/>
      <c r="B19" s="101"/>
      <c r="C19" s="101"/>
      <c r="D19" s="101"/>
      <c r="E19" s="102"/>
      <c r="F19" s="101"/>
    </row>
    <row r="20" spans="1:6" x14ac:dyDescent="0.4">
      <c r="A20" s="101"/>
      <c r="B20" s="101"/>
      <c r="C20" s="101"/>
      <c r="D20" s="101"/>
      <c r="E20" s="102"/>
      <c r="F20" s="101"/>
    </row>
    <row r="21" spans="1:6" x14ac:dyDescent="0.4">
      <c r="A21" s="101"/>
      <c r="B21" s="101"/>
      <c r="C21" s="101"/>
      <c r="D21" s="101"/>
      <c r="E21" s="102"/>
      <c r="F21" s="101"/>
    </row>
    <row r="22" spans="1:6" x14ac:dyDescent="0.4">
      <c r="A22" s="101"/>
      <c r="B22" s="101"/>
      <c r="C22" s="101"/>
      <c r="D22" s="101"/>
      <c r="E22" s="102"/>
      <c r="F22" s="101"/>
    </row>
    <row r="23" spans="1:6" x14ac:dyDescent="0.4">
      <c r="A23" s="101"/>
      <c r="B23" s="101"/>
      <c r="C23" s="101"/>
      <c r="D23" s="101"/>
      <c r="E23" s="102"/>
      <c r="F23" s="101"/>
    </row>
  </sheetData>
  <sheetProtection password="8E89" sheet="1" objects="1" scenarios="1" selectLockedCells="1"/>
  <mergeCells count="6">
    <mergeCell ref="D1:D3"/>
    <mergeCell ref="A1:A3"/>
    <mergeCell ref="B18:C18"/>
    <mergeCell ref="B17:C17"/>
    <mergeCell ref="B1:B3"/>
    <mergeCell ref="C1:C3"/>
  </mergeCells>
  <phoneticPr fontId="2" type="noConversion"/>
  <pageMargins left="0.75" right="0.75" top="1" bottom="1" header="0" footer="0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L21"/>
  <sheetViews>
    <sheetView zoomScale="90" zoomScaleNormal="90" workbookViewId="0">
      <pane xSplit="8" ySplit="2" topLeftCell="I3" activePane="bottomRight" state="frozenSplit"/>
      <selection pane="topRight" activeCell="I1" sqref="I1"/>
      <selection pane="bottomLeft" activeCell="A3" sqref="A3"/>
      <selection pane="bottomRight" activeCell="B6" sqref="B6"/>
    </sheetView>
  </sheetViews>
  <sheetFormatPr defaultColWidth="11.44140625" defaultRowHeight="12.3" x14ac:dyDescent="0.4"/>
  <cols>
    <col min="1" max="1" width="15.44140625" style="1" customWidth="1"/>
    <col min="2" max="2" width="6" style="1" customWidth="1"/>
    <col min="3" max="3" width="8.109375" style="1" customWidth="1"/>
    <col min="4" max="4" width="5.44140625" style="1" customWidth="1"/>
    <col min="5" max="5" width="6.21875" style="1" customWidth="1"/>
    <col min="6" max="6" width="5.88671875" style="1" customWidth="1"/>
    <col min="7" max="7" width="5.44140625" style="1" customWidth="1"/>
    <col min="8" max="8" width="7.88671875" style="1" customWidth="1"/>
    <col min="9" max="9" width="5.1640625" style="1" customWidth="1"/>
    <col min="10" max="10" width="9.88671875" style="1" customWidth="1"/>
    <col min="11" max="11" width="6.5" style="1" customWidth="1"/>
    <col min="12" max="12" width="8" style="1" customWidth="1"/>
    <col min="13" max="13" width="4.88671875" style="1" customWidth="1"/>
    <col min="14" max="14" width="9" style="1" customWidth="1"/>
    <col min="15" max="15" width="5.38671875" style="1" customWidth="1"/>
    <col min="16" max="16" width="8" style="1" customWidth="1"/>
    <col min="17" max="17" width="5.27734375" style="1" customWidth="1"/>
    <col min="18" max="18" width="7" style="1" customWidth="1"/>
    <col min="19" max="19" width="5.109375" style="1" customWidth="1"/>
    <col min="20" max="20" width="8.94140625" style="1" customWidth="1"/>
    <col min="21" max="21" width="5" style="1" customWidth="1"/>
    <col min="22" max="22" width="6.5546875" style="1" customWidth="1"/>
    <col min="23" max="23" width="5.1640625" style="1" customWidth="1"/>
    <col min="24" max="24" width="6.6640625" style="1" customWidth="1"/>
    <col min="25" max="25" width="5.109375" style="1" customWidth="1"/>
    <col min="26" max="26" width="8.38671875" style="1" customWidth="1"/>
    <col min="27" max="27" width="4.33203125" style="1" customWidth="1"/>
    <col min="28" max="28" width="8.609375" style="1" customWidth="1"/>
    <col min="29" max="29" width="8.33203125" style="1" customWidth="1"/>
    <col min="30" max="30" width="12" style="8" customWidth="1"/>
    <col min="31" max="31" width="14" style="8" customWidth="1"/>
    <col min="32" max="32" width="15.77734375" customWidth="1"/>
    <col min="33" max="33" width="12.33203125" customWidth="1"/>
    <col min="34" max="34" width="11.88671875" customWidth="1"/>
    <col min="35" max="38" width="11.5546875" customWidth="1"/>
    <col min="39" max="16384" width="11.44140625" style="1"/>
  </cols>
  <sheetData>
    <row r="1" spans="1:38" s="54" customFormat="1" ht="51.9" customHeight="1" thickBot="1" x14ac:dyDescent="0.45">
      <c r="A1" s="153" t="s">
        <v>5</v>
      </c>
      <c r="B1" s="158" t="s">
        <v>41</v>
      </c>
      <c r="C1" s="158" t="s">
        <v>10</v>
      </c>
      <c r="D1" s="165" t="s">
        <v>87</v>
      </c>
      <c r="E1" s="166"/>
      <c r="F1" s="153" t="s">
        <v>44</v>
      </c>
      <c r="G1" s="168" t="s">
        <v>8</v>
      </c>
      <c r="H1" s="157" t="s">
        <v>9</v>
      </c>
      <c r="I1" s="156" t="str">
        <f>CONCATENATE("time ",A3)</f>
        <v xml:space="preserve">time </v>
      </c>
      <c r="J1" s="157"/>
      <c r="K1" s="158" t="str">
        <f>CONCATENATE("top ",A4)</f>
        <v xml:space="preserve">top </v>
      </c>
      <c r="L1" s="159"/>
      <c r="M1" s="153" t="str">
        <f>CONCATENATE("top 
",A5)</f>
        <v xml:space="preserve">top 
</v>
      </c>
      <c r="N1" s="159"/>
      <c r="O1" s="153" t="str">
        <f>CONCATENATE("top ",A6)</f>
        <v xml:space="preserve">top </v>
      </c>
      <c r="P1" s="159"/>
      <c r="Q1" s="153" t="str">
        <f>CONCATENATE("top ",A7)</f>
        <v xml:space="preserve">top </v>
      </c>
      <c r="R1" s="159"/>
      <c r="S1" s="153" t="str">
        <f>CONCATENATE("top ",A8)</f>
        <v xml:space="preserve">top </v>
      </c>
      <c r="T1" s="159"/>
      <c r="U1" s="153" t="str">
        <f>CONCATENATE("top ",A9)</f>
        <v xml:space="preserve">top </v>
      </c>
      <c r="V1" s="159"/>
      <c r="W1" s="153" t="str">
        <f>CONCATENATE("top ",A10)</f>
        <v xml:space="preserve">top </v>
      </c>
      <c r="X1" s="159"/>
      <c r="Y1" s="153" t="str">
        <f>CONCATENATE("top ",A11)</f>
        <v xml:space="preserve">top </v>
      </c>
      <c r="Z1" s="159"/>
      <c r="AA1" s="153" t="str">
        <f>CONCATENATE("top ",A12)</f>
        <v xml:space="preserve">top </v>
      </c>
      <c r="AB1" s="159"/>
      <c r="AC1" s="77" t="str">
        <f>CONCATENATE("top",$A13)</f>
        <v>topT0</v>
      </c>
      <c r="AD1" s="163" t="s">
        <v>40</v>
      </c>
      <c r="AE1" s="164"/>
      <c r="AF1" s="77" t="s">
        <v>56</v>
      </c>
      <c r="AG1" s="160" t="s">
        <v>85</v>
      </c>
      <c r="AH1" s="161"/>
      <c r="AI1" s="53"/>
      <c r="AJ1" s="53"/>
      <c r="AK1" s="53"/>
      <c r="AL1" s="53"/>
    </row>
    <row r="2" spans="1:38" s="2" customFormat="1" ht="28.5" customHeight="1" thickBot="1" x14ac:dyDescent="0.45">
      <c r="A2" s="162"/>
      <c r="B2" s="167"/>
      <c r="C2" s="167"/>
      <c r="D2" s="60" t="s">
        <v>12</v>
      </c>
      <c r="E2" s="61" t="s">
        <v>13</v>
      </c>
      <c r="F2" s="154"/>
      <c r="G2" s="169"/>
      <c r="H2" s="169"/>
      <c r="I2" s="117" t="s">
        <v>6</v>
      </c>
      <c r="J2" s="118" t="s">
        <v>70</v>
      </c>
      <c r="K2" s="113" t="s">
        <v>7</v>
      </c>
      <c r="L2" s="114" t="s">
        <v>71</v>
      </c>
      <c r="M2" s="113" t="s">
        <v>54</v>
      </c>
      <c r="N2" s="114" t="s">
        <v>72</v>
      </c>
      <c r="O2" s="113" t="s">
        <v>55</v>
      </c>
      <c r="P2" s="114" t="s">
        <v>73</v>
      </c>
      <c r="Q2" s="113" t="s">
        <v>48</v>
      </c>
      <c r="R2" s="114" t="s">
        <v>74</v>
      </c>
      <c r="S2" s="113" t="s">
        <v>49</v>
      </c>
      <c r="T2" s="114" t="s">
        <v>75</v>
      </c>
      <c r="U2" s="113" t="s">
        <v>50</v>
      </c>
      <c r="V2" s="114" t="s">
        <v>76</v>
      </c>
      <c r="W2" s="113" t="s">
        <v>51</v>
      </c>
      <c r="X2" s="114" t="s">
        <v>77</v>
      </c>
      <c r="Y2" s="113" t="s">
        <v>52</v>
      </c>
      <c r="Z2" s="114" t="s">
        <v>78</v>
      </c>
      <c r="AA2" s="113" t="s">
        <v>53</v>
      </c>
      <c r="AB2" s="114" t="s">
        <v>79</v>
      </c>
      <c r="AC2" s="114" t="s">
        <v>11</v>
      </c>
      <c r="AD2" s="137" t="s">
        <v>57</v>
      </c>
      <c r="AE2" s="80" t="s">
        <v>39</v>
      </c>
      <c r="AF2" s="105" t="s">
        <v>86</v>
      </c>
      <c r="AG2" s="110" t="s">
        <v>14</v>
      </c>
      <c r="AH2" s="111" t="s">
        <v>84</v>
      </c>
    </row>
    <row r="3" spans="1:38" ht="15" x14ac:dyDescent="0.5">
      <c r="A3" s="73" t="str">
        <f>IF(parameters!A5="","",parameters!A5)</f>
        <v/>
      </c>
      <c r="B3" s="51"/>
      <c r="C3" s="52"/>
      <c r="D3" s="52"/>
      <c r="E3" s="56"/>
      <c r="F3" s="116"/>
      <c r="G3" s="125" t="str">
        <f>IF($A3="","",parameters!B5)</f>
        <v/>
      </c>
      <c r="H3" s="119" t="str">
        <f>IF($A3="","",parameters!C5)</f>
        <v/>
      </c>
      <c r="I3" s="122" t="str">
        <f>IF($C3=0,"",$G3*EXP(-$H3*(SUM(C$3:C3)-C3/2)))</f>
        <v/>
      </c>
      <c r="J3" s="125" t="str">
        <f t="shared" ref="J3:J12" si="0">IF($C3=0,"",C3)</f>
        <v/>
      </c>
      <c r="K3" s="3"/>
      <c r="L3" s="3"/>
      <c r="M3" s="3"/>
      <c r="N3" s="134"/>
      <c r="O3" s="3"/>
      <c r="P3" s="5"/>
      <c r="Q3" s="7"/>
      <c r="R3" s="5"/>
      <c r="S3" s="7"/>
      <c r="T3" s="5"/>
      <c r="U3" s="7"/>
      <c r="V3" s="5"/>
      <c r="W3" s="7"/>
      <c r="X3" s="5"/>
      <c r="Y3" s="7"/>
      <c r="Z3" s="5"/>
      <c r="AA3" s="3"/>
      <c r="AB3" s="5"/>
      <c r="AC3" s="3"/>
      <c r="AD3" s="10" t="str">
        <f t="shared" ref="AD3:AD12" si="1">IF(B3="","",C3+AD4)</f>
        <v/>
      </c>
      <c r="AE3" s="14" t="str">
        <f>IF(AD3="","",'data decompact'!J13)</f>
        <v/>
      </c>
      <c r="AF3" s="106" t="e">
        <f>J13*(parameters!$D$18-'data decompact'!J14)/(parameters!$D$18-parameters!$D$17)</f>
        <v>#VALUE!</v>
      </c>
      <c r="AG3" s="108" t="str">
        <f t="shared" ref="AG3:AG11" si="2">IF(AE3="","",AE3-F3)</f>
        <v/>
      </c>
      <c r="AH3" s="109" t="e">
        <f>IF(AF3="","",AF3-F3*(parameters!$D$18/(parameters!$D$18-parameters!$D$17)))</f>
        <v>#VALUE!</v>
      </c>
    </row>
    <row r="4" spans="1:38" ht="15" x14ac:dyDescent="0.5">
      <c r="A4" s="73" t="str">
        <f>IF(parameters!A6="","",parameters!A6)</f>
        <v/>
      </c>
      <c r="B4" s="51"/>
      <c r="C4" s="52"/>
      <c r="D4" s="52"/>
      <c r="E4" s="56"/>
      <c r="F4" s="116"/>
      <c r="G4" s="126" t="str">
        <f>IF($A4="","",parameters!B6)</f>
        <v/>
      </c>
      <c r="H4" s="120" t="str">
        <f>IF($A4="","",parameters!C6)</f>
        <v/>
      </c>
      <c r="I4" s="123" t="str">
        <f>IF($C4=0,"",$G4*EXP(-$H4*(SUM(C$3:C4)-C4/2)))</f>
        <v/>
      </c>
      <c r="J4" s="126" t="str">
        <f t="shared" si="0"/>
        <v/>
      </c>
      <c r="K4" s="122" t="str">
        <f>IF($C4=0,"",$G4*EXP(-$H4*(SUM(L$3:L3)+J4/2)))</f>
        <v/>
      </c>
      <c r="L4" s="129" t="str">
        <f>IF($C4=0,"",(1-I4)*J4/(1-K4))</f>
        <v/>
      </c>
      <c r="M4" s="3"/>
      <c r="N4" s="134"/>
      <c r="O4" s="3"/>
      <c r="P4" s="5"/>
      <c r="Q4" s="7"/>
      <c r="R4" s="5"/>
      <c r="S4" s="7"/>
      <c r="T4" s="5"/>
      <c r="U4" s="7"/>
      <c r="V4" s="5"/>
      <c r="W4" s="7"/>
      <c r="X4" s="5"/>
      <c r="Y4" s="7"/>
      <c r="Z4" s="5"/>
      <c r="AA4" s="3"/>
      <c r="AB4" s="5"/>
      <c r="AC4" s="3"/>
      <c r="AD4" s="10" t="str">
        <f t="shared" si="1"/>
        <v/>
      </c>
      <c r="AE4" s="14" t="str">
        <f>IF(AD4="","",'data decompact'!L13)</f>
        <v/>
      </c>
      <c r="AF4" s="107" t="e">
        <f>L13*(parameters!$D$18-'data decompact'!L14)/(parameters!$D$18-parameters!$D$17)</f>
        <v>#VALUE!</v>
      </c>
      <c r="AG4" s="108" t="str">
        <f t="shared" si="2"/>
        <v/>
      </c>
      <c r="AH4" s="109" t="e">
        <f>IF(AF4="","",AF4-F4*(parameters!$D$18/(parameters!$D$18-parameters!$D$17)))</f>
        <v>#VALUE!</v>
      </c>
    </row>
    <row r="5" spans="1:38" ht="15" x14ac:dyDescent="0.5">
      <c r="A5" s="73" t="str">
        <f>IF(parameters!A7="","",parameters!A7)</f>
        <v/>
      </c>
      <c r="B5" s="51"/>
      <c r="C5" s="52"/>
      <c r="D5" s="52"/>
      <c r="E5" s="56"/>
      <c r="F5" s="116"/>
      <c r="G5" s="126" t="str">
        <f>IF($A5="","",parameters!B7)</f>
        <v/>
      </c>
      <c r="H5" s="120" t="str">
        <f>IF($A5="","",parameters!C7)</f>
        <v/>
      </c>
      <c r="I5" s="123" t="str">
        <f>IF($C5=0,"",$G5*EXP(-$H5*(SUM(C$3:C5)-C5/2)))</f>
        <v/>
      </c>
      <c r="J5" s="126" t="str">
        <f t="shared" si="0"/>
        <v/>
      </c>
      <c r="K5" s="123" t="str">
        <f>IF($C5=0,"",$G5*EXP(-$H5*(SUM(L$3:L4)+J5/2)))</f>
        <v/>
      </c>
      <c r="L5" s="131" t="str">
        <f>IF($C5=0,"",(1-$I5)*$J5/(1-K5))</f>
        <v/>
      </c>
      <c r="M5" s="128" t="str">
        <f>IF($C5=0,"",$G5*EXP(-$H5*(SUM(N$3:N4)+L5/2)))</f>
        <v/>
      </c>
      <c r="N5" s="138" t="str">
        <f t="shared" ref="N5:N12" si="3">IF($C5=0,"",(1-$I5)*$J5/(1-M5))</f>
        <v/>
      </c>
      <c r="O5" s="3"/>
      <c r="P5" s="5"/>
      <c r="Q5" s="7"/>
      <c r="R5" s="5"/>
      <c r="S5" s="7"/>
      <c r="T5" s="5"/>
      <c r="U5" s="7"/>
      <c r="V5" s="5"/>
      <c r="W5" s="7"/>
      <c r="X5" s="5"/>
      <c r="Y5" s="7"/>
      <c r="Z5" s="5"/>
      <c r="AA5" s="3"/>
      <c r="AB5" s="5"/>
      <c r="AC5" s="3"/>
      <c r="AD5" s="10" t="str">
        <f t="shared" si="1"/>
        <v/>
      </c>
      <c r="AE5" s="14" t="str">
        <f>IF(AD5="","",'data decompact'!N13)</f>
        <v/>
      </c>
      <c r="AF5" s="107" t="e">
        <f>N13*(parameters!$D$18-'data decompact'!N14)/(parameters!$D$18-parameters!$D$17)</f>
        <v>#VALUE!</v>
      </c>
      <c r="AG5" s="108" t="str">
        <f t="shared" si="2"/>
        <v/>
      </c>
      <c r="AH5" s="109" t="e">
        <f>IF(AF5="","",AF5-F5*(parameters!$D$18/(parameters!$D$18-parameters!$D$17)))</f>
        <v>#VALUE!</v>
      </c>
    </row>
    <row r="6" spans="1:38" ht="15" x14ac:dyDescent="0.5">
      <c r="A6" s="73" t="str">
        <f>IF(parameters!A8="","",parameters!A8)</f>
        <v/>
      </c>
      <c r="B6" s="51"/>
      <c r="C6" s="52"/>
      <c r="D6" s="52"/>
      <c r="E6" s="56"/>
      <c r="F6" s="116"/>
      <c r="G6" s="126" t="str">
        <f>IF($A6="","",parameters!B8)</f>
        <v/>
      </c>
      <c r="H6" s="120" t="str">
        <f>IF($A6="","",parameters!C8)</f>
        <v/>
      </c>
      <c r="I6" s="123" t="str">
        <f>IF($C6=0,"",$G6*EXP(-$H6*(SUM(C$3:C6)-C6/2)))</f>
        <v/>
      </c>
      <c r="J6" s="126" t="str">
        <f t="shared" si="0"/>
        <v/>
      </c>
      <c r="K6" s="123" t="str">
        <f>IF($C6=0,"",$G6*EXP(-$H6*(SUM(L$3:L5)+J6/2)))</f>
        <v/>
      </c>
      <c r="L6" s="131" t="str">
        <f>IF($C6=0,"",(1-I6)*J6/(1-K6))</f>
        <v/>
      </c>
      <c r="M6" s="130" t="str">
        <f>IF($C6=0,"",$G6*EXP(-$H6*(SUM(N$3:N5)+L6/2)))</f>
        <v/>
      </c>
      <c r="N6" s="135" t="str">
        <f t="shared" si="3"/>
        <v/>
      </c>
      <c r="O6" s="122" t="str">
        <f>IF($C6=0,"",$G6*EXP(-$H6*(SUM(P$3:P5)+N6/2)))</f>
        <v/>
      </c>
      <c r="P6" s="138" t="str">
        <f t="shared" ref="P6:P12" si="4">IF($C6=0,"",(1-$I6)*$J6/(1-O6))</f>
        <v/>
      </c>
      <c r="Q6" s="3"/>
      <c r="R6" s="5"/>
      <c r="S6" s="7"/>
      <c r="T6" s="5"/>
      <c r="U6" s="7"/>
      <c r="V6" s="5"/>
      <c r="W6" s="7"/>
      <c r="X6" s="5"/>
      <c r="Y6" s="7"/>
      <c r="Z6" s="5"/>
      <c r="AA6" s="3"/>
      <c r="AB6" s="5"/>
      <c r="AC6" s="3"/>
      <c r="AD6" s="10" t="str">
        <f t="shared" si="1"/>
        <v/>
      </c>
      <c r="AE6" s="14" t="str">
        <f>IF(AD6="","",'data decompact'!P13)</f>
        <v/>
      </c>
      <c r="AF6" s="107" t="e">
        <f>P13*(parameters!$D$18-'data decompact'!P14)/(parameters!$D$18-parameters!$D$17)</f>
        <v>#VALUE!</v>
      </c>
      <c r="AG6" s="108" t="str">
        <f t="shared" si="2"/>
        <v/>
      </c>
      <c r="AH6" s="109" t="e">
        <f>IF(AF6="","",AF6-F6*(parameters!$D$18/(parameters!$D$18-parameters!$D$17)))</f>
        <v>#VALUE!</v>
      </c>
    </row>
    <row r="7" spans="1:38" ht="15" x14ac:dyDescent="0.5">
      <c r="A7" s="73" t="str">
        <f>IF(parameters!A9="","",parameters!A9)</f>
        <v/>
      </c>
      <c r="B7" s="51"/>
      <c r="C7" s="52"/>
      <c r="D7" s="52"/>
      <c r="E7" s="56"/>
      <c r="F7" s="116"/>
      <c r="G7" s="126" t="str">
        <f>IF($A7="","",parameters!B9)</f>
        <v/>
      </c>
      <c r="H7" s="120" t="str">
        <f>IF($A7="","",parameters!C9)</f>
        <v/>
      </c>
      <c r="I7" s="123" t="str">
        <f>IF($C7=0,"",$G7*EXP(-$H7*(SUM(C$3:C7)-C7/2)))</f>
        <v/>
      </c>
      <c r="J7" s="126" t="str">
        <f t="shared" si="0"/>
        <v/>
      </c>
      <c r="K7" s="123" t="str">
        <f>IF($C7=0,"",$G7*EXP(-$H7*(SUM(L$3:L6)+J7/2)))</f>
        <v/>
      </c>
      <c r="L7" s="131" t="str">
        <f t="shared" ref="L7:L12" si="5">IF($C7=0,"",(1-$I7)*$J7/(1-K7))</f>
        <v/>
      </c>
      <c r="M7" s="130" t="str">
        <f>IF($C7=0,"",$G7*EXP(-$H7*(SUM(N$3:N6)+L7/2)))</f>
        <v/>
      </c>
      <c r="N7" s="135" t="str">
        <f t="shared" si="3"/>
        <v/>
      </c>
      <c r="O7" s="123" t="str">
        <f>IF($C7=0,"",$G7*EXP(-$H7*(SUM(P$3:P6)+N7/2)))</f>
        <v/>
      </c>
      <c r="P7" s="135" t="str">
        <f t="shared" si="4"/>
        <v/>
      </c>
      <c r="Q7" s="122" t="str">
        <f>IF($C7=0,"",$G7*EXP(-$H7*(SUM(R$3:R6)+P7/2)))</f>
        <v/>
      </c>
      <c r="R7" s="138" t="str">
        <f t="shared" ref="R7:R12" si="6">IF($C7=0,"",(1-$I7)*$J7/(1-Q7))</f>
        <v/>
      </c>
      <c r="S7" s="3"/>
      <c r="T7" s="5"/>
      <c r="U7" s="7"/>
      <c r="V7" s="5"/>
      <c r="W7" s="7"/>
      <c r="X7" s="5"/>
      <c r="Y7" s="7"/>
      <c r="Z7" s="5"/>
      <c r="AA7" s="3"/>
      <c r="AB7" s="5"/>
      <c r="AC7" s="3"/>
      <c r="AD7" s="10" t="str">
        <f t="shared" si="1"/>
        <v/>
      </c>
      <c r="AE7" s="14" t="str">
        <f>IF(AD7="","",'data decompact'!R13)</f>
        <v/>
      </c>
      <c r="AF7" s="107" t="e">
        <f>R13*(parameters!$D$18-'data decompact'!R14)/(parameters!$D$18-parameters!$D$17)</f>
        <v>#VALUE!</v>
      </c>
      <c r="AG7" s="108" t="str">
        <f t="shared" si="2"/>
        <v/>
      </c>
      <c r="AH7" s="109" t="e">
        <f>IF(AF7="","",AF7-F7*(parameters!$D$18/(parameters!$D$18-parameters!$D$17)))</f>
        <v>#VALUE!</v>
      </c>
    </row>
    <row r="8" spans="1:38" ht="15" x14ac:dyDescent="0.5">
      <c r="A8" s="73" t="str">
        <f>IF(parameters!A10="","",parameters!A10)</f>
        <v/>
      </c>
      <c r="B8" s="51"/>
      <c r="C8" s="52"/>
      <c r="D8" s="52"/>
      <c r="E8" s="56"/>
      <c r="F8" s="116"/>
      <c r="G8" s="126" t="str">
        <f>IF($A8="","",parameters!B10)</f>
        <v/>
      </c>
      <c r="H8" s="120" t="str">
        <f>IF($A8="","",parameters!C10)</f>
        <v/>
      </c>
      <c r="I8" s="123" t="str">
        <f>IF($C8=0,"",$G8*EXP(-$H8*(SUM(C$3:C8)-C8/2)))</f>
        <v/>
      </c>
      <c r="J8" s="126" t="str">
        <f t="shared" si="0"/>
        <v/>
      </c>
      <c r="K8" s="123" t="str">
        <f>IF($C8=0,"",$G8*EXP(-$H8*(SUM(L$3:L7)+J8/2)))</f>
        <v/>
      </c>
      <c r="L8" s="131" t="str">
        <f t="shared" si="5"/>
        <v/>
      </c>
      <c r="M8" s="130" t="str">
        <f>IF($C8=0,"",$G8*EXP(-$H8*(SUM(N$3:N7)+L8/2)))</f>
        <v/>
      </c>
      <c r="N8" s="135" t="str">
        <f t="shared" si="3"/>
        <v/>
      </c>
      <c r="O8" s="123" t="str">
        <f>IF($C8=0,"",$G8*EXP(-$H8*(SUM(P$3:P7)+N8/2)))</f>
        <v/>
      </c>
      <c r="P8" s="135" t="str">
        <f t="shared" si="4"/>
        <v/>
      </c>
      <c r="Q8" s="123" t="str">
        <f>IF($C8=0,"",$G8*EXP(-$H8*(SUM(R$3:R7)+P8/2)))</f>
        <v/>
      </c>
      <c r="R8" s="135" t="str">
        <f t="shared" si="6"/>
        <v/>
      </c>
      <c r="S8" s="122" t="str">
        <f>IF($C8=0,"",$G8*EXP(-$H8*(SUM(T$3:T7)+R8/2)))</f>
        <v/>
      </c>
      <c r="T8" s="138" t="str">
        <f>IF($C8=0,"",(1-$I8)*$J8/(1-S8))</f>
        <v/>
      </c>
      <c r="U8" s="3"/>
      <c r="V8" s="5"/>
      <c r="W8" s="7"/>
      <c r="X8" s="5"/>
      <c r="Y8" s="7"/>
      <c r="Z8" s="5"/>
      <c r="AA8" s="3"/>
      <c r="AB8" s="5"/>
      <c r="AC8" s="3"/>
      <c r="AD8" s="10" t="str">
        <f t="shared" si="1"/>
        <v/>
      </c>
      <c r="AE8" s="14" t="str">
        <f>IF(AD8="","",'data decompact'!T13)</f>
        <v/>
      </c>
      <c r="AF8" s="107" t="e">
        <f>T13*(parameters!$D$18-'data decompact'!T14)/(parameters!$D$18-parameters!$D$17)</f>
        <v>#VALUE!</v>
      </c>
      <c r="AG8" s="108" t="str">
        <f t="shared" si="2"/>
        <v/>
      </c>
      <c r="AH8" s="109" t="e">
        <f>IF(AF8="","",AF8-F8*(parameters!$D$18/(parameters!$D$18-parameters!$D$17)))</f>
        <v>#VALUE!</v>
      </c>
    </row>
    <row r="9" spans="1:38" ht="15" x14ac:dyDescent="0.5">
      <c r="A9" s="73" t="str">
        <f>IF(parameters!A11="","",parameters!A11)</f>
        <v/>
      </c>
      <c r="B9" s="51"/>
      <c r="C9" s="52"/>
      <c r="D9" s="52"/>
      <c r="E9" s="56"/>
      <c r="F9" s="116"/>
      <c r="G9" s="126" t="str">
        <f>IF($A9="","",parameters!B11)</f>
        <v/>
      </c>
      <c r="H9" s="120" t="str">
        <f>IF($A9="","",parameters!C11)</f>
        <v/>
      </c>
      <c r="I9" s="123" t="str">
        <f>IF($C9=0,"",$G9*EXP(-$H9*(SUM(C$3:C9)-C9/2)))</f>
        <v/>
      </c>
      <c r="J9" s="126" t="str">
        <f t="shared" si="0"/>
        <v/>
      </c>
      <c r="K9" s="123" t="str">
        <f>IF($C9=0,"",$G9*EXP(-$H9*(SUM(L$3:L8)+J9/2)))</f>
        <v/>
      </c>
      <c r="L9" s="131" t="str">
        <f t="shared" si="5"/>
        <v/>
      </c>
      <c r="M9" s="130" t="str">
        <f>IF($C9=0,"",$G9*EXP(-$H9*(SUM(N$3:N8)+L9/2)))</f>
        <v/>
      </c>
      <c r="N9" s="135" t="str">
        <f t="shared" si="3"/>
        <v/>
      </c>
      <c r="O9" s="123" t="str">
        <f>IF($C9=0,"",$G9*EXP(-$H9*(SUM(P$3:P8)+N9/2)))</f>
        <v/>
      </c>
      <c r="P9" s="135" t="str">
        <f t="shared" si="4"/>
        <v/>
      </c>
      <c r="Q9" s="123" t="str">
        <f>IF($C9=0,"",$G9*EXP(-$H9*(SUM(R$3:R8)+P9/2)))</f>
        <v/>
      </c>
      <c r="R9" s="135" t="str">
        <f t="shared" si="6"/>
        <v/>
      </c>
      <c r="S9" s="123" t="str">
        <f>IF($C9=0,"",$G9*EXP(-$H9*(SUM(T$3:T8)+R9/2)))</f>
        <v/>
      </c>
      <c r="T9" s="135" t="str">
        <f>IF($C9=0,"",(1-$I9)*$J9/(1-S9))</f>
        <v/>
      </c>
      <c r="U9" s="122" t="str">
        <f>IF($C9=0,"",$G9*EXP(-$H9*(SUM(V$3:V8)+T9/2)))</f>
        <v/>
      </c>
      <c r="V9" s="138" t="str">
        <f>IF($C9=0,"",(1-$I9)*$J9/(1-U9))</f>
        <v/>
      </c>
      <c r="W9" s="3"/>
      <c r="X9" s="5"/>
      <c r="Y9" s="7"/>
      <c r="Z9" s="5"/>
      <c r="AA9" s="3"/>
      <c r="AB9" s="5"/>
      <c r="AC9" s="3"/>
      <c r="AD9" s="10" t="str">
        <f t="shared" si="1"/>
        <v/>
      </c>
      <c r="AE9" s="14" t="str">
        <f>IF(AD9="","",'data decompact'!V13)</f>
        <v/>
      </c>
      <c r="AF9" s="107" t="e">
        <f>V13*(parameters!$D$18-'data decompact'!V14)/(parameters!$D$18-parameters!$D$17)</f>
        <v>#VALUE!</v>
      </c>
      <c r="AG9" s="108" t="str">
        <f t="shared" si="2"/>
        <v/>
      </c>
      <c r="AH9" s="109" t="e">
        <f>IF(AF9="","",AF9-F9*(parameters!$D$18/(parameters!$D$18-parameters!$D$17)))</f>
        <v>#VALUE!</v>
      </c>
    </row>
    <row r="10" spans="1:38" ht="15" x14ac:dyDescent="0.5">
      <c r="A10" s="73" t="str">
        <f>IF(parameters!A12="","",parameters!A12)</f>
        <v/>
      </c>
      <c r="B10" s="51"/>
      <c r="C10" s="52"/>
      <c r="D10" s="52"/>
      <c r="E10" s="56"/>
      <c r="F10" s="116"/>
      <c r="G10" s="126" t="str">
        <f>IF($A10="","",parameters!B12)</f>
        <v/>
      </c>
      <c r="H10" s="120" t="str">
        <f>IF($A10="","",parameters!C12)</f>
        <v/>
      </c>
      <c r="I10" s="123" t="str">
        <f>IF($C10=0,"",$G10*EXP(-$H10*(SUM(C$3:C10)-C10/2)))</f>
        <v/>
      </c>
      <c r="J10" s="126" t="str">
        <f t="shared" si="0"/>
        <v/>
      </c>
      <c r="K10" s="123" t="str">
        <f>IF($C10=0,"",$G10*EXP(-$H10*(SUM(L$3:L9)+J10/2)))</f>
        <v/>
      </c>
      <c r="L10" s="131" t="str">
        <f t="shared" si="5"/>
        <v/>
      </c>
      <c r="M10" s="130" t="str">
        <f>IF($C10=0,"",$G10*EXP(-$H10*(SUM(N$3:N9)+L10/2)))</f>
        <v/>
      </c>
      <c r="N10" s="135" t="str">
        <f t="shared" si="3"/>
        <v/>
      </c>
      <c r="O10" s="123" t="str">
        <f>IF($C10=0,"",$G10*EXP(-$H10*(SUM(P$3:P9)+N10/2)))</f>
        <v/>
      </c>
      <c r="P10" s="135" t="str">
        <f t="shared" si="4"/>
        <v/>
      </c>
      <c r="Q10" s="123" t="str">
        <f>IF($C10=0,"",$G10*EXP(-$H10*(SUM(R$3:R9)+P10/2)))</f>
        <v/>
      </c>
      <c r="R10" s="135" t="str">
        <f t="shared" si="6"/>
        <v/>
      </c>
      <c r="S10" s="123" t="str">
        <f>IF($C10=0,"",$G10*EXP(-$H10*(SUM(T$3:T9)+R10/2)))</f>
        <v/>
      </c>
      <c r="T10" s="135" t="str">
        <f>IF($C10=0,"",(1-$I10)*$J10/(1-S10))</f>
        <v/>
      </c>
      <c r="U10" s="123" t="str">
        <f>IF($C10=0,"",$G10*EXP(-$H10*(SUM(V$3:V9)+T10/2)))</f>
        <v/>
      </c>
      <c r="V10" s="135" t="str">
        <f>IF($C10=0,"",(1-$I10)*$J10/(1-U10))</f>
        <v/>
      </c>
      <c r="W10" s="122" t="str">
        <f>IF($C10=0,"",$G10*EXP(-$H10*(SUM(X$3:X9)+V10/2)))</f>
        <v/>
      </c>
      <c r="X10" s="138" t="str">
        <f>IF($C10=0,"",(1-$I10)*$J10/(1-W10))</f>
        <v/>
      </c>
      <c r="Y10" s="3"/>
      <c r="Z10" s="5"/>
      <c r="AA10" s="3"/>
      <c r="AB10" s="5"/>
      <c r="AC10" s="3"/>
      <c r="AD10" s="10" t="str">
        <f t="shared" si="1"/>
        <v/>
      </c>
      <c r="AE10" s="14" t="str">
        <f>IF(AD10="","",'data decompact'!X13)</f>
        <v/>
      </c>
      <c r="AF10" s="107" t="e">
        <f>X13*(parameters!$D$18-'data decompact'!X14)/(parameters!$D$18-parameters!$D$17)</f>
        <v>#VALUE!</v>
      </c>
      <c r="AG10" s="108" t="str">
        <f t="shared" si="2"/>
        <v/>
      </c>
      <c r="AH10" s="109" t="e">
        <f>IF(AF10="","",AF10-F10*(parameters!$D$18/(parameters!$D$18-parameters!$D$17)))</f>
        <v>#VALUE!</v>
      </c>
    </row>
    <row r="11" spans="1:38" ht="15" x14ac:dyDescent="0.5">
      <c r="A11" s="73" t="str">
        <f>IF(parameters!A13="","",parameters!A13)</f>
        <v/>
      </c>
      <c r="B11" s="51"/>
      <c r="C11" s="52"/>
      <c r="D11" s="52"/>
      <c r="E11" s="56"/>
      <c r="F11" s="116"/>
      <c r="G11" s="126" t="str">
        <f>IF($A11="","",parameters!B13)</f>
        <v/>
      </c>
      <c r="H11" s="120" t="str">
        <f>IF($A11="","",parameters!C13)</f>
        <v/>
      </c>
      <c r="I11" s="123" t="str">
        <f>IF($C11=0,"",$G11*EXP(-$H11*(SUM(C$3:C11)-C11/2)))</f>
        <v/>
      </c>
      <c r="J11" s="126" t="str">
        <f t="shared" si="0"/>
        <v/>
      </c>
      <c r="K11" s="123" t="str">
        <f>IF($C11=0,"",$G11*EXP(-$H11*(SUM(L$3:L10)+J11/2)))</f>
        <v/>
      </c>
      <c r="L11" s="131" t="str">
        <f t="shared" si="5"/>
        <v/>
      </c>
      <c r="M11" s="130" t="str">
        <f>IF($C11=0,"",$G11*EXP(-$H11*(SUM(N$3:N10)+L11/2)))</f>
        <v/>
      </c>
      <c r="N11" s="135" t="str">
        <f t="shared" si="3"/>
        <v/>
      </c>
      <c r="O11" s="123" t="str">
        <f>IF($C11=0,"",$G11*EXP(-$H11*(SUM(P$3:P10)+N11/2)))</f>
        <v/>
      </c>
      <c r="P11" s="135" t="str">
        <f t="shared" si="4"/>
        <v/>
      </c>
      <c r="Q11" s="123" t="str">
        <f>IF($C11=0,"",$G11*EXP(-$H11*(SUM(R$3:R10)+P11/2)))</f>
        <v/>
      </c>
      <c r="R11" s="135" t="str">
        <f t="shared" si="6"/>
        <v/>
      </c>
      <c r="S11" s="123" t="str">
        <f>IF($C11=0,"",$G11*EXP(-$H11*(SUM(T$3:T10)+R11/2)))</f>
        <v/>
      </c>
      <c r="T11" s="135" t="str">
        <f>IF($C11=0,"",(1-$I11)*$J11/(1-S11))</f>
        <v/>
      </c>
      <c r="U11" s="123" t="str">
        <f>IF($C11=0,"",$G11*EXP(-$H11*(SUM(V$3:V10)+T11/2)))</f>
        <v/>
      </c>
      <c r="V11" s="135" t="str">
        <f>IF($C11=0,"",(1-$I11)*$J11/(1-U11))</f>
        <v/>
      </c>
      <c r="W11" s="123" t="str">
        <f>IF($C11=0,"",$G11*EXP(-$H11*(SUM(X$3:X10)+V11/2)))</f>
        <v/>
      </c>
      <c r="X11" s="135" t="str">
        <f>IF($C11=0,"",(1-$I11)*$J11/(1-W11))</f>
        <v/>
      </c>
      <c r="Y11" s="122" t="str">
        <f>IF($C11=0,"",$G11*EXP(-$H11*(SUM(Z$3:Z10)+X11/2)))</f>
        <v/>
      </c>
      <c r="Z11" s="138" t="str">
        <f>IF($C11=0,"",(1-$I11)*$J11/(1-Y11))</f>
        <v/>
      </c>
      <c r="AA11" s="3"/>
      <c r="AB11" s="5"/>
      <c r="AC11" s="3"/>
      <c r="AD11" s="10" t="str">
        <f t="shared" si="1"/>
        <v/>
      </c>
      <c r="AE11" s="14" t="str">
        <f>IF(AD11="","",'data decompact'!Z13)</f>
        <v/>
      </c>
      <c r="AF11" s="107" t="e">
        <f>Z13*(parameters!$D$18-'data decompact'!Z14)/(parameters!$D$18-parameters!$D$17)</f>
        <v>#VALUE!</v>
      </c>
      <c r="AG11" s="108" t="str">
        <f t="shared" si="2"/>
        <v/>
      </c>
      <c r="AH11" s="109" t="e">
        <f>IF(AF11="","",AF11-F11*(parameters!$D$18/(parameters!$D$18-parameters!$D$17)))</f>
        <v>#VALUE!</v>
      </c>
    </row>
    <row r="12" spans="1:38" ht="15.3" thickBot="1" x14ac:dyDescent="0.55000000000000004">
      <c r="A12" s="73" t="str">
        <f>IF(parameters!A14="","",parameters!A14)</f>
        <v/>
      </c>
      <c r="B12" s="57"/>
      <c r="C12" s="58"/>
      <c r="D12" s="58"/>
      <c r="E12" s="59"/>
      <c r="F12" s="116"/>
      <c r="G12" s="127" t="str">
        <f>IF($A12="","",parameters!B14)</f>
        <v/>
      </c>
      <c r="H12" s="121" t="str">
        <f>IF($A12="","",parameters!C14)</f>
        <v/>
      </c>
      <c r="I12" s="124" t="str">
        <f>IF($C12=0,"",$G12*EXP(-$H12*(SUM(C$3:C12)-C12/2)))</f>
        <v/>
      </c>
      <c r="J12" s="127" t="str">
        <f t="shared" si="0"/>
        <v/>
      </c>
      <c r="K12" s="124" t="str">
        <f>IF($C12=0,"",$G12*EXP(-$H12*(SUM(L$3:L11)+J12/2)))</f>
        <v/>
      </c>
      <c r="L12" s="133" t="str">
        <f t="shared" si="5"/>
        <v/>
      </c>
      <c r="M12" s="132" t="str">
        <f>IF($C12=0,"",$G12*EXP(-$H12*(SUM(N$3:N11)+L12/2)))</f>
        <v/>
      </c>
      <c r="N12" s="136" t="str">
        <f t="shared" si="3"/>
        <v/>
      </c>
      <c r="O12" s="124" t="str">
        <f>IF($C12=0,"",$G12*EXP(-$H12*(SUM(P$3:P11)+N12/2)))</f>
        <v/>
      </c>
      <c r="P12" s="136" t="str">
        <f t="shared" si="4"/>
        <v/>
      </c>
      <c r="Q12" s="124" t="str">
        <f>IF($C12=0,"",$G12*EXP(-$H12*(SUM(R$3:R11)+P12/2)))</f>
        <v/>
      </c>
      <c r="R12" s="136" t="str">
        <f t="shared" si="6"/>
        <v/>
      </c>
      <c r="S12" s="124" t="str">
        <f>IF($C12=0,"",$G12*EXP(-$H12*(SUM(T$3:T11)+R12/2)))</f>
        <v/>
      </c>
      <c r="T12" s="136" t="str">
        <f>IF($C12=0,"",(1-$I12)*$J12/(1-S12))</f>
        <v/>
      </c>
      <c r="U12" s="124" t="str">
        <f>IF($C12=0,"",$G12*EXP(-$H12*(SUM(V$3:V11)+T12/2)))</f>
        <v/>
      </c>
      <c r="V12" s="136" t="str">
        <f>IF($C12=0,"",(1-$I12)*$J12/(1-U12))</f>
        <v/>
      </c>
      <c r="W12" s="124" t="str">
        <f>IF($C12=0,"",$G12*EXP(-$H12*(SUM(X$3:X11)+V12/2)))</f>
        <v/>
      </c>
      <c r="X12" s="136" t="str">
        <f>IF($C12=0,"",(1-$I12)*$J12/(1-W12))</f>
        <v/>
      </c>
      <c r="Y12" s="124" t="str">
        <f>IF($C12=0,"",$G12*EXP(-$H12*(SUM(Z$3:Z11)+X12/2)))</f>
        <v/>
      </c>
      <c r="Z12" s="136" t="str">
        <f>IF($C12=0,"",(1-$I12)*$J12/(1-Y12))</f>
        <v/>
      </c>
      <c r="AA12" s="112" t="str">
        <f>IF($C12=0,"",$G12*EXP(-$H12*(SUM(AB$3:AB11)+Z12/2)))</f>
        <v/>
      </c>
      <c r="AB12" s="115" t="str">
        <f>IF($C12=0,"",(1-$I12)*$J12/(1-AA12))</f>
        <v/>
      </c>
      <c r="AC12" s="3"/>
      <c r="AD12" s="10" t="str">
        <f t="shared" si="1"/>
        <v/>
      </c>
      <c r="AE12" s="14" t="str">
        <f>IF(AD12="","",'data decompact'!AB13)</f>
        <v/>
      </c>
      <c r="AF12" s="107" t="e">
        <f>AB13*(parameters!$D$18-'data decompact'!AB14)/(parameters!$D$18-parameters!$D$17)</f>
        <v>#VALUE!</v>
      </c>
      <c r="AG12" s="108" t="str">
        <f>IF(AE12="","",AE12-F12)</f>
        <v/>
      </c>
      <c r="AH12" s="109" t="e">
        <f>IF(AF12="","",AF12-F12*(parameters!$D$18/(parameters!$D$18-parameters!$D$17)))</f>
        <v>#VALUE!</v>
      </c>
    </row>
    <row r="13" spans="1:38" s="6" customFormat="1" ht="18" customHeight="1" thickBot="1" x14ac:dyDescent="0.45">
      <c r="A13" s="74" t="s">
        <v>88</v>
      </c>
      <c r="B13" s="62"/>
      <c r="C13" s="70"/>
      <c r="D13" s="71"/>
      <c r="E13" s="71"/>
      <c r="F13" s="78"/>
      <c r="G13" s="12"/>
      <c r="H13" s="75" t="s">
        <v>69</v>
      </c>
      <c r="J13" s="13">
        <f>SUM(J3:J12)</f>
        <v>0</v>
      </c>
      <c r="L13" s="13">
        <f>SUM(L3:L12)</f>
        <v>0</v>
      </c>
      <c r="N13" s="13">
        <f>SUM(N3:N12)</f>
        <v>0</v>
      </c>
      <c r="P13" s="13">
        <f>SUM(P3:P12)</f>
        <v>0</v>
      </c>
      <c r="R13" s="13">
        <f>SUM(R3:R12)</f>
        <v>0</v>
      </c>
      <c r="T13" s="13">
        <f>SUM(T3:T12)</f>
        <v>0</v>
      </c>
      <c r="V13" s="13">
        <f>SUM(V3:V12)</f>
        <v>0</v>
      </c>
      <c r="X13" s="13">
        <f>SUM(X3:X12)</f>
        <v>0</v>
      </c>
      <c r="Z13" s="13">
        <f>SUM(Z3:Z12)</f>
        <v>0</v>
      </c>
      <c r="AB13" s="13">
        <f>SUM(AB3:AB12)</f>
        <v>0</v>
      </c>
      <c r="AC13" s="9">
        <f>SUM(AC3:AC12)</f>
        <v>0</v>
      </c>
      <c r="AD13" s="11">
        <v>0</v>
      </c>
      <c r="AE13" s="15">
        <v>0</v>
      </c>
      <c r="AF13" s="11">
        <v>0</v>
      </c>
      <c r="AG13" s="108">
        <f>IF(AE13="","",AE13-F13)</f>
        <v>0</v>
      </c>
      <c r="AH13" s="109">
        <f>IF(AF13="","",AF13-F13*(parameters!$D$18/(parameters!$D$18-parameters!$D$17)))</f>
        <v>0</v>
      </c>
    </row>
    <row r="14" spans="1:38" x14ac:dyDescent="0.4">
      <c r="H14" s="76" t="s">
        <v>17</v>
      </c>
      <c r="J14" s="48" t="e">
        <f>J12*(I12*parameters!$D$17+(1-I12)*parameters!D14)/J13+J11*(I11*parameters!$D$17+(1-I11)*parameters!D13)/J13+J10*(I10*parameters!$D$17+(1-I10)*parameters!D12)/J13+IF(J9="",0,J9*(I9*parameters!$D$17+(1-I9)*parameters!D11)/J13)+IF(J8="",0,J8*(I8*parameters!$D$17+(1-I8)*parameters!D10)/J13)+IF(J7="",0,J7*(I7*parameters!$D$17+(1-I7)*parameters!D9)/J13)+IF(J6="",0,J6*(I6*parameters!$D$17+(1-I6)*parameters!D8)/J13)+IF(J5="",0,J5*(I5*parameters!$D$17+(1-I5)*parameters!D7)/J13)+IF(J4="",0,J4*(I4*parameters!$D$17+(1-I4)*parameters!D6)/J13)+IF(J3="",0,J3*(I3*parameters!$D$17+(1-I3)*parameters!D5)/J13)</f>
        <v>#VALUE!</v>
      </c>
      <c r="K14" s="49"/>
      <c r="L14" s="48" t="e">
        <f>L12*(K12*parameters!$D$17+(1-K12)*parameters!D14)/L13+L11*(K11*parameters!$D$17+(1-K11)*parameters!D13)/L13+L10*(K10*parameters!$D$17+(1-K10)*parameters!D12)/L13+IF(L9="",0,L9*(K9*parameters!$D$17+(1-K9)*parameters!D11)/L13)+IF(L8="",0,L8*(K8*parameters!$D$17+(1-K8)*parameters!D10)/L13)+IF(L7="",0,L7*(K7*parameters!$D$17+(1-K7)*parameters!D9)/L13)+IF(L6="",0,L6*(K6*parameters!$D$17+(1-K6)*parameters!D8)/L13)+IF(L5="",0,L5*(K5*parameters!$D$17+(1-K5)*parameters!D7)/L13)+IF(L4="",0,L4*(K4*parameters!$D$17+(1-K4)*parameters!D6)/L13)</f>
        <v>#VALUE!</v>
      </c>
      <c r="M14" s="49"/>
      <c r="N14" s="48" t="e">
        <f>N12*(M12*parameters!$D$17+(1-M12)*parameters!D14)/N13+N11*(M11*parameters!$D$17+(1-M11)*parameters!D13)/N13+N10*(M10*parameters!$D$17+(1-M10)*parameters!D12)/N13+IF(N9="",0,N9*(M9*parameters!$D$17+(1-M9)*parameters!D11)/N13)+IF(N8="",0,N8*(M8*parameters!$D$17+(1-M8)*parameters!D10)/N13)+IF(N7="",0,N7*(M7*parameters!$D$17+(1-M7)*parameters!D9)/N13)+IF(N6="",0,N6*(M6*parameters!$D$17+(1-M6)*parameters!D8)/N13)+IF(N5="",0,N5*(M5*parameters!$D$17+(1-M5)*parameters!D7)/N13)</f>
        <v>#VALUE!</v>
      </c>
      <c r="O14" s="49"/>
      <c r="P14" s="48" t="e">
        <f>P12*(O12*parameters!$D$17+(1-O12)*parameters!D14)/P13+P11*(O11*parameters!$D$17+(1-O11)*parameters!D13)/P13+P10*(O10*parameters!$D$17+(1-O10)*parameters!D12)/P13+IF(P9="",0,P9*(O9*parameters!$D$17+(1-O9)*parameters!D11)/P13)+IF(P8="",0,P8*(O8*parameters!$D$17+(1-O8)*parameters!D10)/P13)+IF(P7="",0,P7*(O7*parameters!$D$17+(1-O7)*parameters!D9)/P13)+IF(P6="",0,P6*(O6*parameters!$D$17+(1-O6)*parameters!D8)/P13)</f>
        <v>#VALUE!</v>
      </c>
      <c r="Q14" s="49"/>
      <c r="R14" s="48" t="e">
        <f>R12*(Q12*parameters!$D$17+(1-Q12)*parameters!D14)/R13+R11*(Q11*parameters!$D$17+(1-Q11)*parameters!D13)/R13+R10*(Q10*parameters!$D$17+(1-Q10)*parameters!D12)/R13+IF(R9="",0,R9*(Q9*parameters!$D$17+(1-Q9)*parameters!D11)/R13)+IF(R8="",0,R8*(Q8*parameters!$D$17+(1-Q8)*parameters!D10)/R13)+IF(R7="",0,R7*(Q7*parameters!$D$17+(1-Q7)*parameters!D9)/R13)</f>
        <v>#VALUE!</v>
      </c>
      <c r="S14" s="49"/>
      <c r="T14" s="48" t="e">
        <f>T12*(S12*parameters!$D$17+(1-S12)*parameters!D14)/T13+T11*(S11*parameters!$D$17+(1-S11)*parameters!D13)/T13+T10*(S10*parameters!$D$17+(1-S10)*parameters!D12)/T13+IF(T9="",0,T9*(S9*parameters!$D$17+(1-S9)*parameters!D11)/T13)+IF(T8="",0,T8*(S8*parameters!$D$17+(1-S8)*parameters!D10)/T13)</f>
        <v>#VALUE!</v>
      </c>
      <c r="U14" s="49"/>
      <c r="V14" s="48" t="e">
        <f>V12*(U12*parameters!$D$17+(1-U12)*parameters!D14)/V13+V11*(U11*parameters!$D$17+(1-U11)*parameters!D13)/V13+V10*(U10*parameters!$D$17+(1-U10)*parameters!D12)/V13+IF(V9="",0,V9*(U9*parameters!$D$17+(1-U9)*parameters!D11)/V13)</f>
        <v>#VALUE!</v>
      </c>
      <c r="W14" s="49"/>
      <c r="X14" s="50" t="e">
        <f>X12*(W12*parameters!$D$17+(1-W12)*parameters!D14)/X13+X11*(W11*parameters!$D$17+(1-W11)*parameters!D13)/X13+X10*(W10*parameters!$D$17+(1-W10)*parameters!D12)/X13</f>
        <v>#VALUE!</v>
      </c>
      <c r="Y14" s="49"/>
      <c r="Z14" s="50" t="e">
        <f>Z12*(Y12*parameters!$D$17+(1-Y12)*parameters!D14)/Z13+Z11*(Y11*parameters!$D$17+(1-Y11)*parameters!D13)/Z13</f>
        <v>#VALUE!</v>
      </c>
      <c r="AA14" s="49"/>
      <c r="AB14" s="50" t="e">
        <f>AB12*(AA12*parameters!$D$17+(1-AA12)*parameters!D14)/AB13</f>
        <v>#VALUE!</v>
      </c>
    </row>
    <row r="15" spans="1:38" x14ac:dyDescent="0.4">
      <c r="I15" s="12"/>
    </row>
    <row r="16" spans="1:38" ht="12.6" x14ac:dyDescent="0.45">
      <c r="A16" s="4"/>
      <c r="B16" s="4"/>
      <c r="D16" s="155"/>
      <c r="E16" s="155"/>
      <c r="F16" s="79"/>
    </row>
    <row r="17" spans="1:6" ht="12.6" x14ac:dyDescent="0.45">
      <c r="A17" s="4"/>
      <c r="B17" s="4"/>
      <c r="D17" s="155"/>
      <c r="E17" s="155"/>
      <c r="F17" s="79"/>
    </row>
    <row r="18" spans="1:6" ht="12.6" x14ac:dyDescent="0.45">
      <c r="A18" s="4"/>
      <c r="B18" s="4"/>
      <c r="D18" s="155"/>
      <c r="E18" s="155"/>
      <c r="F18" s="79"/>
    </row>
    <row r="19" spans="1:6" ht="12.6" x14ac:dyDescent="0.45">
      <c r="A19" s="4"/>
      <c r="B19" s="4"/>
      <c r="D19" s="155"/>
      <c r="E19" s="155"/>
      <c r="F19" s="79"/>
    </row>
    <row r="20" spans="1:6" ht="12.6" x14ac:dyDescent="0.45">
      <c r="A20" s="4"/>
      <c r="B20" s="4"/>
      <c r="D20" s="155"/>
      <c r="E20" s="155"/>
      <c r="F20" s="79"/>
    </row>
    <row r="21" spans="1:6" ht="12.6" x14ac:dyDescent="0.45">
      <c r="A21" s="4"/>
      <c r="B21" s="4"/>
      <c r="D21" s="155"/>
      <c r="E21" s="155"/>
      <c r="F21" s="79"/>
    </row>
  </sheetData>
  <sheetProtection sheet="1" objects="1" scenarios="1" selectLockedCells="1"/>
  <mergeCells count="25">
    <mergeCell ref="AG1:AH1"/>
    <mergeCell ref="A1:A2"/>
    <mergeCell ref="AD1:AE1"/>
    <mergeCell ref="D1:E1"/>
    <mergeCell ref="M1:N1"/>
    <mergeCell ref="B1:B2"/>
    <mergeCell ref="C1:C2"/>
    <mergeCell ref="G1:G2"/>
    <mergeCell ref="H1:H2"/>
    <mergeCell ref="AA1:AB1"/>
    <mergeCell ref="I1:J1"/>
    <mergeCell ref="K1:L1"/>
    <mergeCell ref="O1:P1"/>
    <mergeCell ref="Y1:Z1"/>
    <mergeCell ref="Q1:R1"/>
    <mergeCell ref="S1:T1"/>
    <mergeCell ref="U1:V1"/>
    <mergeCell ref="W1:X1"/>
    <mergeCell ref="F1:F2"/>
    <mergeCell ref="D20:E20"/>
    <mergeCell ref="D21:E21"/>
    <mergeCell ref="D16:E16"/>
    <mergeCell ref="D17:E17"/>
    <mergeCell ref="D18:E18"/>
    <mergeCell ref="D19:E19"/>
  </mergeCells>
  <phoneticPr fontId="2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K25"/>
  <sheetViews>
    <sheetView topLeftCell="A2" zoomScale="82" zoomScaleNormal="82" workbookViewId="0">
      <selection activeCell="C25" sqref="C25"/>
    </sheetView>
  </sheetViews>
  <sheetFormatPr defaultColWidth="11.44140625" defaultRowHeight="14.1" x14ac:dyDescent="0.5"/>
  <cols>
    <col min="1" max="1" width="6.5546875" style="18" customWidth="1"/>
    <col min="2" max="2" width="6.6640625" style="18" customWidth="1"/>
    <col min="3" max="3" width="13.109375" style="18" customWidth="1"/>
    <col min="4" max="4" width="5.5546875" style="26" customWidth="1"/>
    <col min="5" max="5" width="5.6640625" style="26" customWidth="1"/>
    <col min="6" max="6" width="7" style="26" customWidth="1"/>
    <col min="7" max="7" width="5.5546875" style="27" bestFit="1" customWidth="1"/>
    <col min="8" max="8" width="7.88671875" style="27" customWidth="1"/>
    <col min="9" max="9" width="13.44140625" style="18" bestFit="1" customWidth="1"/>
    <col min="10" max="11" width="5.5546875" style="28" bestFit="1" customWidth="1"/>
    <col min="12" max="16384" width="11.44140625" style="19"/>
  </cols>
  <sheetData>
    <row r="1" spans="1:11" ht="34.5" customHeight="1" x14ac:dyDescent="0.5">
      <c r="A1" s="16"/>
      <c r="B1" s="17"/>
      <c r="C1" s="29"/>
      <c r="D1" s="172" t="s">
        <v>18</v>
      </c>
      <c r="E1" s="173"/>
      <c r="F1" s="177" t="s">
        <v>47</v>
      </c>
      <c r="G1" s="170" t="s">
        <v>14</v>
      </c>
      <c r="H1" s="171"/>
      <c r="I1" s="174" t="s">
        <v>45</v>
      </c>
      <c r="J1" s="175"/>
      <c r="K1" s="176"/>
    </row>
    <row r="2" spans="1:11" ht="28.5" thickBot="1" x14ac:dyDescent="0.5">
      <c r="A2" s="20" t="s">
        <v>43</v>
      </c>
      <c r="B2" s="21" t="s">
        <v>41</v>
      </c>
      <c r="C2" s="55" t="s">
        <v>42</v>
      </c>
      <c r="D2" s="22" t="s">
        <v>12</v>
      </c>
      <c r="E2" s="23" t="s">
        <v>13</v>
      </c>
      <c r="F2" s="178"/>
      <c r="G2" s="24" t="s">
        <v>12</v>
      </c>
      <c r="H2" s="25" t="s">
        <v>13</v>
      </c>
      <c r="I2" s="21" t="s">
        <v>46</v>
      </c>
      <c r="J2" s="46" t="s">
        <v>12</v>
      </c>
      <c r="K2" s="47" t="s">
        <v>13</v>
      </c>
    </row>
    <row r="3" spans="1:11" ht="14.7" x14ac:dyDescent="0.45">
      <c r="A3" s="30" t="s">
        <v>19</v>
      </c>
      <c r="B3" s="67">
        <f>IF('data decompact'!B3="",,'data decompact'!B3)</f>
        <v>0</v>
      </c>
      <c r="C3" s="31" t="str">
        <f>'data decompact'!AE3</f>
        <v/>
      </c>
      <c r="D3" s="32" t="str">
        <f>IF('data decompact'!D3="","",'data decompact'!D3)</f>
        <v/>
      </c>
      <c r="E3" s="63" t="str">
        <f>IF('data decompact'!E3="","",'data decompact'!E3)</f>
        <v/>
      </c>
      <c r="F3" s="65">
        <f>'data decompact'!F3-'data decompact'!F$13</f>
        <v>0</v>
      </c>
      <c r="G3" s="64" t="str">
        <f t="shared" ref="G3:G22" si="0">IF($D3="","",$C3+D3-F3)</f>
        <v/>
      </c>
      <c r="H3" s="33" t="str">
        <f t="shared" ref="H3:H22" si="1">IF($E3="","",$C3+E3-F3)</f>
        <v/>
      </c>
      <c r="I3" s="34" t="e">
        <f>'data decompact'!AF3</f>
        <v>#VALUE!</v>
      </c>
      <c r="J3" s="35" t="str">
        <f>IF(D3="","",$I3+D3-$F3*(parameters!$D$18/(parameters!$D$18-parameters!$D$17)))</f>
        <v/>
      </c>
      <c r="K3" s="36" t="str">
        <f>IF(E3="","",$I3+E3-$F3*(parameters!$D$18/(parameters!$D$18-parameters!$D$17)))</f>
        <v/>
      </c>
    </row>
    <row r="4" spans="1:11" ht="14.7" x14ac:dyDescent="0.45">
      <c r="A4" s="37" t="s">
        <v>20</v>
      </c>
      <c r="B4" s="68">
        <f>IF('data decompact'!B3="",,'data decompact'!B4)</f>
        <v>0</v>
      </c>
      <c r="C4" s="38" t="str">
        <f>'data decompact'!AE4</f>
        <v/>
      </c>
      <c r="D4" s="37" t="str">
        <f>IF('data decompact'!D3="","",'data decompact'!D3)</f>
        <v/>
      </c>
      <c r="E4" s="34" t="str">
        <f>IF('data decompact'!E3="","",'data decompact'!E3)</f>
        <v/>
      </c>
      <c r="F4" s="65">
        <f>'data decompact'!F4-'data decompact'!F$13</f>
        <v>0</v>
      </c>
      <c r="G4" s="64" t="str">
        <f t="shared" si="0"/>
        <v/>
      </c>
      <c r="H4" s="33" t="str">
        <f t="shared" si="1"/>
        <v/>
      </c>
      <c r="I4" s="34" t="e">
        <f>'data decompact'!AF4</f>
        <v>#VALUE!</v>
      </c>
      <c r="J4" s="39" t="str">
        <f>IF(D4="","",$I4+D4-$F4*(parameters!$D$18/(parameters!$D$18-parameters!$D$17)))</f>
        <v/>
      </c>
      <c r="K4" s="40" t="str">
        <f>IF(E4="","",$I4+E4-$F4*(parameters!$D$18/(parameters!$D$18-parameters!$D$17)))</f>
        <v/>
      </c>
    </row>
    <row r="5" spans="1:11" ht="14.7" x14ac:dyDescent="0.45">
      <c r="A5" s="37" t="s">
        <v>21</v>
      </c>
      <c r="B5" s="68">
        <f>IF('data decompact'!B4="",,'data decompact'!B4)</f>
        <v>0</v>
      </c>
      <c r="C5" s="38" t="str">
        <f>'data decompact'!AE4</f>
        <v/>
      </c>
      <c r="D5" s="37" t="str">
        <f>IF('data decompact'!D4="","",'data decompact'!D4)</f>
        <v/>
      </c>
      <c r="E5" s="34" t="str">
        <f>IF('data decompact'!E4="","",'data decompact'!E4)</f>
        <v/>
      </c>
      <c r="F5" s="65">
        <f>'data decompact'!F4-'data decompact'!F$13</f>
        <v>0</v>
      </c>
      <c r="G5" s="64" t="str">
        <f t="shared" si="0"/>
        <v/>
      </c>
      <c r="H5" s="33" t="str">
        <f t="shared" si="1"/>
        <v/>
      </c>
      <c r="I5" s="34" t="e">
        <f>'data decompact'!AF4</f>
        <v>#VALUE!</v>
      </c>
      <c r="J5" s="39" t="str">
        <f>IF(D5="","",$I5+D5-$F5*(parameters!$D$18/(parameters!$D$18-parameters!$D$17)))</f>
        <v/>
      </c>
      <c r="K5" s="40" t="str">
        <f>IF(E5="","",$I5+E5-$F5*(parameters!$D$18/(parameters!$D$18-parameters!$D$17)))</f>
        <v/>
      </c>
    </row>
    <row r="6" spans="1:11" ht="14.7" x14ac:dyDescent="0.45">
      <c r="A6" s="37" t="s">
        <v>22</v>
      </c>
      <c r="B6" s="68">
        <f>IF('data decompact'!B4="",,'data decompact'!B5)</f>
        <v>0</v>
      </c>
      <c r="C6" s="38" t="str">
        <f>'data decompact'!AE5</f>
        <v/>
      </c>
      <c r="D6" s="37" t="str">
        <f>IF('data decompact'!D4="","",'data decompact'!D4)</f>
        <v/>
      </c>
      <c r="E6" s="34" t="str">
        <f>IF('data decompact'!E4="","",'data decompact'!E4)</f>
        <v/>
      </c>
      <c r="F6" s="65">
        <f>'data decompact'!F5-'data decompact'!F$13</f>
        <v>0</v>
      </c>
      <c r="G6" s="64" t="str">
        <f t="shared" si="0"/>
        <v/>
      </c>
      <c r="H6" s="33" t="str">
        <f t="shared" si="1"/>
        <v/>
      </c>
      <c r="I6" s="34" t="e">
        <f>'data decompact'!AF5</f>
        <v>#VALUE!</v>
      </c>
      <c r="J6" s="39" t="str">
        <f>IF(D6="","",$I6+D6-$F6*(parameters!$D$18/(parameters!$D$18-parameters!$D$17)))</f>
        <v/>
      </c>
      <c r="K6" s="40" t="str">
        <f>IF(E6="","",$I6+E6-$F6*(parameters!$D$18/(parameters!$D$18-parameters!$D$17)))</f>
        <v/>
      </c>
    </row>
    <row r="7" spans="1:11" ht="14.7" x14ac:dyDescent="0.45">
      <c r="A7" s="37" t="s">
        <v>23</v>
      </c>
      <c r="B7" s="68">
        <f>IF('data decompact'!B5="",,'data decompact'!B5)</f>
        <v>0</v>
      </c>
      <c r="C7" s="38" t="str">
        <f>'data decompact'!AE5</f>
        <v/>
      </c>
      <c r="D7" s="37" t="str">
        <f>IF('data decompact'!D5="","",'data decompact'!D5)</f>
        <v/>
      </c>
      <c r="E7" s="34" t="str">
        <f>IF('data decompact'!E5="","",'data decompact'!E5)</f>
        <v/>
      </c>
      <c r="F7" s="65">
        <f>'data decompact'!F5-'data decompact'!F$13</f>
        <v>0</v>
      </c>
      <c r="G7" s="64" t="str">
        <f t="shared" si="0"/>
        <v/>
      </c>
      <c r="H7" s="33" t="str">
        <f t="shared" si="1"/>
        <v/>
      </c>
      <c r="I7" s="34" t="e">
        <f>'data decompact'!AF5</f>
        <v>#VALUE!</v>
      </c>
      <c r="J7" s="39" t="str">
        <f>IF(D7="","",$I7+D7-$F7*(parameters!$D$18/(parameters!$D$18-parameters!$D$17)))</f>
        <v/>
      </c>
      <c r="K7" s="40" t="str">
        <f>IF(E7="","",$I7+E7-$F7*(parameters!$D$18/(parameters!$D$18-parameters!$D$17)))</f>
        <v/>
      </c>
    </row>
    <row r="8" spans="1:11" ht="14.7" x14ac:dyDescent="0.45">
      <c r="A8" s="37" t="s">
        <v>24</v>
      </c>
      <c r="B8" s="68">
        <f>IF('data decompact'!B5="",,'data decompact'!B6)</f>
        <v>0</v>
      </c>
      <c r="C8" s="38" t="str">
        <f>'data decompact'!AE6</f>
        <v/>
      </c>
      <c r="D8" s="37" t="str">
        <f>IF('data decompact'!D5="","",'data decompact'!D5)</f>
        <v/>
      </c>
      <c r="E8" s="34" t="str">
        <f>IF('data decompact'!E5="","",'data decompact'!E5)</f>
        <v/>
      </c>
      <c r="F8" s="65">
        <f>'data decompact'!F6-'data decompact'!F$13</f>
        <v>0</v>
      </c>
      <c r="G8" s="64" t="str">
        <f t="shared" si="0"/>
        <v/>
      </c>
      <c r="H8" s="33" t="str">
        <f t="shared" si="1"/>
        <v/>
      </c>
      <c r="I8" s="34" t="e">
        <f>'data decompact'!AF6</f>
        <v>#VALUE!</v>
      </c>
      <c r="J8" s="39" t="str">
        <f>IF(D8="","",$I8+D8-$F8*(parameters!$D$18/(parameters!$D$18-parameters!$D$17)))</f>
        <v/>
      </c>
      <c r="K8" s="40" t="str">
        <f>IF(E8="","",$I8+E8-$F8*(parameters!$D$18/(parameters!$D$18-parameters!$D$17)))</f>
        <v/>
      </c>
    </row>
    <row r="9" spans="1:11" ht="14.7" x14ac:dyDescent="0.45">
      <c r="A9" s="37" t="s">
        <v>25</v>
      </c>
      <c r="B9" s="68">
        <f>IF('data decompact'!B6="",,'data decompact'!B6)</f>
        <v>0</v>
      </c>
      <c r="C9" s="38" t="str">
        <f>'data decompact'!AE6</f>
        <v/>
      </c>
      <c r="D9" s="37" t="str">
        <f>IF('data decompact'!D6="","",'data decompact'!D6)</f>
        <v/>
      </c>
      <c r="E9" s="34" t="str">
        <f>IF('data decompact'!E6="","",'data decompact'!E6)</f>
        <v/>
      </c>
      <c r="F9" s="65">
        <f>'data decompact'!F6-'data decompact'!F$13</f>
        <v>0</v>
      </c>
      <c r="G9" s="64" t="str">
        <f t="shared" si="0"/>
        <v/>
      </c>
      <c r="H9" s="33" t="str">
        <f t="shared" si="1"/>
        <v/>
      </c>
      <c r="I9" s="34" t="e">
        <f>'data decompact'!AF6</f>
        <v>#VALUE!</v>
      </c>
      <c r="J9" s="39" t="str">
        <f>IF(D9="","",$I9+D9-$F9*(parameters!$D$18/(parameters!$D$18-parameters!$D$17)))</f>
        <v/>
      </c>
      <c r="K9" s="40" t="str">
        <f>IF(E9="","",$I9+E9-$F9*(parameters!$D$18/(parameters!$D$18-parameters!$D$17)))</f>
        <v/>
      </c>
    </row>
    <row r="10" spans="1:11" ht="14.7" x14ac:dyDescent="0.45">
      <c r="A10" s="37" t="s">
        <v>26</v>
      </c>
      <c r="B10" s="68">
        <f>IF('data decompact'!B6="",,'data decompact'!B7)</f>
        <v>0</v>
      </c>
      <c r="C10" s="38" t="str">
        <f>'data decompact'!AE7</f>
        <v/>
      </c>
      <c r="D10" s="37" t="str">
        <f>IF('data decompact'!D6="","",'data decompact'!D6)</f>
        <v/>
      </c>
      <c r="E10" s="34" t="str">
        <f>IF('data decompact'!E6="","",'data decompact'!E6)</f>
        <v/>
      </c>
      <c r="F10" s="65">
        <f>'data decompact'!F7-'data decompact'!F$13</f>
        <v>0</v>
      </c>
      <c r="G10" s="64" t="str">
        <f t="shared" si="0"/>
        <v/>
      </c>
      <c r="H10" s="33" t="str">
        <f t="shared" si="1"/>
        <v/>
      </c>
      <c r="I10" s="34" t="e">
        <f>'data decompact'!AF7</f>
        <v>#VALUE!</v>
      </c>
      <c r="J10" s="39" t="str">
        <f>IF(D10="","",$I10+D10-$F10*(parameters!$D$18/(parameters!$D$18-parameters!$D$17)))</f>
        <v/>
      </c>
      <c r="K10" s="40" t="str">
        <f>IF(E10="","",$I10+E10-$F10*(parameters!$D$18/(parameters!$D$18-parameters!$D$17)))</f>
        <v/>
      </c>
    </row>
    <row r="11" spans="1:11" ht="14.7" x14ac:dyDescent="0.45">
      <c r="A11" s="37" t="s">
        <v>27</v>
      </c>
      <c r="B11" s="68">
        <f>IF('data decompact'!B7="",,'data decompact'!B7)</f>
        <v>0</v>
      </c>
      <c r="C11" s="38" t="str">
        <f>'data decompact'!AE7</f>
        <v/>
      </c>
      <c r="D11" s="37" t="str">
        <f>IF('data decompact'!D7="","",'data decompact'!D7)</f>
        <v/>
      </c>
      <c r="E11" s="34" t="str">
        <f>IF('data decompact'!E7="","",'data decompact'!E7)</f>
        <v/>
      </c>
      <c r="F11" s="65">
        <f>'data decompact'!F7-'data decompact'!F$13</f>
        <v>0</v>
      </c>
      <c r="G11" s="64" t="str">
        <f t="shared" si="0"/>
        <v/>
      </c>
      <c r="H11" s="33" t="str">
        <f t="shared" si="1"/>
        <v/>
      </c>
      <c r="I11" s="34" t="e">
        <f>'data decompact'!AF7</f>
        <v>#VALUE!</v>
      </c>
      <c r="J11" s="39" t="str">
        <f>IF(D11="","",$I11+D11-$F11*(parameters!$D$18/(parameters!$D$18-parameters!$D$17)))</f>
        <v/>
      </c>
      <c r="K11" s="40" t="str">
        <f>IF(E11="","",$I11+E11-$F11*(parameters!$D$18/(parameters!$D$18-parameters!$D$17)))</f>
        <v/>
      </c>
    </row>
    <row r="12" spans="1:11" ht="14.7" x14ac:dyDescent="0.45">
      <c r="A12" s="37" t="s">
        <v>28</v>
      </c>
      <c r="B12" s="68">
        <f>IF('data decompact'!B7="",,'data decompact'!B8)</f>
        <v>0</v>
      </c>
      <c r="C12" s="38" t="str">
        <f>'data decompact'!AE8</f>
        <v/>
      </c>
      <c r="D12" s="37" t="str">
        <f>IF('data decompact'!D7="","",'data decompact'!D7)</f>
        <v/>
      </c>
      <c r="E12" s="34" t="str">
        <f>IF('data decompact'!E7="","",'data decompact'!E7)</f>
        <v/>
      </c>
      <c r="F12" s="65">
        <f>'data decompact'!F8-'data decompact'!F$13</f>
        <v>0</v>
      </c>
      <c r="G12" s="64" t="str">
        <f t="shared" si="0"/>
        <v/>
      </c>
      <c r="H12" s="33" t="str">
        <f t="shared" si="1"/>
        <v/>
      </c>
      <c r="I12" s="34" t="e">
        <f>'data decompact'!AF8</f>
        <v>#VALUE!</v>
      </c>
      <c r="J12" s="39" t="str">
        <f>IF(D12="","",$I12+D12-$F12*(parameters!$D$18/(parameters!$D$18-parameters!$D$17)))</f>
        <v/>
      </c>
      <c r="K12" s="40" t="str">
        <f>IF(E12="","",$I12+E12-$F12*(parameters!$D$18/(parameters!$D$18-parameters!$D$17)))</f>
        <v/>
      </c>
    </row>
    <row r="13" spans="1:11" ht="14.7" x14ac:dyDescent="0.45">
      <c r="A13" s="37" t="s">
        <v>29</v>
      </c>
      <c r="B13" s="68">
        <f>IF('data decompact'!B8="",,'data decompact'!B8)</f>
        <v>0</v>
      </c>
      <c r="C13" s="38" t="str">
        <f>'data decompact'!AE8</f>
        <v/>
      </c>
      <c r="D13" s="37" t="str">
        <f>IF('data decompact'!D8="","",'data decompact'!D8)</f>
        <v/>
      </c>
      <c r="E13" s="34" t="str">
        <f>IF('data decompact'!E8="","",'data decompact'!E8)</f>
        <v/>
      </c>
      <c r="F13" s="65">
        <f>'data decompact'!F8-'data decompact'!F$13</f>
        <v>0</v>
      </c>
      <c r="G13" s="64" t="str">
        <f t="shared" si="0"/>
        <v/>
      </c>
      <c r="H13" s="33" t="str">
        <f t="shared" si="1"/>
        <v/>
      </c>
      <c r="I13" s="34" t="e">
        <f>'data decompact'!AF8</f>
        <v>#VALUE!</v>
      </c>
      <c r="J13" s="39" t="str">
        <f>IF(D13="","",$I13+D13-$F13*(parameters!$D$18/(parameters!$D$18-parameters!$D$17)))</f>
        <v/>
      </c>
      <c r="K13" s="40" t="str">
        <f>IF(E13="","",$I13+E13-$F13*(parameters!$D$18/(parameters!$D$18-parameters!$D$17)))</f>
        <v/>
      </c>
    </row>
    <row r="14" spans="1:11" ht="14.7" x14ac:dyDescent="0.45">
      <c r="A14" s="37" t="s">
        <v>30</v>
      </c>
      <c r="B14" s="68">
        <f>IF('data decompact'!B8="",,'data decompact'!B9)</f>
        <v>0</v>
      </c>
      <c r="C14" s="38" t="str">
        <f>'data decompact'!AE9</f>
        <v/>
      </c>
      <c r="D14" s="37" t="str">
        <f>IF('data decompact'!D8="","",'data decompact'!D8)</f>
        <v/>
      </c>
      <c r="E14" s="34" t="str">
        <f>IF('data decompact'!E8="","",'data decompact'!E8)</f>
        <v/>
      </c>
      <c r="F14" s="65">
        <f>'data decompact'!F9-'data decompact'!F$13</f>
        <v>0</v>
      </c>
      <c r="G14" s="64" t="str">
        <f t="shared" si="0"/>
        <v/>
      </c>
      <c r="H14" s="33" t="str">
        <f t="shared" si="1"/>
        <v/>
      </c>
      <c r="I14" s="34" t="e">
        <f>'data decompact'!AF9</f>
        <v>#VALUE!</v>
      </c>
      <c r="J14" s="39" t="str">
        <f>IF(D14="","",$I14+D14-$F14*(parameters!$D$18/(parameters!$D$18-parameters!$D$17)))</f>
        <v/>
      </c>
      <c r="K14" s="40" t="str">
        <f>IF(E14="","",$I14+E14-$F14*(parameters!$D$18/(parameters!$D$18-parameters!$D$17)))</f>
        <v/>
      </c>
    </row>
    <row r="15" spans="1:11" ht="14.7" x14ac:dyDescent="0.45">
      <c r="A15" s="37" t="s">
        <v>31</v>
      </c>
      <c r="B15" s="68">
        <f>IF('data decompact'!B9="",,'data decompact'!B9)</f>
        <v>0</v>
      </c>
      <c r="C15" s="38" t="str">
        <f>'data decompact'!AE9</f>
        <v/>
      </c>
      <c r="D15" s="37" t="str">
        <f>IF('data decompact'!D9="","",'data decompact'!D9)</f>
        <v/>
      </c>
      <c r="E15" s="34" t="str">
        <f>IF('data decompact'!E9="","",'data decompact'!E9)</f>
        <v/>
      </c>
      <c r="F15" s="65">
        <f>'data decompact'!F9-'data decompact'!F$13</f>
        <v>0</v>
      </c>
      <c r="G15" s="64" t="str">
        <f t="shared" si="0"/>
        <v/>
      </c>
      <c r="H15" s="33" t="str">
        <f t="shared" si="1"/>
        <v/>
      </c>
      <c r="I15" s="34" t="e">
        <f>'data decompact'!AF9</f>
        <v>#VALUE!</v>
      </c>
      <c r="J15" s="39" t="str">
        <f>IF(D15="","",$I15+D15-$F15*(parameters!$D$18/(parameters!$D$18-parameters!$D$17)))</f>
        <v/>
      </c>
      <c r="K15" s="40" t="str">
        <f>IF(E15="","",$I15+E15-$F15*(parameters!$D$18/(parameters!$D$18-parameters!$D$17)))</f>
        <v/>
      </c>
    </row>
    <row r="16" spans="1:11" ht="14.7" x14ac:dyDescent="0.45">
      <c r="A16" s="37" t="s">
        <v>32</v>
      </c>
      <c r="B16" s="68">
        <f>IF('data decompact'!B9="",,'data decompact'!B10)</f>
        <v>0</v>
      </c>
      <c r="C16" s="38" t="str">
        <f>'data decompact'!AE10</f>
        <v/>
      </c>
      <c r="D16" s="37" t="str">
        <f>IF('data decompact'!D9="","",'data decompact'!D9)</f>
        <v/>
      </c>
      <c r="E16" s="34" t="str">
        <f>IF('data decompact'!E9="","",'data decompact'!E9)</f>
        <v/>
      </c>
      <c r="F16" s="65">
        <f>'data decompact'!F10-'data decompact'!F$13</f>
        <v>0</v>
      </c>
      <c r="G16" s="64" t="str">
        <f t="shared" si="0"/>
        <v/>
      </c>
      <c r="H16" s="33" t="str">
        <f t="shared" si="1"/>
        <v/>
      </c>
      <c r="I16" s="34" t="e">
        <f>'data decompact'!AF10</f>
        <v>#VALUE!</v>
      </c>
      <c r="J16" s="39" t="str">
        <f>IF(D16="","",$I16+D16-$F16*(parameters!$D$18/(parameters!$D$18-parameters!$D$17)))</f>
        <v/>
      </c>
      <c r="K16" s="40" t="str">
        <f>IF(E16="","",$I16+E16-$F16*(parameters!$D$18/(parameters!$D$18-parameters!$D$17)))</f>
        <v/>
      </c>
    </row>
    <row r="17" spans="1:11" ht="14.7" x14ac:dyDescent="0.45">
      <c r="A17" s="37" t="s">
        <v>33</v>
      </c>
      <c r="B17" s="68">
        <f>IF('data decompact'!B10="",,'data decompact'!B10)</f>
        <v>0</v>
      </c>
      <c r="C17" s="38" t="str">
        <f>'data decompact'!AE10</f>
        <v/>
      </c>
      <c r="D17" s="37" t="str">
        <f>IF('data decompact'!D10="","",'data decompact'!D10)</f>
        <v/>
      </c>
      <c r="E17" s="34" t="str">
        <f>IF('data decompact'!E10="","",'data decompact'!E10)</f>
        <v/>
      </c>
      <c r="F17" s="65">
        <f>'data decompact'!F10-'data decompact'!F$13</f>
        <v>0</v>
      </c>
      <c r="G17" s="64" t="str">
        <f t="shared" si="0"/>
        <v/>
      </c>
      <c r="H17" s="33" t="str">
        <f t="shared" si="1"/>
        <v/>
      </c>
      <c r="I17" s="34" t="e">
        <f>'data decompact'!AF10</f>
        <v>#VALUE!</v>
      </c>
      <c r="J17" s="39" t="str">
        <f>IF(D17="","",$I17+D17-$F17*(parameters!$D$18/(parameters!$D$18-parameters!$D$17)))</f>
        <v/>
      </c>
      <c r="K17" s="40" t="str">
        <f>IF(E17="","",$I17+E17-$F17*(parameters!$D$18/(parameters!$D$18-parameters!$D$17)))</f>
        <v/>
      </c>
    </row>
    <row r="18" spans="1:11" ht="14.7" x14ac:dyDescent="0.45">
      <c r="A18" s="37" t="s">
        <v>34</v>
      </c>
      <c r="B18" s="68">
        <f>IF('data decompact'!B10="",,'data decompact'!B11)</f>
        <v>0</v>
      </c>
      <c r="C18" s="38" t="str">
        <f>'data decompact'!AE11</f>
        <v/>
      </c>
      <c r="D18" s="37" t="str">
        <f>IF('data decompact'!D10="","",'data decompact'!D10)</f>
        <v/>
      </c>
      <c r="E18" s="34" t="str">
        <f>IF('data decompact'!E10="","",'data decompact'!E10)</f>
        <v/>
      </c>
      <c r="F18" s="65">
        <f>'data decompact'!F11-'data decompact'!F$13</f>
        <v>0</v>
      </c>
      <c r="G18" s="64" t="str">
        <f t="shared" si="0"/>
        <v/>
      </c>
      <c r="H18" s="33" t="str">
        <f t="shared" si="1"/>
        <v/>
      </c>
      <c r="I18" s="34" t="e">
        <f>'data decompact'!AF11</f>
        <v>#VALUE!</v>
      </c>
      <c r="J18" s="39" t="str">
        <f>IF(D18="","",$I18+D18-$F18*(parameters!$D$18/(parameters!$D$18-parameters!$D$17)))</f>
        <v/>
      </c>
      <c r="K18" s="40" t="str">
        <f>IF(E18="","",$I18+E18-$F18*(parameters!$D$18/(parameters!$D$18-parameters!$D$17)))</f>
        <v/>
      </c>
    </row>
    <row r="19" spans="1:11" ht="14.7" x14ac:dyDescent="0.45">
      <c r="A19" s="37" t="s">
        <v>35</v>
      </c>
      <c r="B19" s="68">
        <f>IF('data decompact'!B11="",,'data decompact'!B11)</f>
        <v>0</v>
      </c>
      <c r="C19" s="38" t="str">
        <f>'data decompact'!AE11</f>
        <v/>
      </c>
      <c r="D19" s="37" t="str">
        <f>IF('data decompact'!D11="","",'data decompact'!D11)</f>
        <v/>
      </c>
      <c r="E19" s="34" t="str">
        <f>IF('data decompact'!E11="","",'data decompact'!E11)</f>
        <v/>
      </c>
      <c r="F19" s="65">
        <f>'data decompact'!F11-'data decompact'!F$13</f>
        <v>0</v>
      </c>
      <c r="G19" s="64" t="str">
        <f t="shared" si="0"/>
        <v/>
      </c>
      <c r="H19" s="33" t="str">
        <f t="shared" si="1"/>
        <v/>
      </c>
      <c r="I19" s="34" t="e">
        <f>'data decompact'!AF11</f>
        <v>#VALUE!</v>
      </c>
      <c r="J19" s="39" t="str">
        <f>IF(D19="","",$I19+D19-$F19*(parameters!$D$18/(parameters!$D$18-parameters!$D$17)))</f>
        <v/>
      </c>
      <c r="K19" s="40" t="str">
        <f>IF(E19="","",$I19+E19-$F19*(parameters!$D$18/(parameters!$D$18-parameters!$D$17)))</f>
        <v/>
      </c>
    </row>
    <row r="20" spans="1:11" ht="14.7" x14ac:dyDescent="0.45">
      <c r="A20" s="37" t="s">
        <v>36</v>
      </c>
      <c r="B20" s="68">
        <f>IF('data decompact'!B11="",,'data decompact'!B12)</f>
        <v>0</v>
      </c>
      <c r="C20" s="38" t="str">
        <f>'data decompact'!AE12</f>
        <v/>
      </c>
      <c r="D20" s="37" t="str">
        <f>IF('data decompact'!D11="","",'data decompact'!D11)</f>
        <v/>
      </c>
      <c r="E20" s="34" t="str">
        <f>IF('data decompact'!E11="","",'data decompact'!E11)</f>
        <v/>
      </c>
      <c r="F20" s="65">
        <f>'data decompact'!F12-'data decompact'!F$13</f>
        <v>0</v>
      </c>
      <c r="G20" s="64" t="str">
        <f t="shared" si="0"/>
        <v/>
      </c>
      <c r="H20" s="33" t="str">
        <f t="shared" si="1"/>
        <v/>
      </c>
      <c r="I20" s="34" t="e">
        <f>'data decompact'!AF12</f>
        <v>#VALUE!</v>
      </c>
      <c r="J20" s="39" t="str">
        <f>IF(D20="","",$I20+D20-$F20*(parameters!$D$18/(parameters!$D$18-parameters!$D$17)))</f>
        <v/>
      </c>
      <c r="K20" s="40" t="str">
        <f>IF(E20="","",$I20+E20-$F20*(parameters!$D$18/(parameters!$D$18-parameters!$D$17)))</f>
        <v/>
      </c>
    </row>
    <row r="21" spans="1:11" ht="14.7" x14ac:dyDescent="0.45">
      <c r="A21" s="37" t="s">
        <v>37</v>
      </c>
      <c r="B21" s="68">
        <f>IF('data decompact'!B12="",,'data decompact'!B12)</f>
        <v>0</v>
      </c>
      <c r="C21" s="38" t="str">
        <f>'data decompact'!AE12</f>
        <v/>
      </c>
      <c r="D21" s="37" t="str">
        <f>IF('data decompact'!D12="","",'data decompact'!D12)</f>
        <v/>
      </c>
      <c r="E21" s="34" t="str">
        <f>IF('data decompact'!E12="","",'data decompact'!E12)</f>
        <v/>
      </c>
      <c r="F21" s="65">
        <f>'data decompact'!F12-'data decompact'!F$13</f>
        <v>0</v>
      </c>
      <c r="G21" s="64" t="str">
        <f t="shared" si="0"/>
        <v/>
      </c>
      <c r="H21" s="33" t="str">
        <f t="shared" si="1"/>
        <v/>
      </c>
      <c r="I21" s="34" t="e">
        <f>'data decompact'!AF12</f>
        <v>#VALUE!</v>
      </c>
      <c r="J21" s="39" t="str">
        <f>IF(D21="","",$I21+D21-$F21*(parameters!$D$18/(parameters!$D$18-parameters!$D$17)))</f>
        <v/>
      </c>
      <c r="K21" s="40" t="str">
        <f>IF(E21="","",$I21+E21-$F21*(parameters!$D$18/(parameters!$D$18-parameters!$D$17)))</f>
        <v/>
      </c>
    </row>
    <row r="22" spans="1:11" ht="15" thickBot="1" x14ac:dyDescent="0.5">
      <c r="A22" s="41" t="s">
        <v>38</v>
      </c>
      <c r="B22" s="69">
        <f>IF('data decompact'!B12="",,'data decompact'!B13)</f>
        <v>0</v>
      </c>
      <c r="C22" s="43">
        <f>'data decompact'!AE13</f>
        <v>0</v>
      </c>
      <c r="D22" s="41" t="str">
        <f>IF('data decompact'!D12="","",'data decompact'!D12)</f>
        <v/>
      </c>
      <c r="E22" s="42" t="str">
        <f>IF('data decompact'!E12="","",'data decompact'!E12)</f>
        <v/>
      </c>
      <c r="F22" s="66">
        <f>'data decompact'!F13-'data decompact'!F$13</f>
        <v>0</v>
      </c>
      <c r="G22" s="64" t="str">
        <f t="shared" si="0"/>
        <v/>
      </c>
      <c r="H22" s="33" t="str">
        <f t="shared" si="1"/>
        <v/>
      </c>
      <c r="I22" s="42">
        <f>'data decompact'!AF13</f>
        <v>0</v>
      </c>
      <c r="J22" s="44" t="str">
        <f>IF(D22="","",$I22+D22-$F22*(parameters!$D$18/(parameters!$D$18-parameters!$D$17)))</f>
        <v/>
      </c>
      <c r="K22" s="45" t="str">
        <f>IF(E22="","",$I22+E22-$F22*(parameters!$D$18/(parameters!$D$18-parameters!$D$17)))</f>
        <v/>
      </c>
    </row>
    <row r="24" spans="1:11" x14ac:dyDescent="0.5">
      <c r="B24" s="18" t="s">
        <v>89</v>
      </c>
      <c r="C24" s="18" t="e">
        <f>(H15-H16)/(B16-B15)</f>
        <v>#VALUE!</v>
      </c>
    </row>
    <row r="25" spans="1:11" x14ac:dyDescent="0.5">
      <c r="B25" s="18" t="s">
        <v>90</v>
      </c>
      <c r="C25" s="18" t="e">
        <f>(K15-K16)/(B16-B15)</f>
        <v>#VALUE!</v>
      </c>
    </row>
  </sheetData>
  <sheetProtection selectLockedCells="1"/>
  <mergeCells count="4">
    <mergeCell ref="G1:H1"/>
    <mergeCell ref="D1:E1"/>
    <mergeCell ref="I1:K1"/>
    <mergeCell ref="F1:F2"/>
  </mergeCells>
  <phoneticPr fontId="2" type="noConversion"/>
  <pageMargins left="0.75" right="0.75" top="1" bottom="1" header="0" footer="0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L21" sqref="L21"/>
    </sheetView>
  </sheetViews>
  <sheetFormatPr defaultRowHeight="12.3" x14ac:dyDescent="0.4"/>
  <cols>
    <col min="1" max="1" width="12.38671875" customWidth="1"/>
    <col min="4" max="4" width="11.109375" customWidth="1"/>
    <col min="7" max="7" width="10.6640625" customWidth="1"/>
    <col min="8" max="8" width="12.44140625" customWidth="1"/>
  </cols>
  <sheetData>
    <row r="1" spans="1:11" x14ac:dyDescent="0.4">
      <c r="A1" s="179" t="s">
        <v>92</v>
      </c>
      <c r="B1" s="179" t="s">
        <v>91</v>
      </c>
      <c r="C1" s="179" t="str">
        <f>'data decompact'!A4</f>
        <v/>
      </c>
      <c r="D1" s="179" t="str">
        <f>'data decompact'!A5</f>
        <v/>
      </c>
      <c r="E1" s="179" t="str">
        <f>'data decompact'!A6</f>
        <v/>
      </c>
      <c r="F1" s="179" t="str">
        <f>'data decompact'!A7</f>
        <v/>
      </c>
      <c r="G1" s="179" t="str">
        <f>'data decompact'!A8</f>
        <v/>
      </c>
      <c r="H1" s="179" t="str">
        <f>'data decompact'!A9</f>
        <v/>
      </c>
      <c r="I1" s="179" t="str">
        <f>'data decompact'!A10</f>
        <v/>
      </c>
      <c r="J1" s="179" t="str">
        <f>'data decompact'!A11</f>
        <v/>
      </c>
      <c r="K1" s="179" t="str">
        <f>'data decompact'!A12</f>
        <v/>
      </c>
    </row>
    <row r="2" spans="1:11" x14ac:dyDescent="0.4">
      <c r="A2" t="str">
        <f>'data decompact'!A3</f>
        <v/>
      </c>
      <c r="B2">
        <f>'data decompact'!B3</f>
        <v>0</v>
      </c>
      <c r="C2">
        <f>SUM('data decompact'!$J3:J4)</f>
        <v>0</v>
      </c>
      <c r="D2">
        <f>SUM('data decompact'!$J3:$J5)</f>
        <v>0</v>
      </c>
      <c r="E2">
        <f>SUM('data decompact'!$J3:$J6)</f>
        <v>0</v>
      </c>
      <c r="F2">
        <f>SUM('data decompact'!$J3:$J7)</f>
        <v>0</v>
      </c>
      <c r="G2">
        <f>SUM('data decompact'!$J3:$J8)</f>
        <v>0</v>
      </c>
      <c r="H2">
        <f>SUM('data decompact'!$J3:$J9)</f>
        <v>0</v>
      </c>
      <c r="I2">
        <f>SUM('data decompact'!$J3:$J10)</f>
        <v>0</v>
      </c>
      <c r="J2">
        <f>SUM('data decompact'!$J3:$J11)</f>
        <v>0</v>
      </c>
      <c r="K2">
        <f>SUM('data decompact'!$J3:$J12)</f>
        <v>0</v>
      </c>
    </row>
    <row r="3" spans="1:11" x14ac:dyDescent="0.4">
      <c r="A3" t="str">
        <f>'data decompact'!A4</f>
        <v/>
      </c>
      <c r="B3">
        <f>'data decompact'!B4</f>
        <v>0</v>
      </c>
      <c r="C3" s="144">
        <f>SUM('data decompact'!L4:L$4)</f>
        <v>0</v>
      </c>
      <c r="D3" s="144">
        <f>SUM('data decompact'!L$4:L5)</f>
        <v>0</v>
      </c>
      <c r="E3" s="144">
        <f>SUM('data decompact'!L$4:L6)</f>
        <v>0</v>
      </c>
      <c r="F3" s="144">
        <f>SUM('data decompact'!L$4:L7)</f>
        <v>0</v>
      </c>
      <c r="G3" s="144">
        <f>SUM('data decompact'!$L4:$L8)</f>
        <v>0</v>
      </c>
      <c r="H3" s="144">
        <f>SUM('data decompact'!$L4:$L9)</f>
        <v>0</v>
      </c>
      <c r="I3" s="144">
        <f>SUM('data decompact'!$L4:$L10)</f>
        <v>0</v>
      </c>
      <c r="J3" s="144">
        <f>SUM('data decompact'!$L4:$L11)</f>
        <v>0</v>
      </c>
      <c r="K3" s="144">
        <f>SUM('data decompact'!$L4:$L12)</f>
        <v>0</v>
      </c>
    </row>
    <row r="4" spans="1:11" x14ac:dyDescent="0.4">
      <c r="A4" t="str">
        <f>'data decompact'!A5</f>
        <v/>
      </c>
      <c r="B4">
        <f>'data decompact'!B5</f>
        <v>0</v>
      </c>
      <c r="C4" s="144">
        <v>0</v>
      </c>
      <c r="D4" s="144" t="str">
        <f>'data decompact'!N5</f>
        <v/>
      </c>
      <c r="E4" s="144">
        <f>SUM('data decompact'!$N5:$N6)</f>
        <v>0</v>
      </c>
      <c r="F4" s="144">
        <f>SUM('data decompact'!N5:N7)</f>
        <v>0</v>
      </c>
      <c r="G4" s="144">
        <f>SUM('data decompact'!$N5:$N8)</f>
        <v>0</v>
      </c>
      <c r="H4" s="144">
        <f>SUM('data decompact'!$N5:$N9)</f>
        <v>0</v>
      </c>
      <c r="I4" s="144">
        <f>SUM('data decompact'!$N5:$N10)</f>
        <v>0</v>
      </c>
      <c r="J4" s="144">
        <f>SUM('data decompact'!$N5:$N11)</f>
        <v>0</v>
      </c>
      <c r="K4" s="144">
        <f>SUM('data decompact'!$N5:$N12)</f>
        <v>0</v>
      </c>
    </row>
    <row r="5" spans="1:11" x14ac:dyDescent="0.4">
      <c r="A5" t="str">
        <f>'data decompact'!A6</f>
        <v/>
      </c>
      <c r="B5">
        <f>'data decompact'!B6</f>
        <v>0</v>
      </c>
      <c r="C5" s="144"/>
      <c r="D5" s="144">
        <v>0</v>
      </c>
      <c r="E5" s="144" t="str">
        <f>'data decompact'!P6</f>
        <v/>
      </c>
      <c r="F5" s="144">
        <f>SUM('data decompact'!P6:P7)</f>
        <v>0</v>
      </c>
      <c r="G5" s="144">
        <f>SUM('data decompact'!$P6:$P8)</f>
        <v>0</v>
      </c>
      <c r="H5" s="144">
        <f>SUM('data decompact'!$P6:$P9)</f>
        <v>0</v>
      </c>
      <c r="I5" s="144">
        <f>SUM('data decompact'!$P6:$P10)</f>
        <v>0</v>
      </c>
      <c r="J5" s="144">
        <f>SUM('data decompact'!$P6:$P11)</f>
        <v>0</v>
      </c>
      <c r="K5" s="144">
        <f>SUM('data decompact'!$P6:$P12)</f>
        <v>0</v>
      </c>
    </row>
    <row r="6" spans="1:11" x14ac:dyDescent="0.4">
      <c r="A6" t="str">
        <f>'data decompact'!A7</f>
        <v/>
      </c>
      <c r="B6">
        <f>'data decompact'!B7</f>
        <v>0</v>
      </c>
      <c r="C6" s="144"/>
      <c r="D6" s="144"/>
      <c r="E6" s="144">
        <v>0</v>
      </c>
      <c r="F6" s="144" t="str">
        <f>'data decompact'!R7</f>
        <v/>
      </c>
      <c r="G6" s="144">
        <f>SUM('data decompact'!$R7:$R8)</f>
        <v>0</v>
      </c>
      <c r="H6" s="144">
        <f>SUM('data decompact'!$R7:$R9)</f>
        <v>0</v>
      </c>
      <c r="I6" s="144">
        <f>SUM('data decompact'!$R7:$R10)</f>
        <v>0</v>
      </c>
      <c r="J6" s="144">
        <f>SUM('data decompact'!$R7:$R11)</f>
        <v>0</v>
      </c>
      <c r="K6" s="144">
        <f>SUM('data decompact'!$R7:$R12)</f>
        <v>0</v>
      </c>
    </row>
    <row r="7" spans="1:11" x14ac:dyDescent="0.4">
      <c r="A7" t="str">
        <f>'data decompact'!A8</f>
        <v/>
      </c>
      <c r="B7">
        <f>'data decompact'!B8</f>
        <v>0</v>
      </c>
      <c r="C7" s="144"/>
      <c r="D7" s="144"/>
      <c r="E7" s="144"/>
      <c r="F7" s="144">
        <v>0</v>
      </c>
      <c r="G7" s="144" t="str">
        <f>'data decompact'!T8</f>
        <v/>
      </c>
      <c r="H7" s="144">
        <f>SUM('data decompact'!$T8:$T9)</f>
        <v>0</v>
      </c>
      <c r="I7" s="144">
        <f>SUM('data decompact'!$T8:$T10)</f>
        <v>0</v>
      </c>
      <c r="J7" s="144">
        <f>SUM('data decompact'!$T8:$T11)</f>
        <v>0</v>
      </c>
      <c r="K7" s="144">
        <f>SUM('data decompact'!$T8:$T12)</f>
        <v>0</v>
      </c>
    </row>
    <row r="8" spans="1:11" x14ac:dyDescent="0.4">
      <c r="A8" t="str">
        <f>'data decompact'!A9</f>
        <v/>
      </c>
      <c r="B8">
        <f>'data decompact'!B9</f>
        <v>0</v>
      </c>
      <c r="C8" s="144"/>
      <c r="D8" s="144"/>
      <c r="E8" s="144"/>
      <c r="F8" s="144"/>
      <c r="G8" s="144">
        <v>0</v>
      </c>
      <c r="H8" s="144" t="str">
        <f>'data decompact'!V9</f>
        <v/>
      </c>
      <c r="I8" s="144">
        <f>SUM('data decompact'!$V9:$V10)</f>
        <v>0</v>
      </c>
      <c r="J8" s="144">
        <f>SUM('data decompact'!$V9:$V11)</f>
        <v>0</v>
      </c>
      <c r="K8" s="144">
        <f>SUM('data decompact'!$V9:$V12)</f>
        <v>0</v>
      </c>
    </row>
    <row r="9" spans="1:11" x14ac:dyDescent="0.4">
      <c r="A9" t="str">
        <f>'data decompact'!A10</f>
        <v/>
      </c>
      <c r="B9">
        <f>'data decompact'!B10</f>
        <v>0</v>
      </c>
      <c r="C9" s="144"/>
      <c r="D9" s="144"/>
      <c r="E9" s="144"/>
      <c r="F9" s="144"/>
      <c r="G9" s="144"/>
      <c r="H9" s="144">
        <v>0</v>
      </c>
      <c r="I9" s="144" t="str">
        <f>'data decompact'!X10</f>
        <v/>
      </c>
      <c r="J9" s="144">
        <f>SUM('data decompact'!X10:X11)</f>
        <v>0</v>
      </c>
      <c r="K9" s="144">
        <f>SUM('data decompact'!X10:X12)</f>
        <v>0</v>
      </c>
    </row>
    <row r="10" spans="1:11" x14ac:dyDescent="0.4">
      <c r="A10" t="str">
        <f>'data decompact'!A11</f>
        <v/>
      </c>
      <c r="B10">
        <f>'data decompact'!B11</f>
        <v>0</v>
      </c>
      <c r="C10" s="144"/>
      <c r="D10" s="144"/>
      <c r="E10" s="144"/>
      <c r="F10" s="144"/>
      <c r="G10" s="144"/>
      <c r="H10" s="144"/>
      <c r="I10" s="144">
        <v>0</v>
      </c>
      <c r="J10" s="144" t="str">
        <f>'data decompact'!Z11</f>
        <v/>
      </c>
      <c r="K10" s="144">
        <f>SUM('data decompact'!Z11:Z12)</f>
        <v>0</v>
      </c>
    </row>
    <row r="11" spans="1:11" x14ac:dyDescent="0.4">
      <c r="A11" t="str">
        <f>'data decompact'!A12</f>
        <v/>
      </c>
      <c r="B11">
        <f>'data decompact'!B12</f>
        <v>0</v>
      </c>
      <c r="C11" s="144"/>
      <c r="D11" s="144"/>
      <c r="E11" s="144"/>
      <c r="F11" s="144"/>
      <c r="G11" s="144"/>
      <c r="H11" s="144"/>
      <c r="I11" s="144"/>
      <c r="J11" s="144">
        <v>0</v>
      </c>
      <c r="K11" s="144" t="str">
        <f>'data decompact'!AB12</f>
        <v/>
      </c>
    </row>
    <row r="12" spans="1:11" x14ac:dyDescent="0.4">
      <c r="A12" t="str">
        <f>'data decompact'!A13</f>
        <v>T0</v>
      </c>
      <c r="B12">
        <f>'data decompact'!B13</f>
        <v>0</v>
      </c>
      <c r="C12" s="144"/>
      <c r="K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parameters</vt:lpstr>
      <vt:lpstr>data decompact</vt:lpstr>
      <vt:lpstr>Subsidence</vt:lpstr>
      <vt:lpstr>burial history</vt:lpstr>
      <vt:lpstr>sed accumulation</vt:lpstr>
      <vt:lpstr>geohistory</vt:lpstr>
    </vt:vector>
  </TitlesOfParts>
  <Company>Universitat de Barcelona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Garcés</dc:creator>
  <cp:lastModifiedBy>miguel garces</cp:lastModifiedBy>
  <dcterms:created xsi:type="dcterms:W3CDTF">2011-06-07T09:23:37Z</dcterms:created>
  <dcterms:modified xsi:type="dcterms:W3CDTF">2019-03-04T14:38:08Z</dcterms:modified>
</cp:coreProperties>
</file>