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buzon\Desktop\Fintech UC3M\Algoritmos de front office\"/>
    </mc:Choice>
  </mc:AlternateContent>
  <xr:revisionPtr revIDLastSave="0" documentId="13_ncr:1_{466B6378-4412-491E-9827-6FE3BC42AF34}" xr6:coauthVersionLast="46" xr6:coauthVersionMax="46" xr10:uidLastSave="{00000000-0000-0000-0000-000000000000}"/>
  <bookViews>
    <workbookView xWindow="-120" yWindow="-120" windowWidth="29040" windowHeight="15840" activeTab="2" xr2:uid="{19E70596-1C92-40FD-A5E9-78114CFB2C64}"/>
  </bookViews>
  <sheets>
    <sheet name="YieldCurve" sheetId="1" r:id="rId1"/>
    <sheet name="ExcelllBasisLegend" sheetId="4" r:id="rId2"/>
    <sheet name="Legs" sheetId="5" r:id="rId3"/>
    <sheet name="Yield" sheetId="7" r:id="rId4"/>
    <sheet name="Dudas" sheetId="3" r:id="rId5"/>
    <sheet name="Bond Fixed Leg" sheetId="2" r:id="rId6"/>
  </sheets>
  <calcPr calcId="19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2" i="7" l="1"/>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N93" i="5"/>
  <c r="N94" i="5"/>
  <c r="N95" i="5"/>
  <c r="N96" i="5"/>
  <c r="N97" i="5"/>
  <c r="N98" i="5"/>
  <c r="N99" i="5"/>
  <c r="N100" i="5"/>
  <c r="N101" i="5"/>
  <c r="N102" i="5"/>
  <c r="N103" i="5"/>
  <c r="N104" i="5"/>
  <c r="N105" i="5"/>
  <c r="N106" i="5"/>
  <c r="N107" i="5"/>
  <c r="N108" i="5"/>
  <c r="N109" i="5"/>
  <c r="N110" i="5"/>
  <c r="N111" i="5"/>
  <c r="N112" i="5"/>
  <c r="N113" i="5"/>
  <c r="N114" i="5"/>
  <c r="N115" i="5"/>
  <c r="N116" i="5"/>
  <c r="N117" i="5"/>
  <c r="N118" i="5"/>
  <c r="N119" i="5"/>
  <c r="N120" i="5"/>
  <c r="N121" i="5"/>
  <c r="N122" i="5"/>
  <c r="N123" i="5"/>
  <c r="N124" i="5"/>
  <c r="N125" i="5"/>
  <c r="N126" i="5"/>
  <c r="N127" i="5"/>
  <c r="N128" i="5"/>
  <c r="N129" i="5"/>
  <c r="N130" i="5"/>
  <c r="N131" i="5"/>
  <c r="N132" i="5"/>
  <c r="N133" i="5"/>
  <c r="N134" i="5"/>
  <c r="N135" i="5"/>
  <c r="N136" i="5"/>
  <c r="N137" i="5"/>
  <c r="N138" i="5"/>
  <c r="N139" i="5"/>
  <c r="N140" i="5"/>
  <c r="N141" i="5"/>
  <c r="N142" i="5"/>
  <c r="N143" i="5"/>
  <c r="N144" i="5"/>
  <c r="N145" i="5"/>
  <c r="N146" i="5"/>
  <c r="N147" i="5"/>
  <c r="N148" i="5"/>
  <c r="N149" i="5"/>
  <c r="N150" i="5"/>
  <c r="N151" i="5"/>
  <c r="N152" i="5"/>
  <c r="N153" i="5"/>
  <c r="N154" i="5"/>
  <c r="N155" i="5"/>
  <c r="N156" i="5"/>
  <c r="N157" i="5"/>
  <c r="N158" i="5"/>
  <c r="N159" i="5"/>
  <c r="N160" i="5"/>
  <c r="N161" i="5"/>
  <c r="N162" i="5"/>
  <c r="N163" i="5"/>
  <c r="N164" i="5"/>
  <c r="N165" i="5"/>
  <c r="N166" i="5"/>
  <c r="N167" i="5"/>
  <c r="N168" i="5"/>
  <c r="N169" i="5"/>
  <c r="N170" i="5"/>
  <c r="N171" i="5"/>
  <c r="N172" i="5"/>
  <c r="N173" i="5"/>
  <c r="N174" i="5"/>
  <c r="N175" i="5"/>
  <c r="N176" i="5"/>
  <c r="N177" i="5"/>
  <c r="N178" i="5"/>
  <c r="N179" i="5"/>
  <c r="N18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6" i="5"/>
  <c r="L167" i="5"/>
  <c r="L168" i="5"/>
  <c r="L169" i="5"/>
  <c r="L170" i="5"/>
  <c r="L171" i="5"/>
  <c r="L172" i="5"/>
  <c r="L173" i="5"/>
  <c r="L174" i="5"/>
  <c r="L175" i="5"/>
  <c r="L176" i="5"/>
  <c r="L177" i="5"/>
  <c r="L178" i="5"/>
  <c r="L179" i="5"/>
  <c r="L18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D15" i="2"/>
  <c r="E15" i="2"/>
  <c r="B3" i="5"/>
  <c r="K13" i="5"/>
  <c r="L13" i="5"/>
  <c r="C53" i="2"/>
  <c r="D53" i="2"/>
  <c r="E53" i="2"/>
  <c r="C54" i="2"/>
  <c r="D54" i="2"/>
  <c r="F54" i="2"/>
  <c r="C55" i="2"/>
  <c r="D55" i="2"/>
  <c r="C56" i="2"/>
  <c r="D56" i="2"/>
  <c r="E56" i="2"/>
  <c r="C57" i="2"/>
  <c r="D57" i="2"/>
  <c r="E57" i="2"/>
  <c r="C58" i="2"/>
  <c r="D58" i="2"/>
  <c r="F58" i="2"/>
  <c r="C59" i="2"/>
  <c r="D59" i="2"/>
  <c r="C60" i="2"/>
  <c r="D60" i="2"/>
  <c r="E60" i="2"/>
  <c r="C61" i="2"/>
  <c r="D61" i="2"/>
  <c r="E61" i="2"/>
  <c r="C62" i="2"/>
  <c r="D62" i="2"/>
  <c r="F62" i="2"/>
  <c r="C63" i="2"/>
  <c r="D63" i="2"/>
  <c r="C64" i="2"/>
  <c r="D64" i="2"/>
  <c r="E64" i="2"/>
  <c r="C65" i="2"/>
  <c r="D65" i="2"/>
  <c r="E65" i="2"/>
  <c r="C66" i="2"/>
  <c r="D66" i="2"/>
  <c r="F66" i="2"/>
  <c r="C67" i="2"/>
  <c r="D67" i="2"/>
  <c r="C68" i="2"/>
  <c r="D68" i="2"/>
  <c r="E68" i="2"/>
  <c r="C69" i="2"/>
  <c r="D69" i="2"/>
  <c r="E69" i="2"/>
  <c r="C70" i="2"/>
  <c r="D70" i="2"/>
  <c r="F70" i="2"/>
  <c r="C71" i="2"/>
  <c r="D71" i="2"/>
  <c r="C72" i="2"/>
  <c r="D72" i="2"/>
  <c r="E72" i="2"/>
  <c r="C73" i="2"/>
  <c r="D73" i="2"/>
  <c r="E73" i="2"/>
  <c r="C74" i="2"/>
  <c r="D74" i="2"/>
  <c r="F74" i="2"/>
  <c r="C75" i="2"/>
  <c r="D75" i="2"/>
  <c r="C76" i="2"/>
  <c r="D76" i="2"/>
  <c r="E76" i="2"/>
  <c r="C77" i="2"/>
  <c r="D77" i="2"/>
  <c r="E77" i="2"/>
  <c r="C78" i="2"/>
  <c r="D78" i="2"/>
  <c r="F78" i="2"/>
  <c r="C79" i="2"/>
  <c r="D79" i="2"/>
  <c r="C80" i="2"/>
  <c r="D80" i="2"/>
  <c r="E80" i="2"/>
  <c r="C81" i="2"/>
  <c r="D81" i="2"/>
  <c r="E81" i="2"/>
  <c r="C82" i="2"/>
  <c r="D82" i="2"/>
  <c r="F82" i="2"/>
  <c r="C83" i="2"/>
  <c r="D83" i="2"/>
  <c r="C84" i="2"/>
  <c r="D84" i="2"/>
  <c r="E84" i="2"/>
  <c r="C85" i="2"/>
  <c r="D85" i="2"/>
  <c r="F85" i="2"/>
  <c r="C86" i="2"/>
  <c r="D86" i="2"/>
  <c r="F86" i="2"/>
  <c r="C87" i="2"/>
  <c r="D87" i="2"/>
  <c r="C88" i="2"/>
  <c r="D88" i="2"/>
  <c r="E88" i="2"/>
  <c r="C89" i="2"/>
  <c r="D89" i="2"/>
  <c r="F89" i="2"/>
  <c r="C90" i="2"/>
  <c r="D90" i="2"/>
  <c r="F90" i="2"/>
  <c r="C91" i="2"/>
  <c r="D91" i="2"/>
  <c r="C92" i="2"/>
  <c r="D92" i="2"/>
  <c r="E92" i="2"/>
  <c r="C93" i="2"/>
  <c r="D93" i="2"/>
  <c r="C94" i="2"/>
  <c r="D94" i="2"/>
  <c r="F94" i="2"/>
  <c r="C95" i="2"/>
  <c r="D95" i="2"/>
  <c r="C96" i="2"/>
  <c r="D96" i="2"/>
  <c r="E96" i="2"/>
  <c r="C97" i="2"/>
  <c r="D97" i="2"/>
  <c r="C98" i="2"/>
  <c r="D98" i="2"/>
  <c r="F98" i="2"/>
  <c r="C99" i="2"/>
  <c r="D99" i="2"/>
  <c r="C100" i="2"/>
  <c r="D100" i="2"/>
  <c r="E100" i="2"/>
  <c r="C101" i="2"/>
  <c r="D101" i="2"/>
  <c r="F101" i="2"/>
  <c r="C102" i="2"/>
  <c r="D102" i="2"/>
  <c r="F102" i="2"/>
  <c r="C103" i="2"/>
  <c r="D103" i="2"/>
  <c r="F103" i="2"/>
  <c r="C104" i="2"/>
  <c r="D104" i="2"/>
  <c r="E104" i="2"/>
  <c r="C105" i="2"/>
  <c r="D105" i="2"/>
  <c r="F105" i="2"/>
  <c r="C106" i="2"/>
  <c r="D106" i="2"/>
  <c r="F106" i="2"/>
  <c r="C107" i="2"/>
  <c r="D107" i="2"/>
  <c r="F107" i="2"/>
  <c r="C108" i="2"/>
  <c r="D108" i="2"/>
  <c r="E108" i="2"/>
  <c r="C109" i="2"/>
  <c r="D109" i="2"/>
  <c r="F109" i="2"/>
  <c r="C110" i="2"/>
  <c r="D110" i="2"/>
  <c r="F110" i="2"/>
  <c r="C111" i="2"/>
  <c r="D111" i="2"/>
  <c r="C112" i="2"/>
  <c r="D112" i="2"/>
  <c r="E112" i="2"/>
  <c r="C113" i="2"/>
  <c r="D113" i="2"/>
  <c r="F113" i="2"/>
  <c r="C114" i="2"/>
  <c r="D114" i="2"/>
  <c r="F114" i="2"/>
  <c r="C115" i="2"/>
  <c r="D115" i="2"/>
  <c r="F115" i="2"/>
  <c r="C116" i="2"/>
  <c r="D116" i="2"/>
  <c r="E116" i="2"/>
  <c r="C117" i="2"/>
  <c r="D117" i="2"/>
  <c r="F117" i="2"/>
  <c r="C118" i="2"/>
  <c r="D118" i="2"/>
  <c r="F118" i="2"/>
  <c r="C119" i="2"/>
  <c r="D119" i="2"/>
  <c r="F119" i="2"/>
  <c r="C120" i="2"/>
  <c r="D120" i="2"/>
  <c r="E120" i="2"/>
  <c r="C121" i="2"/>
  <c r="D121" i="2"/>
  <c r="F121" i="2"/>
  <c r="C122" i="2"/>
  <c r="D122" i="2"/>
  <c r="C123" i="2"/>
  <c r="D123" i="2"/>
  <c r="F123" i="2"/>
  <c r="C124" i="2"/>
  <c r="D124" i="2"/>
  <c r="F124" i="2"/>
  <c r="C125" i="2"/>
  <c r="D125" i="2"/>
  <c r="F125" i="2"/>
  <c r="C126" i="2"/>
  <c r="D126" i="2"/>
  <c r="F126" i="2"/>
  <c r="C127" i="2"/>
  <c r="D127" i="2"/>
  <c r="F127" i="2"/>
  <c r="C128" i="2"/>
  <c r="D128" i="2"/>
  <c r="F128" i="2"/>
  <c r="C129" i="2"/>
  <c r="D129" i="2"/>
  <c r="F129" i="2"/>
  <c r="C130" i="2"/>
  <c r="D130" i="2"/>
  <c r="C131" i="2"/>
  <c r="D131" i="2"/>
  <c r="F131" i="2"/>
  <c r="C132" i="2"/>
  <c r="D132" i="2"/>
  <c r="E132" i="2"/>
  <c r="C133" i="2"/>
  <c r="D133" i="2"/>
  <c r="F133" i="2"/>
  <c r="C134" i="2"/>
  <c r="D134" i="2"/>
  <c r="C135" i="2"/>
  <c r="D135" i="2"/>
  <c r="C136" i="2"/>
  <c r="D136" i="2"/>
  <c r="E136" i="2"/>
  <c r="C137" i="2"/>
  <c r="D137" i="2"/>
  <c r="F137" i="2"/>
  <c r="C138" i="2"/>
  <c r="D138" i="2"/>
  <c r="F138" i="2"/>
  <c r="C139" i="2"/>
  <c r="D139" i="2"/>
  <c r="C140" i="2"/>
  <c r="D140" i="2"/>
  <c r="E140" i="2"/>
  <c r="C141" i="2"/>
  <c r="D141" i="2"/>
  <c r="F141" i="2"/>
  <c r="C142" i="2"/>
  <c r="D142" i="2"/>
  <c r="F142" i="2"/>
  <c r="C143" i="2"/>
  <c r="D143" i="2"/>
  <c r="F143" i="2"/>
  <c r="C144" i="2"/>
  <c r="D144" i="2"/>
  <c r="E144" i="2"/>
  <c r="C145" i="2"/>
  <c r="D145" i="2"/>
  <c r="F145" i="2"/>
  <c r="C146" i="2"/>
  <c r="D146" i="2"/>
  <c r="F146" i="2"/>
  <c r="C147" i="2"/>
  <c r="D147" i="2"/>
  <c r="E147" i="2"/>
  <c r="C148" i="2"/>
  <c r="D148" i="2"/>
  <c r="E148" i="2"/>
  <c r="C149" i="2"/>
  <c r="D149" i="2"/>
  <c r="F149" i="2"/>
  <c r="C150" i="2"/>
  <c r="D150" i="2"/>
  <c r="C151" i="2"/>
  <c r="D151" i="2"/>
  <c r="E151" i="2"/>
  <c r="C152" i="2"/>
  <c r="D152" i="2"/>
  <c r="E152" i="2"/>
  <c r="C153" i="2"/>
  <c r="D153" i="2"/>
  <c r="F153" i="2"/>
  <c r="C154" i="2"/>
  <c r="D154" i="2"/>
  <c r="E154" i="2"/>
  <c r="C155" i="2"/>
  <c r="D155" i="2"/>
  <c r="E155" i="2"/>
  <c r="C156" i="2"/>
  <c r="D156" i="2"/>
  <c r="E156" i="2"/>
  <c r="C157" i="2"/>
  <c r="D157" i="2"/>
  <c r="C158" i="2"/>
  <c r="D158" i="2"/>
  <c r="C159" i="2"/>
  <c r="D159" i="2"/>
  <c r="E159" i="2"/>
  <c r="C160" i="2"/>
  <c r="D160" i="2"/>
  <c r="E160" i="2"/>
  <c r="C161" i="2"/>
  <c r="D161" i="2"/>
  <c r="F161" i="2"/>
  <c r="C162" i="2"/>
  <c r="D162" i="2"/>
  <c r="E162" i="2"/>
  <c r="C163" i="2"/>
  <c r="D163" i="2"/>
  <c r="E163" i="2"/>
  <c r="C164" i="2"/>
  <c r="D164" i="2"/>
  <c r="E164" i="2"/>
  <c r="C165" i="2"/>
  <c r="D165" i="2"/>
  <c r="F165" i="2"/>
  <c r="C166" i="2"/>
  <c r="D166" i="2"/>
  <c r="C167" i="2"/>
  <c r="D167" i="2"/>
  <c r="E167" i="2"/>
  <c r="C168" i="2"/>
  <c r="D168" i="2"/>
  <c r="E168" i="2"/>
  <c r="C169" i="2"/>
  <c r="D169" i="2"/>
  <c r="F169" i="2"/>
  <c r="C170" i="2"/>
  <c r="D170" i="2"/>
  <c r="E170" i="2"/>
  <c r="C171" i="2"/>
  <c r="D171" i="2"/>
  <c r="F171" i="2"/>
  <c r="C172" i="2"/>
  <c r="D172" i="2"/>
  <c r="E172" i="2"/>
  <c r="C173" i="2"/>
  <c r="D173" i="2"/>
  <c r="C174" i="2"/>
  <c r="D174" i="2"/>
  <c r="C175" i="2"/>
  <c r="D175" i="2"/>
  <c r="E175" i="2"/>
  <c r="C176" i="2"/>
  <c r="D176" i="2"/>
  <c r="E176" i="2"/>
  <c r="C177" i="2"/>
  <c r="D177" i="2"/>
  <c r="F177" i="2"/>
  <c r="C178" i="2"/>
  <c r="D178" i="2"/>
  <c r="E178" i="2"/>
  <c r="C179" i="2"/>
  <c r="D179" i="2"/>
  <c r="E179" i="2"/>
  <c r="C180" i="2"/>
  <c r="D180" i="2"/>
  <c r="E180" i="2"/>
  <c r="C181" i="2"/>
  <c r="D181" i="2"/>
  <c r="F181" i="2"/>
  <c r="C182" i="2"/>
  <c r="D182" i="2"/>
  <c r="C183" i="2"/>
  <c r="D183" i="2"/>
  <c r="E183" i="2"/>
  <c r="C184" i="2"/>
  <c r="D184" i="2"/>
  <c r="E184" i="2"/>
  <c r="C185" i="2"/>
  <c r="D185" i="2"/>
  <c r="F185" i="2"/>
  <c r="C186" i="2"/>
  <c r="D186" i="2"/>
  <c r="F186" i="2"/>
  <c r="C187" i="2"/>
  <c r="D187" i="2"/>
  <c r="E187" i="2"/>
  <c r="C188" i="2"/>
  <c r="D188" i="2"/>
  <c r="E188" i="2"/>
  <c r="C189" i="2"/>
  <c r="D189" i="2"/>
  <c r="F189" i="2"/>
  <c r="C190" i="2"/>
  <c r="D190" i="2"/>
  <c r="C191" i="2"/>
  <c r="D191" i="2"/>
  <c r="E191" i="2"/>
  <c r="C192" i="2"/>
  <c r="D192" i="2"/>
  <c r="E192" i="2"/>
  <c r="C193" i="2"/>
  <c r="D193" i="2"/>
  <c r="F193" i="2"/>
  <c r="C194" i="2"/>
  <c r="D194" i="2"/>
  <c r="F194" i="2"/>
  <c r="C195" i="2"/>
  <c r="D195" i="2"/>
  <c r="E195" i="2"/>
  <c r="C196" i="2"/>
  <c r="D196" i="2"/>
  <c r="E196" i="2"/>
  <c r="C197" i="2"/>
  <c r="D197" i="2"/>
  <c r="F197" i="2"/>
  <c r="C198" i="2"/>
  <c r="D198" i="2"/>
  <c r="C199" i="2"/>
  <c r="D199" i="2"/>
  <c r="E199" i="2"/>
  <c r="C200" i="2"/>
  <c r="D200" i="2"/>
  <c r="E200" i="2"/>
  <c r="C201" i="2"/>
  <c r="D201" i="2"/>
  <c r="C202" i="2"/>
  <c r="D202" i="2"/>
  <c r="E202" i="2"/>
  <c r="C203" i="2"/>
  <c r="D203" i="2"/>
  <c r="E203" i="2"/>
  <c r="C204" i="2"/>
  <c r="D204" i="2"/>
  <c r="E204" i="2"/>
  <c r="C205" i="2"/>
  <c r="D205" i="2"/>
  <c r="F205" i="2"/>
  <c r="C206" i="2"/>
  <c r="D206" i="2"/>
  <c r="C207" i="2"/>
  <c r="D207" i="2"/>
  <c r="E207" i="2"/>
  <c r="C208" i="2"/>
  <c r="D208" i="2"/>
  <c r="E208" i="2"/>
  <c r="C209" i="2"/>
  <c r="D209" i="2"/>
  <c r="F209" i="2"/>
  <c r="C210" i="2"/>
  <c r="D210" i="2"/>
  <c r="E210" i="2"/>
  <c r="C211" i="2"/>
  <c r="D211" i="2"/>
  <c r="E211" i="2"/>
  <c r="C212" i="2"/>
  <c r="D212" i="2"/>
  <c r="E212" i="2"/>
  <c r="C213" i="2"/>
  <c r="D213" i="2"/>
  <c r="F213" i="2"/>
  <c r="C214" i="2"/>
  <c r="D214" i="2"/>
  <c r="C215" i="2"/>
  <c r="D215" i="2"/>
  <c r="E215" i="2"/>
  <c r="C216" i="2"/>
  <c r="D216" i="2"/>
  <c r="E216" i="2"/>
  <c r="C217" i="2"/>
  <c r="D217" i="2"/>
  <c r="F217" i="2"/>
  <c r="C218" i="2"/>
  <c r="D218" i="2"/>
  <c r="E218" i="2"/>
  <c r="C219" i="2"/>
  <c r="D219" i="2"/>
  <c r="E219" i="2"/>
  <c r="C220" i="2"/>
  <c r="D220" i="2"/>
  <c r="E220" i="2"/>
  <c r="C221" i="2"/>
  <c r="D221" i="2"/>
  <c r="F221" i="2"/>
  <c r="C222" i="2"/>
  <c r="D222" i="2"/>
  <c r="E222" i="2"/>
  <c r="C223" i="2"/>
  <c r="D223" i="2"/>
  <c r="C224" i="2"/>
  <c r="D224" i="2"/>
  <c r="F224" i="2"/>
  <c r="C225" i="2"/>
  <c r="D225" i="2"/>
  <c r="F225" i="2"/>
  <c r="C226" i="2"/>
  <c r="D226" i="2"/>
  <c r="E226" i="2"/>
  <c r="C227" i="2"/>
  <c r="D227" i="2"/>
  <c r="E227" i="2"/>
  <c r="C228" i="2"/>
  <c r="D228" i="2"/>
  <c r="E228" i="2"/>
  <c r="C229" i="2"/>
  <c r="D229" i="2"/>
  <c r="F229" i="2"/>
  <c r="C230" i="2"/>
  <c r="D230" i="2"/>
  <c r="E230" i="2"/>
  <c r="C231" i="2"/>
  <c r="D231" i="2"/>
  <c r="E231" i="2"/>
  <c r="C232" i="2"/>
  <c r="D232" i="2"/>
  <c r="F232" i="2"/>
  <c r="C233" i="2"/>
  <c r="D233" i="2"/>
  <c r="C234" i="2"/>
  <c r="D234" i="2"/>
  <c r="E234" i="2"/>
  <c r="C235" i="2"/>
  <c r="D235" i="2"/>
  <c r="E235" i="2"/>
  <c r="C236" i="2"/>
  <c r="D236" i="2"/>
  <c r="E236" i="2"/>
  <c r="C237" i="2"/>
  <c r="D237" i="2"/>
  <c r="F237" i="2"/>
  <c r="C238" i="2"/>
  <c r="D238" i="2"/>
  <c r="E238" i="2"/>
  <c r="C239" i="2"/>
  <c r="D239" i="2"/>
  <c r="E239" i="2"/>
  <c r="C240" i="2"/>
  <c r="D240" i="2"/>
  <c r="F240" i="2"/>
  <c r="C241" i="2"/>
  <c r="D241" i="2"/>
  <c r="F241" i="2"/>
  <c r="C242" i="2"/>
  <c r="D242" i="2"/>
  <c r="E242" i="2"/>
  <c r="C243" i="2"/>
  <c r="D243" i="2"/>
  <c r="E243" i="2"/>
  <c r="C244" i="2"/>
  <c r="D244" i="2"/>
  <c r="E244" i="2"/>
  <c r="C245" i="2"/>
  <c r="D245" i="2"/>
  <c r="F245" i="2"/>
  <c r="C246" i="2"/>
  <c r="D246" i="2"/>
  <c r="E246" i="2"/>
  <c r="C247" i="2"/>
  <c r="D247" i="2"/>
  <c r="E247" i="2"/>
  <c r="C248" i="2"/>
  <c r="D248" i="2"/>
  <c r="F248" i="2"/>
  <c r="C249" i="2"/>
  <c r="D249" i="2"/>
  <c r="C250" i="2"/>
  <c r="D250" i="2"/>
  <c r="E250" i="2"/>
  <c r="C251" i="2"/>
  <c r="D251" i="2"/>
  <c r="E251" i="2"/>
  <c r="C252" i="2"/>
  <c r="D252" i="2"/>
  <c r="E252" i="2"/>
  <c r="C253" i="2"/>
  <c r="D253" i="2"/>
  <c r="F253" i="2"/>
  <c r="C254" i="2"/>
  <c r="D254" i="2"/>
  <c r="E254"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20" i="2"/>
  <c r="E20" i="2"/>
  <c r="D21" i="2"/>
  <c r="E21" i="2"/>
  <c r="D22" i="2"/>
  <c r="E22" i="2"/>
  <c r="D23" i="2"/>
  <c r="E23" i="2"/>
  <c r="D24" i="2"/>
  <c r="E24" i="2"/>
  <c r="D25" i="2"/>
  <c r="E25" i="2"/>
  <c r="D26" i="2"/>
  <c r="E26" i="2"/>
  <c r="D27" i="2"/>
  <c r="E27" i="2"/>
  <c r="D28" i="2"/>
  <c r="E28" i="2"/>
  <c r="D29" i="2"/>
  <c r="E29" i="2"/>
  <c r="D30" i="2"/>
  <c r="E30" i="2"/>
  <c r="D31" i="2"/>
  <c r="E31" i="2"/>
  <c r="D32" i="2"/>
  <c r="E32" i="2"/>
  <c r="D33" i="2"/>
  <c r="E33" i="2"/>
  <c r="D34" i="2"/>
  <c r="E34" i="2"/>
  <c r="D19" i="2"/>
  <c r="E19" i="2"/>
  <c r="D18" i="2"/>
  <c r="E18" i="2"/>
  <c r="D17" i="2"/>
  <c r="E17" i="2"/>
  <c r="D16" i="2"/>
  <c r="E16" i="2"/>
  <c r="D11" i="2"/>
  <c r="D12" i="2"/>
  <c r="C16" i="2"/>
  <c r="C17" i="2"/>
  <c r="C18" i="2"/>
  <c r="C19" i="2"/>
  <c r="C15" i="2"/>
  <c r="I7" i="2"/>
  <c r="K30" i="5"/>
  <c r="M13" i="5"/>
  <c r="N13" i="5"/>
  <c r="K28" i="5"/>
  <c r="K20" i="5"/>
  <c r="K27" i="5"/>
  <c r="K19" i="5"/>
  <c r="K18" i="5"/>
  <c r="K25" i="5"/>
  <c r="K17" i="5"/>
  <c r="K26" i="5"/>
  <c r="K24" i="5"/>
  <c r="K16" i="5"/>
  <c r="K10" i="5"/>
  <c r="K23" i="5"/>
  <c r="K15" i="5"/>
  <c r="K11" i="5"/>
  <c r="K22" i="5"/>
  <c r="K14" i="5"/>
  <c r="K12" i="5"/>
  <c r="K29" i="5"/>
  <c r="K21" i="5"/>
  <c r="H171" i="2"/>
  <c r="E186" i="2"/>
  <c r="E171" i="2"/>
  <c r="E232" i="2"/>
  <c r="E143" i="2"/>
  <c r="E248" i="2"/>
  <c r="H236" i="2"/>
  <c r="H210" i="2"/>
  <c r="G232" i="2"/>
  <c r="H232" i="2"/>
  <c r="G203" i="2"/>
  <c r="G223" i="2"/>
  <c r="G248" i="2"/>
  <c r="H248" i="2"/>
  <c r="H189" i="2"/>
  <c r="H155" i="2"/>
  <c r="H50" i="2"/>
  <c r="H42" i="2"/>
  <c r="G40" i="2"/>
  <c r="G50" i="2"/>
  <c r="G252" i="2"/>
  <c r="E223" i="2"/>
  <c r="H177" i="2"/>
  <c r="H156" i="2"/>
  <c r="H99" i="2"/>
  <c r="F173" i="2"/>
  <c r="F157" i="2"/>
  <c r="H157" i="2"/>
  <c r="F93" i="2"/>
  <c r="H93" i="2"/>
  <c r="F77" i="2"/>
  <c r="F69" i="2"/>
  <c r="F61" i="2"/>
  <c r="F53" i="2"/>
  <c r="F45" i="2"/>
  <c r="F37" i="2"/>
  <c r="F29" i="2"/>
  <c r="H29" i="2"/>
  <c r="F21" i="2"/>
  <c r="G21" i="2"/>
  <c r="H41" i="2"/>
  <c r="H224" i="2"/>
  <c r="F252" i="2"/>
  <c r="H252" i="2"/>
  <c r="F244" i="2"/>
  <c r="G244" i="2"/>
  <c r="F236" i="2"/>
  <c r="G236" i="2"/>
  <c r="F228" i="2"/>
  <c r="G228" i="2"/>
  <c r="F220" i="2"/>
  <c r="H220" i="2"/>
  <c r="F212" i="2"/>
  <c r="H212" i="2"/>
  <c r="F204" i="2"/>
  <c r="H204" i="2"/>
  <c r="F196" i="2"/>
  <c r="F188" i="2"/>
  <c r="H188" i="2"/>
  <c r="F180" i="2"/>
  <c r="H180" i="2"/>
  <c r="F172" i="2"/>
  <c r="H172" i="2"/>
  <c r="F164" i="2"/>
  <c r="H164" i="2"/>
  <c r="F156" i="2"/>
  <c r="F148" i="2"/>
  <c r="G148" i="2"/>
  <c r="F140" i="2"/>
  <c r="F132" i="2"/>
  <c r="G132" i="2"/>
  <c r="F116" i="2"/>
  <c r="F108" i="2"/>
  <c r="H108" i="2"/>
  <c r="F100" i="2"/>
  <c r="H100" i="2"/>
  <c r="F92" i="2"/>
  <c r="H92" i="2"/>
  <c r="F84" i="2"/>
  <c r="H84" i="2"/>
  <c r="F76" i="2"/>
  <c r="H76" i="2"/>
  <c r="F68" i="2"/>
  <c r="H68" i="2"/>
  <c r="F60" i="2"/>
  <c r="H60" i="2"/>
  <c r="F52" i="2"/>
  <c r="F44" i="2"/>
  <c r="F36" i="2"/>
  <c r="F28" i="2"/>
  <c r="G28" i="2"/>
  <c r="F20" i="2"/>
  <c r="H20" i="2"/>
  <c r="G243" i="2"/>
  <c r="H194" i="2"/>
  <c r="G179" i="2"/>
  <c r="F251" i="2"/>
  <c r="H251" i="2"/>
  <c r="F243" i="2"/>
  <c r="H243" i="2"/>
  <c r="F235" i="2"/>
  <c r="H235" i="2"/>
  <c r="F227" i="2"/>
  <c r="G227" i="2"/>
  <c r="F219" i="2"/>
  <c r="H219" i="2"/>
  <c r="F211" i="2"/>
  <c r="G211" i="2"/>
  <c r="F203" i="2"/>
  <c r="H203" i="2"/>
  <c r="F195" i="2"/>
  <c r="H195" i="2"/>
  <c r="F187" i="2"/>
  <c r="G187" i="2"/>
  <c r="F179" i="2"/>
  <c r="H179" i="2"/>
  <c r="F163" i="2"/>
  <c r="H163" i="2"/>
  <c r="F155" i="2"/>
  <c r="F147" i="2"/>
  <c r="G147" i="2"/>
  <c r="F139" i="2"/>
  <c r="F99" i="2"/>
  <c r="F91" i="2"/>
  <c r="H91" i="2"/>
  <c r="F83" i="2"/>
  <c r="H83" i="2"/>
  <c r="F75" i="2"/>
  <c r="F67" i="2"/>
  <c r="G67" i="2"/>
  <c r="F59" i="2"/>
  <c r="H59" i="2"/>
  <c r="F51" i="2"/>
  <c r="F43" i="2"/>
  <c r="F35" i="2"/>
  <c r="F27" i="2"/>
  <c r="F19" i="2"/>
  <c r="H19" i="2"/>
  <c r="H39" i="2"/>
  <c r="G45" i="2"/>
  <c r="G37" i="2"/>
  <c r="E240" i="2"/>
  <c r="G240" i="2"/>
  <c r="H233" i="2"/>
  <c r="E224" i="2"/>
  <c r="G224" i="2"/>
  <c r="H211" i="2"/>
  <c r="G202" i="2"/>
  <c r="H196" i="2"/>
  <c r="E194" i="2"/>
  <c r="H186" i="2"/>
  <c r="G171" i="2"/>
  <c r="G158" i="2"/>
  <c r="H141" i="2"/>
  <c r="F250" i="2"/>
  <c r="H250" i="2"/>
  <c r="F242" i="2"/>
  <c r="F234" i="2"/>
  <c r="G234" i="2"/>
  <c r="F226" i="2"/>
  <c r="F218" i="2"/>
  <c r="G218" i="2"/>
  <c r="F210" i="2"/>
  <c r="G210" i="2"/>
  <c r="F202" i="2"/>
  <c r="H202" i="2"/>
  <c r="F178" i="2"/>
  <c r="H178" i="2"/>
  <c r="F170" i="2"/>
  <c r="G170" i="2"/>
  <c r="F162" i="2"/>
  <c r="H162" i="2"/>
  <c r="F154" i="2"/>
  <c r="G154" i="2"/>
  <c r="F130" i="2"/>
  <c r="H130" i="2"/>
  <c r="F122" i="2"/>
  <c r="H122" i="2"/>
  <c r="F50" i="2"/>
  <c r="F42" i="2"/>
  <c r="G42" i="2"/>
  <c r="F34" i="2"/>
  <c r="H34" i="2"/>
  <c r="F26" i="2"/>
  <c r="H26" i="2"/>
  <c r="F18" i="2"/>
  <c r="G231" i="2"/>
  <c r="G194" i="2"/>
  <c r="H97" i="2"/>
  <c r="F249" i="2"/>
  <c r="G249" i="2"/>
  <c r="F233" i="2"/>
  <c r="F201" i="2"/>
  <c r="H201" i="2"/>
  <c r="F97" i="2"/>
  <c r="F81" i="2"/>
  <c r="F73" i="2"/>
  <c r="F65" i="2"/>
  <c r="F57" i="2"/>
  <c r="F49" i="2"/>
  <c r="H49" i="2"/>
  <c r="F41" i="2"/>
  <c r="F33" i="2"/>
  <c r="H33" i="2"/>
  <c r="F25" i="2"/>
  <c r="G25" i="2"/>
  <c r="F17" i="2"/>
  <c r="G17" i="2"/>
  <c r="H45" i="2"/>
  <c r="H37" i="2"/>
  <c r="G43" i="2"/>
  <c r="G35" i="2"/>
  <c r="H253" i="2"/>
  <c r="H237" i="2"/>
  <c r="G206" i="2"/>
  <c r="G186" i="2"/>
  <c r="G168" i="2"/>
  <c r="G155" i="2"/>
  <c r="H134" i="2"/>
  <c r="H120" i="2"/>
  <c r="F216" i="2"/>
  <c r="F208" i="2"/>
  <c r="G208" i="2"/>
  <c r="F200" i="2"/>
  <c r="G200" i="2"/>
  <c r="F192" i="2"/>
  <c r="F184" i="2"/>
  <c r="H184" i="2"/>
  <c r="F176" i="2"/>
  <c r="G176" i="2"/>
  <c r="F168" i="2"/>
  <c r="H168" i="2"/>
  <c r="F160" i="2"/>
  <c r="F152" i="2"/>
  <c r="F144" i="2"/>
  <c r="G144" i="2"/>
  <c r="F136" i="2"/>
  <c r="G136" i="2"/>
  <c r="F120" i="2"/>
  <c r="F112" i="2"/>
  <c r="H112" i="2"/>
  <c r="F104" i="2"/>
  <c r="G104" i="2"/>
  <c r="F96" i="2"/>
  <c r="H96" i="2"/>
  <c r="F88" i="2"/>
  <c r="H88" i="2"/>
  <c r="F80" i="2"/>
  <c r="H80" i="2"/>
  <c r="F72" i="2"/>
  <c r="H72" i="2"/>
  <c r="F64" i="2"/>
  <c r="H64" i="2"/>
  <c r="F56" i="2"/>
  <c r="H56" i="2"/>
  <c r="F48" i="2"/>
  <c r="H48" i="2"/>
  <c r="F40" i="2"/>
  <c r="H40" i="2"/>
  <c r="F32" i="2"/>
  <c r="G32" i="2"/>
  <c r="F24" i="2"/>
  <c r="H24" i="2"/>
  <c r="F16" i="2"/>
  <c r="G16" i="2"/>
  <c r="G251" i="2"/>
  <c r="G235" i="2"/>
  <c r="G178" i="2"/>
  <c r="F15" i="2"/>
  <c r="G15" i="2"/>
  <c r="F247" i="2"/>
  <c r="H247" i="2"/>
  <c r="F239" i="2"/>
  <c r="H239" i="2"/>
  <c r="F231" i="2"/>
  <c r="H231" i="2"/>
  <c r="F223" i="2"/>
  <c r="H223" i="2"/>
  <c r="F215" i="2"/>
  <c r="F207" i="2"/>
  <c r="F199" i="2"/>
  <c r="F191" i="2"/>
  <c r="H191" i="2"/>
  <c r="F183" i="2"/>
  <c r="H183" i="2"/>
  <c r="F175" i="2"/>
  <c r="F167" i="2"/>
  <c r="F159" i="2"/>
  <c r="H159" i="2"/>
  <c r="F151" i="2"/>
  <c r="F135" i="2"/>
  <c r="F111" i="2"/>
  <c r="H111" i="2"/>
  <c r="F95" i="2"/>
  <c r="G95" i="2"/>
  <c r="F87" i="2"/>
  <c r="G87" i="2"/>
  <c r="F79" i="2"/>
  <c r="H79" i="2"/>
  <c r="F71" i="2"/>
  <c r="H71" i="2"/>
  <c r="F63" i="2"/>
  <c r="H63" i="2"/>
  <c r="F55" i="2"/>
  <c r="H55" i="2"/>
  <c r="F47" i="2"/>
  <c r="G47" i="2"/>
  <c r="F39" i="2"/>
  <c r="G39" i="2"/>
  <c r="F31" i="2"/>
  <c r="G31" i="2"/>
  <c r="F23" i="2"/>
  <c r="G23" i="2"/>
  <c r="H51" i="2"/>
  <c r="H43" i="2"/>
  <c r="H35" i="2"/>
  <c r="G41" i="2"/>
  <c r="G33" i="2"/>
  <c r="G51" i="2"/>
  <c r="H225" i="2"/>
  <c r="H187" i="2"/>
  <c r="H154" i="2"/>
  <c r="G143" i="2"/>
  <c r="H116" i="2"/>
  <c r="F254" i="2"/>
  <c r="G254" i="2"/>
  <c r="F246" i="2"/>
  <c r="F238" i="2"/>
  <c r="F230" i="2"/>
  <c r="F222" i="2"/>
  <c r="H222" i="2"/>
  <c r="F214" i="2"/>
  <c r="F206" i="2"/>
  <c r="F198" i="2"/>
  <c r="F190" i="2"/>
  <c r="G190" i="2"/>
  <c r="F182" i="2"/>
  <c r="G182" i="2"/>
  <c r="F174" i="2"/>
  <c r="G174" i="2"/>
  <c r="F166" i="2"/>
  <c r="G166" i="2"/>
  <c r="F158" i="2"/>
  <c r="F150" i="2"/>
  <c r="H150" i="2"/>
  <c r="F134" i="2"/>
  <c r="F46" i="2"/>
  <c r="H46" i="2"/>
  <c r="F38" i="2"/>
  <c r="H38" i="2"/>
  <c r="F30" i="2"/>
  <c r="G30" i="2"/>
  <c r="F22" i="2"/>
  <c r="H22" i="2"/>
  <c r="E149" i="2"/>
  <c r="G149" i="2"/>
  <c r="E117" i="2"/>
  <c r="G117" i="2"/>
  <c r="E102" i="2"/>
  <c r="H102" i="2"/>
  <c r="G102" i="2"/>
  <c r="H242" i="2"/>
  <c r="H234" i="2"/>
  <c r="H226" i="2"/>
  <c r="E221" i="2"/>
  <c r="G221" i="2"/>
  <c r="E213" i="2"/>
  <c r="G213" i="2"/>
  <c r="E205" i="2"/>
  <c r="G205" i="2"/>
  <c r="E197" i="2"/>
  <c r="H197" i="2"/>
  <c r="G197" i="2"/>
  <c r="E189" i="2"/>
  <c r="G189" i="2"/>
  <c r="E181" i="2"/>
  <c r="H181" i="2"/>
  <c r="G181" i="2"/>
  <c r="E173" i="2"/>
  <c r="H173" i="2"/>
  <c r="G173" i="2"/>
  <c r="E165" i="2"/>
  <c r="H165" i="2"/>
  <c r="G165" i="2"/>
  <c r="E157" i="2"/>
  <c r="G157" i="2"/>
  <c r="H143" i="2"/>
  <c r="E131" i="2"/>
  <c r="H131" i="2"/>
  <c r="E129" i="2"/>
  <c r="H129" i="2"/>
  <c r="G129" i="2"/>
  <c r="E127" i="2"/>
  <c r="G127" i="2"/>
  <c r="E125" i="2"/>
  <c r="H125" i="2"/>
  <c r="G125" i="2"/>
  <c r="E123" i="2"/>
  <c r="H123" i="2"/>
  <c r="E121" i="2"/>
  <c r="H121" i="2"/>
  <c r="G121" i="2"/>
  <c r="E119" i="2"/>
  <c r="G119" i="2"/>
  <c r="E106" i="2"/>
  <c r="G106" i="2"/>
  <c r="H106" i="2"/>
  <c r="E82" i="2"/>
  <c r="G82" i="2"/>
  <c r="E66" i="2"/>
  <c r="H66" i="2"/>
  <c r="G66" i="2"/>
  <c r="E142" i="2"/>
  <c r="G142" i="2"/>
  <c r="H136" i="2"/>
  <c r="E133" i="2"/>
  <c r="G133" i="2"/>
  <c r="E115" i="2"/>
  <c r="G115" i="2"/>
  <c r="E89" i="2"/>
  <c r="G89" i="2"/>
  <c r="H89" i="2"/>
  <c r="H254" i="2"/>
  <c r="H246" i="2"/>
  <c r="H238" i="2"/>
  <c r="H230" i="2"/>
  <c r="E253" i="2"/>
  <c r="G253" i="2"/>
  <c r="E249" i="2"/>
  <c r="G246" i="2"/>
  <c r="E245" i="2"/>
  <c r="G245" i="2"/>
  <c r="G242" i="2"/>
  <c r="E241" i="2"/>
  <c r="H241" i="2"/>
  <c r="G238" i="2"/>
  <c r="E237" i="2"/>
  <c r="G237" i="2"/>
  <c r="E233" i="2"/>
  <c r="G230" i="2"/>
  <c r="E229" i="2"/>
  <c r="H229" i="2"/>
  <c r="G226" i="2"/>
  <c r="E225" i="2"/>
  <c r="G225" i="2"/>
  <c r="G222" i="2"/>
  <c r="H190" i="2"/>
  <c r="H182" i="2"/>
  <c r="H158" i="2"/>
  <c r="H148" i="2"/>
  <c r="E145" i="2"/>
  <c r="H145" i="2"/>
  <c r="G145" i="2"/>
  <c r="E138" i="2"/>
  <c r="G138" i="2"/>
  <c r="H132" i="2"/>
  <c r="E110" i="2"/>
  <c r="H110" i="2"/>
  <c r="G110" i="2"/>
  <c r="E93" i="2"/>
  <c r="E114" i="2"/>
  <c r="G114" i="2"/>
  <c r="E97" i="2"/>
  <c r="G97" i="2"/>
  <c r="E95" i="2"/>
  <c r="E86" i="2"/>
  <c r="G86" i="2"/>
  <c r="H86" i="2"/>
  <c r="E70" i="2"/>
  <c r="G70" i="2"/>
  <c r="H70" i="2"/>
  <c r="E54" i="2"/>
  <c r="G54" i="2"/>
  <c r="H54" i="2"/>
  <c r="G220" i="2"/>
  <c r="H215" i="2"/>
  <c r="E214" i="2"/>
  <c r="G214" i="2"/>
  <c r="G212" i="2"/>
  <c r="H207" i="2"/>
  <c r="E206" i="2"/>
  <c r="H206" i="2"/>
  <c r="G204" i="2"/>
  <c r="H199" i="2"/>
  <c r="E198" i="2"/>
  <c r="G198" i="2"/>
  <c r="G196" i="2"/>
  <c r="E190" i="2"/>
  <c r="G188" i="2"/>
  <c r="E182" i="2"/>
  <c r="H175" i="2"/>
  <c r="E174" i="2"/>
  <c r="H174" i="2"/>
  <c r="G172" i="2"/>
  <c r="H167" i="2"/>
  <c r="E166" i="2"/>
  <c r="H166" i="2"/>
  <c r="G164" i="2"/>
  <c r="E158" i="2"/>
  <c r="G156" i="2"/>
  <c r="H151" i="2"/>
  <c r="E150" i="2"/>
  <c r="G150" i="2"/>
  <c r="H144" i="2"/>
  <c r="E141" i="2"/>
  <c r="G141" i="2"/>
  <c r="E134" i="2"/>
  <c r="G134" i="2"/>
  <c r="E118" i="2"/>
  <c r="G118" i="2"/>
  <c r="E101" i="2"/>
  <c r="G101" i="2"/>
  <c r="E99" i="2"/>
  <c r="G99" i="2"/>
  <c r="E217" i="2"/>
  <c r="G217" i="2"/>
  <c r="G215" i="2"/>
  <c r="E209" i="2"/>
  <c r="H209" i="2"/>
  <c r="G209" i="2"/>
  <c r="G207" i="2"/>
  <c r="E201" i="2"/>
  <c r="G201" i="2"/>
  <c r="G199" i="2"/>
  <c r="E193" i="2"/>
  <c r="G193" i="2"/>
  <c r="E185" i="2"/>
  <c r="H185" i="2"/>
  <c r="E177" i="2"/>
  <c r="G177" i="2"/>
  <c r="G175" i="2"/>
  <c r="E169" i="2"/>
  <c r="H169" i="2"/>
  <c r="G167" i="2"/>
  <c r="E161" i="2"/>
  <c r="H161" i="2"/>
  <c r="G161" i="2"/>
  <c r="E153" i="2"/>
  <c r="H153" i="2"/>
  <c r="G151" i="2"/>
  <c r="E139" i="2"/>
  <c r="E130" i="2"/>
  <c r="G130" i="2"/>
  <c r="E128" i="2"/>
  <c r="G128" i="2"/>
  <c r="E126" i="2"/>
  <c r="G126" i="2"/>
  <c r="E124" i="2"/>
  <c r="H124" i="2"/>
  <c r="E122" i="2"/>
  <c r="G122" i="2"/>
  <c r="E105" i="2"/>
  <c r="G105" i="2"/>
  <c r="G103" i="2"/>
  <c r="E103" i="2"/>
  <c r="H103" i="2"/>
  <c r="E90" i="2"/>
  <c r="G90" i="2"/>
  <c r="E74" i="2"/>
  <c r="G74" i="2"/>
  <c r="H74" i="2"/>
  <c r="E58" i="2"/>
  <c r="G58" i="2"/>
  <c r="H58" i="2"/>
  <c r="H149" i="2"/>
  <c r="E146" i="2"/>
  <c r="H146" i="2"/>
  <c r="G146" i="2"/>
  <c r="H142" i="2"/>
  <c r="E137" i="2"/>
  <c r="G137" i="2"/>
  <c r="H117" i="2"/>
  <c r="E109" i="2"/>
  <c r="H109" i="2"/>
  <c r="G109" i="2"/>
  <c r="G107" i="2"/>
  <c r="E107" i="2"/>
  <c r="H107" i="2"/>
  <c r="E94" i="2"/>
  <c r="G94" i="2"/>
  <c r="H94" i="2"/>
  <c r="E85" i="2"/>
  <c r="G85" i="2"/>
  <c r="H85" i="2"/>
  <c r="H221" i="2"/>
  <c r="H213" i="2"/>
  <c r="H205" i="2"/>
  <c r="E135" i="2"/>
  <c r="G135" i="2"/>
  <c r="E113" i="2"/>
  <c r="H113" i="2"/>
  <c r="E111" i="2"/>
  <c r="G111" i="2"/>
  <c r="E98" i="2"/>
  <c r="G98" i="2"/>
  <c r="E78" i="2"/>
  <c r="H78" i="2"/>
  <c r="G78" i="2"/>
  <c r="E62" i="2"/>
  <c r="G62" i="2"/>
  <c r="H62" i="2"/>
  <c r="G120" i="2"/>
  <c r="G116" i="2"/>
  <c r="G112" i="2"/>
  <c r="G108" i="2"/>
  <c r="G100" i="2"/>
  <c r="G96" i="2"/>
  <c r="G92" i="2"/>
  <c r="E91" i="2"/>
  <c r="G91" i="2"/>
  <c r="G88" i="2"/>
  <c r="E87" i="2"/>
  <c r="G84" i="2"/>
  <c r="E83" i="2"/>
  <c r="G80" i="2"/>
  <c r="E79" i="2"/>
  <c r="G76" i="2"/>
  <c r="E75" i="2"/>
  <c r="G75" i="2"/>
  <c r="G72" i="2"/>
  <c r="E71" i="2"/>
  <c r="G68" i="2"/>
  <c r="E67" i="2"/>
  <c r="G64" i="2"/>
  <c r="E63" i="2"/>
  <c r="G60" i="2"/>
  <c r="E59" i="2"/>
  <c r="G59" i="2"/>
  <c r="G56" i="2"/>
  <c r="E55" i="2"/>
  <c r="G55" i="2"/>
  <c r="H81" i="2"/>
  <c r="H77" i="2"/>
  <c r="H73" i="2"/>
  <c r="H69" i="2"/>
  <c r="H65" i="2"/>
  <c r="H61" i="2"/>
  <c r="H57" i="2"/>
  <c r="H53" i="2"/>
  <c r="G81" i="2"/>
  <c r="G77" i="2"/>
  <c r="G73" i="2"/>
  <c r="G69" i="2"/>
  <c r="G65" i="2"/>
  <c r="G61" i="2"/>
  <c r="G57" i="2"/>
  <c r="G53" i="2"/>
  <c r="L30" i="5"/>
  <c r="M30" i="5"/>
  <c r="N30" i="5"/>
  <c r="L22" i="5"/>
  <c r="M22" i="5"/>
  <c r="N22" i="5"/>
  <c r="L17" i="5"/>
  <c r="M17" i="5"/>
  <c r="N17" i="5"/>
  <c r="L25" i="5"/>
  <c r="M25" i="5"/>
  <c r="N25" i="5"/>
  <c r="L23" i="5"/>
  <c r="M23" i="5"/>
  <c r="N23" i="5"/>
  <c r="L19" i="5"/>
  <c r="M19" i="5"/>
  <c r="N19" i="5"/>
  <c r="L21" i="5"/>
  <c r="M21" i="5"/>
  <c r="N21" i="5"/>
  <c r="L27" i="5"/>
  <c r="M27" i="5"/>
  <c r="N27" i="5"/>
  <c r="L14" i="5"/>
  <c r="M14" i="5"/>
  <c r="N14" i="5"/>
  <c r="L18" i="5"/>
  <c r="M18" i="5"/>
  <c r="N18" i="5"/>
  <c r="L29" i="5"/>
  <c r="M29" i="5"/>
  <c r="N29" i="5"/>
  <c r="L16" i="5"/>
  <c r="M16" i="5"/>
  <c r="N16" i="5"/>
  <c r="L20" i="5"/>
  <c r="M20" i="5"/>
  <c r="N20" i="5"/>
  <c r="L26" i="5"/>
  <c r="M26" i="5"/>
  <c r="N26" i="5"/>
  <c r="L15" i="5"/>
  <c r="M15" i="5"/>
  <c r="N15" i="5"/>
  <c r="L12" i="5"/>
  <c r="M12" i="5"/>
  <c r="N12" i="5"/>
  <c r="L24" i="5"/>
  <c r="M24" i="5"/>
  <c r="N24" i="5"/>
  <c r="L28" i="5"/>
  <c r="M28" i="5"/>
  <c r="N28" i="5"/>
  <c r="L11" i="5"/>
  <c r="M11" i="5"/>
  <c r="N11" i="5"/>
  <c r="L10" i="5"/>
  <c r="M10" i="5"/>
  <c r="N10" i="5"/>
  <c r="G29" i="2"/>
  <c r="H23" i="2"/>
  <c r="G24" i="2"/>
  <c r="G26" i="2"/>
  <c r="H16" i="2"/>
  <c r="G34" i="2"/>
  <c r="H28" i="2"/>
  <c r="G19" i="2"/>
  <c r="G20" i="2"/>
  <c r="H32" i="2"/>
  <c r="G229" i="2"/>
  <c r="H138" i="2"/>
  <c r="G159" i="2"/>
  <c r="G180" i="2"/>
  <c r="G93" i="2"/>
  <c r="H198" i="2"/>
  <c r="G123" i="2"/>
  <c r="G131" i="2"/>
  <c r="G152" i="2"/>
  <c r="H152" i="2"/>
  <c r="G216" i="2"/>
  <c r="H216" i="2"/>
  <c r="H101" i="2"/>
  <c r="H217" i="2"/>
  <c r="G27" i="2"/>
  <c r="H27" i="2"/>
  <c r="G63" i="2"/>
  <c r="H52" i="2"/>
  <c r="G52" i="2"/>
  <c r="H240" i="2"/>
  <c r="H105" i="2"/>
  <c r="G48" i="2"/>
  <c r="H170" i="2"/>
  <c r="G219" i="2"/>
  <c r="H227" i="2"/>
  <c r="H87" i="2"/>
  <c r="H75" i="2"/>
  <c r="H90" i="2"/>
  <c r="G183" i="2"/>
  <c r="G250" i="2"/>
  <c r="H15" i="2"/>
  <c r="H208" i="2"/>
  <c r="H17" i="2"/>
  <c r="G71" i="2"/>
  <c r="G160" i="2"/>
  <c r="H160" i="2"/>
  <c r="H104" i="2"/>
  <c r="H176" i="2"/>
  <c r="G79" i="2"/>
  <c r="G38" i="2"/>
  <c r="H95" i="2"/>
  <c r="H245" i="2"/>
  <c r="G195" i="2"/>
  <c r="G239" i="2"/>
  <c r="H25" i="2"/>
  <c r="G241" i="2"/>
  <c r="G44" i="2"/>
  <c r="H44" i="2"/>
  <c r="G113" i="2"/>
  <c r="H115" i="2"/>
  <c r="G124" i="2"/>
  <c r="H135" i="2"/>
  <c r="G185" i="2"/>
  <c r="H214" i="2"/>
  <c r="H137" i="2"/>
  <c r="H218" i="2"/>
  <c r="G233" i="2"/>
  <c r="G163" i="2"/>
  <c r="G184" i="2"/>
  <c r="H228" i="2"/>
  <c r="H139" i="2"/>
  <c r="G139" i="2"/>
  <c r="G46" i="2"/>
  <c r="G140" i="2"/>
  <c r="H140" i="2"/>
  <c r="G49" i="2"/>
  <c r="H119" i="2"/>
  <c r="H193" i="2"/>
  <c r="H147" i="2"/>
  <c r="H126" i="2"/>
  <c r="H21" i="2"/>
  <c r="H127" i="2"/>
  <c r="H200" i="2"/>
  <c r="H133" i="2"/>
  <c r="G169" i="2"/>
  <c r="G191" i="2"/>
  <c r="H118" i="2"/>
  <c r="H31" i="2"/>
  <c r="H128" i="2"/>
  <c r="H30" i="2"/>
  <c r="H98" i="2"/>
  <c r="H114" i="2"/>
  <c r="H82" i="2"/>
  <c r="G192" i="2"/>
  <c r="H192" i="2"/>
  <c r="H244" i="2"/>
  <c r="H67" i="2"/>
  <c r="G83" i="2"/>
  <c r="G22" i="2"/>
  <c r="G153" i="2"/>
  <c r="G247" i="2"/>
  <c r="H18" i="2"/>
  <c r="G18" i="2"/>
  <c r="H249" i="2"/>
  <c r="H47" i="2"/>
  <c r="H36" i="2"/>
  <c r="G36" i="2"/>
  <c r="G162" i="2"/>
  <c r="F4" i="5"/>
  <c r="I9" i="2"/>
  <c r="I1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ander peña</author>
  </authors>
  <commentList>
    <comment ref="H4" authorId="0" shapeId="0" xr:uid="{4ED63898-2E8B-4AD6-8DBB-1CFAEC2A984B}">
      <text>
        <r>
          <rPr>
            <b/>
            <sz val="9"/>
            <color indexed="81"/>
            <rFont val="Tahoma"/>
            <family val="2"/>
          </rPr>
          <t>ander peña:</t>
        </r>
        <r>
          <rPr>
            <sz val="9"/>
            <color indexed="81"/>
            <rFont val="Tahoma"/>
            <family val="2"/>
          </rPr>
          <t xml:space="preserve">
Optional. The type of day count basis to use.
For Excell Yield() formula</t>
        </r>
      </text>
    </comment>
    <comment ref="C5" authorId="0" shapeId="0" xr:uid="{9AB78368-410D-44AC-8C04-420C37770F7D}">
      <text>
        <r>
          <rPr>
            <b/>
            <sz val="9"/>
            <color indexed="81"/>
            <rFont val="Tahoma"/>
            <family val="2"/>
          </rPr>
          <t>ander peña:</t>
        </r>
        <r>
          <rPr>
            <sz val="9"/>
            <color indexed="81"/>
            <rFont val="Tahoma"/>
            <family val="2"/>
          </rPr>
          <t xml:space="preserve">
annual coupon rate
</t>
        </r>
      </text>
    </comment>
  </commentList>
</comments>
</file>

<file path=xl/sharedStrings.xml><?xml version="1.0" encoding="utf-8"?>
<sst xmlns="http://schemas.openxmlformats.org/spreadsheetml/2006/main" count="87" uniqueCount="70">
  <si>
    <t>Bond Information</t>
  </si>
  <si>
    <t>Maturity(Years)</t>
  </si>
  <si>
    <t>Coupon</t>
  </si>
  <si>
    <t>Yield curve</t>
  </si>
  <si>
    <t>Maturity</t>
  </si>
  <si>
    <t>Spot Rate</t>
  </si>
  <si>
    <t>Maturity (years)</t>
  </si>
  <si>
    <t>Amount</t>
  </si>
  <si>
    <t>m compund</t>
  </si>
  <si>
    <t>continuous</t>
  </si>
  <si>
    <t>spot rate</t>
  </si>
  <si>
    <t>rate</t>
  </si>
  <si>
    <t>PV</t>
  </si>
  <si>
    <t>PV m compund</t>
  </si>
  <si>
    <t>PV continuous</t>
  </si>
  <si>
    <t>Como interpolo los intereses</t>
  </si>
  <si>
    <t>Price</t>
  </si>
  <si>
    <t>m</t>
  </si>
  <si>
    <t>Yield Calc (m compund) (Excel formula)</t>
  </si>
  <si>
    <t>yield</t>
  </si>
  <si>
    <t>issue date</t>
  </si>
  <si>
    <t>Maturity Date</t>
  </si>
  <si>
    <t>Issue Date</t>
  </si>
  <si>
    <t>Couponss Present Value</t>
  </si>
  <si>
    <t>Coupons</t>
  </si>
  <si>
    <t>Como decidimos cuando paga el coupon</t>
  </si>
  <si>
    <t>dirty o flat?</t>
  </si>
  <si>
    <t>Face Value</t>
  </si>
  <si>
    <t>Frecuency(m)</t>
  </si>
  <si>
    <t>n</t>
  </si>
  <si>
    <t>Date</t>
  </si>
  <si>
    <t>Basis</t>
  </si>
  <si>
    <t>Day count basis</t>
  </si>
  <si>
    <t>US (NASD) 30/360</t>
  </si>
  <si>
    <t>Actual/actual</t>
  </si>
  <si>
    <t>Actual/360</t>
  </si>
  <si>
    <t>Actual/365</t>
  </si>
  <si>
    <t>European 30/360</t>
  </si>
  <si>
    <t>Como calculo el dia de pago de cupon?</t>
  </si>
  <si>
    <t>**Las fechas de los cupones y  vencimiento</t>
  </si>
  <si>
    <t>**Solo entero de momento(Poner días?)</t>
  </si>
  <si>
    <t>**¿Cómo interpolo los tipos de la curva de tipos?</t>
  </si>
  <si>
    <t xml:space="preserve"> Date</t>
  </si>
  <si>
    <t>**maturity at issue?</t>
  </si>
  <si>
    <t>years</t>
  </si>
  <si>
    <t xml:space="preserve"> </t>
  </si>
  <si>
    <t>**Los tipos tendrian que interpolarse</t>
  </si>
  <si>
    <t>**</t>
  </si>
  <si>
    <t>Pero de momento se hace con una función linear para probar</t>
  </si>
  <si>
    <t>*Definiendo la pata</t>
  </si>
  <si>
    <t>CF1</t>
  </si>
  <si>
    <t>CF2</t>
  </si>
  <si>
    <t>CF3</t>
  </si>
  <si>
    <t>Days in year</t>
  </si>
  <si>
    <t>yearfrac</t>
  </si>
  <si>
    <t>Rate</t>
  </si>
  <si>
    <t>CF4</t>
  </si>
  <si>
    <t>…</t>
  </si>
  <si>
    <t>Sum CF</t>
  </si>
  <si>
    <t>Discount factor</t>
  </si>
  <si>
    <t>Forward rate</t>
  </si>
  <si>
    <t>Settlement</t>
  </si>
  <si>
    <t>Coupon rate</t>
  </si>
  <si>
    <t>*rates por función linear para simular una curva de tipos creciente</t>
  </si>
  <si>
    <t>***La idea sería  definir la pata como un calendario de pagos o como pagos y años(yearfrac) hasta esos pagos(en ese caso hay que pasar como argumento a la pata tambén la fecha actual o fecha cuando se valora el instrumento)</t>
  </si>
  <si>
    <t>**Por hacer. Cálculo de valores interpolados y forward rates</t>
  </si>
  <si>
    <t>**Valor negativo es que te tienen que pagar para que la suma del valor presente de las patas sea 0. En el caso de un bono este valor prente será el precio del bono.</t>
  </si>
  <si>
    <r>
      <t>***Más tarde, al llamar a la función precio, por cada pata,</t>
    </r>
    <r>
      <rPr>
        <u/>
        <sz val="11"/>
        <color theme="1"/>
        <rFont val="Calibri"/>
        <family val="2"/>
        <scheme val="minor"/>
      </rPr>
      <t>se calcula el valor presente de cada pago con su tipos de interés</t>
    </r>
    <r>
      <rPr>
        <sz val="11"/>
        <color theme="1"/>
        <rFont val="Calibri"/>
        <family val="2"/>
        <scheme val="minor"/>
      </rPr>
      <t xml:space="preserve">.La suma del valor presente de los pagos es el </t>
    </r>
    <r>
      <rPr>
        <u/>
        <sz val="11"/>
        <color theme="1"/>
        <rFont val="Calibri"/>
        <family val="2"/>
        <scheme val="minor"/>
      </rPr>
      <t>valor presente de la pata.</t>
    </r>
  </si>
  <si>
    <r>
      <t>*** El precio del instrumento es la suma del valor presente de sus patas. De esta forma  al calcular un bono o un swap o cualquier otro instrumento</t>
    </r>
    <r>
      <rPr>
        <u/>
        <sz val="11"/>
        <color theme="1"/>
        <rFont val="Calibri"/>
        <family val="2"/>
        <scheme val="minor"/>
      </rPr>
      <t xml:space="preserve"> la función será siempre la misma.</t>
    </r>
    <r>
      <rPr>
        <sz val="11"/>
        <color theme="1"/>
        <rFont val="Calibri"/>
        <family val="2"/>
        <scheme val="minor"/>
      </rPr>
      <t xml:space="preserve"> Porque simplemente </t>
    </r>
    <r>
      <rPr>
        <u/>
        <sz val="11"/>
        <color theme="1"/>
        <rFont val="Calibri"/>
        <family val="2"/>
        <scheme val="minor"/>
      </rPr>
      <t>lo que tendras serán diferentes patas, pero el cálculo del valor presente de una pata se hará todo con la misma función</t>
    </r>
  </si>
  <si>
    <t>***Por simplicidad se ha puesto mismas fechas, en c++ se tendria un objeto pata, con su mapa de fechas y pagos, y opcionalmente el tiempo en años ya calculado(para lo cual la fecha en la que se valora el instrumento seria un parámetro más de entrada)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</si>
</sst>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0.00\ &quot;€&quot;_-;\-* #,##0.00\ &quot;€&quot;_-;_-* &quot;-&quot;??\ &quot;€&quot;_-;_-@_-"/>
    <numFmt numFmtId="164" formatCode="0.0000%"/>
    <numFmt numFmtId="165" formatCode="0.0000"/>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11"/>
      <name val="Arial"/>
      <family val="2"/>
    </font>
    <font>
      <b/>
      <sz val="10"/>
      <name val="Arial"/>
      <family val="2"/>
    </font>
    <font>
      <sz val="10"/>
      <name val="Arial"/>
      <family val="2"/>
    </font>
    <font>
      <sz val="11"/>
      <name val="Arial"/>
      <family val="2"/>
    </font>
    <font>
      <sz val="12"/>
      <name val="Arial"/>
      <family val="2"/>
    </font>
    <font>
      <b/>
      <sz val="9"/>
      <color indexed="81"/>
      <name val="Tahoma"/>
      <family val="2"/>
    </font>
    <font>
      <sz val="9"/>
      <color indexed="81"/>
      <name val="Tahoma"/>
      <family val="2"/>
    </font>
    <font>
      <u/>
      <sz val="11"/>
      <color theme="1"/>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0" tint="-0.34998626667073579"/>
        <bgColor indexed="64"/>
      </patternFill>
    </fill>
    <fill>
      <patternFill patternType="solid">
        <fgColor rgb="FFFFFF00"/>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79998168889431442"/>
        <bgColor indexed="64"/>
      </patternFill>
    </fill>
  </fills>
  <borders count="4">
    <border>
      <left/>
      <right/>
      <top/>
      <bottom/>
      <diagonal/>
    </border>
    <border>
      <left/>
      <right/>
      <top/>
      <bottom style="medium">
        <color theme="4"/>
      </bottom>
      <diagonal/>
    </border>
    <border>
      <left style="thin">
        <color indexed="55"/>
      </left>
      <right style="thin">
        <color indexed="55"/>
      </right>
      <top style="thin">
        <color indexed="55"/>
      </top>
      <bottom style="thin">
        <color indexed="55"/>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37">
    <xf numFmtId="0" fontId="0" fillId="0" borderId="0" xfId="0"/>
    <xf numFmtId="10" fontId="0" fillId="0" borderId="0" xfId="0" applyNumberFormat="1"/>
    <xf numFmtId="0" fontId="3" fillId="2" borderId="1" xfId="0" applyFont="1" applyFill="1" applyBorder="1" applyAlignment="1">
      <alignment horizontal="left" vertical="center" indent="1"/>
    </xf>
    <xf numFmtId="0" fontId="4" fillId="2" borderId="1" xfId="0" applyFont="1" applyFill="1" applyBorder="1" applyAlignment="1">
      <alignment horizontal="centerContinuous" vertical="center"/>
    </xf>
    <xf numFmtId="0" fontId="5" fillId="0" borderId="0" xfId="0" applyFont="1"/>
    <xf numFmtId="0" fontId="6" fillId="0" borderId="0" xfId="0" applyFont="1" applyAlignment="1">
      <alignment horizontal="right"/>
    </xf>
    <xf numFmtId="0" fontId="7" fillId="0" borderId="2" xfId="0" applyFont="1" applyBorder="1" applyProtection="1">
      <protection locked="0"/>
    </xf>
    <xf numFmtId="0" fontId="4" fillId="0" borderId="0" xfId="0" applyFont="1" applyAlignment="1">
      <alignment vertical="center"/>
    </xf>
    <xf numFmtId="0" fontId="5" fillId="0" borderId="0" xfId="0" applyFont="1" applyAlignment="1">
      <alignment vertical="center"/>
    </xf>
    <xf numFmtId="0" fontId="4" fillId="2" borderId="1" xfId="0" applyFont="1" applyFill="1" applyBorder="1" applyAlignment="1">
      <alignment horizontal="center"/>
    </xf>
    <xf numFmtId="0" fontId="4" fillId="2" borderId="1" xfId="0" applyFont="1" applyFill="1" applyBorder="1" applyAlignment="1">
      <alignment horizontal="right" wrapText="1"/>
    </xf>
    <xf numFmtId="0" fontId="0" fillId="0" borderId="0" xfId="0" applyAlignment="1">
      <alignment horizontal="center"/>
    </xf>
    <xf numFmtId="0" fontId="4" fillId="2" borderId="0" xfId="0" applyFont="1" applyFill="1" applyBorder="1" applyAlignment="1">
      <alignment horizontal="center"/>
    </xf>
    <xf numFmtId="0" fontId="4" fillId="2" borderId="0" xfId="0" applyFont="1" applyFill="1" applyBorder="1" applyAlignment="1">
      <alignment horizontal="right" wrapText="1"/>
    </xf>
    <xf numFmtId="0" fontId="0" fillId="0" borderId="3" xfId="0" applyBorder="1"/>
    <xf numFmtId="10" fontId="0" fillId="0" borderId="3" xfId="0" applyNumberFormat="1" applyBorder="1"/>
    <xf numFmtId="0" fontId="6" fillId="0" borderId="0" xfId="0" applyFont="1" applyFill="1" applyBorder="1" applyAlignment="1">
      <alignment horizontal="right"/>
    </xf>
    <xf numFmtId="0" fontId="6" fillId="3" borderId="0" xfId="0" applyFont="1" applyFill="1" applyBorder="1" applyAlignment="1">
      <alignment horizontal="right"/>
    </xf>
    <xf numFmtId="0" fontId="5" fillId="3" borderId="0" xfId="0" applyFont="1" applyFill="1"/>
    <xf numFmtId="14" fontId="0" fillId="0" borderId="0" xfId="0" applyNumberFormat="1"/>
    <xf numFmtId="0" fontId="0" fillId="4" borderId="0" xfId="0" applyFill="1"/>
    <xf numFmtId="9" fontId="0" fillId="0" borderId="0" xfId="0" applyNumberFormat="1"/>
    <xf numFmtId="2" fontId="2" fillId="0" borderId="0" xfId="0" applyNumberFormat="1" applyFont="1"/>
    <xf numFmtId="2" fontId="0" fillId="0" borderId="0" xfId="0" applyNumberFormat="1"/>
    <xf numFmtId="14" fontId="0" fillId="0" borderId="3" xfId="0" applyNumberFormat="1" applyBorder="1"/>
    <xf numFmtId="164" fontId="0" fillId="0" borderId="0" xfId="0" applyNumberFormat="1"/>
    <xf numFmtId="165" fontId="0" fillId="0" borderId="0" xfId="0" applyNumberFormat="1"/>
    <xf numFmtId="0" fontId="0" fillId="3" borderId="0" xfId="0" applyFill="1"/>
    <xf numFmtId="0" fontId="0" fillId="5" borderId="0" xfId="0" applyFill="1"/>
    <xf numFmtId="14" fontId="0" fillId="0" borderId="3" xfId="0" applyNumberFormat="1" applyBorder="1" applyAlignment="1">
      <alignment horizontal="center"/>
    </xf>
    <xf numFmtId="0" fontId="0" fillId="0" borderId="3" xfId="0" applyBorder="1" applyAlignment="1">
      <alignment horizontal="center"/>
    </xf>
    <xf numFmtId="1" fontId="7" fillId="6" borderId="2" xfId="0" applyNumberFormat="1" applyFont="1" applyFill="1" applyBorder="1" applyProtection="1">
      <protection locked="0"/>
    </xf>
    <xf numFmtId="164" fontId="7" fillId="6" borderId="2" xfId="2" applyNumberFormat="1" applyFont="1" applyFill="1" applyBorder="1" applyProtection="1">
      <protection locked="0"/>
    </xf>
    <xf numFmtId="0" fontId="7" fillId="6" borderId="2" xfId="0" applyFont="1" applyFill="1" applyBorder="1" applyProtection="1">
      <protection locked="0"/>
    </xf>
    <xf numFmtId="14" fontId="7" fillId="6" borderId="2" xfId="1" applyNumberFormat="1" applyFont="1" applyFill="1" applyBorder="1" applyProtection="1">
      <protection locked="0"/>
    </xf>
    <xf numFmtId="14" fontId="7" fillId="7" borderId="2" xfId="1" applyNumberFormat="1" applyFont="1" applyFill="1" applyBorder="1" applyProtection="1">
      <protection locked="0"/>
    </xf>
    <xf numFmtId="0" fontId="0" fillId="4" borderId="0" xfId="0" applyFont="1" applyFill="1"/>
  </cellXfs>
  <cellStyles count="3">
    <cellStyle name="Currency" xfId="1" builtinId="4"/>
    <cellStyle name="Normal" xfId="0" builtinId="0"/>
    <cellStyle name="Percent" xfId="2" builtinId="5"/>
  </cellStyles>
  <dxfs count="2">
    <dxf>
      <font>
        <b val="0"/>
        <i val="0"/>
        <strike val="0"/>
        <color rgb="FFFF0000"/>
      </font>
    </dxf>
    <dxf>
      <font>
        <color rgb="FF00B05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304800</xdr:colOff>
      <xdr:row>2</xdr:row>
      <xdr:rowOff>133350</xdr:rowOff>
    </xdr:from>
    <xdr:to>
      <xdr:col>15</xdr:col>
      <xdr:colOff>38100</xdr:colOff>
      <xdr:row>10</xdr:row>
      <xdr:rowOff>112594</xdr:rowOff>
    </xdr:to>
    <xdr:pic>
      <xdr:nvPicPr>
        <xdr:cNvPr id="2" name="Picture 1">
          <a:extLst>
            <a:ext uri="{FF2B5EF4-FFF2-40B4-BE49-F238E27FC236}">
              <a16:creationId xmlns:a16="http://schemas.microsoft.com/office/drawing/2014/main" id="{38D6E027-B28D-480F-B104-728E55708001}"/>
            </a:ext>
          </a:extLst>
        </xdr:cNvPr>
        <xdr:cNvPicPr>
          <a:picLocks noChangeAspect="1"/>
        </xdr:cNvPicPr>
      </xdr:nvPicPr>
      <xdr:blipFill>
        <a:blip xmlns:r="http://schemas.openxmlformats.org/officeDocument/2006/relationships" r:embed="rId1"/>
        <a:stretch>
          <a:fillRect/>
        </a:stretch>
      </xdr:blipFill>
      <xdr:spPr>
        <a:xfrm>
          <a:off x="9086850" y="533400"/>
          <a:ext cx="4029075" cy="156039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BB845-EFC7-4978-AFA1-C18EC70DCB6F}">
  <dimension ref="A1:H18"/>
  <sheetViews>
    <sheetView workbookViewId="0">
      <selection sqref="A1:D1"/>
    </sheetView>
  </sheetViews>
  <sheetFormatPr defaultRowHeight="15" x14ac:dyDescent="0.25"/>
  <cols>
    <col min="1" max="1" width="18.85546875" customWidth="1"/>
    <col min="2" max="2" width="17.140625" customWidth="1"/>
    <col min="3" max="3" width="13.28515625" customWidth="1"/>
    <col min="6" max="6" width="11.140625" customWidth="1"/>
    <col min="7" max="7" width="12.85546875" customWidth="1"/>
  </cols>
  <sheetData>
    <row r="1" spans="1:8" x14ac:dyDescent="0.25">
      <c r="A1" s="20" t="s">
        <v>65</v>
      </c>
      <c r="B1" s="20"/>
      <c r="C1" s="20"/>
      <c r="D1" s="20"/>
    </row>
    <row r="3" spans="1:8" x14ac:dyDescent="0.25">
      <c r="B3" s="7" t="s">
        <v>3</v>
      </c>
      <c r="C3" s="8"/>
    </row>
    <row r="4" spans="1:8" ht="24" customHeight="1" thickBot="1" x14ac:dyDescent="0.3">
      <c r="B4" s="9" t="s">
        <v>6</v>
      </c>
      <c r="C4" s="10" t="s">
        <v>5</v>
      </c>
      <c r="G4" s="10" t="s">
        <v>60</v>
      </c>
      <c r="H4" s="10"/>
    </row>
    <row r="5" spans="1:8" x14ac:dyDescent="0.25">
      <c r="B5">
        <v>0.5</v>
      </c>
      <c r="C5" s="1">
        <v>0.05</v>
      </c>
    </row>
    <row r="6" spans="1:8" x14ac:dyDescent="0.25">
      <c r="B6">
        <v>1</v>
      </c>
      <c r="C6" s="1">
        <v>5.8000000000000003E-2</v>
      </c>
    </row>
    <row r="7" spans="1:8" x14ac:dyDescent="0.25">
      <c r="B7">
        <v>1.5</v>
      </c>
      <c r="C7" s="1">
        <v>6.4000000000000001E-2</v>
      </c>
    </row>
    <row r="8" spans="1:8" x14ac:dyDescent="0.25">
      <c r="B8">
        <v>2</v>
      </c>
      <c r="C8" s="1">
        <v>6.8000000000000005E-2</v>
      </c>
    </row>
    <row r="9" spans="1:8" x14ac:dyDescent="0.25">
      <c r="C9" s="1"/>
    </row>
    <row r="10" spans="1:8" x14ac:dyDescent="0.25">
      <c r="B10" s="1"/>
    </row>
    <row r="11" spans="1:8" x14ac:dyDescent="0.25">
      <c r="B11" s="1"/>
    </row>
    <row r="12" spans="1:8" x14ac:dyDescent="0.25">
      <c r="B12" s="1"/>
    </row>
    <row r="13" spans="1:8" x14ac:dyDescent="0.25">
      <c r="B13" s="1"/>
    </row>
    <row r="14" spans="1:8" x14ac:dyDescent="0.25">
      <c r="B14" s="1"/>
    </row>
    <row r="15" spans="1:8" x14ac:dyDescent="0.25">
      <c r="B15" s="1"/>
    </row>
    <row r="16" spans="1:8" x14ac:dyDescent="0.25">
      <c r="B16" s="1"/>
    </row>
    <row r="17" spans="2:2" x14ac:dyDescent="0.25">
      <c r="B17" s="1"/>
    </row>
    <row r="18" spans="2:2" x14ac:dyDescent="0.25">
      <c r="B18" s="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EE615D-E5D0-4CEA-8727-114B616D7719}">
  <dimension ref="B3:C8"/>
  <sheetViews>
    <sheetView workbookViewId="0">
      <selection activeCell="C4" sqref="C4"/>
    </sheetView>
  </sheetViews>
  <sheetFormatPr defaultRowHeight="15" x14ac:dyDescent="0.25"/>
  <cols>
    <col min="1" max="1" width="20.85546875" customWidth="1"/>
    <col min="2" max="2" width="20.7109375" customWidth="1"/>
    <col min="3" max="3" width="18" customWidth="1"/>
  </cols>
  <sheetData>
    <row r="3" spans="2:3" ht="27" thickBot="1" x14ac:dyDescent="0.3">
      <c r="B3" s="10" t="s">
        <v>32</v>
      </c>
      <c r="C3" s="9" t="s">
        <v>31</v>
      </c>
    </row>
    <row r="4" spans="2:3" x14ac:dyDescent="0.25">
      <c r="B4" t="s">
        <v>33</v>
      </c>
      <c r="C4">
        <v>0</v>
      </c>
    </row>
    <row r="5" spans="2:3" x14ac:dyDescent="0.25">
      <c r="B5" t="s">
        <v>34</v>
      </c>
      <c r="C5">
        <v>1</v>
      </c>
    </row>
    <row r="6" spans="2:3" x14ac:dyDescent="0.25">
      <c r="B6" t="s">
        <v>35</v>
      </c>
      <c r="C6">
        <v>2</v>
      </c>
    </row>
    <row r="7" spans="2:3" x14ac:dyDescent="0.25">
      <c r="B7" t="s">
        <v>36</v>
      </c>
      <c r="C7">
        <v>3</v>
      </c>
    </row>
    <row r="8" spans="2:3" x14ac:dyDescent="0.25">
      <c r="B8" t="s">
        <v>37</v>
      </c>
      <c r="C8">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B057D-BA13-4DA3-A71E-1CCAF0F0F740}">
  <dimension ref="A1:AB180"/>
  <sheetViews>
    <sheetView tabSelected="1" zoomScale="115" zoomScaleNormal="115" workbookViewId="0">
      <selection activeCell="F19" sqref="F19"/>
    </sheetView>
  </sheetViews>
  <sheetFormatPr defaultRowHeight="15" x14ac:dyDescent="0.25"/>
  <cols>
    <col min="1" max="1" width="13.5703125" customWidth="1"/>
    <col min="2" max="2" width="19" customWidth="1"/>
    <col min="3" max="3" width="9.140625" customWidth="1"/>
    <col min="6" max="6" width="10.7109375" bestFit="1" customWidth="1"/>
    <col min="13" max="13" width="15.28515625" customWidth="1"/>
  </cols>
  <sheetData>
    <row r="1" spans="1:28" x14ac:dyDescent="0.25">
      <c r="A1" t="s">
        <v>49</v>
      </c>
      <c r="K1" s="20" t="s">
        <v>63</v>
      </c>
      <c r="L1" s="20"/>
      <c r="M1" s="20"/>
      <c r="N1" s="20"/>
    </row>
    <row r="2" spans="1:28" x14ac:dyDescent="0.25">
      <c r="K2" s="19" t="s">
        <v>17</v>
      </c>
      <c r="L2">
        <v>1E-3</v>
      </c>
    </row>
    <row r="3" spans="1:28" x14ac:dyDescent="0.25">
      <c r="A3" t="s">
        <v>30</v>
      </c>
      <c r="B3" s="29">
        <f ca="1">TODAY()</f>
        <v>44318</v>
      </c>
      <c r="K3" t="s">
        <v>29</v>
      </c>
      <c r="L3">
        <v>0.04</v>
      </c>
    </row>
    <row r="4" spans="1:28" x14ac:dyDescent="0.25">
      <c r="A4" t="s">
        <v>31</v>
      </c>
      <c r="B4" s="30" t="s">
        <v>35</v>
      </c>
      <c r="C4" s="11"/>
      <c r="E4" s="27" t="s">
        <v>12</v>
      </c>
      <c r="F4" s="28">
        <f ca="1">SUM(N10:N180)</f>
        <v>-6.2086876698233748</v>
      </c>
      <c r="G4" t="s">
        <v>66</v>
      </c>
    </row>
    <row r="5" spans="1:28" x14ac:dyDescent="0.25">
      <c r="A5" s="20" t="s">
        <v>69</v>
      </c>
      <c r="B5" s="20"/>
      <c r="C5" s="20"/>
      <c r="D5" s="20"/>
      <c r="E5" s="20"/>
      <c r="F5" s="20"/>
      <c r="G5" s="20"/>
      <c r="H5" s="20"/>
      <c r="I5" s="20"/>
      <c r="J5" s="20"/>
      <c r="K5" s="20"/>
      <c r="L5" s="20"/>
      <c r="M5" s="20"/>
      <c r="N5" s="20"/>
      <c r="O5" s="20"/>
      <c r="P5" s="20"/>
      <c r="Q5" s="20"/>
      <c r="R5" s="20"/>
      <c r="S5" s="20"/>
      <c r="T5" s="20"/>
      <c r="U5" s="20"/>
      <c r="V5" s="20"/>
      <c r="W5" s="20"/>
      <c r="X5" s="20"/>
      <c r="Y5" s="20"/>
      <c r="Z5" s="20"/>
      <c r="AA5" s="20"/>
      <c r="AB5" s="20"/>
    </row>
    <row r="6" spans="1:28" x14ac:dyDescent="0.25">
      <c r="A6" s="20" t="s">
        <v>64</v>
      </c>
      <c r="B6" s="20"/>
      <c r="C6" s="20"/>
      <c r="D6" s="20"/>
      <c r="E6" s="20"/>
      <c r="F6" s="20"/>
      <c r="G6" s="20"/>
      <c r="H6" s="20"/>
      <c r="I6" s="20"/>
      <c r="J6" s="20"/>
      <c r="K6" s="20"/>
      <c r="L6" s="20"/>
      <c r="M6" s="20"/>
      <c r="N6" s="20"/>
      <c r="O6" s="20"/>
      <c r="P6" s="20"/>
      <c r="Q6" s="20"/>
      <c r="R6" s="20"/>
      <c r="S6" s="20"/>
      <c r="T6" s="20"/>
      <c r="U6" s="20"/>
      <c r="V6" s="20"/>
      <c r="W6" s="20"/>
      <c r="X6" s="20"/>
      <c r="Y6" s="20"/>
      <c r="Z6" s="20"/>
      <c r="AA6" s="20"/>
      <c r="AB6" s="20"/>
    </row>
    <row r="7" spans="1:28" x14ac:dyDescent="0.25">
      <c r="A7" s="20" t="s">
        <v>67</v>
      </c>
      <c r="B7" s="20"/>
      <c r="C7" s="20"/>
      <c r="D7" s="20"/>
      <c r="E7" s="20"/>
      <c r="F7" s="20"/>
      <c r="G7" s="20"/>
      <c r="H7" s="20"/>
      <c r="I7" s="20"/>
      <c r="J7" s="20"/>
      <c r="K7" s="20"/>
      <c r="L7" s="20"/>
      <c r="M7" s="20"/>
      <c r="N7" s="20"/>
      <c r="O7" s="20"/>
      <c r="P7" s="20"/>
      <c r="Q7" s="20"/>
      <c r="R7" s="20"/>
      <c r="S7" s="20"/>
      <c r="T7" s="20"/>
      <c r="U7" s="20"/>
      <c r="V7" s="20"/>
      <c r="W7" s="20"/>
      <c r="X7" s="20"/>
      <c r="Y7" s="20"/>
      <c r="Z7" s="20"/>
      <c r="AA7" s="20"/>
      <c r="AB7" s="20"/>
    </row>
    <row r="8" spans="1:28" x14ac:dyDescent="0.25">
      <c r="A8" s="36" t="s">
        <v>68</v>
      </c>
      <c r="B8" s="20"/>
      <c r="C8" s="20"/>
      <c r="D8" s="20"/>
      <c r="E8" s="20"/>
      <c r="F8" s="20"/>
      <c r="G8" s="20"/>
      <c r="H8" s="20"/>
      <c r="I8" s="20"/>
      <c r="J8" s="20"/>
      <c r="K8" s="20"/>
      <c r="L8" s="20"/>
      <c r="M8" s="20"/>
      <c r="N8" s="20"/>
      <c r="O8" s="20"/>
      <c r="P8" s="20"/>
      <c r="Q8" s="20"/>
      <c r="R8" s="20"/>
      <c r="S8" s="20"/>
      <c r="T8" s="20"/>
      <c r="U8" s="20"/>
      <c r="V8" s="20"/>
      <c r="W8" s="20"/>
      <c r="X8" s="20"/>
      <c r="Y8" s="20"/>
      <c r="Z8" s="20"/>
      <c r="AA8" s="20"/>
      <c r="AB8" s="20"/>
    </row>
    <row r="9" spans="1:28" x14ac:dyDescent="0.25">
      <c r="A9" s="12" t="s">
        <v>30</v>
      </c>
      <c r="B9" s="12" t="s">
        <v>50</v>
      </c>
      <c r="C9" s="12" t="s">
        <v>51</v>
      </c>
      <c r="D9" s="12" t="s">
        <v>52</v>
      </c>
      <c r="E9" s="12" t="s">
        <v>56</v>
      </c>
      <c r="F9" s="12" t="s">
        <v>57</v>
      </c>
      <c r="G9" s="12"/>
      <c r="H9" s="12"/>
      <c r="I9" s="12"/>
      <c r="J9" s="12" t="s">
        <v>58</v>
      </c>
      <c r="K9" s="12" t="s">
        <v>54</v>
      </c>
      <c r="L9" s="12" t="s">
        <v>55</v>
      </c>
      <c r="M9" s="12" t="s">
        <v>59</v>
      </c>
      <c r="N9" s="12" t="s">
        <v>12</v>
      </c>
    </row>
    <row r="10" spans="1:28" x14ac:dyDescent="0.25">
      <c r="A10" s="24">
        <v>44424</v>
      </c>
      <c r="B10" s="14">
        <v>2.5</v>
      </c>
      <c r="C10" s="14">
        <v>-3</v>
      </c>
      <c r="D10" s="14"/>
      <c r="E10" s="14"/>
      <c r="F10" s="14"/>
      <c r="J10" s="26">
        <f>IF(A10*1=0,"",SUM(B10:I10))</f>
        <v>-0.5</v>
      </c>
      <c r="K10">
        <f ca="1">IF(A10*1=0,"",YEARFRAC($B$3,A10,VLOOKUP($B$4,ExcelllBasisLegend!$B$4:$C$8,2,FALSE)))</f>
        <v>0.29444444444444445</v>
      </c>
      <c r="L10" s="25">
        <f t="shared" ref="L10:L41" ca="1" si="0">IF(A10*1=0,"",$L$3+K10*$L$2)</f>
        <v>4.0294444444444445E-2</v>
      </c>
      <c r="M10">
        <f t="shared" ref="M10:M73" ca="1" si="1">IF(A10*1=0,"",EXP(-K10*L10))</f>
        <v>0.98820563005019357</v>
      </c>
      <c r="N10">
        <f ca="1">IF(A10*1=0,"",M10*J10)</f>
        <v>-0.49410281502509679</v>
      </c>
    </row>
    <row r="11" spans="1:28" x14ac:dyDescent="0.25">
      <c r="A11" s="24">
        <v>44607</v>
      </c>
      <c r="B11" s="14">
        <v>2.5</v>
      </c>
      <c r="C11" s="14"/>
      <c r="D11" s="14"/>
      <c r="E11" s="14"/>
      <c r="F11" s="14"/>
      <c r="J11" s="26">
        <f t="shared" ref="J11:J74" si="2">IF(A11*1=0,"",SUM(B11:I11))</f>
        <v>2.5</v>
      </c>
      <c r="K11">
        <f ca="1">IF(A11*1=0,"",YEARFRAC($B$3,A11,VLOOKUP($B$4,ExcelllBasisLegend!$B$4:$C$8,2,FALSE)))</f>
        <v>0.80277777777777781</v>
      </c>
      <c r="L11" s="25">
        <f t="shared" ca="1" si="0"/>
        <v>4.0802777777777778E-2</v>
      </c>
      <c r="M11">
        <f t="shared" ca="1" si="1"/>
        <v>0.967775090456372</v>
      </c>
      <c r="N11">
        <f t="shared" ref="N11:N74" ca="1" si="3">IF(A11*1=0,"",M11*J11)</f>
        <v>2.4194377261409299</v>
      </c>
    </row>
    <row r="12" spans="1:28" x14ac:dyDescent="0.25">
      <c r="A12" s="24">
        <v>44789</v>
      </c>
      <c r="B12" s="14">
        <v>2.5</v>
      </c>
      <c r="C12" s="14">
        <v>-3.1</v>
      </c>
      <c r="D12" s="14"/>
      <c r="E12" s="14"/>
      <c r="F12" s="14"/>
      <c r="J12" s="26">
        <f t="shared" si="2"/>
        <v>-0.60000000000000009</v>
      </c>
      <c r="K12">
        <f ca="1">IF(A12*1=0,"",YEARFRAC($B$3,A12,VLOOKUP($B$4,ExcelllBasisLegend!$B$4:$C$8,2,FALSE)))</f>
        <v>1.3083333333333333</v>
      </c>
      <c r="L12" s="25">
        <f t="shared" ca="1" si="0"/>
        <v>4.1308333333333336E-2</v>
      </c>
      <c r="M12">
        <f t="shared" ca="1" si="1"/>
        <v>0.94738940722533305</v>
      </c>
      <c r="N12">
        <f t="shared" ca="1" si="3"/>
        <v>-0.56843364433519994</v>
      </c>
    </row>
    <row r="13" spans="1:28" x14ac:dyDescent="0.25">
      <c r="A13" s="24">
        <v>44972</v>
      </c>
      <c r="B13" s="14">
        <v>2.5</v>
      </c>
      <c r="C13" s="14"/>
      <c r="D13" s="14"/>
      <c r="E13" s="14"/>
      <c r="F13" s="14"/>
      <c r="J13" s="26">
        <f t="shared" si="2"/>
        <v>2.5</v>
      </c>
      <c r="K13">
        <f ca="1">IF(A13*1=0,"",YEARFRAC($B$3,A13,VLOOKUP($B$4,ExcelllBasisLegend!$B$4:$C$8,2,FALSE)))</f>
        <v>1.8166666666666667</v>
      </c>
      <c r="L13" s="25">
        <f t="shared" ca="1" si="0"/>
        <v>4.1816666666666669E-2</v>
      </c>
      <c r="M13">
        <f t="shared" ca="1" si="1"/>
        <v>0.92684684349034552</v>
      </c>
      <c r="N13">
        <f t="shared" ca="1" si="3"/>
        <v>2.317117108725864</v>
      </c>
    </row>
    <row r="14" spans="1:28" x14ac:dyDescent="0.25">
      <c r="A14" s="24">
        <v>45154</v>
      </c>
      <c r="B14" s="14">
        <v>2.5</v>
      </c>
      <c r="C14" s="14">
        <v>-3.2</v>
      </c>
      <c r="D14" s="14"/>
      <c r="E14" s="14"/>
      <c r="F14" s="14"/>
      <c r="J14" s="26">
        <f t="shared" si="2"/>
        <v>-0.70000000000000018</v>
      </c>
      <c r="K14">
        <f ca="1">IF(A14*1=0,"",YEARFRAC($B$3,A14,VLOOKUP($B$4,ExcelllBasisLegend!$B$4:$C$8,2,FALSE)))</f>
        <v>2.3222222222222224</v>
      </c>
      <c r="L14" s="25">
        <f t="shared" ca="1" si="0"/>
        <v>4.2322222222222226E-2</v>
      </c>
      <c r="M14">
        <f t="shared" ca="1" si="1"/>
        <v>0.90639362289120806</v>
      </c>
      <c r="N14">
        <f t="shared" ca="1" si="3"/>
        <v>-0.63447553602384577</v>
      </c>
    </row>
    <row r="15" spans="1:28" x14ac:dyDescent="0.25">
      <c r="A15" s="24">
        <v>45337</v>
      </c>
      <c r="B15" s="14">
        <v>2.5</v>
      </c>
      <c r="C15" s="14"/>
      <c r="D15" s="14"/>
      <c r="E15" s="14"/>
      <c r="F15" s="14"/>
      <c r="J15" s="26">
        <f t="shared" si="2"/>
        <v>2.5</v>
      </c>
      <c r="K15">
        <f ca="1">IF(A15*1=0,"",YEARFRAC($B$3,A15,VLOOKUP($B$4,ExcelllBasisLegend!$B$4:$C$8,2,FALSE)))</f>
        <v>2.8305555555555557</v>
      </c>
      <c r="L15" s="25">
        <f t="shared" ca="1" si="0"/>
        <v>4.2830555555555559E-2</v>
      </c>
      <c r="M15">
        <f t="shared" ca="1" si="1"/>
        <v>0.88582641540846441</v>
      </c>
      <c r="N15">
        <f t="shared" ca="1" si="3"/>
        <v>2.214566038521161</v>
      </c>
    </row>
    <row r="16" spans="1:28" x14ac:dyDescent="0.25">
      <c r="A16" s="24">
        <v>45519</v>
      </c>
      <c r="B16" s="14">
        <v>2.5</v>
      </c>
      <c r="C16" s="14">
        <v>-3.3</v>
      </c>
      <c r="D16" s="14"/>
      <c r="E16" s="14"/>
      <c r="F16" s="14"/>
      <c r="J16" s="26">
        <f t="shared" si="2"/>
        <v>-0.79999999999999982</v>
      </c>
      <c r="K16">
        <f ca="1">IF(A16*1=0,"",YEARFRAC($B$3,A16,VLOOKUP($B$4,ExcelllBasisLegend!$B$4:$C$8,2,FALSE)))</f>
        <v>3.3361111111111112</v>
      </c>
      <c r="L16" s="25">
        <f t="shared" ca="1" si="0"/>
        <v>4.333611111111111E-2</v>
      </c>
      <c r="M16">
        <f t="shared" ca="1" si="1"/>
        <v>0.86539080032872284</v>
      </c>
      <c r="N16">
        <f t="shared" ca="1" si="3"/>
        <v>-0.69231264026297812</v>
      </c>
    </row>
    <row r="17" spans="1:14" x14ac:dyDescent="0.25">
      <c r="A17" s="24">
        <v>45703</v>
      </c>
      <c r="B17" s="14">
        <v>2.5</v>
      </c>
      <c r="C17" s="14"/>
      <c r="D17" s="14"/>
      <c r="E17" s="14"/>
      <c r="F17" s="14"/>
      <c r="J17" s="26">
        <f t="shared" si="2"/>
        <v>2.5</v>
      </c>
      <c r="K17">
        <f ca="1">IF(A17*1=0,"",YEARFRAC($B$3,A17,VLOOKUP($B$4,ExcelllBasisLegend!$B$4:$C$8,2,FALSE)))</f>
        <v>3.8472222222222223</v>
      </c>
      <c r="L17" s="25">
        <f t="shared" ca="1" si="0"/>
        <v>4.3847222222222225E-2</v>
      </c>
      <c r="M17">
        <f t="shared" ca="1" si="1"/>
        <v>0.8447707352106375</v>
      </c>
      <c r="N17">
        <f t="shared" ca="1" si="3"/>
        <v>2.1119268380265939</v>
      </c>
    </row>
    <row r="18" spans="1:14" x14ac:dyDescent="0.25">
      <c r="A18" s="24">
        <v>45885</v>
      </c>
      <c r="B18" s="14">
        <v>2.5</v>
      </c>
      <c r="C18" s="14">
        <v>-3.4</v>
      </c>
      <c r="D18" s="14"/>
      <c r="E18" s="14"/>
      <c r="F18" s="14"/>
      <c r="J18" s="26">
        <f t="shared" si="2"/>
        <v>-0.89999999999999991</v>
      </c>
      <c r="K18">
        <f ca="1">IF(A18*1=0,"",YEARFRAC($B$3,A18,VLOOKUP($B$4,ExcelllBasisLegend!$B$4:$C$8,2,FALSE)))</f>
        <v>4.3527777777777779</v>
      </c>
      <c r="L18" s="25">
        <f t="shared" ca="1" si="0"/>
        <v>4.4352777777777783E-2</v>
      </c>
      <c r="M18">
        <f t="shared" ca="1" si="1"/>
        <v>0.82443433241759445</v>
      </c>
      <c r="N18">
        <f t="shared" ca="1" si="3"/>
        <v>-0.74199089917583494</v>
      </c>
    </row>
    <row r="19" spans="1:14" x14ac:dyDescent="0.25">
      <c r="A19" s="24">
        <v>46068</v>
      </c>
      <c r="B19" s="14">
        <v>2.5</v>
      </c>
      <c r="C19" s="14"/>
      <c r="D19" s="14"/>
      <c r="E19" s="14"/>
      <c r="F19" s="14"/>
      <c r="J19" s="26">
        <f t="shared" si="2"/>
        <v>2.5</v>
      </c>
      <c r="K19">
        <f ca="1">IF(A19*1=0,"",YEARFRAC($B$3,A19,VLOOKUP($B$4,ExcelllBasisLegend!$B$4:$C$8,2,FALSE)))</f>
        <v>4.8611111111111107</v>
      </c>
      <c r="L19" s="25">
        <f t="shared" ca="1" si="0"/>
        <v>4.4861111111111115E-2</v>
      </c>
      <c r="M19">
        <f t="shared" ca="1" si="1"/>
        <v>0.80406525860411626</v>
      </c>
      <c r="N19">
        <f t="shared" ca="1" si="3"/>
        <v>2.0101631465102905</v>
      </c>
    </row>
    <row r="20" spans="1:14" x14ac:dyDescent="0.25">
      <c r="A20" s="24">
        <v>46250</v>
      </c>
      <c r="B20" s="14">
        <v>2.5</v>
      </c>
      <c r="C20" s="14">
        <v>-3.5</v>
      </c>
      <c r="D20" s="14"/>
      <c r="E20" s="14"/>
      <c r="F20" s="14"/>
      <c r="J20" s="26">
        <f t="shared" si="2"/>
        <v>-1</v>
      </c>
      <c r="K20">
        <f ca="1">IF(A20*1=0,"",YEARFRAC($B$3,A20,VLOOKUP($B$4,ExcelllBasisLegend!$B$4:$C$8,2,FALSE)))</f>
        <v>5.3666666666666663</v>
      </c>
      <c r="L20" s="25">
        <f t="shared" ca="1" si="0"/>
        <v>4.5366666666666666E-2</v>
      </c>
      <c r="M20">
        <f t="shared" ca="1" si="1"/>
        <v>0.78390473477788936</v>
      </c>
      <c r="N20">
        <f t="shared" ca="1" si="3"/>
        <v>-0.78390473477788936</v>
      </c>
    </row>
    <row r="21" spans="1:14" x14ac:dyDescent="0.25">
      <c r="A21" s="24">
        <v>46433</v>
      </c>
      <c r="B21" s="14">
        <v>2.5</v>
      </c>
      <c r="C21" s="14"/>
      <c r="D21" s="14"/>
      <c r="E21" s="14"/>
      <c r="J21" s="26">
        <f t="shared" si="2"/>
        <v>2.5</v>
      </c>
      <c r="K21">
        <f ca="1">IF(A21*1=0,"",YEARFRAC($B$3,A21,VLOOKUP($B$4,ExcelllBasisLegend!$B$4:$C$8,2,FALSE)))</f>
        <v>5.875</v>
      </c>
      <c r="L21" s="25">
        <f t="shared" ca="1" si="0"/>
        <v>4.5874999999999999E-2</v>
      </c>
      <c r="M21">
        <f t="shared" ca="1" si="1"/>
        <v>0.76374934584560372</v>
      </c>
      <c r="N21">
        <f t="shared" ca="1" si="3"/>
        <v>1.9093733646140092</v>
      </c>
    </row>
    <row r="22" spans="1:14" x14ac:dyDescent="0.25">
      <c r="A22" s="24">
        <v>46615</v>
      </c>
      <c r="B22" s="14">
        <v>2.5</v>
      </c>
      <c r="C22" s="14">
        <v>-3.6</v>
      </c>
      <c r="D22" s="14"/>
      <c r="E22" s="14"/>
      <c r="J22" s="26">
        <f t="shared" si="2"/>
        <v>-1.1000000000000001</v>
      </c>
      <c r="K22">
        <f ca="1">IF(A22*1=0,"",YEARFRAC($B$3,A22,VLOOKUP($B$4,ExcelllBasisLegend!$B$4:$C$8,2,FALSE)))</f>
        <v>6.3805555555555555</v>
      </c>
      <c r="L22" s="25">
        <f t="shared" ca="1" si="0"/>
        <v>4.6380555555555557E-2</v>
      </c>
      <c r="M22">
        <f t="shared" ca="1" si="1"/>
        <v>0.74383673426699104</v>
      </c>
      <c r="N22">
        <f t="shared" ca="1" si="3"/>
        <v>-0.8182204076936902</v>
      </c>
    </row>
    <row r="23" spans="1:14" x14ac:dyDescent="0.25">
      <c r="A23" s="24">
        <v>46798</v>
      </c>
      <c r="B23" s="14">
        <v>2.5</v>
      </c>
      <c r="C23" s="14"/>
      <c r="D23" s="14"/>
      <c r="E23" s="14"/>
      <c r="J23" s="26">
        <f t="shared" si="2"/>
        <v>2.5</v>
      </c>
      <c r="K23">
        <f ca="1">IF(A23*1=0,"",YEARFRAC($B$3,A23,VLOOKUP($B$4,ExcelllBasisLegend!$B$4:$C$8,2,FALSE)))</f>
        <v>6.8888888888888893</v>
      </c>
      <c r="L23" s="25">
        <f t="shared" ca="1" si="0"/>
        <v>4.688888888888889E-2</v>
      </c>
      <c r="M23">
        <f t="shared" ca="1" si="1"/>
        <v>0.72396491647426819</v>
      </c>
      <c r="N23">
        <f t="shared" ca="1" si="3"/>
        <v>1.8099122911856704</v>
      </c>
    </row>
    <row r="24" spans="1:14" x14ac:dyDescent="0.25">
      <c r="A24" s="24">
        <v>46980</v>
      </c>
      <c r="B24" s="14">
        <v>2.5</v>
      </c>
      <c r="C24" s="14">
        <v>-3.7</v>
      </c>
      <c r="D24" s="14"/>
      <c r="E24" s="14"/>
      <c r="J24" s="26">
        <f t="shared" si="2"/>
        <v>-1.2000000000000002</v>
      </c>
      <c r="K24">
        <f ca="1">IF(A24*1=0,"",YEARFRAC($B$3,A24,VLOOKUP($B$4,ExcelllBasisLegend!$B$4:$C$8,2,FALSE)))</f>
        <v>7.3944444444444448</v>
      </c>
      <c r="L24" s="25">
        <f t="shared" ca="1" si="0"/>
        <v>4.7394444444444447E-2</v>
      </c>
      <c r="M24">
        <f t="shared" ca="1" si="1"/>
        <v>0.70436711651594375</v>
      </c>
      <c r="N24">
        <f t="shared" ca="1" si="3"/>
        <v>-0.84524053981913261</v>
      </c>
    </row>
    <row r="25" spans="1:14" x14ac:dyDescent="0.25">
      <c r="A25" s="24">
        <v>47164</v>
      </c>
      <c r="B25" s="14">
        <v>2.5</v>
      </c>
      <c r="C25" s="14"/>
      <c r="D25" s="14"/>
      <c r="E25" s="14"/>
      <c r="J25" s="26">
        <f t="shared" si="2"/>
        <v>2.5</v>
      </c>
      <c r="K25">
        <f ca="1">IF(A25*1=0,"",YEARFRAC($B$3,A25,VLOOKUP($B$4,ExcelllBasisLegend!$B$4:$C$8,2,FALSE)))</f>
        <v>7.9055555555555559</v>
      </c>
      <c r="L25" s="25">
        <f t="shared" ca="1" si="0"/>
        <v>4.7905555555555555E-2</v>
      </c>
      <c r="M25">
        <f t="shared" ca="1" si="1"/>
        <v>0.68473729114065018</v>
      </c>
      <c r="N25">
        <f t="shared" ca="1" si="3"/>
        <v>1.7118432278516256</v>
      </c>
    </row>
    <row r="26" spans="1:14" x14ac:dyDescent="0.25">
      <c r="A26" s="24">
        <v>47346</v>
      </c>
      <c r="B26" s="14">
        <v>2.5</v>
      </c>
      <c r="C26" s="14">
        <v>-3.8</v>
      </c>
      <c r="D26" s="14"/>
      <c r="E26" s="14"/>
      <c r="J26" s="26">
        <f t="shared" si="2"/>
        <v>-1.2999999999999998</v>
      </c>
      <c r="K26">
        <f ca="1">IF(A26*1=0,"",YEARFRAC($B$3,A26,VLOOKUP($B$4,ExcelllBasisLegend!$B$4:$C$8,2,FALSE)))</f>
        <v>8.4111111111111114</v>
      </c>
      <c r="L26" s="25">
        <f t="shared" ca="1" si="0"/>
        <v>4.8411111111111113E-2</v>
      </c>
      <c r="M26">
        <f t="shared" ca="1" si="1"/>
        <v>0.66551690829316079</v>
      </c>
      <c r="N26">
        <f t="shared" ca="1" si="3"/>
        <v>-0.86517198078110891</v>
      </c>
    </row>
    <row r="27" spans="1:14" x14ac:dyDescent="0.25">
      <c r="A27" s="24">
        <v>47529</v>
      </c>
      <c r="B27" s="14">
        <v>2.5</v>
      </c>
      <c r="C27" s="14"/>
      <c r="D27" s="14"/>
      <c r="E27" s="14"/>
      <c r="J27" s="26">
        <f t="shared" si="2"/>
        <v>2.5</v>
      </c>
      <c r="K27">
        <f ca="1">IF(A27*1=0,"",YEARFRAC($B$3,A27,VLOOKUP($B$4,ExcelllBasisLegend!$B$4:$C$8,2,FALSE)))</f>
        <v>8.9194444444444443</v>
      </c>
      <c r="L27" s="25">
        <f t="shared" ca="1" si="0"/>
        <v>4.8919444444444446E-2</v>
      </c>
      <c r="M27">
        <f t="shared" ca="1" si="1"/>
        <v>0.64640161910471083</v>
      </c>
      <c r="N27">
        <f t="shared" ca="1" si="3"/>
        <v>1.616004047761777</v>
      </c>
    </row>
    <row r="28" spans="1:14" x14ac:dyDescent="0.25">
      <c r="A28" s="24">
        <v>47711</v>
      </c>
      <c r="B28" s="14">
        <v>2.5</v>
      </c>
      <c r="C28" s="14">
        <v>-3.9</v>
      </c>
      <c r="D28" s="14"/>
      <c r="E28" s="14"/>
      <c r="F28" s="23"/>
      <c r="J28" s="26">
        <f t="shared" si="2"/>
        <v>-1.4</v>
      </c>
      <c r="K28">
        <f ca="1">IF(A28*1=0,"",YEARFRAC($B$3,A28,VLOOKUP($B$4,ExcelllBasisLegend!$B$4:$C$8,2,FALSE)))</f>
        <v>9.4250000000000007</v>
      </c>
      <c r="L28" s="25">
        <f t="shared" ca="1" si="0"/>
        <v>4.9425000000000004E-2</v>
      </c>
      <c r="M28">
        <f t="shared" ca="1" si="1"/>
        <v>0.62761357709501464</v>
      </c>
      <c r="N28">
        <f t="shared" ca="1" si="3"/>
        <v>-0.87865900793302043</v>
      </c>
    </row>
    <row r="29" spans="1:14" x14ac:dyDescent="0.25">
      <c r="A29" s="24">
        <v>47894</v>
      </c>
      <c r="B29" s="14">
        <v>2.5</v>
      </c>
      <c r="C29" s="14"/>
      <c r="D29" s="14"/>
      <c r="E29" s="14"/>
      <c r="J29" s="26">
        <f t="shared" si="2"/>
        <v>2.5</v>
      </c>
      <c r="K29">
        <f ca="1">IF(A29*1=0,"",YEARFRAC($B$3,A29,VLOOKUP($B$4,ExcelllBasisLegend!$B$4:$C$8,2,FALSE)))</f>
        <v>9.9333333333333336</v>
      </c>
      <c r="L29" s="25">
        <f t="shared" ca="1" si="0"/>
        <v>4.9933333333333337E-2</v>
      </c>
      <c r="M29">
        <f t="shared" ca="1" si="1"/>
        <v>0.60895893458272876</v>
      </c>
      <c r="N29">
        <f t="shared" ca="1" si="3"/>
        <v>1.522397336456822</v>
      </c>
    </row>
    <row r="30" spans="1:14" x14ac:dyDescent="0.25">
      <c r="A30" s="24">
        <v>47928</v>
      </c>
      <c r="B30" s="14"/>
      <c r="C30" s="14"/>
      <c r="D30" s="14">
        <v>-30.6</v>
      </c>
      <c r="E30" s="14"/>
      <c r="J30" s="26">
        <f t="shared" si="2"/>
        <v>-30.6</v>
      </c>
      <c r="K30">
        <f ca="1">IF(A30*1=0,"",YEARFRAC($B$3,A30,VLOOKUP($B$4,ExcelllBasisLegend!$B$4:$C$8,2,FALSE)))</f>
        <v>10.027777777777779</v>
      </c>
      <c r="L30" s="25">
        <f t="shared" ca="1" si="0"/>
        <v>5.0027777777777782E-2</v>
      </c>
      <c r="M30">
        <f ca="1">IF(A30*1=0,"",EXP(-K30*L30))</f>
        <v>0.60552014999314774</v>
      </c>
      <c r="N30">
        <f t="shared" ca="1" si="3"/>
        <v>-18.52891658979032</v>
      </c>
    </row>
    <row r="31" spans="1:14" x14ac:dyDescent="0.25">
      <c r="A31" s="24"/>
      <c r="B31" s="14"/>
      <c r="C31" s="14"/>
      <c r="D31" s="14"/>
      <c r="E31" s="14"/>
      <c r="J31" s="26" t="str">
        <f t="shared" si="2"/>
        <v/>
      </c>
      <c r="K31" t="str">
        <f>IF(A31*1=0,"",YEARFRAC($B$3,A31,VLOOKUP($B$4,ExcelllBasisLegend!$B$4:$C$8,2,FALSE)))</f>
        <v/>
      </c>
      <c r="L31" s="25" t="str">
        <f t="shared" si="0"/>
        <v/>
      </c>
      <c r="M31" t="str">
        <f t="shared" si="1"/>
        <v/>
      </c>
      <c r="N31" t="str">
        <f t="shared" si="3"/>
        <v/>
      </c>
    </row>
    <row r="32" spans="1:14" x14ac:dyDescent="0.25">
      <c r="A32" s="24"/>
      <c r="B32" s="14"/>
      <c r="C32" s="14"/>
      <c r="D32" s="14"/>
      <c r="E32" s="14"/>
      <c r="J32" s="26" t="str">
        <f t="shared" si="2"/>
        <v/>
      </c>
      <c r="K32" t="str">
        <f>IF(A32*1=0,"",YEARFRAC($B$3,A32,VLOOKUP($B$4,ExcelllBasisLegend!$B$4:$C$8,2,FALSE)))</f>
        <v/>
      </c>
      <c r="L32" s="25" t="str">
        <f t="shared" si="0"/>
        <v/>
      </c>
      <c r="M32" t="str">
        <f t="shared" si="1"/>
        <v/>
      </c>
      <c r="N32" t="str">
        <f t="shared" si="3"/>
        <v/>
      </c>
    </row>
    <row r="33" spans="1:14" x14ac:dyDescent="0.25">
      <c r="A33" s="24"/>
      <c r="B33" s="14"/>
      <c r="C33" s="14"/>
      <c r="D33" s="14"/>
      <c r="E33" s="14"/>
      <c r="J33" s="26" t="str">
        <f t="shared" si="2"/>
        <v/>
      </c>
      <c r="K33" t="str">
        <f>IF(A33*1=0,"",YEARFRAC($B$3,A33,VLOOKUP($B$4,ExcelllBasisLegend!$B$4:$C$8,2,FALSE)))</f>
        <v/>
      </c>
      <c r="L33" s="25" t="str">
        <f t="shared" si="0"/>
        <v/>
      </c>
      <c r="M33" t="str">
        <f t="shared" si="1"/>
        <v/>
      </c>
      <c r="N33" t="str">
        <f t="shared" si="3"/>
        <v/>
      </c>
    </row>
    <row r="34" spans="1:14" x14ac:dyDescent="0.25">
      <c r="A34" s="24"/>
      <c r="B34" s="14"/>
      <c r="C34" s="14"/>
      <c r="D34" s="14"/>
      <c r="E34" s="14"/>
      <c r="J34" s="26" t="str">
        <f t="shared" si="2"/>
        <v/>
      </c>
      <c r="K34" t="str">
        <f>IF(A34*1=0,"",YEARFRAC($B$3,A34,VLOOKUP($B$4,ExcelllBasisLegend!$B$4:$C$8,2,FALSE)))</f>
        <v/>
      </c>
      <c r="L34" s="25" t="str">
        <f t="shared" si="0"/>
        <v/>
      </c>
      <c r="M34" t="str">
        <f t="shared" si="1"/>
        <v/>
      </c>
      <c r="N34" t="str">
        <f t="shared" si="3"/>
        <v/>
      </c>
    </row>
    <row r="35" spans="1:14" x14ac:dyDescent="0.25">
      <c r="A35" s="24"/>
      <c r="B35" s="14"/>
      <c r="C35" s="14"/>
      <c r="D35" s="14"/>
      <c r="E35" s="14"/>
      <c r="J35" s="26" t="str">
        <f t="shared" si="2"/>
        <v/>
      </c>
      <c r="K35" t="str">
        <f>IF(A35*1=0,"",YEARFRAC($B$3,A35,VLOOKUP($B$4,ExcelllBasisLegend!$B$4:$C$8,2,FALSE)))</f>
        <v/>
      </c>
      <c r="L35" s="25" t="str">
        <f t="shared" si="0"/>
        <v/>
      </c>
      <c r="M35" t="str">
        <f t="shared" si="1"/>
        <v/>
      </c>
      <c r="N35" t="str">
        <f t="shared" si="3"/>
        <v/>
      </c>
    </row>
    <row r="36" spans="1:14" x14ac:dyDescent="0.25">
      <c r="A36" s="24"/>
      <c r="B36" s="14"/>
      <c r="C36" s="14"/>
      <c r="D36" s="14"/>
      <c r="E36" s="14"/>
      <c r="J36" s="26" t="str">
        <f t="shared" si="2"/>
        <v/>
      </c>
      <c r="K36" t="str">
        <f>IF(A36*1=0,"",YEARFRAC($B$3,A36,VLOOKUP($B$4,ExcelllBasisLegend!$B$4:$C$8,2,FALSE)))</f>
        <v/>
      </c>
      <c r="L36" s="25" t="str">
        <f t="shared" si="0"/>
        <v/>
      </c>
      <c r="M36" t="str">
        <f t="shared" si="1"/>
        <v/>
      </c>
      <c r="N36" t="str">
        <f t="shared" si="3"/>
        <v/>
      </c>
    </row>
    <row r="37" spans="1:14" x14ac:dyDescent="0.25">
      <c r="A37" s="24"/>
      <c r="B37" s="14"/>
      <c r="C37" s="14"/>
      <c r="D37" s="14"/>
      <c r="E37" s="14"/>
      <c r="J37" s="26" t="str">
        <f t="shared" si="2"/>
        <v/>
      </c>
      <c r="K37" t="str">
        <f>IF(A37*1=0,"",YEARFRAC($B$3,A37,VLOOKUP($B$4,ExcelllBasisLegend!$B$4:$C$8,2,FALSE)))</f>
        <v/>
      </c>
      <c r="L37" s="25" t="str">
        <f t="shared" si="0"/>
        <v/>
      </c>
      <c r="M37" t="str">
        <f t="shared" si="1"/>
        <v/>
      </c>
      <c r="N37" t="str">
        <f t="shared" si="3"/>
        <v/>
      </c>
    </row>
    <row r="38" spans="1:14" x14ac:dyDescent="0.25">
      <c r="A38" s="24"/>
      <c r="B38" s="14"/>
      <c r="C38" s="14"/>
      <c r="D38" s="14"/>
      <c r="E38" s="14"/>
      <c r="J38" s="26" t="str">
        <f t="shared" si="2"/>
        <v/>
      </c>
      <c r="K38" t="str">
        <f>IF(A38*1=0,"",YEARFRAC($B$3,A38,VLOOKUP($B$4,ExcelllBasisLegend!$B$4:$C$8,2,FALSE)))</f>
        <v/>
      </c>
      <c r="L38" s="25" t="str">
        <f t="shared" si="0"/>
        <v/>
      </c>
      <c r="M38" t="str">
        <f t="shared" si="1"/>
        <v/>
      </c>
      <c r="N38" t="str">
        <f t="shared" si="3"/>
        <v/>
      </c>
    </row>
    <row r="39" spans="1:14" x14ac:dyDescent="0.25">
      <c r="A39" s="24"/>
      <c r="B39" s="14"/>
      <c r="C39" s="14"/>
      <c r="D39" s="14"/>
      <c r="E39" s="14"/>
      <c r="J39" s="26" t="str">
        <f t="shared" si="2"/>
        <v/>
      </c>
      <c r="K39" t="str">
        <f>IF(A39*1=0,"",YEARFRAC($B$3,A39,VLOOKUP($B$4,ExcelllBasisLegend!$B$4:$C$8,2,FALSE)))</f>
        <v/>
      </c>
      <c r="L39" s="25" t="str">
        <f t="shared" si="0"/>
        <v/>
      </c>
      <c r="M39" t="str">
        <f t="shared" si="1"/>
        <v/>
      </c>
      <c r="N39" t="str">
        <f t="shared" si="3"/>
        <v/>
      </c>
    </row>
    <row r="40" spans="1:14" x14ac:dyDescent="0.25">
      <c r="A40" s="24"/>
      <c r="B40" s="14"/>
      <c r="C40" s="14"/>
      <c r="D40" s="14"/>
      <c r="E40" s="14"/>
      <c r="J40" s="26" t="str">
        <f t="shared" si="2"/>
        <v/>
      </c>
      <c r="K40" t="str">
        <f>IF(A40*1=0,"",YEARFRAC($B$3,A40,VLOOKUP($B$4,ExcelllBasisLegend!$B$4:$C$8,2,FALSE)))</f>
        <v/>
      </c>
      <c r="L40" s="25" t="str">
        <f t="shared" si="0"/>
        <v/>
      </c>
      <c r="M40" t="str">
        <f t="shared" si="1"/>
        <v/>
      </c>
      <c r="N40" t="str">
        <f t="shared" si="3"/>
        <v/>
      </c>
    </row>
    <row r="41" spans="1:14" x14ac:dyDescent="0.25">
      <c r="A41" s="24"/>
      <c r="B41" s="14"/>
      <c r="C41" s="14"/>
      <c r="D41" s="14"/>
      <c r="E41" s="14"/>
      <c r="J41" s="26" t="str">
        <f t="shared" si="2"/>
        <v/>
      </c>
      <c r="K41" t="str">
        <f>IF(A41*1=0,"",YEARFRAC($B$3,A41,VLOOKUP($B$4,ExcelllBasisLegend!$B$4:$C$8,2,FALSE)))</f>
        <v/>
      </c>
      <c r="L41" s="25" t="str">
        <f t="shared" si="0"/>
        <v/>
      </c>
      <c r="M41" t="str">
        <f t="shared" si="1"/>
        <v/>
      </c>
      <c r="N41" t="str">
        <f t="shared" si="3"/>
        <v/>
      </c>
    </row>
    <row r="42" spans="1:14" x14ac:dyDescent="0.25">
      <c r="A42" s="24"/>
      <c r="B42" s="14"/>
      <c r="C42" s="14"/>
      <c r="D42" s="14"/>
      <c r="E42" s="14"/>
      <c r="J42" s="26" t="str">
        <f t="shared" si="2"/>
        <v/>
      </c>
      <c r="K42" t="str">
        <f>IF(A42*1=0,"",YEARFRAC($B$3,A42,VLOOKUP($B$4,ExcelllBasisLegend!$B$4:$C$8,2,FALSE)))</f>
        <v/>
      </c>
      <c r="L42" s="25" t="str">
        <f t="shared" ref="L42:L73" si="4">IF(A42*1=0,"",$L$3+K42*$L$2)</f>
        <v/>
      </c>
      <c r="M42" t="str">
        <f t="shared" si="1"/>
        <v/>
      </c>
      <c r="N42" t="str">
        <f t="shared" si="3"/>
        <v/>
      </c>
    </row>
    <row r="43" spans="1:14" x14ac:dyDescent="0.25">
      <c r="A43" s="24"/>
      <c r="B43" s="14"/>
      <c r="C43" s="14"/>
      <c r="D43" s="14"/>
      <c r="E43" s="14"/>
      <c r="J43" s="26" t="str">
        <f t="shared" si="2"/>
        <v/>
      </c>
      <c r="K43" t="str">
        <f>IF(A43*1=0,"",YEARFRAC($B$3,A43,VLOOKUP($B$4,ExcelllBasisLegend!$B$4:$C$8,2,FALSE)))</f>
        <v/>
      </c>
      <c r="L43" s="25" t="str">
        <f t="shared" si="4"/>
        <v/>
      </c>
      <c r="M43" t="str">
        <f t="shared" si="1"/>
        <v/>
      </c>
      <c r="N43" t="str">
        <f t="shared" si="3"/>
        <v/>
      </c>
    </row>
    <row r="44" spans="1:14" x14ac:dyDescent="0.25">
      <c r="A44" s="24"/>
      <c r="B44" s="14"/>
      <c r="C44" s="14"/>
      <c r="D44" s="14"/>
      <c r="E44" s="14"/>
      <c r="J44" s="26" t="str">
        <f t="shared" si="2"/>
        <v/>
      </c>
      <c r="K44" t="str">
        <f>IF(A44*1=0,"",YEARFRAC($B$3,A44,VLOOKUP($B$4,ExcelllBasisLegend!$B$4:$C$8,2,FALSE)))</f>
        <v/>
      </c>
      <c r="L44" s="25" t="str">
        <f t="shared" si="4"/>
        <v/>
      </c>
      <c r="M44" t="str">
        <f t="shared" si="1"/>
        <v/>
      </c>
      <c r="N44" t="str">
        <f t="shared" si="3"/>
        <v/>
      </c>
    </row>
    <row r="45" spans="1:14" x14ac:dyDescent="0.25">
      <c r="A45" s="24"/>
      <c r="B45" s="14"/>
      <c r="C45" s="14"/>
      <c r="D45" s="14"/>
      <c r="E45" s="14"/>
      <c r="J45" s="26" t="str">
        <f t="shared" si="2"/>
        <v/>
      </c>
      <c r="K45" t="str">
        <f>IF(A45*1=0,"",YEARFRAC($B$3,A45,VLOOKUP($B$4,ExcelllBasisLegend!$B$4:$C$8,2,FALSE)))</f>
        <v/>
      </c>
      <c r="L45" s="25" t="str">
        <f t="shared" si="4"/>
        <v/>
      </c>
      <c r="M45" t="str">
        <f t="shared" si="1"/>
        <v/>
      </c>
      <c r="N45" t="str">
        <f t="shared" si="3"/>
        <v/>
      </c>
    </row>
    <row r="46" spans="1:14" x14ac:dyDescent="0.25">
      <c r="A46" s="24"/>
      <c r="B46" s="14"/>
      <c r="C46" s="14"/>
      <c r="D46" s="14"/>
      <c r="E46" s="14"/>
      <c r="J46" s="26" t="str">
        <f t="shared" si="2"/>
        <v/>
      </c>
      <c r="K46" t="str">
        <f>IF(A46*1=0,"",YEARFRAC($B$3,A46,VLOOKUP($B$4,ExcelllBasisLegend!$B$4:$C$8,2,FALSE)))</f>
        <v/>
      </c>
      <c r="L46" s="25" t="str">
        <f t="shared" si="4"/>
        <v/>
      </c>
      <c r="M46" t="str">
        <f t="shared" si="1"/>
        <v/>
      </c>
      <c r="N46" t="str">
        <f t="shared" si="3"/>
        <v/>
      </c>
    </row>
    <row r="47" spans="1:14" x14ac:dyDescent="0.25">
      <c r="A47" s="24"/>
      <c r="B47" s="14"/>
      <c r="C47" s="14"/>
      <c r="D47" s="14"/>
      <c r="E47" s="14"/>
      <c r="J47" s="26" t="str">
        <f t="shared" si="2"/>
        <v/>
      </c>
      <c r="K47" t="str">
        <f>IF(A47*1=0,"",YEARFRAC($B$3,A47,VLOOKUP($B$4,ExcelllBasisLegend!$B$4:$C$8,2,FALSE)))</f>
        <v/>
      </c>
      <c r="L47" s="25" t="str">
        <f t="shared" si="4"/>
        <v/>
      </c>
      <c r="M47" t="str">
        <f t="shared" si="1"/>
        <v/>
      </c>
      <c r="N47" t="str">
        <f t="shared" si="3"/>
        <v/>
      </c>
    </row>
    <row r="48" spans="1:14" x14ac:dyDescent="0.25">
      <c r="A48" s="14"/>
      <c r="B48" s="14"/>
      <c r="C48" s="14"/>
      <c r="D48" s="14"/>
      <c r="E48" s="14"/>
      <c r="J48" s="26" t="str">
        <f t="shared" si="2"/>
        <v/>
      </c>
      <c r="K48" t="str">
        <f>IF(A48*1=0,"",YEARFRAC($B$3,A48,VLOOKUP($B$4,ExcelllBasisLegend!$B$4:$C$8,2,FALSE)))</f>
        <v/>
      </c>
      <c r="L48" s="25" t="str">
        <f t="shared" si="4"/>
        <v/>
      </c>
      <c r="M48" t="str">
        <f t="shared" si="1"/>
        <v/>
      </c>
      <c r="N48" t="str">
        <f t="shared" si="3"/>
        <v/>
      </c>
    </row>
    <row r="49" spans="1:14" x14ac:dyDescent="0.25">
      <c r="A49" s="14"/>
      <c r="B49" s="14"/>
      <c r="C49" s="14"/>
      <c r="D49" s="14"/>
      <c r="E49" s="14"/>
      <c r="J49" s="26" t="str">
        <f t="shared" si="2"/>
        <v/>
      </c>
      <c r="K49" t="str">
        <f>IF(A49*1=0,"",YEARFRAC($B$3,A49,VLOOKUP($B$4,ExcelllBasisLegend!$B$4:$C$8,2,FALSE)))</f>
        <v/>
      </c>
      <c r="L49" s="25" t="str">
        <f t="shared" si="4"/>
        <v/>
      </c>
      <c r="M49" t="str">
        <f t="shared" si="1"/>
        <v/>
      </c>
      <c r="N49" t="str">
        <f t="shared" si="3"/>
        <v/>
      </c>
    </row>
    <row r="50" spans="1:14" x14ac:dyDescent="0.25">
      <c r="A50" s="14"/>
      <c r="B50" s="14"/>
      <c r="C50" s="14"/>
      <c r="D50" s="14"/>
      <c r="E50" s="14"/>
      <c r="J50" s="26" t="str">
        <f t="shared" si="2"/>
        <v/>
      </c>
      <c r="K50" t="str">
        <f>IF(A50*1=0,"",YEARFRAC($B$3,A50,VLOOKUP($B$4,ExcelllBasisLegend!$B$4:$C$8,2,FALSE)))</f>
        <v/>
      </c>
      <c r="L50" s="25" t="str">
        <f t="shared" si="4"/>
        <v/>
      </c>
      <c r="M50" t="str">
        <f t="shared" si="1"/>
        <v/>
      </c>
      <c r="N50" t="str">
        <f t="shared" si="3"/>
        <v/>
      </c>
    </row>
    <row r="51" spans="1:14" x14ac:dyDescent="0.25">
      <c r="A51" s="14"/>
      <c r="B51" s="14"/>
      <c r="C51" s="14"/>
      <c r="D51" s="14"/>
      <c r="E51" s="14"/>
      <c r="J51" s="26" t="str">
        <f t="shared" si="2"/>
        <v/>
      </c>
      <c r="K51" t="str">
        <f>IF(A51*1=0,"",YEARFRAC($B$3,A51,VLOOKUP($B$4,ExcelllBasisLegend!$B$4:$C$8,2,FALSE)))</f>
        <v/>
      </c>
      <c r="L51" s="25" t="str">
        <f t="shared" si="4"/>
        <v/>
      </c>
      <c r="M51" t="str">
        <f t="shared" si="1"/>
        <v/>
      </c>
      <c r="N51" t="str">
        <f t="shared" si="3"/>
        <v/>
      </c>
    </row>
    <row r="52" spans="1:14" x14ac:dyDescent="0.25">
      <c r="A52" s="14"/>
      <c r="B52" s="14"/>
      <c r="C52" s="14"/>
      <c r="D52" s="14"/>
      <c r="E52" s="14"/>
      <c r="J52" s="26" t="str">
        <f t="shared" si="2"/>
        <v/>
      </c>
      <c r="K52" t="str">
        <f>IF(A52*1=0,"",YEARFRAC($B$3,A52,VLOOKUP($B$4,ExcelllBasisLegend!$B$4:$C$8,2,FALSE)))</f>
        <v/>
      </c>
      <c r="L52" s="25" t="str">
        <f t="shared" si="4"/>
        <v/>
      </c>
      <c r="M52" t="str">
        <f t="shared" si="1"/>
        <v/>
      </c>
      <c r="N52" t="str">
        <f t="shared" si="3"/>
        <v/>
      </c>
    </row>
    <row r="53" spans="1:14" x14ac:dyDescent="0.25">
      <c r="A53" s="14"/>
      <c r="B53" s="14"/>
      <c r="C53" s="14"/>
      <c r="D53" s="14"/>
      <c r="E53" s="14"/>
      <c r="J53" s="26" t="str">
        <f t="shared" si="2"/>
        <v/>
      </c>
      <c r="K53" t="str">
        <f>IF(A53*1=0,"",YEARFRAC($B$3,A53,VLOOKUP($B$4,ExcelllBasisLegend!$B$4:$C$8,2,FALSE)))</f>
        <v/>
      </c>
      <c r="L53" s="25" t="str">
        <f t="shared" si="4"/>
        <v/>
      </c>
      <c r="M53" t="str">
        <f t="shared" si="1"/>
        <v/>
      </c>
      <c r="N53" t="str">
        <f t="shared" si="3"/>
        <v/>
      </c>
    </row>
    <row r="54" spans="1:14" x14ac:dyDescent="0.25">
      <c r="A54" s="14"/>
      <c r="B54" s="14"/>
      <c r="C54" s="14"/>
      <c r="D54" s="14"/>
      <c r="E54" s="14"/>
      <c r="J54" s="26" t="str">
        <f t="shared" si="2"/>
        <v/>
      </c>
      <c r="K54" t="str">
        <f>IF(A54*1=0,"",YEARFRAC($B$3,A54,VLOOKUP($B$4,ExcelllBasisLegend!$B$4:$C$8,2,FALSE)))</f>
        <v/>
      </c>
      <c r="L54" s="25" t="str">
        <f t="shared" si="4"/>
        <v/>
      </c>
      <c r="M54" t="str">
        <f t="shared" si="1"/>
        <v/>
      </c>
      <c r="N54" t="str">
        <f t="shared" si="3"/>
        <v/>
      </c>
    </row>
    <row r="55" spans="1:14" x14ac:dyDescent="0.25">
      <c r="A55" s="14"/>
      <c r="B55" s="14"/>
      <c r="C55" s="14"/>
      <c r="D55" s="14"/>
      <c r="E55" s="14"/>
      <c r="J55" s="26" t="str">
        <f t="shared" si="2"/>
        <v/>
      </c>
      <c r="K55" t="str">
        <f>IF(A55*1=0,"",YEARFRAC($B$3,A55,VLOOKUP($B$4,ExcelllBasisLegend!$B$4:$C$8,2,FALSE)))</f>
        <v/>
      </c>
      <c r="L55" s="25" t="str">
        <f t="shared" si="4"/>
        <v/>
      </c>
      <c r="M55" t="str">
        <f t="shared" si="1"/>
        <v/>
      </c>
      <c r="N55" t="str">
        <f t="shared" si="3"/>
        <v/>
      </c>
    </row>
    <row r="56" spans="1:14" x14ac:dyDescent="0.25">
      <c r="A56" s="14"/>
      <c r="B56" s="14"/>
      <c r="C56" s="14"/>
      <c r="D56" s="14"/>
      <c r="E56" s="14"/>
      <c r="J56" s="26" t="str">
        <f t="shared" si="2"/>
        <v/>
      </c>
      <c r="K56" t="str">
        <f>IF(A56*1=0,"",YEARFRAC($B$3,A56,VLOOKUP($B$4,ExcelllBasisLegend!$B$4:$C$8,2,FALSE)))</f>
        <v/>
      </c>
      <c r="L56" s="25" t="str">
        <f t="shared" si="4"/>
        <v/>
      </c>
      <c r="M56" t="str">
        <f t="shared" si="1"/>
        <v/>
      </c>
      <c r="N56" t="str">
        <f t="shared" si="3"/>
        <v/>
      </c>
    </row>
    <row r="57" spans="1:14" x14ac:dyDescent="0.25">
      <c r="A57" s="14"/>
      <c r="B57" s="14"/>
      <c r="C57" s="14"/>
      <c r="D57" s="14"/>
      <c r="E57" s="14"/>
      <c r="J57" s="26" t="str">
        <f t="shared" si="2"/>
        <v/>
      </c>
      <c r="K57" t="str">
        <f>IF(A57*1=0,"",YEARFRAC($B$3,A57,VLOOKUP($B$4,ExcelllBasisLegend!$B$4:$C$8,2,FALSE)))</f>
        <v/>
      </c>
      <c r="L57" s="25" t="str">
        <f t="shared" si="4"/>
        <v/>
      </c>
      <c r="M57" t="str">
        <f t="shared" si="1"/>
        <v/>
      </c>
      <c r="N57" t="str">
        <f t="shared" si="3"/>
        <v/>
      </c>
    </row>
    <row r="58" spans="1:14" x14ac:dyDescent="0.25">
      <c r="A58" s="14"/>
      <c r="B58" s="14"/>
      <c r="C58" s="14"/>
      <c r="D58" s="14"/>
      <c r="E58" s="14"/>
      <c r="J58" s="26" t="str">
        <f t="shared" si="2"/>
        <v/>
      </c>
      <c r="K58" t="str">
        <f>IF(A58*1=0,"",YEARFRAC($B$3,A58,VLOOKUP($B$4,ExcelllBasisLegend!$B$4:$C$8,2,FALSE)))</f>
        <v/>
      </c>
      <c r="L58" s="25" t="str">
        <f t="shared" si="4"/>
        <v/>
      </c>
      <c r="M58" t="str">
        <f t="shared" si="1"/>
        <v/>
      </c>
      <c r="N58" t="str">
        <f t="shared" si="3"/>
        <v/>
      </c>
    </row>
    <row r="59" spans="1:14" x14ac:dyDescent="0.25">
      <c r="A59" s="14"/>
      <c r="B59" s="14"/>
      <c r="C59" s="14"/>
      <c r="D59" s="14"/>
      <c r="E59" s="14"/>
      <c r="J59" s="26" t="str">
        <f t="shared" si="2"/>
        <v/>
      </c>
      <c r="K59" t="str">
        <f>IF(A59*1=0,"",YEARFRAC($B$3,A59,VLOOKUP($B$4,ExcelllBasisLegend!$B$4:$C$8,2,FALSE)))</f>
        <v/>
      </c>
      <c r="L59" s="25" t="str">
        <f t="shared" si="4"/>
        <v/>
      </c>
      <c r="M59" t="str">
        <f t="shared" si="1"/>
        <v/>
      </c>
      <c r="N59" t="str">
        <f t="shared" si="3"/>
        <v/>
      </c>
    </row>
    <row r="60" spans="1:14" x14ac:dyDescent="0.25">
      <c r="A60" s="14"/>
      <c r="B60" s="14"/>
      <c r="C60" s="14"/>
      <c r="D60" s="14"/>
      <c r="E60" s="14"/>
      <c r="J60" s="26" t="str">
        <f t="shared" si="2"/>
        <v/>
      </c>
      <c r="K60" t="str">
        <f>IF(A60*1=0,"",YEARFRAC($B$3,A60,VLOOKUP($B$4,ExcelllBasisLegend!$B$4:$C$8,2,FALSE)))</f>
        <v/>
      </c>
      <c r="L60" s="25" t="str">
        <f t="shared" si="4"/>
        <v/>
      </c>
      <c r="M60" t="str">
        <f t="shared" si="1"/>
        <v/>
      </c>
      <c r="N60" t="str">
        <f t="shared" si="3"/>
        <v/>
      </c>
    </row>
    <row r="61" spans="1:14" x14ac:dyDescent="0.25">
      <c r="A61" s="14"/>
      <c r="B61" s="14"/>
      <c r="C61" s="14"/>
      <c r="D61" s="14"/>
      <c r="E61" s="14"/>
      <c r="J61" s="26" t="str">
        <f t="shared" si="2"/>
        <v/>
      </c>
      <c r="K61" t="str">
        <f>IF(A61*1=0,"",YEARFRAC($B$3,A61,VLOOKUP($B$4,ExcelllBasisLegend!$B$4:$C$8,2,FALSE)))</f>
        <v/>
      </c>
      <c r="L61" s="25" t="str">
        <f t="shared" si="4"/>
        <v/>
      </c>
      <c r="M61" t="str">
        <f t="shared" si="1"/>
        <v/>
      </c>
      <c r="N61" t="str">
        <f t="shared" si="3"/>
        <v/>
      </c>
    </row>
    <row r="62" spans="1:14" x14ac:dyDescent="0.25">
      <c r="A62" s="14"/>
      <c r="B62" s="14"/>
      <c r="C62" s="14"/>
      <c r="D62" s="14"/>
      <c r="E62" s="14"/>
      <c r="J62" s="26" t="str">
        <f t="shared" si="2"/>
        <v/>
      </c>
      <c r="K62" t="str">
        <f>IF(A62*1=0,"",YEARFRAC($B$3,A62,VLOOKUP($B$4,ExcelllBasisLegend!$B$4:$C$8,2,FALSE)))</f>
        <v/>
      </c>
      <c r="L62" s="25" t="str">
        <f t="shared" si="4"/>
        <v/>
      </c>
      <c r="M62" t="str">
        <f t="shared" si="1"/>
        <v/>
      </c>
      <c r="N62" t="str">
        <f t="shared" si="3"/>
        <v/>
      </c>
    </row>
    <row r="63" spans="1:14" x14ac:dyDescent="0.25">
      <c r="A63" s="14"/>
      <c r="B63" s="14"/>
      <c r="C63" s="14"/>
      <c r="D63" s="14"/>
      <c r="E63" s="14"/>
      <c r="J63" s="26" t="str">
        <f t="shared" si="2"/>
        <v/>
      </c>
      <c r="K63" t="str">
        <f>IF(A63*1=0,"",YEARFRAC($B$3,A63,VLOOKUP($B$4,ExcelllBasisLegend!$B$4:$C$8,2,FALSE)))</f>
        <v/>
      </c>
      <c r="L63" s="25" t="str">
        <f t="shared" si="4"/>
        <v/>
      </c>
      <c r="M63" t="str">
        <f t="shared" si="1"/>
        <v/>
      </c>
      <c r="N63" t="str">
        <f t="shared" si="3"/>
        <v/>
      </c>
    </row>
    <row r="64" spans="1:14" x14ac:dyDescent="0.25">
      <c r="A64" s="14"/>
      <c r="B64" s="14"/>
      <c r="C64" s="14"/>
      <c r="D64" s="14"/>
      <c r="E64" s="14"/>
      <c r="J64" s="26" t="str">
        <f t="shared" si="2"/>
        <v/>
      </c>
      <c r="K64" t="str">
        <f>IF(A64*1=0,"",YEARFRAC($B$3,A64,VLOOKUP($B$4,ExcelllBasisLegend!$B$4:$C$8,2,FALSE)))</f>
        <v/>
      </c>
      <c r="L64" s="25" t="str">
        <f t="shared" si="4"/>
        <v/>
      </c>
      <c r="M64" t="str">
        <f t="shared" si="1"/>
        <v/>
      </c>
      <c r="N64" t="str">
        <f t="shared" si="3"/>
        <v/>
      </c>
    </row>
    <row r="65" spans="1:14" x14ac:dyDescent="0.25">
      <c r="A65" s="14"/>
      <c r="B65" s="14"/>
      <c r="C65" s="14"/>
      <c r="D65" s="14"/>
      <c r="E65" s="14"/>
      <c r="J65" s="26" t="str">
        <f t="shared" si="2"/>
        <v/>
      </c>
      <c r="K65" t="str">
        <f>IF(A65*1=0,"",YEARFRAC($B$3,A65,VLOOKUP($B$4,ExcelllBasisLegend!$B$4:$C$8,2,FALSE)))</f>
        <v/>
      </c>
      <c r="L65" s="25" t="str">
        <f t="shared" si="4"/>
        <v/>
      </c>
      <c r="M65" t="str">
        <f t="shared" si="1"/>
        <v/>
      </c>
      <c r="N65" t="str">
        <f t="shared" si="3"/>
        <v/>
      </c>
    </row>
    <row r="66" spans="1:14" x14ac:dyDescent="0.25">
      <c r="A66" s="14"/>
      <c r="B66" s="14"/>
      <c r="C66" s="14"/>
      <c r="D66" s="14"/>
      <c r="E66" s="14"/>
      <c r="J66" s="26" t="str">
        <f t="shared" si="2"/>
        <v/>
      </c>
      <c r="K66" t="str">
        <f>IF(A66*1=0,"",YEARFRAC($B$3,A66,VLOOKUP($B$4,ExcelllBasisLegend!$B$4:$C$8,2,FALSE)))</f>
        <v/>
      </c>
      <c r="L66" s="25" t="str">
        <f t="shared" si="4"/>
        <v/>
      </c>
      <c r="M66" t="str">
        <f t="shared" si="1"/>
        <v/>
      </c>
      <c r="N66" t="str">
        <f t="shared" si="3"/>
        <v/>
      </c>
    </row>
    <row r="67" spans="1:14" x14ac:dyDescent="0.25">
      <c r="A67" s="14"/>
      <c r="B67" s="14"/>
      <c r="C67" s="14"/>
      <c r="D67" s="14"/>
      <c r="E67" s="14"/>
      <c r="J67" s="26" t="str">
        <f t="shared" si="2"/>
        <v/>
      </c>
      <c r="K67" t="str">
        <f>IF(A67*1=0,"",YEARFRAC($B$3,A67,VLOOKUP($B$4,ExcelllBasisLegend!$B$4:$C$8,2,FALSE)))</f>
        <v/>
      </c>
      <c r="L67" s="25" t="str">
        <f t="shared" si="4"/>
        <v/>
      </c>
      <c r="M67" t="str">
        <f t="shared" si="1"/>
        <v/>
      </c>
      <c r="N67" t="str">
        <f t="shared" si="3"/>
        <v/>
      </c>
    </row>
    <row r="68" spans="1:14" x14ac:dyDescent="0.25">
      <c r="A68" s="14"/>
      <c r="B68" s="14"/>
      <c r="C68" s="14"/>
      <c r="D68" s="14"/>
      <c r="E68" s="14"/>
      <c r="J68" s="26" t="str">
        <f t="shared" si="2"/>
        <v/>
      </c>
      <c r="K68" t="str">
        <f>IF(A68*1=0,"",YEARFRAC($B$3,A68,VLOOKUP($B$4,ExcelllBasisLegend!$B$4:$C$8,2,FALSE)))</f>
        <v/>
      </c>
      <c r="L68" s="25" t="str">
        <f t="shared" si="4"/>
        <v/>
      </c>
      <c r="M68" t="str">
        <f t="shared" si="1"/>
        <v/>
      </c>
      <c r="N68" t="str">
        <f t="shared" si="3"/>
        <v/>
      </c>
    </row>
    <row r="69" spans="1:14" x14ac:dyDescent="0.25">
      <c r="A69" s="14"/>
      <c r="B69" s="14"/>
      <c r="C69" s="14"/>
      <c r="D69" s="14"/>
      <c r="E69" s="14"/>
      <c r="J69" s="26" t="str">
        <f t="shared" si="2"/>
        <v/>
      </c>
      <c r="K69" t="str">
        <f>IF(A69*1=0,"",YEARFRAC($B$3,A69,VLOOKUP($B$4,ExcelllBasisLegend!$B$4:$C$8,2,FALSE)))</f>
        <v/>
      </c>
      <c r="L69" s="25" t="str">
        <f t="shared" si="4"/>
        <v/>
      </c>
      <c r="M69" t="str">
        <f t="shared" si="1"/>
        <v/>
      </c>
      <c r="N69" t="str">
        <f t="shared" si="3"/>
        <v/>
      </c>
    </row>
    <row r="70" spans="1:14" x14ac:dyDescent="0.25">
      <c r="A70" s="14"/>
      <c r="B70" s="14"/>
      <c r="C70" s="14"/>
      <c r="D70" s="14"/>
      <c r="E70" s="14"/>
      <c r="J70" s="26" t="str">
        <f t="shared" si="2"/>
        <v/>
      </c>
      <c r="K70" t="str">
        <f>IF(A70*1=0,"",YEARFRAC($B$3,A70,VLOOKUP($B$4,ExcelllBasisLegend!$B$4:$C$8,2,FALSE)))</f>
        <v/>
      </c>
      <c r="L70" s="25" t="str">
        <f t="shared" si="4"/>
        <v/>
      </c>
      <c r="M70" t="str">
        <f t="shared" si="1"/>
        <v/>
      </c>
      <c r="N70" t="str">
        <f t="shared" si="3"/>
        <v/>
      </c>
    </row>
    <row r="71" spans="1:14" x14ac:dyDescent="0.25">
      <c r="A71" s="14"/>
      <c r="B71" s="14"/>
      <c r="C71" s="14"/>
      <c r="D71" s="14"/>
      <c r="E71" s="14"/>
      <c r="J71" s="26" t="str">
        <f t="shared" si="2"/>
        <v/>
      </c>
      <c r="K71" t="str">
        <f>IF(A71*1=0,"",YEARFRAC($B$3,A71,VLOOKUP($B$4,ExcelllBasisLegend!$B$4:$C$8,2,FALSE)))</f>
        <v/>
      </c>
      <c r="L71" s="25" t="str">
        <f t="shared" si="4"/>
        <v/>
      </c>
      <c r="M71" t="str">
        <f t="shared" si="1"/>
        <v/>
      </c>
      <c r="N71" t="str">
        <f t="shared" si="3"/>
        <v/>
      </c>
    </row>
    <row r="72" spans="1:14" x14ac:dyDescent="0.25">
      <c r="A72" s="14"/>
      <c r="B72" s="14"/>
      <c r="C72" s="14"/>
      <c r="D72" s="14"/>
      <c r="E72" s="14"/>
      <c r="J72" s="26" t="str">
        <f t="shared" si="2"/>
        <v/>
      </c>
      <c r="K72" t="str">
        <f>IF(A72*1=0,"",YEARFRAC($B$3,A72,VLOOKUP($B$4,ExcelllBasisLegend!$B$4:$C$8,2,FALSE)))</f>
        <v/>
      </c>
      <c r="L72" s="25" t="str">
        <f t="shared" si="4"/>
        <v/>
      </c>
      <c r="M72" t="str">
        <f t="shared" si="1"/>
        <v/>
      </c>
      <c r="N72" t="str">
        <f t="shared" si="3"/>
        <v/>
      </c>
    </row>
    <row r="73" spans="1:14" x14ac:dyDescent="0.25">
      <c r="A73" s="14"/>
      <c r="B73" s="14"/>
      <c r="C73" s="14"/>
      <c r="D73" s="14"/>
      <c r="E73" s="14"/>
      <c r="J73" s="26" t="str">
        <f t="shared" si="2"/>
        <v/>
      </c>
      <c r="K73" t="str">
        <f>IF(A73*1=0,"",YEARFRAC($B$3,A73,VLOOKUP($B$4,ExcelllBasisLegend!$B$4:$C$8,2,FALSE)))</f>
        <v/>
      </c>
      <c r="L73" s="25" t="str">
        <f t="shared" si="4"/>
        <v/>
      </c>
      <c r="M73" t="str">
        <f t="shared" si="1"/>
        <v/>
      </c>
      <c r="N73" t="str">
        <f t="shared" si="3"/>
        <v/>
      </c>
    </row>
    <row r="74" spans="1:14" x14ac:dyDescent="0.25">
      <c r="A74" s="14"/>
      <c r="B74" s="14"/>
      <c r="C74" s="14"/>
      <c r="D74" s="14"/>
      <c r="E74" s="14"/>
      <c r="J74" s="26" t="str">
        <f t="shared" si="2"/>
        <v/>
      </c>
      <c r="K74" t="str">
        <f>IF(A74*1=0,"",YEARFRAC($B$3,A74,VLOOKUP($B$4,ExcelllBasisLegend!$B$4:$C$8,2,FALSE)))</f>
        <v/>
      </c>
      <c r="L74" s="25" t="str">
        <f t="shared" ref="L74:L105" si="5">IF(A74*1=0,"",$L$3+K74*$L$2)</f>
        <v/>
      </c>
      <c r="M74" t="str">
        <f t="shared" ref="M74:M137" si="6">IF(A74*1=0,"",EXP(-K74*L74))</f>
        <v/>
      </c>
      <c r="N74" t="str">
        <f t="shared" si="3"/>
        <v/>
      </c>
    </row>
    <row r="75" spans="1:14" x14ac:dyDescent="0.25">
      <c r="A75" s="14"/>
      <c r="B75" s="14"/>
      <c r="C75" s="14"/>
      <c r="D75" s="14"/>
      <c r="E75" s="14"/>
      <c r="J75" s="26" t="str">
        <f t="shared" ref="J75:J138" si="7">IF(A75*1=0,"",SUM(B75:I75))</f>
        <v/>
      </c>
      <c r="K75" t="str">
        <f>IF(A75*1=0,"",YEARFRAC($B$3,A75,VLOOKUP($B$4,ExcelllBasisLegend!$B$4:$C$8,2,FALSE)))</f>
        <v/>
      </c>
      <c r="L75" s="25" t="str">
        <f t="shared" si="5"/>
        <v/>
      </c>
      <c r="M75" t="str">
        <f t="shared" si="6"/>
        <v/>
      </c>
      <c r="N75" t="str">
        <f t="shared" ref="N75:N138" si="8">IF(A75*1=0,"",M75*J75)</f>
        <v/>
      </c>
    </row>
    <row r="76" spans="1:14" x14ac:dyDescent="0.25">
      <c r="A76" s="14"/>
      <c r="B76" s="14"/>
      <c r="C76" s="14"/>
      <c r="D76" s="14"/>
      <c r="E76" s="14"/>
      <c r="J76" s="26" t="str">
        <f t="shared" si="7"/>
        <v/>
      </c>
      <c r="K76" t="str">
        <f>IF(A76*1=0,"",YEARFRAC($B$3,A76,VLOOKUP($B$4,ExcelllBasisLegend!$B$4:$C$8,2,FALSE)))</f>
        <v/>
      </c>
      <c r="L76" s="25" t="str">
        <f t="shared" si="5"/>
        <v/>
      </c>
      <c r="M76" t="str">
        <f t="shared" si="6"/>
        <v/>
      </c>
      <c r="N76" t="str">
        <f t="shared" si="8"/>
        <v/>
      </c>
    </row>
    <row r="77" spans="1:14" x14ac:dyDescent="0.25">
      <c r="A77" s="14"/>
      <c r="B77" s="14"/>
      <c r="C77" s="14"/>
      <c r="D77" s="14"/>
      <c r="E77" s="14"/>
      <c r="J77" s="26" t="str">
        <f t="shared" si="7"/>
        <v/>
      </c>
      <c r="K77" t="str">
        <f>IF(A77*1=0,"",YEARFRAC($B$3,A77,VLOOKUP($B$4,ExcelllBasisLegend!$B$4:$C$8,2,FALSE)))</f>
        <v/>
      </c>
      <c r="L77" s="25" t="str">
        <f t="shared" si="5"/>
        <v/>
      </c>
      <c r="M77" t="str">
        <f t="shared" si="6"/>
        <v/>
      </c>
      <c r="N77" t="str">
        <f t="shared" si="8"/>
        <v/>
      </c>
    </row>
    <row r="78" spans="1:14" x14ac:dyDescent="0.25">
      <c r="A78" s="14"/>
      <c r="B78" s="14"/>
      <c r="C78" s="14"/>
      <c r="D78" s="14"/>
      <c r="E78" s="14"/>
      <c r="J78" s="26" t="str">
        <f t="shared" si="7"/>
        <v/>
      </c>
      <c r="K78" t="str">
        <f>IF(A78*1=0,"",YEARFRAC($B$3,A78,VLOOKUP($B$4,ExcelllBasisLegend!$B$4:$C$8,2,FALSE)))</f>
        <v/>
      </c>
      <c r="L78" s="25" t="str">
        <f t="shared" si="5"/>
        <v/>
      </c>
      <c r="M78" t="str">
        <f t="shared" si="6"/>
        <v/>
      </c>
      <c r="N78" t="str">
        <f t="shared" si="8"/>
        <v/>
      </c>
    </row>
    <row r="79" spans="1:14" x14ac:dyDescent="0.25">
      <c r="A79" s="14"/>
      <c r="B79" s="14"/>
      <c r="C79" s="14"/>
      <c r="D79" s="14"/>
      <c r="E79" s="14"/>
      <c r="J79" s="26" t="str">
        <f t="shared" si="7"/>
        <v/>
      </c>
      <c r="K79" t="str">
        <f>IF(A79*1=0,"",YEARFRAC($B$3,A79,VLOOKUP($B$4,ExcelllBasisLegend!$B$4:$C$8,2,FALSE)))</f>
        <v/>
      </c>
      <c r="L79" s="25" t="str">
        <f t="shared" si="5"/>
        <v/>
      </c>
      <c r="M79" t="str">
        <f t="shared" si="6"/>
        <v/>
      </c>
      <c r="N79" t="str">
        <f t="shared" si="8"/>
        <v/>
      </c>
    </row>
    <row r="80" spans="1:14" x14ac:dyDescent="0.25">
      <c r="A80" s="14"/>
      <c r="B80" s="14"/>
      <c r="C80" s="14"/>
      <c r="D80" s="14"/>
      <c r="E80" s="14"/>
      <c r="J80" s="26" t="str">
        <f t="shared" si="7"/>
        <v/>
      </c>
      <c r="K80" t="str">
        <f>IF(A80*1=0,"",YEARFRAC($B$3,A80,VLOOKUP($B$4,ExcelllBasisLegend!$B$4:$C$8,2,FALSE)))</f>
        <v/>
      </c>
      <c r="L80" s="25" t="str">
        <f t="shared" si="5"/>
        <v/>
      </c>
      <c r="M80" t="str">
        <f t="shared" si="6"/>
        <v/>
      </c>
      <c r="N80" t="str">
        <f t="shared" si="8"/>
        <v/>
      </c>
    </row>
    <row r="81" spans="1:14" x14ac:dyDescent="0.25">
      <c r="A81" s="14"/>
      <c r="B81" s="14"/>
      <c r="C81" s="14"/>
      <c r="D81" s="14"/>
      <c r="E81" s="14"/>
      <c r="J81" s="26" t="str">
        <f t="shared" si="7"/>
        <v/>
      </c>
      <c r="K81" t="str">
        <f>IF(A81*1=0,"",YEARFRAC($B$3,A81,VLOOKUP($B$4,ExcelllBasisLegend!$B$4:$C$8,2,FALSE)))</f>
        <v/>
      </c>
      <c r="L81" s="25" t="str">
        <f t="shared" si="5"/>
        <v/>
      </c>
      <c r="M81" t="str">
        <f t="shared" si="6"/>
        <v/>
      </c>
      <c r="N81" t="str">
        <f t="shared" si="8"/>
        <v/>
      </c>
    </row>
    <row r="82" spans="1:14" x14ac:dyDescent="0.25">
      <c r="A82" s="14"/>
      <c r="B82" s="14"/>
      <c r="C82" s="14"/>
      <c r="D82" s="14"/>
      <c r="E82" s="14"/>
      <c r="J82" s="26" t="str">
        <f t="shared" si="7"/>
        <v/>
      </c>
      <c r="K82" t="str">
        <f>IF(A82*1=0,"",YEARFRAC($B$3,A82,VLOOKUP($B$4,ExcelllBasisLegend!$B$4:$C$8,2,FALSE)))</f>
        <v/>
      </c>
      <c r="L82" s="25" t="str">
        <f t="shared" si="5"/>
        <v/>
      </c>
      <c r="M82" t="str">
        <f t="shared" si="6"/>
        <v/>
      </c>
      <c r="N82" t="str">
        <f t="shared" si="8"/>
        <v/>
      </c>
    </row>
    <row r="83" spans="1:14" x14ac:dyDescent="0.25">
      <c r="A83" s="14"/>
      <c r="B83" s="14"/>
      <c r="C83" s="14"/>
      <c r="D83" s="14"/>
      <c r="E83" s="14"/>
      <c r="J83" s="26" t="str">
        <f t="shared" si="7"/>
        <v/>
      </c>
      <c r="K83" t="str">
        <f>IF(A83*1=0,"",YEARFRAC($B$3,A83,VLOOKUP($B$4,ExcelllBasisLegend!$B$4:$C$8,2,FALSE)))</f>
        <v/>
      </c>
      <c r="L83" s="25" t="str">
        <f t="shared" si="5"/>
        <v/>
      </c>
      <c r="M83" t="str">
        <f t="shared" si="6"/>
        <v/>
      </c>
      <c r="N83" t="str">
        <f t="shared" si="8"/>
        <v/>
      </c>
    </row>
    <row r="84" spans="1:14" x14ac:dyDescent="0.25">
      <c r="A84" s="14"/>
      <c r="B84" s="14"/>
      <c r="C84" s="14"/>
      <c r="D84" s="14"/>
      <c r="E84" s="14"/>
      <c r="J84" s="26" t="str">
        <f t="shared" si="7"/>
        <v/>
      </c>
      <c r="K84" t="str">
        <f>IF(A84*1=0,"",YEARFRAC($B$3,A84,VLOOKUP($B$4,ExcelllBasisLegend!$B$4:$C$8,2,FALSE)))</f>
        <v/>
      </c>
      <c r="L84" s="25" t="str">
        <f t="shared" si="5"/>
        <v/>
      </c>
      <c r="M84" t="str">
        <f t="shared" si="6"/>
        <v/>
      </c>
      <c r="N84" t="str">
        <f t="shared" si="8"/>
        <v/>
      </c>
    </row>
    <row r="85" spans="1:14" x14ac:dyDescent="0.25">
      <c r="A85" s="14"/>
      <c r="B85" s="14"/>
      <c r="C85" s="14"/>
      <c r="D85" s="14"/>
      <c r="E85" s="14"/>
      <c r="J85" s="26" t="str">
        <f t="shared" si="7"/>
        <v/>
      </c>
      <c r="K85" t="str">
        <f>IF(A85*1=0,"",YEARFRAC($B$3,A85,VLOOKUP($B$4,ExcelllBasisLegend!$B$4:$C$8,2,FALSE)))</f>
        <v/>
      </c>
      <c r="L85" s="25" t="str">
        <f t="shared" si="5"/>
        <v/>
      </c>
      <c r="M85" t="str">
        <f t="shared" si="6"/>
        <v/>
      </c>
      <c r="N85" t="str">
        <f t="shared" si="8"/>
        <v/>
      </c>
    </row>
    <row r="86" spans="1:14" x14ac:dyDescent="0.25">
      <c r="A86" s="14"/>
      <c r="B86" s="14"/>
      <c r="C86" s="14"/>
      <c r="D86" s="14"/>
      <c r="E86" s="14"/>
      <c r="J86" s="26" t="str">
        <f t="shared" si="7"/>
        <v/>
      </c>
      <c r="K86" t="str">
        <f>IF(A86*1=0,"",YEARFRAC($B$3,A86,VLOOKUP($B$4,ExcelllBasisLegend!$B$4:$C$8,2,FALSE)))</f>
        <v/>
      </c>
      <c r="L86" s="25" t="str">
        <f t="shared" si="5"/>
        <v/>
      </c>
      <c r="M86" t="str">
        <f t="shared" si="6"/>
        <v/>
      </c>
      <c r="N86" t="str">
        <f t="shared" si="8"/>
        <v/>
      </c>
    </row>
    <row r="87" spans="1:14" x14ac:dyDescent="0.25">
      <c r="A87" s="14"/>
      <c r="B87" s="14"/>
      <c r="C87" s="14"/>
      <c r="D87" s="14"/>
      <c r="E87" s="14"/>
      <c r="J87" s="26" t="str">
        <f t="shared" si="7"/>
        <v/>
      </c>
      <c r="K87" t="str">
        <f>IF(A87*1=0,"",YEARFRAC($B$3,A87,VLOOKUP($B$4,ExcelllBasisLegend!$B$4:$C$8,2,FALSE)))</f>
        <v/>
      </c>
      <c r="L87" s="25" t="str">
        <f t="shared" si="5"/>
        <v/>
      </c>
      <c r="M87" t="str">
        <f t="shared" si="6"/>
        <v/>
      </c>
      <c r="N87" t="str">
        <f t="shared" si="8"/>
        <v/>
      </c>
    </row>
    <row r="88" spans="1:14" x14ac:dyDescent="0.25">
      <c r="A88" s="14"/>
      <c r="B88" s="14"/>
      <c r="C88" s="14"/>
      <c r="D88" s="14"/>
      <c r="E88" s="14"/>
      <c r="J88" s="26" t="str">
        <f t="shared" si="7"/>
        <v/>
      </c>
      <c r="K88" t="str">
        <f>IF(A88*1=0,"",YEARFRAC($B$3,A88,VLOOKUP($B$4,ExcelllBasisLegend!$B$4:$C$8,2,FALSE)))</f>
        <v/>
      </c>
      <c r="L88" s="25" t="str">
        <f t="shared" si="5"/>
        <v/>
      </c>
      <c r="M88" t="str">
        <f t="shared" si="6"/>
        <v/>
      </c>
      <c r="N88" t="str">
        <f t="shared" si="8"/>
        <v/>
      </c>
    </row>
    <row r="89" spans="1:14" x14ac:dyDescent="0.25">
      <c r="A89" s="14"/>
      <c r="B89" s="14"/>
      <c r="C89" s="14"/>
      <c r="D89" s="14"/>
      <c r="E89" s="14"/>
      <c r="J89" s="26" t="str">
        <f t="shared" si="7"/>
        <v/>
      </c>
      <c r="K89" t="str">
        <f>IF(A89*1=0,"",YEARFRAC($B$3,A89,VLOOKUP($B$4,ExcelllBasisLegend!$B$4:$C$8,2,FALSE)))</f>
        <v/>
      </c>
      <c r="L89" s="25" t="str">
        <f t="shared" si="5"/>
        <v/>
      </c>
      <c r="M89" t="str">
        <f t="shared" si="6"/>
        <v/>
      </c>
      <c r="N89" t="str">
        <f t="shared" si="8"/>
        <v/>
      </c>
    </row>
    <row r="90" spans="1:14" x14ac:dyDescent="0.25">
      <c r="A90" s="14"/>
      <c r="B90" s="14"/>
      <c r="C90" s="14"/>
      <c r="D90" s="14"/>
      <c r="E90" s="14"/>
      <c r="J90" s="26" t="str">
        <f t="shared" si="7"/>
        <v/>
      </c>
      <c r="K90" t="str">
        <f>IF(A90*1=0,"",YEARFRAC($B$3,A90,VLOOKUP($B$4,ExcelllBasisLegend!$B$4:$C$8,2,FALSE)))</f>
        <v/>
      </c>
      <c r="L90" s="25" t="str">
        <f t="shared" si="5"/>
        <v/>
      </c>
      <c r="M90" t="str">
        <f t="shared" si="6"/>
        <v/>
      </c>
      <c r="N90" t="str">
        <f t="shared" si="8"/>
        <v/>
      </c>
    </row>
    <row r="91" spans="1:14" x14ac:dyDescent="0.25">
      <c r="A91" s="14"/>
      <c r="B91" s="14"/>
      <c r="C91" s="14"/>
      <c r="D91" s="14"/>
      <c r="E91" s="14"/>
      <c r="J91" s="26" t="str">
        <f t="shared" si="7"/>
        <v/>
      </c>
      <c r="K91" t="str">
        <f>IF(A91*1=0,"",YEARFRAC($B$3,A91,VLOOKUP($B$4,ExcelllBasisLegend!$B$4:$C$8,2,FALSE)))</f>
        <v/>
      </c>
      <c r="L91" s="25" t="str">
        <f t="shared" si="5"/>
        <v/>
      </c>
      <c r="M91" t="str">
        <f t="shared" si="6"/>
        <v/>
      </c>
      <c r="N91" t="str">
        <f t="shared" si="8"/>
        <v/>
      </c>
    </row>
    <row r="92" spans="1:14" x14ac:dyDescent="0.25">
      <c r="A92" s="14"/>
      <c r="B92" s="14"/>
      <c r="C92" s="14"/>
      <c r="D92" s="14"/>
      <c r="E92" s="14"/>
      <c r="J92" s="26" t="str">
        <f t="shared" si="7"/>
        <v/>
      </c>
      <c r="K92" t="str">
        <f>IF(A92*1=0,"",YEARFRAC($B$3,A92,VLOOKUP($B$4,ExcelllBasisLegend!$B$4:$C$8,2,FALSE)))</f>
        <v/>
      </c>
      <c r="L92" s="25" t="str">
        <f t="shared" si="5"/>
        <v/>
      </c>
      <c r="M92" t="str">
        <f t="shared" si="6"/>
        <v/>
      </c>
      <c r="N92" t="str">
        <f t="shared" si="8"/>
        <v/>
      </c>
    </row>
    <row r="93" spans="1:14" x14ac:dyDescent="0.25">
      <c r="A93" s="14"/>
      <c r="B93" s="14"/>
      <c r="C93" s="14"/>
      <c r="D93" s="14"/>
      <c r="E93" s="14"/>
      <c r="J93" s="26" t="str">
        <f t="shared" si="7"/>
        <v/>
      </c>
      <c r="K93" t="str">
        <f>IF(A93*1=0,"",YEARFRAC($B$3,A93,VLOOKUP($B$4,ExcelllBasisLegend!$B$4:$C$8,2,FALSE)))</f>
        <v/>
      </c>
      <c r="L93" s="25" t="str">
        <f t="shared" si="5"/>
        <v/>
      </c>
      <c r="M93" t="str">
        <f t="shared" si="6"/>
        <v/>
      </c>
      <c r="N93" t="str">
        <f t="shared" si="8"/>
        <v/>
      </c>
    </row>
    <row r="94" spans="1:14" x14ac:dyDescent="0.25">
      <c r="A94" s="14"/>
      <c r="B94" s="14"/>
      <c r="C94" s="14"/>
      <c r="D94" s="14"/>
      <c r="E94" s="14"/>
      <c r="J94" s="26" t="str">
        <f t="shared" si="7"/>
        <v/>
      </c>
      <c r="K94" t="str">
        <f>IF(A94*1=0,"",YEARFRAC($B$3,A94,VLOOKUP($B$4,ExcelllBasisLegend!$B$4:$C$8,2,FALSE)))</f>
        <v/>
      </c>
      <c r="L94" s="25" t="str">
        <f t="shared" si="5"/>
        <v/>
      </c>
      <c r="M94" t="str">
        <f t="shared" si="6"/>
        <v/>
      </c>
      <c r="N94" t="str">
        <f t="shared" si="8"/>
        <v/>
      </c>
    </row>
    <row r="95" spans="1:14" x14ac:dyDescent="0.25">
      <c r="A95" s="14"/>
      <c r="B95" s="14"/>
      <c r="C95" s="14"/>
      <c r="D95" s="14"/>
      <c r="E95" s="14"/>
      <c r="J95" s="26" t="str">
        <f t="shared" si="7"/>
        <v/>
      </c>
      <c r="K95" t="str">
        <f>IF(A95*1=0,"",YEARFRAC($B$3,A95,VLOOKUP($B$4,ExcelllBasisLegend!$B$4:$C$8,2,FALSE)))</f>
        <v/>
      </c>
      <c r="L95" s="25" t="str">
        <f t="shared" si="5"/>
        <v/>
      </c>
      <c r="M95" t="str">
        <f t="shared" si="6"/>
        <v/>
      </c>
      <c r="N95" t="str">
        <f t="shared" si="8"/>
        <v/>
      </c>
    </row>
    <row r="96" spans="1:14" x14ac:dyDescent="0.25">
      <c r="A96" s="14"/>
      <c r="B96" s="14"/>
      <c r="C96" s="14"/>
      <c r="D96" s="14"/>
      <c r="E96" s="14"/>
      <c r="J96" s="26" t="str">
        <f t="shared" si="7"/>
        <v/>
      </c>
      <c r="K96" t="str">
        <f>IF(A96*1=0,"",YEARFRAC($B$3,A96,VLOOKUP($B$4,ExcelllBasisLegend!$B$4:$C$8,2,FALSE)))</f>
        <v/>
      </c>
      <c r="L96" s="25" t="str">
        <f t="shared" si="5"/>
        <v/>
      </c>
      <c r="M96" t="str">
        <f t="shared" si="6"/>
        <v/>
      </c>
      <c r="N96" t="str">
        <f t="shared" si="8"/>
        <v/>
      </c>
    </row>
    <row r="97" spans="1:14" x14ac:dyDescent="0.25">
      <c r="A97" s="14"/>
      <c r="B97" s="14"/>
      <c r="C97" s="14"/>
      <c r="D97" s="14"/>
      <c r="E97" s="14"/>
      <c r="J97" s="26" t="str">
        <f t="shared" si="7"/>
        <v/>
      </c>
      <c r="K97" t="str">
        <f>IF(A97*1=0,"",YEARFRAC($B$3,A97,VLOOKUP($B$4,ExcelllBasisLegend!$B$4:$C$8,2,FALSE)))</f>
        <v/>
      </c>
      <c r="L97" s="25" t="str">
        <f t="shared" si="5"/>
        <v/>
      </c>
      <c r="M97" t="str">
        <f t="shared" si="6"/>
        <v/>
      </c>
      <c r="N97" t="str">
        <f t="shared" si="8"/>
        <v/>
      </c>
    </row>
    <row r="98" spans="1:14" x14ac:dyDescent="0.25">
      <c r="A98" s="14"/>
      <c r="B98" s="14"/>
      <c r="C98" s="14"/>
      <c r="D98" s="14"/>
      <c r="E98" s="14"/>
      <c r="J98" s="26" t="str">
        <f t="shared" si="7"/>
        <v/>
      </c>
      <c r="K98" t="str">
        <f>IF(A98*1=0,"",YEARFRAC($B$3,A98,VLOOKUP($B$4,ExcelllBasisLegend!$B$4:$C$8,2,FALSE)))</f>
        <v/>
      </c>
      <c r="L98" s="25" t="str">
        <f t="shared" si="5"/>
        <v/>
      </c>
      <c r="M98" t="str">
        <f t="shared" si="6"/>
        <v/>
      </c>
      <c r="N98" t="str">
        <f t="shared" si="8"/>
        <v/>
      </c>
    </row>
    <row r="99" spans="1:14" x14ac:dyDescent="0.25">
      <c r="A99" s="14"/>
      <c r="B99" s="14"/>
      <c r="C99" s="14"/>
      <c r="D99" s="14"/>
      <c r="E99" s="14"/>
      <c r="J99" s="26" t="str">
        <f t="shared" si="7"/>
        <v/>
      </c>
      <c r="K99" t="str">
        <f>IF(A99*1=0,"",YEARFRAC($B$3,A99,VLOOKUP($B$4,ExcelllBasisLegend!$B$4:$C$8,2,FALSE)))</f>
        <v/>
      </c>
      <c r="L99" s="25" t="str">
        <f t="shared" si="5"/>
        <v/>
      </c>
      <c r="M99" t="str">
        <f t="shared" si="6"/>
        <v/>
      </c>
      <c r="N99" t="str">
        <f t="shared" si="8"/>
        <v/>
      </c>
    </row>
    <row r="100" spans="1:14" x14ac:dyDescent="0.25">
      <c r="A100" s="14"/>
      <c r="B100" s="14"/>
      <c r="C100" s="14"/>
      <c r="D100" s="14"/>
      <c r="E100" s="14"/>
      <c r="J100" s="26" t="str">
        <f t="shared" si="7"/>
        <v/>
      </c>
      <c r="K100" t="str">
        <f>IF(A100*1=0,"",YEARFRAC($B$3,A100,VLOOKUP($B$4,ExcelllBasisLegend!$B$4:$C$8,2,FALSE)))</f>
        <v/>
      </c>
      <c r="L100" s="25" t="str">
        <f t="shared" si="5"/>
        <v/>
      </c>
      <c r="M100" t="str">
        <f t="shared" si="6"/>
        <v/>
      </c>
      <c r="N100" t="str">
        <f t="shared" si="8"/>
        <v/>
      </c>
    </row>
    <row r="101" spans="1:14" x14ac:dyDescent="0.25">
      <c r="A101" s="14"/>
      <c r="B101" s="14"/>
      <c r="C101" s="14"/>
      <c r="D101" s="14"/>
      <c r="E101" s="14"/>
      <c r="J101" s="26" t="str">
        <f t="shared" si="7"/>
        <v/>
      </c>
      <c r="K101" t="str">
        <f>IF(A101*1=0,"",YEARFRAC($B$3,A101,VLOOKUP($B$4,ExcelllBasisLegend!$B$4:$C$8,2,FALSE)))</f>
        <v/>
      </c>
      <c r="L101" s="25" t="str">
        <f t="shared" si="5"/>
        <v/>
      </c>
      <c r="M101" t="str">
        <f t="shared" si="6"/>
        <v/>
      </c>
      <c r="N101" t="str">
        <f t="shared" si="8"/>
        <v/>
      </c>
    </row>
    <row r="102" spans="1:14" x14ac:dyDescent="0.25">
      <c r="A102" s="14"/>
      <c r="B102" s="14"/>
      <c r="C102" s="14"/>
      <c r="D102" s="14"/>
      <c r="E102" s="14"/>
      <c r="J102" s="26" t="str">
        <f t="shared" si="7"/>
        <v/>
      </c>
      <c r="K102" t="str">
        <f>IF(A102*1=0,"",YEARFRAC($B$3,A102,VLOOKUP($B$4,ExcelllBasisLegend!$B$4:$C$8,2,FALSE)))</f>
        <v/>
      </c>
      <c r="L102" s="25" t="str">
        <f t="shared" si="5"/>
        <v/>
      </c>
      <c r="M102" t="str">
        <f t="shared" si="6"/>
        <v/>
      </c>
      <c r="N102" t="str">
        <f t="shared" si="8"/>
        <v/>
      </c>
    </row>
    <row r="103" spans="1:14" x14ac:dyDescent="0.25">
      <c r="A103" s="14"/>
      <c r="B103" s="14"/>
      <c r="C103" s="14"/>
      <c r="D103" s="14"/>
      <c r="E103" s="14"/>
      <c r="J103" s="26" t="str">
        <f t="shared" si="7"/>
        <v/>
      </c>
      <c r="K103" t="str">
        <f>IF(A103*1=0,"",YEARFRAC($B$3,A103,VLOOKUP($B$4,ExcelllBasisLegend!$B$4:$C$8,2,FALSE)))</f>
        <v/>
      </c>
      <c r="L103" s="25" t="str">
        <f t="shared" si="5"/>
        <v/>
      </c>
      <c r="M103" t="str">
        <f t="shared" si="6"/>
        <v/>
      </c>
      <c r="N103" t="str">
        <f t="shared" si="8"/>
        <v/>
      </c>
    </row>
    <row r="104" spans="1:14" x14ac:dyDescent="0.25">
      <c r="A104" s="14"/>
      <c r="B104" s="14"/>
      <c r="C104" s="14"/>
      <c r="D104" s="14"/>
      <c r="E104" s="14"/>
      <c r="J104" s="26" t="str">
        <f t="shared" si="7"/>
        <v/>
      </c>
      <c r="K104" t="str">
        <f>IF(A104*1=0,"",YEARFRAC($B$3,A104,VLOOKUP($B$4,ExcelllBasisLegend!$B$4:$C$8,2,FALSE)))</f>
        <v/>
      </c>
      <c r="L104" s="25" t="str">
        <f t="shared" si="5"/>
        <v/>
      </c>
      <c r="M104" t="str">
        <f t="shared" si="6"/>
        <v/>
      </c>
      <c r="N104" t="str">
        <f t="shared" si="8"/>
        <v/>
      </c>
    </row>
    <row r="105" spans="1:14" x14ac:dyDescent="0.25">
      <c r="A105" s="14"/>
      <c r="B105" s="14"/>
      <c r="C105" s="14"/>
      <c r="D105" s="14"/>
      <c r="E105" s="14"/>
      <c r="J105" s="26" t="str">
        <f t="shared" si="7"/>
        <v/>
      </c>
      <c r="K105" t="str">
        <f>IF(A105*1=0,"",YEARFRAC($B$3,A105,VLOOKUP($B$4,ExcelllBasisLegend!$B$4:$C$8,2,FALSE)))</f>
        <v/>
      </c>
      <c r="L105" s="25" t="str">
        <f t="shared" si="5"/>
        <v/>
      </c>
      <c r="M105" t="str">
        <f t="shared" si="6"/>
        <v/>
      </c>
      <c r="N105" t="str">
        <f t="shared" si="8"/>
        <v/>
      </c>
    </row>
    <row r="106" spans="1:14" x14ac:dyDescent="0.25">
      <c r="A106" s="14"/>
      <c r="B106" s="14"/>
      <c r="C106" s="14"/>
      <c r="D106" s="14"/>
      <c r="E106" s="14"/>
      <c r="J106" s="26" t="str">
        <f t="shared" si="7"/>
        <v/>
      </c>
      <c r="K106" t="str">
        <f>IF(A106*1=0,"",YEARFRAC($B$3,A106,VLOOKUP($B$4,ExcelllBasisLegend!$B$4:$C$8,2,FALSE)))</f>
        <v/>
      </c>
      <c r="L106" s="25" t="str">
        <f t="shared" ref="L106:L137" si="9">IF(A106*1=0,"",$L$3+K106*$L$2)</f>
        <v/>
      </c>
      <c r="M106" t="str">
        <f t="shared" si="6"/>
        <v/>
      </c>
      <c r="N106" t="str">
        <f t="shared" si="8"/>
        <v/>
      </c>
    </row>
    <row r="107" spans="1:14" x14ac:dyDescent="0.25">
      <c r="A107" s="14"/>
      <c r="B107" s="14"/>
      <c r="C107" s="14"/>
      <c r="D107" s="14"/>
      <c r="E107" s="14"/>
      <c r="J107" s="26" t="str">
        <f t="shared" si="7"/>
        <v/>
      </c>
      <c r="K107" t="str">
        <f>IF(A107*1=0,"",YEARFRAC($B$3,A107,VLOOKUP($B$4,ExcelllBasisLegend!$B$4:$C$8,2,FALSE)))</f>
        <v/>
      </c>
      <c r="L107" s="25" t="str">
        <f t="shared" si="9"/>
        <v/>
      </c>
      <c r="M107" t="str">
        <f t="shared" si="6"/>
        <v/>
      </c>
      <c r="N107" t="str">
        <f t="shared" si="8"/>
        <v/>
      </c>
    </row>
    <row r="108" spans="1:14" x14ac:dyDescent="0.25">
      <c r="A108" s="14"/>
      <c r="B108" s="14"/>
      <c r="C108" s="14"/>
      <c r="D108" s="14"/>
      <c r="E108" s="14"/>
      <c r="J108" s="26" t="str">
        <f t="shared" si="7"/>
        <v/>
      </c>
      <c r="K108" t="str">
        <f>IF(A108*1=0,"",YEARFRAC($B$3,A108,VLOOKUP($B$4,ExcelllBasisLegend!$B$4:$C$8,2,FALSE)))</f>
        <v/>
      </c>
      <c r="L108" s="25" t="str">
        <f t="shared" si="9"/>
        <v/>
      </c>
      <c r="M108" t="str">
        <f t="shared" si="6"/>
        <v/>
      </c>
      <c r="N108" t="str">
        <f t="shared" si="8"/>
        <v/>
      </c>
    </row>
    <row r="109" spans="1:14" x14ac:dyDescent="0.25">
      <c r="A109" s="14"/>
      <c r="B109" s="14"/>
      <c r="C109" s="14"/>
      <c r="D109" s="14"/>
      <c r="E109" s="14"/>
      <c r="J109" s="26" t="str">
        <f t="shared" si="7"/>
        <v/>
      </c>
      <c r="K109" t="str">
        <f>IF(A109*1=0,"",YEARFRAC($B$3,A109,VLOOKUP($B$4,ExcelllBasisLegend!$B$4:$C$8,2,FALSE)))</f>
        <v/>
      </c>
      <c r="L109" s="25" t="str">
        <f t="shared" si="9"/>
        <v/>
      </c>
      <c r="M109" t="str">
        <f t="shared" si="6"/>
        <v/>
      </c>
      <c r="N109" t="str">
        <f t="shared" si="8"/>
        <v/>
      </c>
    </row>
    <row r="110" spans="1:14" x14ac:dyDescent="0.25">
      <c r="A110" s="14"/>
      <c r="B110" s="14"/>
      <c r="C110" s="14"/>
      <c r="D110" s="14"/>
      <c r="E110" s="14"/>
      <c r="J110" s="26" t="str">
        <f t="shared" si="7"/>
        <v/>
      </c>
      <c r="K110" t="str">
        <f>IF(A110*1=0,"",YEARFRAC($B$3,A110,VLOOKUP($B$4,ExcelllBasisLegend!$B$4:$C$8,2,FALSE)))</f>
        <v/>
      </c>
      <c r="L110" s="25" t="str">
        <f t="shared" si="9"/>
        <v/>
      </c>
      <c r="M110" t="str">
        <f t="shared" si="6"/>
        <v/>
      </c>
      <c r="N110" t="str">
        <f t="shared" si="8"/>
        <v/>
      </c>
    </row>
    <row r="111" spans="1:14" x14ac:dyDescent="0.25">
      <c r="A111" s="14"/>
      <c r="B111" s="14"/>
      <c r="C111" s="14"/>
      <c r="D111" s="14"/>
      <c r="E111" s="14"/>
      <c r="J111" s="26" t="str">
        <f t="shared" si="7"/>
        <v/>
      </c>
      <c r="K111" t="str">
        <f>IF(A111*1=0,"",YEARFRAC($B$3,A111,VLOOKUP($B$4,ExcelllBasisLegend!$B$4:$C$8,2,FALSE)))</f>
        <v/>
      </c>
      <c r="L111" s="25" t="str">
        <f t="shared" si="9"/>
        <v/>
      </c>
      <c r="M111" t="str">
        <f t="shared" si="6"/>
        <v/>
      </c>
      <c r="N111" t="str">
        <f t="shared" si="8"/>
        <v/>
      </c>
    </row>
    <row r="112" spans="1:14" x14ac:dyDescent="0.25">
      <c r="A112" s="14"/>
      <c r="B112" s="14"/>
      <c r="C112" s="14"/>
      <c r="D112" s="14"/>
      <c r="E112" s="14"/>
      <c r="J112" s="26" t="str">
        <f t="shared" si="7"/>
        <v/>
      </c>
      <c r="K112" t="str">
        <f>IF(A112*1=0,"",YEARFRAC($B$3,A112,VLOOKUP($B$4,ExcelllBasisLegend!$B$4:$C$8,2,FALSE)))</f>
        <v/>
      </c>
      <c r="L112" s="25" t="str">
        <f t="shared" si="9"/>
        <v/>
      </c>
      <c r="M112" t="str">
        <f t="shared" si="6"/>
        <v/>
      </c>
      <c r="N112" t="str">
        <f t="shared" si="8"/>
        <v/>
      </c>
    </row>
    <row r="113" spans="1:14" x14ac:dyDescent="0.25">
      <c r="A113" s="14"/>
      <c r="B113" s="14"/>
      <c r="C113" s="14"/>
      <c r="D113" s="14"/>
      <c r="E113" s="14"/>
      <c r="J113" s="26" t="str">
        <f t="shared" si="7"/>
        <v/>
      </c>
      <c r="K113" t="str">
        <f>IF(A113*1=0,"",YEARFRAC($B$3,A113,VLOOKUP($B$4,ExcelllBasisLegend!$B$4:$C$8,2,FALSE)))</f>
        <v/>
      </c>
      <c r="L113" s="25" t="str">
        <f t="shared" si="9"/>
        <v/>
      </c>
      <c r="M113" t="str">
        <f t="shared" si="6"/>
        <v/>
      </c>
      <c r="N113" t="str">
        <f t="shared" si="8"/>
        <v/>
      </c>
    </row>
    <row r="114" spans="1:14" x14ac:dyDescent="0.25">
      <c r="A114" s="14"/>
      <c r="B114" s="14"/>
      <c r="C114" s="14"/>
      <c r="D114" s="14"/>
      <c r="E114" s="14"/>
      <c r="J114" s="26" t="str">
        <f t="shared" si="7"/>
        <v/>
      </c>
      <c r="K114" t="str">
        <f>IF(A114*1=0,"",YEARFRAC($B$3,A114,VLOOKUP($B$4,ExcelllBasisLegend!$B$4:$C$8,2,FALSE)))</f>
        <v/>
      </c>
      <c r="L114" s="25" t="str">
        <f t="shared" si="9"/>
        <v/>
      </c>
      <c r="M114" t="str">
        <f t="shared" si="6"/>
        <v/>
      </c>
      <c r="N114" t="str">
        <f t="shared" si="8"/>
        <v/>
      </c>
    </row>
    <row r="115" spans="1:14" x14ac:dyDescent="0.25">
      <c r="A115" s="14"/>
      <c r="B115" s="14"/>
      <c r="C115" s="14"/>
      <c r="D115" s="14"/>
      <c r="E115" s="14"/>
      <c r="J115" s="26" t="str">
        <f t="shared" si="7"/>
        <v/>
      </c>
      <c r="K115" t="str">
        <f>IF(A115*1=0,"",YEARFRAC($B$3,A115,VLOOKUP($B$4,ExcelllBasisLegend!$B$4:$C$8,2,FALSE)))</f>
        <v/>
      </c>
      <c r="L115" s="25" t="str">
        <f t="shared" si="9"/>
        <v/>
      </c>
      <c r="M115" t="str">
        <f t="shared" si="6"/>
        <v/>
      </c>
      <c r="N115" t="str">
        <f t="shared" si="8"/>
        <v/>
      </c>
    </row>
    <row r="116" spans="1:14" x14ac:dyDescent="0.25">
      <c r="A116" s="14"/>
      <c r="B116" s="14"/>
      <c r="C116" s="14"/>
      <c r="D116" s="14"/>
      <c r="E116" s="14"/>
      <c r="J116" s="26" t="str">
        <f t="shared" si="7"/>
        <v/>
      </c>
      <c r="K116" t="str">
        <f>IF(A116*1=0,"",YEARFRAC($B$3,A116,VLOOKUP($B$4,ExcelllBasisLegend!$B$4:$C$8,2,FALSE)))</f>
        <v/>
      </c>
      <c r="L116" s="25" t="str">
        <f t="shared" si="9"/>
        <v/>
      </c>
      <c r="M116" t="str">
        <f t="shared" si="6"/>
        <v/>
      </c>
      <c r="N116" t="str">
        <f t="shared" si="8"/>
        <v/>
      </c>
    </row>
    <row r="117" spans="1:14" x14ac:dyDescent="0.25">
      <c r="A117" s="14"/>
      <c r="B117" s="14"/>
      <c r="C117" s="14"/>
      <c r="D117" s="14"/>
      <c r="E117" s="14"/>
      <c r="J117" s="26" t="str">
        <f t="shared" si="7"/>
        <v/>
      </c>
      <c r="K117" t="str">
        <f>IF(A117*1=0,"",YEARFRAC($B$3,A117,VLOOKUP($B$4,ExcelllBasisLegend!$B$4:$C$8,2,FALSE)))</f>
        <v/>
      </c>
      <c r="L117" s="25" t="str">
        <f t="shared" si="9"/>
        <v/>
      </c>
      <c r="M117" t="str">
        <f t="shared" si="6"/>
        <v/>
      </c>
      <c r="N117" t="str">
        <f t="shared" si="8"/>
        <v/>
      </c>
    </row>
    <row r="118" spans="1:14" x14ac:dyDescent="0.25">
      <c r="A118" s="14"/>
      <c r="B118" s="14"/>
      <c r="C118" s="14"/>
      <c r="D118" s="14"/>
      <c r="E118" s="14"/>
      <c r="J118" s="26" t="str">
        <f t="shared" si="7"/>
        <v/>
      </c>
      <c r="K118" t="str">
        <f>IF(A118*1=0,"",YEARFRAC($B$3,A118,VLOOKUP($B$4,ExcelllBasisLegend!$B$4:$C$8,2,FALSE)))</f>
        <v/>
      </c>
      <c r="L118" s="25" t="str">
        <f t="shared" si="9"/>
        <v/>
      </c>
      <c r="M118" t="str">
        <f t="shared" si="6"/>
        <v/>
      </c>
      <c r="N118" t="str">
        <f t="shared" si="8"/>
        <v/>
      </c>
    </row>
    <row r="119" spans="1:14" x14ac:dyDescent="0.25">
      <c r="A119" s="14"/>
      <c r="B119" s="14"/>
      <c r="C119" s="14"/>
      <c r="D119" s="14"/>
      <c r="E119" s="14"/>
      <c r="J119" s="26" t="str">
        <f t="shared" si="7"/>
        <v/>
      </c>
      <c r="K119" t="str">
        <f>IF(A119*1=0,"",YEARFRAC($B$3,A119,VLOOKUP($B$4,ExcelllBasisLegend!$B$4:$C$8,2,FALSE)))</f>
        <v/>
      </c>
      <c r="L119" s="25" t="str">
        <f t="shared" si="9"/>
        <v/>
      </c>
      <c r="M119" t="str">
        <f t="shared" si="6"/>
        <v/>
      </c>
      <c r="N119" t="str">
        <f t="shared" si="8"/>
        <v/>
      </c>
    </row>
    <row r="120" spans="1:14" x14ac:dyDescent="0.25">
      <c r="A120" s="14"/>
      <c r="B120" s="14"/>
      <c r="C120" s="14"/>
      <c r="D120" s="14"/>
      <c r="E120" s="14"/>
      <c r="J120" s="26" t="str">
        <f t="shared" si="7"/>
        <v/>
      </c>
      <c r="K120" t="str">
        <f>IF(A120*1=0,"",YEARFRAC($B$3,A120,VLOOKUP($B$4,ExcelllBasisLegend!$B$4:$C$8,2,FALSE)))</f>
        <v/>
      </c>
      <c r="L120" s="25" t="str">
        <f t="shared" si="9"/>
        <v/>
      </c>
      <c r="M120" t="str">
        <f t="shared" si="6"/>
        <v/>
      </c>
      <c r="N120" t="str">
        <f t="shared" si="8"/>
        <v/>
      </c>
    </row>
    <row r="121" spans="1:14" x14ac:dyDescent="0.25">
      <c r="A121" s="14"/>
      <c r="B121" s="14"/>
      <c r="C121" s="14"/>
      <c r="D121" s="14"/>
      <c r="E121" s="14"/>
      <c r="J121" s="26" t="str">
        <f t="shared" si="7"/>
        <v/>
      </c>
      <c r="K121" t="str">
        <f>IF(A121*1=0,"",YEARFRAC($B$3,A121,VLOOKUP($B$4,ExcelllBasisLegend!$B$4:$C$8,2,FALSE)))</f>
        <v/>
      </c>
      <c r="L121" s="25" t="str">
        <f t="shared" si="9"/>
        <v/>
      </c>
      <c r="M121" t="str">
        <f t="shared" si="6"/>
        <v/>
      </c>
      <c r="N121" t="str">
        <f t="shared" si="8"/>
        <v/>
      </c>
    </row>
    <row r="122" spans="1:14" x14ac:dyDescent="0.25">
      <c r="A122" s="14"/>
      <c r="B122" s="14"/>
      <c r="C122" s="14"/>
      <c r="D122" s="14"/>
      <c r="E122" s="14"/>
      <c r="J122" s="26" t="str">
        <f t="shared" si="7"/>
        <v/>
      </c>
      <c r="K122" t="str">
        <f>IF(A122*1=0,"",YEARFRAC($B$3,A122,VLOOKUP($B$4,ExcelllBasisLegend!$B$4:$C$8,2,FALSE)))</f>
        <v/>
      </c>
      <c r="L122" s="25" t="str">
        <f t="shared" si="9"/>
        <v/>
      </c>
      <c r="M122" t="str">
        <f t="shared" si="6"/>
        <v/>
      </c>
      <c r="N122" t="str">
        <f t="shared" si="8"/>
        <v/>
      </c>
    </row>
    <row r="123" spans="1:14" x14ac:dyDescent="0.25">
      <c r="A123" s="14"/>
      <c r="B123" s="14"/>
      <c r="C123" s="14"/>
      <c r="D123" s="14"/>
      <c r="E123" s="14"/>
      <c r="J123" s="26" t="str">
        <f t="shared" si="7"/>
        <v/>
      </c>
      <c r="K123" t="str">
        <f>IF(A123*1=0,"",YEARFRAC($B$3,A123,VLOOKUP($B$4,ExcelllBasisLegend!$B$4:$C$8,2,FALSE)))</f>
        <v/>
      </c>
      <c r="L123" s="25" t="str">
        <f t="shared" si="9"/>
        <v/>
      </c>
      <c r="M123" t="str">
        <f t="shared" si="6"/>
        <v/>
      </c>
      <c r="N123" t="str">
        <f t="shared" si="8"/>
        <v/>
      </c>
    </row>
    <row r="124" spans="1:14" x14ac:dyDescent="0.25">
      <c r="A124" s="14"/>
      <c r="B124" s="14"/>
      <c r="C124" s="14"/>
      <c r="D124" s="14"/>
      <c r="E124" s="14"/>
      <c r="J124" s="26" t="str">
        <f t="shared" si="7"/>
        <v/>
      </c>
      <c r="K124" t="str">
        <f>IF(A124*1=0,"",YEARFRAC($B$3,A124,VLOOKUP($B$4,ExcelllBasisLegend!$B$4:$C$8,2,FALSE)))</f>
        <v/>
      </c>
      <c r="L124" s="25" t="str">
        <f t="shared" si="9"/>
        <v/>
      </c>
      <c r="M124" t="str">
        <f t="shared" si="6"/>
        <v/>
      </c>
      <c r="N124" t="str">
        <f t="shared" si="8"/>
        <v/>
      </c>
    </row>
    <row r="125" spans="1:14" x14ac:dyDescent="0.25">
      <c r="A125" s="14"/>
      <c r="B125" s="14"/>
      <c r="C125" s="14"/>
      <c r="D125" s="14"/>
      <c r="E125" s="14"/>
      <c r="J125" s="26" t="str">
        <f t="shared" si="7"/>
        <v/>
      </c>
      <c r="K125" t="str">
        <f>IF(A125*1=0,"",YEARFRAC($B$3,A125,VLOOKUP($B$4,ExcelllBasisLegend!$B$4:$C$8,2,FALSE)))</f>
        <v/>
      </c>
      <c r="L125" s="25" t="str">
        <f t="shared" si="9"/>
        <v/>
      </c>
      <c r="M125" t="str">
        <f t="shared" si="6"/>
        <v/>
      </c>
      <c r="N125" t="str">
        <f t="shared" si="8"/>
        <v/>
      </c>
    </row>
    <row r="126" spans="1:14" x14ac:dyDescent="0.25">
      <c r="A126" s="14"/>
      <c r="B126" s="14"/>
      <c r="C126" s="14"/>
      <c r="D126" s="14"/>
      <c r="E126" s="14"/>
      <c r="J126" s="26" t="str">
        <f t="shared" si="7"/>
        <v/>
      </c>
      <c r="K126" t="str">
        <f>IF(A126*1=0,"",YEARFRAC($B$3,A126,VLOOKUP($B$4,ExcelllBasisLegend!$B$4:$C$8,2,FALSE)))</f>
        <v/>
      </c>
      <c r="L126" s="25" t="str">
        <f t="shared" si="9"/>
        <v/>
      </c>
      <c r="M126" t="str">
        <f t="shared" si="6"/>
        <v/>
      </c>
      <c r="N126" t="str">
        <f t="shared" si="8"/>
        <v/>
      </c>
    </row>
    <row r="127" spans="1:14" x14ac:dyDescent="0.25">
      <c r="A127" s="14"/>
      <c r="B127" s="14"/>
      <c r="C127" s="14"/>
      <c r="D127" s="14"/>
      <c r="E127" s="14"/>
      <c r="J127" s="26" t="str">
        <f t="shared" si="7"/>
        <v/>
      </c>
      <c r="K127" t="str">
        <f>IF(A127*1=0,"",YEARFRAC($B$3,A127,VLOOKUP($B$4,ExcelllBasisLegend!$B$4:$C$8,2,FALSE)))</f>
        <v/>
      </c>
      <c r="L127" s="25" t="str">
        <f t="shared" si="9"/>
        <v/>
      </c>
      <c r="M127" t="str">
        <f t="shared" si="6"/>
        <v/>
      </c>
      <c r="N127" t="str">
        <f t="shared" si="8"/>
        <v/>
      </c>
    </row>
    <row r="128" spans="1:14" x14ac:dyDescent="0.25">
      <c r="A128" s="14"/>
      <c r="B128" s="14"/>
      <c r="C128" s="14"/>
      <c r="D128" s="14"/>
      <c r="E128" s="14"/>
      <c r="J128" s="26" t="str">
        <f t="shared" si="7"/>
        <v/>
      </c>
      <c r="K128" t="str">
        <f>IF(A128*1=0,"",YEARFRAC($B$3,A128,VLOOKUP($B$4,ExcelllBasisLegend!$B$4:$C$8,2,FALSE)))</f>
        <v/>
      </c>
      <c r="L128" s="25" t="str">
        <f t="shared" si="9"/>
        <v/>
      </c>
      <c r="M128" t="str">
        <f t="shared" si="6"/>
        <v/>
      </c>
      <c r="N128" t="str">
        <f t="shared" si="8"/>
        <v/>
      </c>
    </row>
    <row r="129" spans="1:14" x14ac:dyDescent="0.25">
      <c r="A129" s="14"/>
      <c r="B129" s="14"/>
      <c r="C129" s="14"/>
      <c r="D129" s="14"/>
      <c r="E129" s="14"/>
      <c r="J129" s="26" t="str">
        <f t="shared" si="7"/>
        <v/>
      </c>
      <c r="K129" t="str">
        <f>IF(A129*1=0,"",YEARFRAC($B$3,A129,VLOOKUP($B$4,ExcelllBasisLegend!$B$4:$C$8,2,FALSE)))</f>
        <v/>
      </c>
      <c r="L129" s="25" t="str">
        <f t="shared" si="9"/>
        <v/>
      </c>
      <c r="M129" t="str">
        <f t="shared" si="6"/>
        <v/>
      </c>
      <c r="N129" t="str">
        <f t="shared" si="8"/>
        <v/>
      </c>
    </row>
    <row r="130" spans="1:14" x14ac:dyDescent="0.25">
      <c r="A130" s="14"/>
      <c r="B130" s="14"/>
      <c r="C130" s="14"/>
      <c r="D130" s="14"/>
      <c r="E130" s="14"/>
      <c r="J130" s="26" t="str">
        <f t="shared" si="7"/>
        <v/>
      </c>
      <c r="K130" t="str">
        <f>IF(A130*1=0,"",YEARFRAC($B$3,A130,VLOOKUP($B$4,ExcelllBasisLegend!$B$4:$C$8,2,FALSE)))</f>
        <v/>
      </c>
      <c r="L130" s="25" t="str">
        <f t="shared" si="9"/>
        <v/>
      </c>
      <c r="M130" t="str">
        <f t="shared" si="6"/>
        <v/>
      </c>
      <c r="N130" t="str">
        <f t="shared" si="8"/>
        <v/>
      </c>
    </row>
    <row r="131" spans="1:14" x14ac:dyDescent="0.25">
      <c r="A131" s="14"/>
      <c r="B131" s="14"/>
      <c r="C131" s="14"/>
      <c r="D131" s="14"/>
      <c r="E131" s="14"/>
      <c r="J131" s="26" t="str">
        <f t="shared" si="7"/>
        <v/>
      </c>
      <c r="K131" t="str">
        <f>IF(A131*1=0,"",YEARFRAC($B$3,A131,VLOOKUP($B$4,ExcelllBasisLegend!$B$4:$C$8,2,FALSE)))</f>
        <v/>
      </c>
      <c r="L131" s="25" t="str">
        <f t="shared" si="9"/>
        <v/>
      </c>
      <c r="M131" t="str">
        <f t="shared" si="6"/>
        <v/>
      </c>
      <c r="N131" t="str">
        <f t="shared" si="8"/>
        <v/>
      </c>
    </row>
    <row r="132" spans="1:14" x14ac:dyDescent="0.25">
      <c r="A132" s="14"/>
      <c r="B132" s="14"/>
      <c r="C132" s="14"/>
      <c r="D132" s="14"/>
      <c r="E132" s="14"/>
      <c r="J132" s="26" t="str">
        <f t="shared" si="7"/>
        <v/>
      </c>
      <c r="K132" t="str">
        <f>IF(A132*1=0,"",YEARFRAC($B$3,A132,VLOOKUP($B$4,ExcelllBasisLegend!$B$4:$C$8,2,FALSE)))</f>
        <v/>
      </c>
      <c r="L132" s="25" t="str">
        <f t="shared" si="9"/>
        <v/>
      </c>
      <c r="M132" t="str">
        <f t="shared" si="6"/>
        <v/>
      </c>
      <c r="N132" t="str">
        <f t="shared" si="8"/>
        <v/>
      </c>
    </row>
    <row r="133" spans="1:14" x14ac:dyDescent="0.25">
      <c r="A133" s="14"/>
      <c r="B133" s="14"/>
      <c r="C133" s="14"/>
      <c r="D133" s="14"/>
      <c r="E133" s="14"/>
      <c r="J133" s="26" t="str">
        <f t="shared" si="7"/>
        <v/>
      </c>
      <c r="K133" t="str">
        <f>IF(A133*1=0,"",YEARFRAC($B$3,A133,VLOOKUP($B$4,ExcelllBasisLegend!$B$4:$C$8,2,FALSE)))</f>
        <v/>
      </c>
      <c r="L133" s="25" t="str">
        <f t="shared" si="9"/>
        <v/>
      </c>
      <c r="M133" t="str">
        <f t="shared" si="6"/>
        <v/>
      </c>
      <c r="N133" t="str">
        <f t="shared" si="8"/>
        <v/>
      </c>
    </row>
    <row r="134" spans="1:14" x14ac:dyDescent="0.25">
      <c r="A134" s="14"/>
      <c r="B134" s="14"/>
      <c r="C134" s="14"/>
      <c r="D134" s="14"/>
      <c r="E134" s="14"/>
      <c r="J134" s="26" t="str">
        <f t="shared" si="7"/>
        <v/>
      </c>
      <c r="K134" t="str">
        <f>IF(A134*1=0,"",YEARFRAC($B$3,A134,VLOOKUP($B$4,ExcelllBasisLegend!$B$4:$C$8,2,FALSE)))</f>
        <v/>
      </c>
      <c r="L134" s="25" t="str">
        <f t="shared" si="9"/>
        <v/>
      </c>
      <c r="M134" t="str">
        <f t="shared" si="6"/>
        <v/>
      </c>
      <c r="N134" t="str">
        <f t="shared" si="8"/>
        <v/>
      </c>
    </row>
    <row r="135" spans="1:14" x14ac:dyDescent="0.25">
      <c r="A135" s="14"/>
      <c r="B135" s="14"/>
      <c r="C135" s="14"/>
      <c r="D135" s="14"/>
      <c r="E135" s="14"/>
      <c r="J135" s="26" t="str">
        <f t="shared" si="7"/>
        <v/>
      </c>
      <c r="K135" t="str">
        <f>IF(A135*1=0,"",YEARFRAC($B$3,A135,VLOOKUP($B$4,ExcelllBasisLegend!$B$4:$C$8,2,FALSE)))</f>
        <v/>
      </c>
      <c r="L135" s="25" t="str">
        <f t="shared" si="9"/>
        <v/>
      </c>
      <c r="M135" t="str">
        <f t="shared" si="6"/>
        <v/>
      </c>
      <c r="N135" t="str">
        <f t="shared" si="8"/>
        <v/>
      </c>
    </row>
    <row r="136" spans="1:14" x14ac:dyDescent="0.25">
      <c r="A136" s="14"/>
      <c r="B136" s="14"/>
      <c r="C136" s="14"/>
      <c r="D136" s="14"/>
      <c r="E136" s="14"/>
      <c r="J136" s="26" t="str">
        <f t="shared" si="7"/>
        <v/>
      </c>
      <c r="K136" t="str">
        <f>IF(A136*1=0,"",YEARFRAC($B$3,A136,VLOOKUP($B$4,ExcelllBasisLegend!$B$4:$C$8,2,FALSE)))</f>
        <v/>
      </c>
      <c r="L136" s="25" t="str">
        <f t="shared" si="9"/>
        <v/>
      </c>
      <c r="M136" t="str">
        <f t="shared" si="6"/>
        <v/>
      </c>
      <c r="N136" t="str">
        <f t="shared" si="8"/>
        <v/>
      </c>
    </row>
    <row r="137" spans="1:14" x14ac:dyDescent="0.25">
      <c r="A137" s="14"/>
      <c r="B137" s="14"/>
      <c r="C137" s="14"/>
      <c r="D137" s="14"/>
      <c r="E137" s="14"/>
      <c r="J137" s="26" t="str">
        <f t="shared" si="7"/>
        <v/>
      </c>
      <c r="K137" t="str">
        <f>IF(A137*1=0,"",YEARFRAC($B$3,A137,VLOOKUP($B$4,ExcelllBasisLegend!$B$4:$C$8,2,FALSE)))</f>
        <v/>
      </c>
      <c r="L137" s="25" t="str">
        <f t="shared" si="9"/>
        <v/>
      </c>
      <c r="M137" t="str">
        <f t="shared" si="6"/>
        <v/>
      </c>
      <c r="N137" t="str">
        <f t="shared" si="8"/>
        <v/>
      </c>
    </row>
    <row r="138" spans="1:14" x14ac:dyDescent="0.25">
      <c r="A138" s="14"/>
      <c r="B138" s="14"/>
      <c r="C138" s="14"/>
      <c r="D138" s="14"/>
      <c r="E138" s="14"/>
      <c r="J138" s="26" t="str">
        <f t="shared" si="7"/>
        <v/>
      </c>
      <c r="K138" t="str">
        <f>IF(A138*1=0,"",YEARFRAC($B$3,A138,VLOOKUP($B$4,ExcelllBasisLegend!$B$4:$C$8,2,FALSE)))</f>
        <v/>
      </c>
      <c r="L138" s="25" t="str">
        <f t="shared" ref="L138:L169" si="10">IF(A138*1=0,"",$L$3+K138*$L$2)</f>
        <v/>
      </c>
      <c r="M138" t="str">
        <f t="shared" ref="M138:M180" si="11">IF(A138*1=0,"",EXP(-K138*L138))</f>
        <v/>
      </c>
      <c r="N138" t="str">
        <f t="shared" si="8"/>
        <v/>
      </c>
    </row>
    <row r="139" spans="1:14" x14ac:dyDescent="0.25">
      <c r="A139" s="14"/>
      <c r="B139" s="14"/>
      <c r="C139" s="14"/>
      <c r="D139" s="14"/>
      <c r="E139" s="14"/>
      <c r="J139" s="26" t="str">
        <f t="shared" ref="J139:J180" si="12">IF(A139*1=0,"",SUM(B139:I139))</f>
        <v/>
      </c>
      <c r="K139" t="str">
        <f>IF(A139*1=0,"",YEARFRAC($B$3,A139,VLOOKUP($B$4,ExcelllBasisLegend!$B$4:$C$8,2,FALSE)))</f>
        <v/>
      </c>
      <c r="L139" s="25" t="str">
        <f t="shared" si="10"/>
        <v/>
      </c>
      <c r="M139" t="str">
        <f t="shared" si="11"/>
        <v/>
      </c>
      <c r="N139" t="str">
        <f t="shared" ref="N139:N180" si="13">IF(A139*1=0,"",M139*J139)</f>
        <v/>
      </c>
    </row>
    <row r="140" spans="1:14" x14ac:dyDescent="0.25">
      <c r="A140" s="14"/>
      <c r="B140" s="14"/>
      <c r="C140" s="14"/>
      <c r="D140" s="14"/>
      <c r="E140" s="14"/>
      <c r="J140" s="26" t="str">
        <f t="shared" si="12"/>
        <v/>
      </c>
      <c r="K140" t="str">
        <f>IF(A140*1=0,"",YEARFRAC($B$3,A140,VLOOKUP($B$4,ExcelllBasisLegend!$B$4:$C$8,2,FALSE)))</f>
        <v/>
      </c>
      <c r="L140" s="25" t="str">
        <f t="shared" si="10"/>
        <v/>
      </c>
      <c r="M140" t="str">
        <f t="shared" si="11"/>
        <v/>
      </c>
      <c r="N140" t="str">
        <f t="shared" si="13"/>
        <v/>
      </c>
    </row>
    <row r="141" spans="1:14" x14ac:dyDescent="0.25">
      <c r="A141" s="14"/>
      <c r="B141" s="14"/>
      <c r="C141" s="14"/>
      <c r="D141" s="14"/>
      <c r="E141" s="14"/>
      <c r="J141" s="26" t="str">
        <f t="shared" si="12"/>
        <v/>
      </c>
      <c r="K141" t="str">
        <f>IF(A141*1=0,"",YEARFRAC($B$3,A141,VLOOKUP($B$4,ExcelllBasisLegend!$B$4:$C$8,2,FALSE)))</f>
        <v/>
      </c>
      <c r="L141" s="25" t="str">
        <f t="shared" si="10"/>
        <v/>
      </c>
      <c r="M141" t="str">
        <f t="shared" si="11"/>
        <v/>
      </c>
      <c r="N141" t="str">
        <f t="shared" si="13"/>
        <v/>
      </c>
    </row>
    <row r="142" spans="1:14" x14ac:dyDescent="0.25">
      <c r="A142" s="14"/>
      <c r="B142" s="14"/>
      <c r="C142" s="14"/>
      <c r="D142" s="14"/>
      <c r="E142" s="14"/>
      <c r="J142" s="26" t="str">
        <f t="shared" si="12"/>
        <v/>
      </c>
      <c r="K142" t="str">
        <f>IF(A142*1=0,"",YEARFRAC($B$3,A142,VLOOKUP($B$4,ExcelllBasisLegend!$B$4:$C$8,2,FALSE)))</f>
        <v/>
      </c>
      <c r="L142" s="25" t="str">
        <f t="shared" si="10"/>
        <v/>
      </c>
      <c r="M142" t="str">
        <f t="shared" si="11"/>
        <v/>
      </c>
      <c r="N142" t="str">
        <f t="shared" si="13"/>
        <v/>
      </c>
    </row>
    <row r="143" spans="1:14" x14ac:dyDescent="0.25">
      <c r="A143" s="14"/>
      <c r="B143" s="14"/>
      <c r="C143" s="14"/>
      <c r="D143" s="14"/>
      <c r="E143" s="14"/>
      <c r="J143" s="26" t="str">
        <f t="shared" si="12"/>
        <v/>
      </c>
      <c r="K143" t="str">
        <f>IF(A143*1=0,"",YEARFRAC($B$3,A143,VLOOKUP($B$4,ExcelllBasisLegend!$B$4:$C$8,2,FALSE)))</f>
        <v/>
      </c>
      <c r="L143" s="25" t="str">
        <f t="shared" si="10"/>
        <v/>
      </c>
      <c r="M143" t="str">
        <f t="shared" si="11"/>
        <v/>
      </c>
      <c r="N143" t="str">
        <f t="shared" si="13"/>
        <v/>
      </c>
    </row>
    <row r="144" spans="1:14" x14ac:dyDescent="0.25">
      <c r="A144" s="14"/>
      <c r="B144" s="14"/>
      <c r="C144" s="14"/>
      <c r="D144" s="14"/>
      <c r="E144" s="14"/>
      <c r="J144" s="26" t="str">
        <f t="shared" si="12"/>
        <v/>
      </c>
      <c r="K144" t="str">
        <f>IF(A144*1=0,"",YEARFRAC($B$3,A144,VLOOKUP($B$4,ExcelllBasisLegend!$B$4:$C$8,2,FALSE)))</f>
        <v/>
      </c>
      <c r="L144" s="25" t="str">
        <f t="shared" si="10"/>
        <v/>
      </c>
      <c r="M144" t="str">
        <f t="shared" si="11"/>
        <v/>
      </c>
      <c r="N144" t="str">
        <f t="shared" si="13"/>
        <v/>
      </c>
    </row>
    <row r="145" spans="1:14" x14ac:dyDescent="0.25">
      <c r="A145" s="14"/>
      <c r="B145" s="14"/>
      <c r="C145" s="14"/>
      <c r="D145" s="14"/>
      <c r="E145" s="14"/>
      <c r="J145" s="26" t="str">
        <f t="shared" si="12"/>
        <v/>
      </c>
      <c r="K145" t="str">
        <f>IF(A145*1=0,"",YEARFRAC($B$3,A145,VLOOKUP($B$4,ExcelllBasisLegend!$B$4:$C$8,2,FALSE)))</f>
        <v/>
      </c>
      <c r="L145" s="25" t="str">
        <f t="shared" si="10"/>
        <v/>
      </c>
      <c r="M145" t="str">
        <f t="shared" si="11"/>
        <v/>
      </c>
      <c r="N145" t="str">
        <f t="shared" si="13"/>
        <v/>
      </c>
    </row>
    <row r="146" spans="1:14" x14ac:dyDescent="0.25">
      <c r="A146" s="14"/>
      <c r="B146" s="14"/>
      <c r="C146" s="14"/>
      <c r="D146" s="14"/>
      <c r="E146" s="14"/>
      <c r="J146" s="26" t="str">
        <f t="shared" si="12"/>
        <v/>
      </c>
      <c r="K146" t="str">
        <f>IF(A146*1=0,"",YEARFRAC($B$3,A146,VLOOKUP($B$4,ExcelllBasisLegend!$B$4:$C$8,2,FALSE)))</f>
        <v/>
      </c>
      <c r="L146" s="25" t="str">
        <f t="shared" si="10"/>
        <v/>
      </c>
      <c r="M146" t="str">
        <f t="shared" si="11"/>
        <v/>
      </c>
      <c r="N146" t="str">
        <f t="shared" si="13"/>
        <v/>
      </c>
    </row>
    <row r="147" spans="1:14" x14ac:dyDescent="0.25">
      <c r="A147" s="14"/>
      <c r="B147" s="14"/>
      <c r="C147" s="14"/>
      <c r="D147" s="14"/>
      <c r="E147" s="14"/>
      <c r="J147" s="26" t="str">
        <f t="shared" si="12"/>
        <v/>
      </c>
      <c r="K147" t="str">
        <f>IF(A147*1=0,"",YEARFRAC($B$3,A147,VLOOKUP($B$4,ExcelllBasisLegend!$B$4:$C$8,2,FALSE)))</f>
        <v/>
      </c>
      <c r="L147" s="25" t="str">
        <f t="shared" si="10"/>
        <v/>
      </c>
      <c r="M147" t="str">
        <f t="shared" si="11"/>
        <v/>
      </c>
      <c r="N147" t="str">
        <f t="shared" si="13"/>
        <v/>
      </c>
    </row>
    <row r="148" spans="1:14" x14ac:dyDescent="0.25">
      <c r="A148" s="14"/>
      <c r="B148" s="14"/>
      <c r="C148" s="14"/>
      <c r="D148" s="14"/>
      <c r="E148" s="14"/>
      <c r="J148" s="26" t="str">
        <f t="shared" si="12"/>
        <v/>
      </c>
      <c r="K148" t="str">
        <f>IF(A148*1=0,"",YEARFRAC($B$3,A148,VLOOKUP($B$4,ExcelllBasisLegend!$B$4:$C$8,2,FALSE)))</f>
        <v/>
      </c>
      <c r="L148" s="25" t="str">
        <f t="shared" si="10"/>
        <v/>
      </c>
      <c r="M148" t="str">
        <f t="shared" si="11"/>
        <v/>
      </c>
      <c r="N148" t="str">
        <f t="shared" si="13"/>
        <v/>
      </c>
    </row>
    <row r="149" spans="1:14" x14ac:dyDescent="0.25">
      <c r="A149" s="14"/>
      <c r="B149" s="14"/>
      <c r="C149" s="14"/>
      <c r="D149" s="14"/>
      <c r="E149" s="14"/>
      <c r="J149" s="26" t="str">
        <f t="shared" si="12"/>
        <v/>
      </c>
      <c r="K149" t="str">
        <f>IF(A149*1=0,"",YEARFRAC($B$3,A149,VLOOKUP($B$4,ExcelllBasisLegend!$B$4:$C$8,2,FALSE)))</f>
        <v/>
      </c>
      <c r="L149" s="25" t="str">
        <f t="shared" si="10"/>
        <v/>
      </c>
      <c r="M149" t="str">
        <f t="shared" si="11"/>
        <v/>
      </c>
      <c r="N149" t="str">
        <f t="shared" si="13"/>
        <v/>
      </c>
    </row>
    <row r="150" spans="1:14" x14ac:dyDescent="0.25">
      <c r="A150" s="14"/>
      <c r="B150" s="14"/>
      <c r="C150" s="14"/>
      <c r="D150" s="14"/>
      <c r="E150" s="14"/>
      <c r="J150" s="26" t="str">
        <f t="shared" si="12"/>
        <v/>
      </c>
      <c r="K150" t="str">
        <f>IF(A150*1=0,"",YEARFRAC($B$3,A150,VLOOKUP($B$4,ExcelllBasisLegend!$B$4:$C$8,2,FALSE)))</f>
        <v/>
      </c>
      <c r="L150" s="25" t="str">
        <f t="shared" si="10"/>
        <v/>
      </c>
      <c r="M150" t="str">
        <f t="shared" si="11"/>
        <v/>
      </c>
      <c r="N150" t="str">
        <f t="shared" si="13"/>
        <v/>
      </c>
    </row>
    <row r="151" spans="1:14" x14ac:dyDescent="0.25">
      <c r="A151" s="14"/>
      <c r="B151" s="14"/>
      <c r="C151" s="14"/>
      <c r="D151" s="14"/>
      <c r="E151" s="14"/>
      <c r="J151" s="26" t="str">
        <f t="shared" si="12"/>
        <v/>
      </c>
      <c r="K151" t="str">
        <f>IF(A151*1=0,"",YEARFRAC($B$3,A151,VLOOKUP($B$4,ExcelllBasisLegend!$B$4:$C$8,2,FALSE)))</f>
        <v/>
      </c>
      <c r="L151" s="25" t="str">
        <f t="shared" si="10"/>
        <v/>
      </c>
      <c r="M151" t="str">
        <f t="shared" si="11"/>
        <v/>
      </c>
      <c r="N151" t="str">
        <f t="shared" si="13"/>
        <v/>
      </c>
    </row>
    <row r="152" spans="1:14" x14ac:dyDescent="0.25">
      <c r="A152" s="14"/>
      <c r="B152" s="14"/>
      <c r="C152" s="14"/>
      <c r="D152" s="14"/>
      <c r="E152" s="14"/>
      <c r="J152" s="26" t="str">
        <f t="shared" si="12"/>
        <v/>
      </c>
      <c r="K152" t="str">
        <f>IF(A152*1=0,"",YEARFRAC($B$3,A152,VLOOKUP($B$4,ExcelllBasisLegend!$B$4:$C$8,2,FALSE)))</f>
        <v/>
      </c>
      <c r="L152" s="25" t="str">
        <f t="shared" si="10"/>
        <v/>
      </c>
      <c r="M152" t="str">
        <f t="shared" si="11"/>
        <v/>
      </c>
      <c r="N152" t="str">
        <f t="shared" si="13"/>
        <v/>
      </c>
    </row>
    <row r="153" spans="1:14" x14ac:dyDescent="0.25">
      <c r="A153" s="14"/>
      <c r="B153" s="14"/>
      <c r="C153" s="14"/>
      <c r="D153" s="14"/>
      <c r="E153" s="14"/>
      <c r="J153" s="26" t="str">
        <f t="shared" si="12"/>
        <v/>
      </c>
      <c r="K153" t="str">
        <f>IF(A153*1=0,"",YEARFRAC($B$3,A153,VLOOKUP($B$4,ExcelllBasisLegend!$B$4:$C$8,2,FALSE)))</f>
        <v/>
      </c>
      <c r="L153" s="25" t="str">
        <f t="shared" si="10"/>
        <v/>
      </c>
      <c r="M153" t="str">
        <f t="shared" si="11"/>
        <v/>
      </c>
      <c r="N153" t="str">
        <f t="shared" si="13"/>
        <v/>
      </c>
    </row>
    <row r="154" spans="1:14" x14ac:dyDescent="0.25">
      <c r="A154" s="14"/>
      <c r="B154" s="14"/>
      <c r="C154" s="14"/>
      <c r="D154" s="14"/>
      <c r="E154" s="14"/>
      <c r="J154" s="26" t="str">
        <f t="shared" si="12"/>
        <v/>
      </c>
      <c r="K154" t="str">
        <f>IF(A154*1=0,"",YEARFRAC($B$3,A154,VLOOKUP($B$4,ExcelllBasisLegend!$B$4:$C$8,2,FALSE)))</f>
        <v/>
      </c>
      <c r="L154" s="25" t="str">
        <f t="shared" si="10"/>
        <v/>
      </c>
      <c r="M154" t="str">
        <f t="shared" si="11"/>
        <v/>
      </c>
      <c r="N154" t="str">
        <f t="shared" si="13"/>
        <v/>
      </c>
    </row>
    <row r="155" spans="1:14" x14ac:dyDescent="0.25">
      <c r="A155" s="14"/>
      <c r="B155" s="14"/>
      <c r="C155" s="14"/>
      <c r="D155" s="14"/>
      <c r="E155" s="14"/>
      <c r="J155" s="26" t="str">
        <f t="shared" si="12"/>
        <v/>
      </c>
      <c r="K155" t="str">
        <f>IF(A155*1=0,"",YEARFRAC($B$3,A155,VLOOKUP($B$4,ExcelllBasisLegend!$B$4:$C$8,2,FALSE)))</f>
        <v/>
      </c>
      <c r="L155" s="25" t="str">
        <f t="shared" si="10"/>
        <v/>
      </c>
      <c r="M155" t="str">
        <f t="shared" si="11"/>
        <v/>
      </c>
      <c r="N155" t="str">
        <f t="shared" si="13"/>
        <v/>
      </c>
    </row>
    <row r="156" spans="1:14" x14ac:dyDescent="0.25">
      <c r="A156" s="14"/>
      <c r="B156" s="14"/>
      <c r="C156" s="14"/>
      <c r="D156" s="14"/>
      <c r="E156" s="14"/>
      <c r="J156" s="26" t="str">
        <f t="shared" si="12"/>
        <v/>
      </c>
      <c r="K156" t="str">
        <f>IF(A156*1=0,"",YEARFRAC($B$3,A156,VLOOKUP($B$4,ExcelllBasisLegend!$B$4:$C$8,2,FALSE)))</f>
        <v/>
      </c>
      <c r="L156" s="25" t="str">
        <f t="shared" si="10"/>
        <v/>
      </c>
      <c r="M156" t="str">
        <f t="shared" si="11"/>
        <v/>
      </c>
      <c r="N156" t="str">
        <f t="shared" si="13"/>
        <v/>
      </c>
    </row>
    <row r="157" spans="1:14" x14ac:dyDescent="0.25">
      <c r="A157" s="14"/>
      <c r="B157" s="14"/>
      <c r="C157" s="14"/>
      <c r="D157" s="14"/>
      <c r="E157" s="14"/>
      <c r="J157" s="26" t="str">
        <f t="shared" si="12"/>
        <v/>
      </c>
      <c r="K157" t="str">
        <f>IF(A157*1=0,"",YEARFRAC($B$3,A157,VLOOKUP($B$4,ExcelllBasisLegend!$B$4:$C$8,2,FALSE)))</f>
        <v/>
      </c>
      <c r="L157" s="25" t="str">
        <f t="shared" si="10"/>
        <v/>
      </c>
      <c r="M157" t="str">
        <f t="shared" si="11"/>
        <v/>
      </c>
      <c r="N157" t="str">
        <f t="shared" si="13"/>
        <v/>
      </c>
    </row>
    <row r="158" spans="1:14" x14ac:dyDescent="0.25">
      <c r="A158" s="14"/>
      <c r="B158" s="14"/>
      <c r="C158" s="14"/>
      <c r="D158" s="14"/>
      <c r="E158" s="14"/>
      <c r="J158" s="26" t="str">
        <f t="shared" si="12"/>
        <v/>
      </c>
      <c r="K158" t="str">
        <f>IF(A158*1=0,"",YEARFRAC($B$3,A158,VLOOKUP($B$4,ExcelllBasisLegend!$B$4:$C$8,2,FALSE)))</f>
        <v/>
      </c>
      <c r="L158" s="25" t="str">
        <f t="shared" si="10"/>
        <v/>
      </c>
      <c r="M158" t="str">
        <f t="shared" si="11"/>
        <v/>
      </c>
      <c r="N158" t="str">
        <f t="shared" si="13"/>
        <v/>
      </c>
    </row>
    <row r="159" spans="1:14" x14ac:dyDescent="0.25">
      <c r="A159" s="14"/>
      <c r="B159" s="14"/>
      <c r="C159" s="14"/>
      <c r="D159" s="14"/>
      <c r="E159" s="14"/>
      <c r="J159" s="26" t="str">
        <f t="shared" si="12"/>
        <v/>
      </c>
      <c r="K159" t="str">
        <f>IF(A159*1=0,"",YEARFRAC($B$3,A159,VLOOKUP($B$4,ExcelllBasisLegend!$B$4:$C$8,2,FALSE)))</f>
        <v/>
      </c>
      <c r="L159" s="25" t="str">
        <f t="shared" si="10"/>
        <v/>
      </c>
      <c r="M159" t="str">
        <f t="shared" si="11"/>
        <v/>
      </c>
      <c r="N159" t="str">
        <f t="shared" si="13"/>
        <v/>
      </c>
    </row>
    <row r="160" spans="1:14" x14ac:dyDescent="0.25">
      <c r="A160" s="14"/>
      <c r="B160" s="14"/>
      <c r="C160" s="14"/>
      <c r="D160" s="14"/>
      <c r="E160" s="14"/>
      <c r="J160" s="26" t="str">
        <f t="shared" si="12"/>
        <v/>
      </c>
      <c r="K160" t="str">
        <f>IF(A160*1=0,"",YEARFRAC($B$3,A160,VLOOKUP($B$4,ExcelllBasisLegend!$B$4:$C$8,2,FALSE)))</f>
        <v/>
      </c>
      <c r="L160" s="25" t="str">
        <f t="shared" si="10"/>
        <v/>
      </c>
      <c r="M160" t="str">
        <f t="shared" si="11"/>
        <v/>
      </c>
      <c r="N160" t="str">
        <f t="shared" si="13"/>
        <v/>
      </c>
    </row>
    <row r="161" spans="1:14" x14ac:dyDescent="0.25">
      <c r="A161" s="14"/>
      <c r="B161" s="14"/>
      <c r="C161" s="14"/>
      <c r="D161" s="14"/>
      <c r="E161" s="14"/>
      <c r="J161" s="26" t="str">
        <f t="shared" si="12"/>
        <v/>
      </c>
      <c r="K161" t="str">
        <f>IF(A161*1=0,"",YEARFRAC($B$3,A161,VLOOKUP($B$4,ExcelllBasisLegend!$B$4:$C$8,2,FALSE)))</f>
        <v/>
      </c>
      <c r="L161" s="25" t="str">
        <f t="shared" si="10"/>
        <v/>
      </c>
      <c r="M161" t="str">
        <f t="shared" si="11"/>
        <v/>
      </c>
      <c r="N161" t="str">
        <f t="shared" si="13"/>
        <v/>
      </c>
    </row>
    <row r="162" spans="1:14" x14ac:dyDescent="0.25">
      <c r="A162" s="14"/>
      <c r="B162" s="14"/>
      <c r="C162" s="14"/>
      <c r="D162" s="14"/>
      <c r="E162" s="14"/>
      <c r="J162" s="26" t="str">
        <f t="shared" si="12"/>
        <v/>
      </c>
      <c r="K162" t="str">
        <f>IF(A162*1=0,"",YEARFRAC($B$3,A162,VLOOKUP($B$4,ExcelllBasisLegend!$B$4:$C$8,2,FALSE)))</f>
        <v/>
      </c>
      <c r="L162" s="25" t="str">
        <f t="shared" si="10"/>
        <v/>
      </c>
      <c r="M162" t="str">
        <f t="shared" si="11"/>
        <v/>
      </c>
      <c r="N162" t="str">
        <f t="shared" si="13"/>
        <v/>
      </c>
    </row>
    <row r="163" spans="1:14" x14ac:dyDescent="0.25">
      <c r="A163" s="14"/>
      <c r="B163" s="14"/>
      <c r="C163" s="14"/>
      <c r="D163" s="14"/>
      <c r="E163" s="14"/>
      <c r="J163" s="26" t="str">
        <f t="shared" si="12"/>
        <v/>
      </c>
      <c r="K163" t="str">
        <f>IF(A163*1=0,"",YEARFRAC($B$3,A163,VLOOKUP($B$4,ExcelllBasisLegend!$B$4:$C$8,2,FALSE)))</f>
        <v/>
      </c>
      <c r="L163" s="25" t="str">
        <f t="shared" si="10"/>
        <v/>
      </c>
      <c r="M163" t="str">
        <f t="shared" si="11"/>
        <v/>
      </c>
      <c r="N163" t="str">
        <f t="shared" si="13"/>
        <v/>
      </c>
    </row>
    <row r="164" spans="1:14" x14ac:dyDescent="0.25">
      <c r="A164" s="14"/>
      <c r="B164" s="14"/>
      <c r="C164" s="14"/>
      <c r="D164" s="14"/>
      <c r="E164" s="14"/>
      <c r="J164" s="26" t="str">
        <f t="shared" si="12"/>
        <v/>
      </c>
      <c r="K164" t="str">
        <f>IF(A164*1=0,"",YEARFRAC($B$3,A164,VLOOKUP($B$4,ExcelllBasisLegend!$B$4:$C$8,2,FALSE)))</f>
        <v/>
      </c>
      <c r="L164" s="25" t="str">
        <f t="shared" si="10"/>
        <v/>
      </c>
      <c r="M164" t="str">
        <f t="shared" si="11"/>
        <v/>
      </c>
      <c r="N164" t="str">
        <f t="shared" si="13"/>
        <v/>
      </c>
    </row>
    <row r="165" spans="1:14" x14ac:dyDescent="0.25">
      <c r="A165" s="14"/>
      <c r="B165" s="14"/>
      <c r="C165" s="14"/>
      <c r="D165" s="14"/>
      <c r="E165" s="14"/>
      <c r="J165" s="26" t="str">
        <f t="shared" si="12"/>
        <v/>
      </c>
      <c r="K165" t="str">
        <f>IF(A165*1=0,"",YEARFRAC($B$3,A165,VLOOKUP($B$4,ExcelllBasisLegend!$B$4:$C$8,2,FALSE)))</f>
        <v/>
      </c>
      <c r="L165" s="25" t="str">
        <f t="shared" si="10"/>
        <v/>
      </c>
      <c r="M165" t="str">
        <f t="shared" si="11"/>
        <v/>
      </c>
      <c r="N165" t="str">
        <f t="shared" si="13"/>
        <v/>
      </c>
    </row>
    <row r="166" spans="1:14" x14ac:dyDescent="0.25">
      <c r="A166" s="14"/>
      <c r="B166" s="14"/>
      <c r="C166" s="14"/>
      <c r="D166" s="14"/>
      <c r="E166" s="14"/>
      <c r="J166" s="26" t="str">
        <f t="shared" si="12"/>
        <v/>
      </c>
      <c r="K166" t="str">
        <f>IF(A166*1=0,"",YEARFRAC($B$3,A166,VLOOKUP($B$4,ExcelllBasisLegend!$B$4:$C$8,2,FALSE)))</f>
        <v/>
      </c>
      <c r="L166" s="25" t="str">
        <f t="shared" si="10"/>
        <v/>
      </c>
      <c r="M166" t="str">
        <f t="shared" si="11"/>
        <v/>
      </c>
      <c r="N166" t="str">
        <f t="shared" si="13"/>
        <v/>
      </c>
    </row>
    <row r="167" spans="1:14" x14ac:dyDescent="0.25">
      <c r="A167" s="14"/>
      <c r="B167" s="14"/>
      <c r="C167" s="14"/>
      <c r="D167" s="14"/>
      <c r="E167" s="14"/>
      <c r="J167" s="26" t="str">
        <f t="shared" si="12"/>
        <v/>
      </c>
      <c r="K167" t="str">
        <f>IF(A167*1=0,"",YEARFRAC($B$3,A167,VLOOKUP($B$4,ExcelllBasisLegend!$B$4:$C$8,2,FALSE)))</f>
        <v/>
      </c>
      <c r="L167" s="25" t="str">
        <f t="shared" si="10"/>
        <v/>
      </c>
      <c r="M167" t="str">
        <f t="shared" si="11"/>
        <v/>
      </c>
      <c r="N167" t="str">
        <f t="shared" si="13"/>
        <v/>
      </c>
    </row>
    <row r="168" spans="1:14" x14ac:dyDescent="0.25">
      <c r="A168" s="14"/>
      <c r="B168" s="14"/>
      <c r="C168" s="14"/>
      <c r="D168" s="14"/>
      <c r="E168" s="14"/>
      <c r="J168" s="26" t="str">
        <f t="shared" si="12"/>
        <v/>
      </c>
      <c r="K168" t="str">
        <f>IF(A168*1=0,"",YEARFRAC($B$3,A168,VLOOKUP($B$4,ExcelllBasisLegend!$B$4:$C$8,2,FALSE)))</f>
        <v/>
      </c>
      <c r="L168" s="25" t="str">
        <f t="shared" si="10"/>
        <v/>
      </c>
      <c r="M168" t="str">
        <f t="shared" si="11"/>
        <v/>
      </c>
      <c r="N168" t="str">
        <f t="shared" si="13"/>
        <v/>
      </c>
    </row>
    <row r="169" spans="1:14" x14ac:dyDescent="0.25">
      <c r="A169" s="14"/>
      <c r="B169" s="14"/>
      <c r="C169" s="14"/>
      <c r="D169" s="14"/>
      <c r="E169" s="14"/>
      <c r="J169" s="26" t="str">
        <f t="shared" si="12"/>
        <v/>
      </c>
      <c r="K169" t="str">
        <f>IF(A169*1=0,"",YEARFRAC($B$3,A169,VLOOKUP($B$4,ExcelllBasisLegend!$B$4:$C$8,2,FALSE)))</f>
        <v/>
      </c>
      <c r="L169" s="25" t="str">
        <f t="shared" si="10"/>
        <v/>
      </c>
      <c r="M169" t="str">
        <f t="shared" si="11"/>
        <v/>
      </c>
      <c r="N169" t="str">
        <f t="shared" si="13"/>
        <v/>
      </c>
    </row>
    <row r="170" spans="1:14" x14ac:dyDescent="0.25">
      <c r="A170" s="14"/>
      <c r="B170" s="14"/>
      <c r="C170" s="14"/>
      <c r="D170" s="14"/>
      <c r="E170" s="14"/>
      <c r="J170" s="26" t="str">
        <f t="shared" si="12"/>
        <v/>
      </c>
      <c r="K170" t="str">
        <f>IF(A170*1=0,"",YEARFRAC($B$3,A170,VLOOKUP($B$4,ExcelllBasisLegend!$B$4:$C$8,2,FALSE)))</f>
        <v/>
      </c>
      <c r="L170" s="25" t="str">
        <f t="shared" ref="L170:L201" si="14">IF(A170*1=0,"",$L$3+K170*$L$2)</f>
        <v/>
      </c>
      <c r="M170" t="str">
        <f t="shared" si="11"/>
        <v/>
      </c>
      <c r="N170" t="str">
        <f t="shared" si="13"/>
        <v/>
      </c>
    </row>
    <row r="171" spans="1:14" x14ac:dyDescent="0.25">
      <c r="A171" s="14"/>
      <c r="B171" s="14"/>
      <c r="C171" s="14"/>
      <c r="D171" s="14"/>
      <c r="E171" s="14"/>
      <c r="J171" s="26" t="str">
        <f t="shared" si="12"/>
        <v/>
      </c>
      <c r="K171" t="str">
        <f>IF(A171*1=0,"",YEARFRAC($B$3,A171,VLOOKUP($B$4,ExcelllBasisLegend!$B$4:$C$8,2,FALSE)))</f>
        <v/>
      </c>
      <c r="L171" s="25" t="str">
        <f t="shared" si="14"/>
        <v/>
      </c>
      <c r="M171" t="str">
        <f t="shared" si="11"/>
        <v/>
      </c>
      <c r="N171" t="str">
        <f t="shared" si="13"/>
        <v/>
      </c>
    </row>
    <row r="172" spans="1:14" x14ac:dyDescent="0.25">
      <c r="A172" s="14"/>
      <c r="B172" s="14"/>
      <c r="C172" s="14"/>
      <c r="D172" s="14"/>
      <c r="E172" s="14"/>
      <c r="J172" s="26" t="str">
        <f t="shared" si="12"/>
        <v/>
      </c>
      <c r="K172" t="str">
        <f>IF(A172*1=0,"",YEARFRAC($B$3,A172,VLOOKUP($B$4,ExcelllBasisLegend!$B$4:$C$8,2,FALSE)))</f>
        <v/>
      </c>
      <c r="L172" s="25" t="str">
        <f t="shared" si="14"/>
        <v/>
      </c>
      <c r="M172" t="str">
        <f t="shared" si="11"/>
        <v/>
      </c>
      <c r="N172" t="str">
        <f t="shared" si="13"/>
        <v/>
      </c>
    </row>
    <row r="173" spans="1:14" x14ac:dyDescent="0.25">
      <c r="A173" s="14"/>
      <c r="B173" s="14"/>
      <c r="C173" s="14"/>
      <c r="D173" s="14"/>
      <c r="E173" s="14"/>
      <c r="J173" s="26" t="str">
        <f t="shared" si="12"/>
        <v/>
      </c>
      <c r="K173" t="str">
        <f>IF(A173*1=0,"",YEARFRAC($B$3,A173,VLOOKUP($B$4,ExcelllBasisLegend!$B$4:$C$8,2,FALSE)))</f>
        <v/>
      </c>
      <c r="L173" s="25" t="str">
        <f t="shared" si="14"/>
        <v/>
      </c>
      <c r="M173" t="str">
        <f t="shared" si="11"/>
        <v/>
      </c>
      <c r="N173" t="str">
        <f t="shared" si="13"/>
        <v/>
      </c>
    </row>
    <row r="174" spans="1:14" x14ac:dyDescent="0.25">
      <c r="A174" s="14"/>
      <c r="B174" s="14"/>
      <c r="C174" s="14"/>
      <c r="D174" s="14"/>
      <c r="E174" s="14"/>
      <c r="J174" s="26" t="str">
        <f t="shared" si="12"/>
        <v/>
      </c>
      <c r="K174" t="str">
        <f>IF(A174*1=0,"",YEARFRAC($B$3,A174,VLOOKUP($B$4,ExcelllBasisLegend!$B$4:$C$8,2,FALSE)))</f>
        <v/>
      </c>
      <c r="L174" s="25" t="str">
        <f t="shared" si="14"/>
        <v/>
      </c>
      <c r="M174" t="str">
        <f t="shared" si="11"/>
        <v/>
      </c>
      <c r="N174" t="str">
        <f t="shared" si="13"/>
        <v/>
      </c>
    </row>
    <row r="175" spans="1:14" x14ac:dyDescent="0.25">
      <c r="A175" s="14"/>
      <c r="B175" s="14"/>
      <c r="C175" s="14"/>
      <c r="D175" s="14"/>
      <c r="E175" s="14"/>
      <c r="J175" s="26" t="str">
        <f t="shared" si="12"/>
        <v/>
      </c>
      <c r="K175" t="str">
        <f>IF(A175*1=0,"",YEARFRAC($B$3,A175,VLOOKUP($B$4,ExcelllBasisLegend!$B$4:$C$8,2,FALSE)))</f>
        <v/>
      </c>
      <c r="L175" s="25" t="str">
        <f t="shared" si="14"/>
        <v/>
      </c>
      <c r="M175" t="str">
        <f t="shared" si="11"/>
        <v/>
      </c>
      <c r="N175" t="str">
        <f t="shared" si="13"/>
        <v/>
      </c>
    </row>
    <row r="176" spans="1:14" x14ac:dyDescent="0.25">
      <c r="A176" s="14"/>
      <c r="B176" s="14"/>
      <c r="C176" s="14"/>
      <c r="D176" s="14"/>
      <c r="E176" s="14"/>
      <c r="J176" s="26" t="str">
        <f t="shared" si="12"/>
        <v/>
      </c>
      <c r="K176" t="str">
        <f>IF(A176*1=0,"",YEARFRAC($B$3,A176,VLOOKUP($B$4,ExcelllBasisLegend!$B$4:$C$8,2,FALSE)))</f>
        <v/>
      </c>
      <c r="L176" s="25" t="str">
        <f t="shared" si="14"/>
        <v/>
      </c>
      <c r="M176" t="str">
        <f t="shared" si="11"/>
        <v/>
      </c>
      <c r="N176" t="str">
        <f t="shared" si="13"/>
        <v/>
      </c>
    </row>
    <row r="177" spans="1:14" x14ac:dyDescent="0.25">
      <c r="A177" s="14"/>
      <c r="B177" s="14"/>
      <c r="C177" s="14"/>
      <c r="D177" s="14"/>
      <c r="E177" s="14"/>
      <c r="J177" s="26" t="str">
        <f t="shared" si="12"/>
        <v/>
      </c>
      <c r="K177" t="str">
        <f>IF(A177*1=0,"",YEARFRAC($B$3,A177,VLOOKUP($B$4,ExcelllBasisLegend!$B$4:$C$8,2,FALSE)))</f>
        <v/>
      </c>
      <c r="L177" s="25" t="str">
        <f t="shared" si="14"/>
        <v/>
      </c>
      <c r="M177" t="str">
        <f t="shared" si="11"/>
        <v/>
      </c>
      <c r="N177" t="str">
        <f t="shared" si="13"/>
        <v/>
      </c>
    </row>
    <row r="178" spans="1:14" x14ac:dyDescent="0.25">
      <c r="A178" s="14"/>
      <c r="B178" s="14"/>
      <c r="C178" s="14"/>
      <c r="D178" s="14"/>
      <c r="E178" s="14"/>
      <c r="J178" s="26" t="str">
        <f t="shared" si="12"/>
        <v/>
      </c>
      <c r="K178" t="str">
        <f>IF(A178*1=0,"",YEARFRAC($B$3,A178,VLOOKUP($B$4,ExcelllBasisLegend!$B$4:$C$8,2,FALSE)))</f>
        <v/>
      </c>
      <c r="L178" s="25" t="str">
        <f t="shared" si="14"/>
        <v/>
      </c>
      <c r="M178" t="str">
        <f t="shared" si="11"/>
        <v/>
      </c>
      <c r="N178" t="str">
        <f t="shared" si="13"/>
        <v/>
      </c>
    </row>
    <row r="179" spans="1:14" x14ac:dyDescent="0.25">
      <c r="A179" s="14"/>
      <c r="B179" s="14"/>
      <c r="C179" s="14"/>
      <c r="D179" s="14"/>
      <c r="E179" s="14"/>
      <c r="J179" s="26" t="str">
        <f t="shared" si="12"/>
        <v/>
      </c>
      <c r="K179" t="str">
        <f>IF(A179*1=0,"",YEARFRAC($B$3,A179,VLOOKUP($B$4,ExcelllBasisLegend!$B$4:$C$8,2,FALSE)))</f>
        <v/>
      </c>
      <c r="L179" s="25" t="str">
        <f t="shared" si="14"/>
        <v/>
      </c>
      <c r="M179" t="str">
        <f t="shared" si="11"/>
        <v/>
      </c>
      <c r="N179" t="str">
        <f t="shared" si="13"/>
        <v/>
      </c>
    </row>
    <row r="180" spans="1:14" x14ac:dyDescent="0.25">
      <c r="A180" s="14"/>
      <c r="B180" s="14"/>
      <c r="C180" s="14"/>
      <c r="D180" s="14"/>
      <c r="E180" s="14"/>
      <c r="J180" s="26" t="str">
        <f t="shared" si="12"/>
        <v/>
      </c>
      <c r="K180" t="str">
        <f>IF(A180*1=0,"",YEARFRAC($B$3,A180,VLOOKUP($B$4,ExcelllBasisLegend!$B$4:$C$8,2,FALSE)))</f>
        <v/>
      </c>
      <c r="L180" s="25" t="str">
        <f t="shared" si="14"/>
        <v/>
      </c>
      <c r="M180" t="str">
        <f t="shared" si="11"/>
        <v/>
      </c>
      <c r="N180" t="str">
        <f t="shared" si="13"/>
        <v/>
      </c>
    </row>
  </sheetData>
  <conditionalFormatting sqref="B10:J180">
    <cfRule type="cellIs" dxfId="1" priority="1" operator="greaterThan">
      <formula>0</formula>
    </cfRule>
    <cfRule type="cellIs" dxfId="0" priority="2" operator="lessThan">
      <formula>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2D922A4-794A-4FBA-91FB-781A1ED07CAD}">
          <x14:formula1>
            <xm:f>ExcelllBasisLegend!$B$4:$B$8</xm:f>
          </x14:formula1>
          <xm:sqref>B4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AF5B3-E836-4398-A37C-E810383C69AF}">
  <dimension ref="B2:F12"/>
  <sheetViews>
    <sheetView workbookViewId="0">
      <selection activeCell="E14" sqref="E14"/>
    </sheetView>
  </sheetViews>
  <sheetFormatPr defaultRowHeight="15" x14ac:dyDescent="0.25"/>
  <cols>
    <col min="2" max="2" width="12.42578125" customWidth="1"/>
    <col min="3" max="3" width="14.42578125" customWidth="1"/>
    <col min="4" max="4" width="16.42578125" customWidth="1"/>
    <col min="5" max="6" width="10.7109375" bestFit="1" customWidth="1"/>
  </cols>
  <sheetData>
    <row r="2" spans="2:6" ht="15.75" thickBot="1" x14ac:dyDescent="0.3">
      <c r="B2" s="2" t="s">
        <v>18</v>
      </c>
      <c r="C2" s="3"/>
      <c r="D2" s="3"/>
    </row>
    <row r="3" spans="2:6" ht="15.75" x14ac:dyDescent="0.25">
      <c r="B3" s="4" t="s">
        <v>16</v>
      </c>
      <c r="C3" s="6">
        <v>80</v>
      </c>
      <c r="D3" s="4"/>
    </row>
    <row r="4" spans="2:6" x14ac:dyDescent="0.25">
      <c r="B4" t="s">
        <v>61</v>
      </c>
      <c r="C4" s="19">
        <v>44201</v>
      </c>
    </row>
    <row r="5" spans="2:6" x14ac:dyDescent="0.25">
      <c r="B5" t="s">
        <v>4</v>
      </c>
      <c r="C5" s="19">
        <v>46027</v>
      </c>
      <c r="E5" s="19"/>
    </row>
    <row r="6" spans="2:6" x14ac:dyDescent="0.25">
      <c r="B6" t="s">
        <v>62</v>
      </c>
      <c r="C6" s="21">
        <v>0.05</v>
      </c>
      <c r="E6" s="19"/>
    </row>
    <row r="7" spans="2:6" x14ac:dyDescent="0.25">
      <c r="B7" t="s">
        <v>27</v>
      </c>
      <c r="C7">
        <v>100</v>
      </c>
      <c r="F7" s="19"/>
    </row>
    <row r="8" spans="2:6" ht="15.75" x14ac:dyDescent="0.25">
      <c r="B8" s="4" t="s">
        <v>17</v>
      </c>
      <c r="C8" s="6">
        <v>1</v>
      </c>
    </row>
    <row r="9" spans="2:6" ht="15.75" x14ac:dyDescent="0.25">
      <c r="B9" s="6" t="s">
        <v>31</v>
      </c>
      <c r="C9" s="30" t="s">
        <v>34</v>
      </c>
    </row>
    <row r="12" spans="2:6" x14ac:dyDescent="0.25">
      <c r="B12" s="18" t="s">
        <v>19</v>
      </c>
      <c r="C12" s="25">
        <f>YIELD(DATE(YEAR(C4),MONTH(C4),DAY(C4)),DATE(YEAR(C5),MONTH(C5),DAY(C5)),C6,C3,C7,C8,VLOOKUP(C9,ExcelllBasisLegend!$B$4:$C$8,2,FALSE))</f>
        <v>0.10319016331988884</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845BDDE-98A8-4FE6-BF07-ED80E399B101}">
          <x14:formula1>
            <xm:f>ExcelllBasisLegend!$B$4:$B$8</xm:f>
          </x14:formula1>
          <xm:sqref>C9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8816F-6A91-461C-8519-F91ED0138AB7}">
  <dimension ref="A2:A5"/>
  <sheetViews>
    <sheetView workbookViewId="0">
      <selection activeCell="C17" sqref="C17"/>
    </sheetView>
  </sheetViews>
  <sheetFormatPr defaultRowHeight="15" x14ac:dyDescent="0.25"/>
  <sheetData>
    <row r="2" spans="1:1" x14ac:dyDescent="0.25">
      <c r="A2" t="s">
        <v>15</v>
      </c>
    </row>
    <row r="3" spans="1:1" x14ac:dyDescent="0.25">
      <c r="A3" t="s">
        <v>25</v>
      </c>
    </row>
    <row r="4" spans="1:1" x14ac:dyDescent="0.25">
      <c r="A4" t="s">
        <v>26</v>
      </c>
    </row>
    <row r="5" spans="1:1" x14ac:dyDescent="0.25">
      <c r="A5" t="s">
        <v>38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62311-45B4-4A79-B958-74079AA32ED4}">
  <dimension ref="A1:O260"/>
  <sheetViews>
    <sheetView workbookViewId="0">
      <selection activeCell="D42" sqref="D42"/>
    </sheetView>
  </sheetViews>
  <sheetFormatPr defaultRowHeight="15" x14ac:dyDescent="0.25"/>
  <cols>
    <col min="1" max="1" width="16" customWidth="1"/>
    <col min="2" max="2" width="12.140625" customWidth="1"/>
    <col min="3" max="3" width="7.7109375" customWidth="1"/>
    <col min="4" max="4" width="17" customWidth="1"/>
    <col min="5" max="5" width="15.5703125" customWidth="1"/>
    <col min="6" max="6" width="12.28515625" customWidth="1"/>
    <col min="7" max="7" width="15" customWidth="1"/>
    <col min="8" max="8" width="16.140625" customWidth="1"/>
    <col min="9" max="9" width="10.7109375" bestFit="1" customWidth="1"/>
    <col min="11" max="11" width="10.7109375" bestFit="1" customWidth="1"/>
    <col min="13" max="13" width="14.7109375" customWidth="1"/>
    <col min="15" max="15" width="20.7109375" customWidth="1"/>
  </cols>
  <sheetData>
    <row r="1" spans="1:15" ht="15.75" thickBot="1" x14ac:dyDescent="0.3">
      <c r="B1" s="2" t="s">
        <v>0</v>
      </c>
      <c r="C1" s="3"/>
      <c r="D1" s="3"/>
      <c r="H1" s="2" t="s">
        <v>18</v>
      </c>
      <c r="I1" s="3"/>
      <c r="J1" s="3"/>
    </row>
    <row r="2" spans="1:15" ht="15.75" x14ac:dyDescent="0.25">
      <c r="B2" s="4"/>
      <c r="C2" s="5" t="s">
        <v>42</v>
      </c>
      <c r="D2" s="35">
        <v>44346</v>
      </c>
      <c r="H2" s="4" t="s">
        <v>16</v>
      </c>
      <c r="I2" s="6">
        <v>105</v>
      </c>
      <c r="J2" s="4"/>
    </row>
    <row r="3" spans="1:15" ht="15.75" x14ac:dyDescent="0.25">
      <c r="B3" s="4"/>
      <c r="C3" s="5" t="s">
        <v>22</v>
      </c>
      <c r="D3" s="34">
        <v>44242</v>
      </c>
      <c r="E3" s="20" t="s">
        <v>43</v>
      </c>
      <c r="F3" s="20"/>
      <c r="G3" s="20"/>
      <c r="H3" s="4" t="s">
        <v>17</v>
      </c>
      <c r="I3" s="6">
        <v>1</v>
      </c>
    </row>
    <row r="4" spans="1:15" ht="15.75" x14ac:dyDescent="0.25">
      <c r="B4" s="4"/>
      <c r="C4" s="5" t="s">
        <v>1</v>
      </c>
      <c r="D4" s="31">
        <v>10</v>
      </c>
      <c r="E4" s="20" t="s">
        <v>40</v>
      </c>
      <c r="F4" s="20"/>
      <c r="G4" s="20"/>
      <c r="H4" s="16" t="s">
        <v>31</v>
      </c>
      <c r="I4" s="6">
        <v>0</v>
      </c>
    </row>
    <row r="5" spans="1:15" ht="15.75" x14ac:dyDescent="0.25">
      <c r="B5" s="4"/>
      <c r="C5" s="5" t="s">
        <v>2</v>
      </c>
      <c r="D5" s="32">
        <v>0.06</v>
      </c>
      <c r="H5" t="s">
        <v>20</v>
      </c>
    </row>
    <row r="6" spans="1:15" ht="15.75" x14ac:dyDescent="0.25">
      <c r="B6" s="4"/>
      <c r="C6" s="5" t="s">
        <v>28</v>
      </c>
      <c r="D6" s="33">
        <v>1</v>
      </c>
    </row>
    <row r="7" spans="1:15" ht="15.75" x14ac:dyDescent="0.25">
      <c r="C7" s="16" t="s">
        <v>27</v>
      </c>
      <c r="D7" s="33">
        <v>100</v>
      </c>
      <c r="H7" s="18" t="s">
        <v>19</v>
      </c>
      <c r="I7">
        <f>YIELD(DATE(20,5,15),DATE(28,5,15),5%,105,100,1)</f>
        <v>4.2496850480160414E-2</v>
      </c>
    </row>
    <row r="8" spans="1:15" ht="15.75" x14ac:dyDescent="0.25">
      <c r="C8" s="16" t="s">
        <v>53</v>
      </c>
      <c r="D8" s="33">
        <v>365</v>
      </c>
    </row>
    <row r="9" spans="1:15" x14ac:dyDescent="0.25">
      <c r="A9" s="20" t="s">
        <v>39</v>
      </c>
      <c r="B9" s="20"/>
      <c r="C9" s="20"/>
      <c r="D9" s="20"/>
      <c r="E9" s="20"/>
      <c r="F9" s="20"/>
      <c r="H9" s="17" t="s">
        <v>13</v>
      </c>
      <c r="I9" s="22">
        <f>SUM(G15:G101)+D7*(1+D12/D6)^(-YEARFRAC(D3,D11)*D6)</f>
        <v>109.08336179801873</v>
      </c>
    </row>
    <row r="10" spans="1:15" x14ac:dyDescent="0.25">
      <c r="A10" s="20" t="s">
        <v>41</v>
      </c>
      <c r="B10" s="20"/>
      <c r="C10" s="20"/>
      <c r="D10" s="20"/>
      <c r="E10" s="20"/>
      <c r="F10" s="20"/>
      <c r="H10" s="17" t="s">
        <v>14</v>
      </c>
      <c r="I10" s="22">
        <f>SUM(H15:H101) +D7*EXP(-D12*YEARFRAC(D3,D11))</f>
        <v>108.10220237919452</v>
      </c>
    </row>
    <row r="11" spans="1:15" x14ac:dyDescent="0.25">
      <c r="C11" s="16" t="s">
        <v>21</v>
      </c>
      <c r="D11" s="19">
        <f>DATE(YEAR(D3)+D4,MONTH(D3),DAY(D3))</f>
        <v>47894</v>
      </c>
    </row>
    <row r="12" spans="1:15" x14ac:dyDescent="0.25">
      <c r="C12" s="16" t="s">
        <v>11</v>
      </c>
      <c r="D12" s="15">
        <f>$L$18+YEARFRAC(D3,D11)*$L$17</f>
        <v>0.05</v>
      </c>
      <c r="E12" s="20" t="s">
        <v>47</v>
      </c>
    </row>
    <row r="13" spans="1:15" x14ac:dyDescent="0.25">
      <c r="B13" s="7" t="s">
        <v>24</v>
      </c>
      <c r="C13" s="8"/>
      <c r="G13" s="7" t="s">
        <v>23</v>
      </c>
      <c r="H13" s="8"/>
    </row>
    <row r="14" spans="1:15" ht="27" thickBot="1" x14ac:dyDescent="0.3">
      <c r="B14" s="12" t="s">
        <v>29</v>
      </c>
      <c r="C14" s="13" t="s">
        <v>7</v>
      </c>
      <c r="D14" s="9" t="s">
        <v>30</v>
      </c>
      <c r="E14" s="9" t="s">
        <v>44</v>
      </c>
      <c r="F14" s="9" t="s">
        <v>10</v>
      </c>
      <c r="G14" s="9" t="s">
        <v>8</v>
      </c>
      <c r="H14" s="10" t="s">
        <v>9</v>
      </c>
      <c r="J14" t="s">
        <v>45</v>
      </c>
    </row>
    <row r="15" spans="1:15" x14ac:dyDescent="0.25">
      <c r="B15" s="14">
        <v>1</v>
      </c>
      <c r="C15" s="14">
        <f>$D$5*$D$7/$D$6</f>
        <v>6</v>
      </c>
      <c r="D15" s="19">
        <f>DATE(YEAR($D$3)+INT(B15/$D$6),MONTH($D$3),DAY($D$3)+MOD(B15,$D$6)/$D$6*$D$8)</f>
        <v>44607</v>
      </c>
      <c r="E15">
        <f>YEARFRAC($D$2,D15)</f>
        <v>0.70833333333333337</v>
      </c>
      <c r="F15" s="15">
        <f>$L$18+YEARFRAC($D$3,D15)*$L$17</f>
        <v>4.1000000000000002E-2</v>
      </c>
      <c r="G15">
        <f>IF(D15&gt;$D$11,0,(1+F15/$D$6)^(-$D$6*E15)*C15)</f>
        <v>5.8316347738738461</v>
      </c>
      <c r="H15">
        <f>IF(D15&gt;$D$11,0,EXP(-F15*E15)*C15)</f>
        <v>5.8282559377429024</v>
      </c>
      <c r="K15" s="20" t="s">
        <v>46</v>
      </c>
      <c r="L15" s="20"/>
      <c r="M15" s="20"/>
      <c r="N15" s="20"/>
      <c r="O15" s="20"/>
    </row>
    <row r="16" spans="1:15" x14ac:dyDescent="0.25">
      <c r="B16" s="14">
        <v>2</v>
      </c>
      <c r="C16" s="14">
        <f t="shared" ref="C16:C79" si="0">$D$5*$D$7/$D$6</f>
        <v>6</v>
      </c>
      <c r="D16" s="19">
        <f>DATE(YEAR($D$3)+INT(B16/$D$6),MONTH($D$3),DAY($D$3)+MOD(B16,$D$6)/$D$6*$D$8)</f>
        <v>44972</v>
      </c>
      <c r="E16">
        <f t="shared" ref="E16:E79" si="1">YEARFRAC($D$2,D16)</f>
        <v>1.7083333333333333</v>
      </c>
      <c r="F16" s="15">
        <f t="shared" ref="F16:F79" si="2">$L$18+YEARFRAC($D$3,D16)*$L$17</f>
        <v>4.2000000000000003E-2</v>
      </c>
      <c r="G16">
        <f t="shared" ref="G16:G52" si="3">IF(D16&gt;$D$11,0,(1+F16/$D$6)^(-$D$6*E16)*C16)</f>
        <v>5.5927734891934078</v>
      </c>
      <c r="H16">
        <f t="shared" ref="H16:H52" si="4">IF(D16&gt;$D$11,0,EXP(-F16*E16)*C16)</f>
        <v>5.5845813457000339</v>
      </c>
      <c r="K16" s="20" t="s">
        <v>48</v>
      </c>
      <c r="L16" s="20"/>
      <c r="M16" s="20"/>
      <c r="N16" s="20"/>
      <c r="O16" s="20"/>
    </row>
    <row r="17" spans="2:12" x14ac:dyDescent="0.25">
      <c r="B17" s="14">
        <v>3</v>
      </c>
      <c r="C17" s="14">
        <f t="shared" si="0"/>
        <v>6</v>
      </c>
      <c r="D17" s="19">
        <f>DATE(YEAR($D$3)+INT(B17/$D$6),MONTH($D$3),DAY($D$3)+MOD(B17,$D$6)/$D$6*$D$8)</f>
        <v>45337</v>
      </c>
      <c r="E17">
        <f t="shared" si="1"/>
        <v>2.7083333333333335</v>
      </c>
      <c r="F17" s="15">
        <f t="shared" si="2"/>
        <v>4.3000000000000003E-2</v>
      </c>
      <c r="G17">
        <f t="shared" si="3"/>
        <v>5.3534191532744035</v>
      </c>
      <c r="H17">
        <f t="shared" si="4"/>
        <v>5.3404030940199467</v>
      </c>
      <c r="K17" s="19" t="s">
        <v>17</v>
      </c>
      <c r="L17">
        <v>1E-3</v>
      </c>
    </row>
    <row r="18" spans="2:12" x14ac:dyDescent="0.25">
      <c r="B18" s="14">
        <v>4</v>
      </c>
      <c r="C18" s="14">
        <f t="shared" si="0"/>
        <v>6</v>
      </c>
      <c r="D18" s="19">
        <f>DATE(YEAR($D$3)+INT(B18/$D$6),MONTH($D$3),DAY($D$3)+MOD(B18,$D$6)/$D$6*$D$8)</f>
        <v>45703</v>
      </c>
      <c r="E18">
        <f t="shared" si="1"/>
        <v>3.7083333333333335</v>
      </c>
      <c r="F18" s="15">
        <f t="shared" si="2"/>
        <v>4.3999999999999997E-2</v>
      </c>
      <c r="G18">
        <f t="shared" si="3"/>
        <v>5.1145045326286116</v>
      </c>
      <c r="H18">
        <f t="shared" si="4"/>
        <v>5.0966976100944592</v>
      </c>
      <c r="K18" t="s">
        <v>29</v>
      </c>
      <c r="L18">
        <v>0.04</v>
      </c>
    </row>
    <row r="19" spans="2:12" x14ac:dyDescent="0.25">
      <c r="B19" s="14">
        <v>5</v>
      </c>
      <c r="C19" s="14">
        <f t="shared" si="0"/>
        <v>6</v>
      </c>
      <c r="D19" s="19">
        <f>DATE(YEAR($D$3)+INT(B19/$D$6),MONTH($D$3),DAY($D$3)+MOD(B19,$D$6)/$D$6*$D$8)</f>
        <v>46068</v>
      </c>
      <c r="E19">
        <f t="shared" si="1"/>
        <v>4.708333333333333</v>
      </c>
      <c r="F19" s="15">
        <f t="shared" si="2"/>
        <v>4.4999999999999998E-2</v>
      </c>
      <c r="G19">
        <f t="shared" si="3"/>
        <v>4.8769172071063709</v>
      </c>
      <c r="H19">
        <f t="shared" si="4"/>
        <v>4.854394946843974</v>
      </c>
    </row>
    <row r="20" spans="2:12" x14ac:dyDescent="0.25">
      <c r="B20" s="14">
        <v>6</v>
      </c>
      <c r="C20" s="14">
        <f t="shared" si="0"/>
        <v>6</v>
      </c>
      <c r="D20" s="19">
        <f t="shared" ref="D20:D34" si="5">DATE(YEAR($D$3)+INT(B20/$D$6),MONTH($D$3),DAY($D$3)+MOD(B20,$D$6)/$D$6*$D$8)</f>
        <v>46433</v>
      </c>
      <c r="E20">
        <f t="shared" si="1"/>
        <v>5.708333333333333</v>
      </c>
      <c r="F20" s="15">
        <f t="shared" si="2"/>
        <v>4.5999999999999999E-2</v>
      </c>
      <c r="G20">
        <f t="shared" si="3"/>
        <v>4.6414949739990714</v>
      </c>
      <c r="H20">
        <f t="shared" si="4"/>
        <v>4.6143736390522596</v>
      </c>
      <c r="K20" s="19"/>
    </row>
    <row r="21" spans="2:12" x14ac:dyDescent="0.25">
      <c r="B21" s="14">
        <v>7</v>
      </c>
      <c r="C21" s="14">
        <f t="shared" si="0"/>
        <v>6</v>
      </c>
      <c r="D21" s="19">
        <f t="shared" si="5"/>
        <v>46798</v>
      </c>
      <c r="E21">
        <f t="shared" si="1"/>
        <v>6.708333333333333</v>
      </c>
      <c r="F21" s="15">
        <f t="shared" si="2"/>
        <v>4.7E-2</v>
      </c>
      <c r="G21">
        <f t="shared" si="3"/>
        <v>4.4090219485015263</v>
      </c>
      <c r="H21">
        <f t="shared" si="4"/>
        <v>4.3774563013144663</v>
      </c>
    </row>
    <row r="22" spans="2:12" x14ac:dyDescent="0.25">
      <c r="B22" s="14">
        <v>8</v>
      </c>
      <c r="C22" s="14">
        <f t="shared" si="0"/>
        <v>6</v>
      </c>
      <c r="D22" s="19">
        <f t="shared" si="5"/>
        <v>47164</v>
      </c>
      <c r="E22">
        <f t="shared" si="1"/>
        <v>7.708333333333333</v>
      </c>
      <c r="F22" s="15">
        <f t="shared" si="2"/>
        <v>4.8000000000000001E-2</v>
      </c>
      <c r="G22">
        <f t="shared" si="3"/>
        <v>4.1802253696094489</v>
      </c>
      <c r="H22">
        <f t="shared" si="4"/>
        <v>4.1444059838241278</v>
      </c>
    </row>
    <row r="23" spans="2:12" x14ac:dyDescent="0.25">
      <c r="B23" s="14">
        <v>9</v>
      </c>
      <c r="C23" s="14">
        <f t="shared" si="0"/>
        <v>6</v>
      </c>
      <c r="D23" s="19">
        <f t="shared" si="5"/>
        <v>47529</v>
      </c>
      <c r="E23">
        <f t="shared" si="1"/>
        <v>8.7083333333333339</v>
      </c>
      <c r="F23" s="15">
        <f t="shared" si="2"/>
        <v>4.9000000000000002E-2</v>
      </c>
      <c r="G23">
        <f t="shared" si="3"/>
        <v>3.9557731107303957</v>
      </c>
      <c r="H23">
        <f t="shared" si="4"/>
        <v>3.9159232911141268</v>
      </c>
    </row>
    <row r="24" spans="2:12" x14ac:dyDescent="0.25">
      <c r="B24" s="14">
        <v>10</v>
      </c>
      <c r="C24" s="14">
        <f t="shared" si="0"/>
        <v>6</v>
      </c>
      <c r="D24" s="19">
        <f t="shared" si="5"/>
        <v>47894</v>
      </c>
      <c r="E24">
        <f t="shared" si="1"/>
        <v>9.7083333333333339</v>
      </c>
      <c r="F24" s="15">
        <f t="shared" si="2"/>
        <v>0.05</v>
      </c>
      <c r="G24">
        <f t="shared" si="3"/>
        <v>3.7362718850257028</v>
      </c>
      <c r="H24">
        <f t="shared" si="4"/>
        <v>3.6926442582248891</v>
      </c>
    </row>
    <row r="25" spans="2:12" x14ac:dyDescent="0.25">
      <c r="B25" s="14">
        <v>11</v>
      </c>
      <c r="C25" s="14">
        <f t="shared" si="0"/>
        <v>6</v>
      </c>
      <c r="D25" s="19">
        <f t="shared" si="5"/>
        <v>48259</v>
      </c>
      <c r="E25">
        <f t="shared" si="1"/>
        <v>10.708333333333334</v>
      </c>
      <c r="F25" s="15">
        <f t="shared" si="2"/>
        <v>5.1000000000000004E-2</v>
      </c>
      <c r="G25">
        <f t="shared" si="3"/>
        <v>0</v>
      </c>
      <c r="H25">
        <f t="shared" si="4"/>
        <v>0</v>
      </c>
    </row>
    <row r="26" spans="2:12" x14ac:dyDescent="0.25">
      <c r="B26" s="14">
        <v>12</v>
      </c>
      <c r="C26" s="14">
        <f t="shared" si="0"/>
        <v>6</v>
      </c>
      <c r="D26" s="19">
        <f t="shared" si="5"/>
        <v>48625</v>
      </c>
      <c r="E26">
        <f t="shared" si="1"/>
        <v>11.708333333333334</v>
      </c>
      <c r="F26" s="15">
        <f t="shared" si="2"/>
        <v>5.2000000000000005E-2</v>
      </c>
      <c r="G26">
        <f t="shared" si="3"/>
        <v>0</v>
      </c>
      <c r="H26">
        <f t="shared" si="4"/>
        <v>0</v>
      </c>
    </row>
    <row r="27" spans="2:12" x14ac:dyDescent="0.25">
      <c r="B27" s="14">
        <v>13</v>
      </c>
      <c r="C27" s="14">
        <f t="shared" si="0"/>
        <v>6</v>
      </c>
      <c r="D27" s="19">
        <f t="shared" si="5"/>
        <v>48990</v>
      </c>
      <c r="E27">
        <f t="shared" si="1"/>
        <v>12.708333333333334</v>
      </c>
      <c r="F27" s="15">
        <f t="shared" si="2"/>
        <v>5.3000000000000005E-2</v>
      </c>
      <c r="G27">
        <f t="shared" si="3"/>
        <v>0</v>
      </c>
      <c r="H27">
        <f t="shared" si="4"/>
        <v>0</v>
      </c>
    </row>
    <row r="28" spans="2:12" x14ac:dyDescent="0.25">
      <c r="B28" s="14">
        <v>14</v>
      </c>
      <c r="C28" s="14">
        <f t="shared" si="0"/>
        <v>6</v>
      </c>
      <c r="D28" s="19">
        <f t="shared" si="5"/>
        <v>49355</v>
      </c>
      <c r="E28">
        <f t="shared" si="1"/>
        <v>13.708333333333334</v>
      </c>
      <c r="F28" s="15">
        <f t="shared" si="2"/>
        <v>5.3999999999999999E-2</v>
      </c>
      <c r="G28">
        <f t="shared" si="3"/>
        <v>0</v>
      </c>
      <c r="H28">
        <f t="shared" si="4"/>
        <v>0</v>
      </c>
    </row>
    <row r="29" spans="2:12" x14ac:dyDescent="0.25">
      <c r="B29" s="14">
        <v>15</v>
      </c>
      <c r="C29" s="14">
        <f t="shared" si="0"/>
        <v>6</v>
      </c>
      <c r="D29" s="19">
        <f t="shared" si="5"/>
        <v>49720</v>
      </c>
      <c r="E29">
        <f t="shared" si="1"/>
        <v>14.708333333333334</v>
      </c>
      <c r="F29" s="15">
        <f t="shared" si="2"/>
        <v>5.5E-2</v>
      </c>
      <c r="G29">
        <f t="shared" si="3"/>
        <v>0</v>
      </c>
      <c r="H29">
        <f t="shared" si="4"/>
        <v>0</v>
      </c>
    </row>
    <row r="30" spans="2:12" x14ac:dyDescent="0.25">
      <c r="B30" s="14">
        <v>16</v>
      </c>
      <c r="C30" s="14">
        <f t="shared" si="0"/>
        <v>6</v>
      </c>
      <c r="D30" s="19">
        <f t="shared" si="5"/>
        <v>50086</v>
      </c>
      <c r="E30">
        <f t="shared" si="1"/>
        <v>15.708333333333334</v>
      </c>
      <c r="F30" s="15">
        <f t="shared" si="2"/>
        <v>5.6000000000000001E-2</v>
      </c>
      <c r="G30">
        <f t="shared" si="3"/>
        <v>0</v>
      </c>
      <c r="H30">
        <f t="shared" si="4"/>
        <v>0</v>
      </c>
    </row>
    <row r="31" spans="2:12" x14ac:dyDescent="0.25">
      <c r="B31" s="14">
        <v>17</v>
      </c>
      <c r="C31" s="14">
        <f t="shared" si="0"/>
        <v>6</v>
      </c>
      <c r="D31" s="19">
        <f t="shared" si="5"/>
        <v>50451</v>
      </c>
      <c r="E31">
        <f t="shared" si="1"/>
        <v>16.708333333333332</v>
      </c>
      <c r="F31" s="15">
        <f t="shared" si="2"/>
        <v>5.7000000000000002E-2</v>
      </c>
      <c r="G31">
        <f t="shared" si="3"/>
        <v>0</v>
      </c>
      <c r="H31">
        <f t="shared" si="4"/>
        <v>0</v>
      </c>
    </row>
    <row r="32" spans="2:12" x14ac:dyDescent="0.25">
      <c r="B32" s="14">
        <v>18</v>
      </c>
      <c r="C32" s="14">
        <f t="shared" si="0"/>
        <v>6</v>
      </c>
      <c r="D32" s="19">
        <f t="shared" si="5"/>
        <v>50816</v>
      </c>
      <c r="E32">
        <f t="shared" si="1"/>
        <v>17.708333333333332</v>
      </c>
      <c r="F32" s="15">
        <f t="shared" si="2"/>
        <v>5.8000000000000003E-2</v>
      </c>
      <c r="G32">
        <f t="shared" si="3"/>
        <v>0</v>
      </c>
      <c r="H32">
        <f t="shared" si="4"/>
        <v>0</v>
      </c>
    </row>
    <row r="33" spans="2:8" x14ac:dyDescent="0.25">
      <c r="B33" s="14">
        <v>19</v>
      </c>
      <c r="C33" s="14">
        <f t="shared" si="0"/>
        <v>6</v>
      </c>
      <c r="D33" s="19">
        <f t="shared" si="5"/>
        <v>51181</v>
      </c>
      <c r="E33">
        <f t="shared" si="1"/>
        <v>18.708333333333332</v>
      </c>
      <c r="F33" s="15">
        <f t="shared" si="2"/>
        <v>5.8999999999999997E-2</v>
      </c>
      <c r="G33">
        <f t="shared" si="3"/>
        <v>0</v>
      </c>
      <c r="H33">
        <f t="shared" si="4"/>
        <v>0</v>
      </c>
    </row>
    <row r="34" spans="2:8" x14ac:dyDescent="0.25">
      <c r="B34" s="14">
        <v>20</v>
      </c>
      <c r="C34" s="14">
        <f t="shared" si="0"/>
        <v>6</v>
      </c>
      <c r="D34" s="19">
        <f t="shared" si="5"/>
        <v>51547</v>
      </c>
      <c r="E34">
        <f t="shared" si="1"/>
        <v>19.708333333333332</v>
      </c>
      <c r="F34" s="15">
        <f t="shared" si="2"/>
        <v>0.06</v>
      </c>
      <c r="G34">
        <f t="shared" si="3"/>
        <v>0</v>
      </c>
      <c r="H34">
        <f t="shared" si="4"/>
        <v>0</v>
      </c>
    </row>
    <row r="35" spans="2:8" x14ac:dyDescent="0.25">
      <c r="B35" s="14">
        <v>21</v>
      </c>
      <c r="C35" s="14">
        <f t="shared" si="0"/>
        <v>6</v>
      </c>
      <c r="D35" s="19">
        <f t="shared" ref="D35:D52" si="6">DATE(YEAR($D$3)+INT(B35/$D$6),MONTH($D$3),DAY($D$3)+MOD(B35,$D$6)/$D$6*$D$8)</f>
        <v>51912</v>
      </c>
      <c r="E35">
        <f t="shared" si="1"/>
        <v>20.708333333333332</v>
      </c>
      <c r="F35" s="15">
        <f t="shared" si="2"/>
        <v>6.0999999999999999E-2</v>
      </c>
      <c r="G35">
        <f t="shared" si="3"/>
        <v>0</v>
      </c>
      <c r="H35">
        <f t="shared" si="4"/>
        <v>0</v>
      </c>
    </row>
    <row r="36" spans="2:8" x14ac:dyDescent="0.25">
      <c r="B36" s="14">
        <v>22</v>
      </c>
      <c r="C36" s="14">
        <f t="shared" si="0"/>
        <v>6</v>
      </c>
      <c r="D36" s="19">
        <f t="shared" si="6"/>
        <v>52277</v>
      </c>
      <c r="E36">
        <f t="shared" si="1"/>
        <v>21.708333333333332</v>
      </c>
      <c r="F36" s="15">
        <f t="shared" si="2"/>
        <v>6.2E-2</v>
      </c>
      <c r="G36">
        <f t="shared" si="3"/>
        <v>0</v>
      </c>
      <c r="H36">
        <f t="shared" si="4"/>
        <v>0</v>
      </c>
    </row>
    <row r="37" spans="2:8" x14ac:dyDescent="0.25">
      <c r="B37" s="14">
        <v>23</v>
      </c>
      <c r="C37" s="14">
        <f t="shared" si="0"/>
        <v>6</v>
      </c>
      <c r="D37" s="19">
        <f t="shared" si="6"/>
        <v>52642</v>
      </c>
      <c r="E37">
        <f t="shared" si="1"/>
        <v>22.708333333333332</v>
      </c>
      <c r="F37" s="15">
        <f t="shared" si="2"/>
        <v>6.3E-2</v>
      </c>
      <c r="G37">
        <f t="shared" si="3"/>
        <v>0</v>
      </c>
      <c r="H37">
        <f t="shared" si="4"/>
        <v>0</v>
      </c>
    </row>
    <row r="38" spans="2:8" x14ac:dyDescent="0.25">
      <c r="B38" s="14">
        <v>24</v>
      </c>
      <c r="C38" s="14">
        <f t="shared" si="0"/>
        <v>6</v>
      </c>
      <c r="D38" s="19">
        <f t="shared" si="6"/>
        <v>53008</v>
      </c>
      <c r="E38">
        <f t="shared" si="1"/>
        <v>23.708333333333332</v>
      </c>
      <c r="F38" s="15">
        <f t="shared" si="2"/>
        <v>6.4000000000000001E-2</v>
      </c>
      <c r="G38">
        <f t="shared" si="3"/>
        <v>0</v>
      </c>
      <c r="H38">
        <f t="shared" si="4"/>
        <v>0</v>
      </c>
    </row>
    <row r="39" spans="2:8" x14ac:dyDescent="0.25">
      <c r="B39" s="14">
        <v>25</v>
      </c>
      <c r="C39" s="14">
        <f t="shared" si="0"/>
        <v>6</v>
      </c>
      <c r="D39" s="19">
        <f t="shared" si="6"/>
        <v>53373</v>
      </c>
      <c r="E39">
        <f t="shared" si="1"/>
        <v>24.708333333333332</v>
      </c>
      <c r="F39" s="15">
        <f t="shared" si="2"/>
        <v>6.5000000000000002E-2</v>
      </c>
      <c r="G39">
        <f t="shared" si="3"/>
        <v>0</v>
      </c>
      <c r="H39">
        <f t="shared" si="4"/>
        <v>0</v>
      </c>
    </row>
    <row r="40" spans="2:8" x14ac:dyDescent="0.25">
      <c r="B40" s="14">
        <v>26</v>
      </c>
      <c r="C40" s="14">
        <f t="shared" si="0"/>
        <v>6</v>
      </c>
      <c r="D40" s="19">
        <f t="shared" si="6"/>
        <v>53738</v>
      </c>
      <c r="E40">
        <f t="shared" si="1"/>
        <v>25.708333333333332</v>
      </c>
      <c r="F40" s="15">
        <f t="shared" si="2"/>
        <v>6.6000000000000003E-2</v>
      </c>
      <c r="G40">
        <f t="shared" si="3"/>
        <v>0</v>
      </c>
      <c r="H40">
        <f t="shared" si="4"/>
        <v>0</v>
      </c>
    </row>
    <row r="41" spans="2:8" x14ac:dyDescent="0.25">
      <c r="B41" s="14">
        <v>27</v>
      </c>
      <c r="C41" s="14">
        <f t="shared" si="0"/>
        <v>6</v>
      </c>
      <c r="D41" s="19">
        <f t="shared" si="6"/>
        <v>54103</v>
      </c>
      <c r="E41">
        <f t="shared" si="1"/>
        <v>26.708333333333332</v>
      </c>
      <c r="F41" s="15">
        <f t="shared" si="2"/>
        <v>6.7000000000000004E-2</v>
      </c>
      <c r="G41">
        <f t="shared" si="3"/>
        <v>0</v>
      </c>
      <c r="H41">
        <f t="shared" si="4"/>
        <v>0</v>
      </c>
    </row>
    <row r="42" spans="2:8" x14ac:dyDescent="0.25">
      <c r="B42" s="14">
        <v>28</v>
      </c>
      <c r="C42" s="14">
        <f t="shared" si="0"/>
        <v>6</v>
      </c>
      <c r="D42" s="19">
        <f t="shared" si="6"/>
        <v>54469</v>
      </c>
      <c r="E42">
        <f t="shared" si="1"/>
        <v>27.708333333333332</v>
      </c>
      <c r="F42" s="15">
        <f t="shared" si="2"/>
        <v>6.8000000000000005E-2</v>
      </c>
      <c r="G42">
        <f t="shared" si="3"/>
        <v>0</v>
      </c>
      <c r="H42">
        <f t="shared" si="4"/>
        <v>0</v>
      </c>
    </row>
    <row r="43" spans="2:8" x14ac:dyDescent="0.25">
      <c r="B43" s="14">
        <v>29</v>
      </c>
      <c r="C43" s="14">
        <f t="shared" si="0"/>
        <v>6</v>
      </c>
      <c r="D43" s="19">
        <f t="shared" si="6"/>
        <v>54834</v>
      </c>
      <c r="E43">
        <f t="shared" si="1"/>
        <v>28.708333333333332</v>
      </c>
      <c r="F43" s="15">
        <f t="shared" si="2"/>
        <v>6.9000000000000006E-2</v>
      </c>
      <c r="G43">
        <f t="shared" si="3"/>
        <v>0</v>
      </c>
      <c r="H43">
        <f t="shared" si="4"/>
        <v>0</v>
      </c>
    </row>
    <row r="44" spans="2:8" x14ac:dyDescent="0.25">
      <c r="B44" s="14">
        <v>30</v>
      </c>
      <c r="C44" s="14">
        <f t="shared" si="0"/>
        <v>6</v>
      </c>
      <c r="D44" s="19">
        <f t="shared" si="6"/>
        <v>55199</v>
      </c>
      <c r="E44">
        <f t="shared" si="1"/>
        <v>29.708333333333332</v>
      </c>
      <c r="F44" s="15">
        <f t="shared" si="2"/>
        <v>7.0000000000000007E-2</v>
      </c>
      <c r="G44">
        <f t="shared" si="3"/>
        <v>0</v>
      </c>
      <c r="H44">
        <f t="shared" si="4"/>
        <v>0</v>
      </c>
    </row>
    <row r="45" spans="2:8" x14ac:dyDescent="0.25">
      <c r="B45" s="14">
        <v>31</v>
      </c>
      <c r="C45" s="14">
        <f t="shared" si="0"/>
        <v>6</v>
      </c>
      <c r="D45" s="19">
        <f t="shared" si="6"/>
        <v>55564</v>
      </c>
      <c r="E45">
        <f t="shared" si="1"/>
        <v>30.708333333333332</v>
      </c>
      <c r="F45" s="15">
        <f t="shared" si="2"/>
        <v>7.1000000000000008E-2</v>
      </c>
      <c r="G45">
        <f t="shared" si="3"/>
        <v>0</v>
      </c>
      <c r="H45">
        <f t="shared" si="4"/>
        <v>0</v>
      </c>
    </row>
    <row r="46" spans="2:8" x14ac:dyDescent="0.25">
      <c r="B46" s="14">
        <v>32</v>
      </c>
      <c r="C46" s="14">
        <f t="shared" si="0"/>
        <v>6</v>
      </c>
      <c r="D46" s="19">
        <f t="shared" si="6"/>
        <v>55930</v>
      </c>
      <c r="E46">
        <f t="shared" si="1"/>
        <v>31.708333333333332</v>
      </c>
      <c r="F46" s="15">
        <f t="shared" si="2"/>
        <v>7.2000000000000008E-2</v>
      </c>
      <c r="G46">
        <f t="shared" si="3"/>
        <v>0</v>
      </c>
      <c r="H46">
        <f t="shared" si="4"/>
        <v>0</v>
      </c>
    </row>
    <row r="47" spans="2:8" x14ac:dyDescent="0.25">
      <c r="B47" s="14">
        <v>33</v>
      </c>
      <c r="C47" s="14">
        <f t="shared" si="0"/>
        <v>6</v>
      </c>
      <c r="D47" s="19">
        <f t="shared" si="6"/>
        <v>56295</v>
      </c>
      <c r="E47">
        <f t="shared" si="1"/>
        <v>32.708333333333336</v>
      </c>
      <c r="F47" s="15">
        <f t="shared" si="2"/>
        <v>7.3000000000000009E-2</v>
      </c>
      <c r="G47">
        <f t="shared" si="3"/>
        <v>0</v>
      </c>
      <c r="H47">
        <f t="shared" si="4"/>
        <v>0</v>
      </c>
    </row>
    <row r="48" spans="2:8" x14ac:dyDescent="0.25">
      <c r="B48" s="14">
        <v>34</v>
      </c>
      <c r="C48" s="14">
        <f t="shared" si="0"/>
        <v>6</v>
      </c>
      <c r="D48" s="19">
        <f t="shared" si="6"/>
        <v>56660</v>
      </c>
      <c r="E48">
        <f t="shared" si="1"/>
        <v>33.708333333333336</v>
      </c>
      <c r="F48" s="15">
        <f t="shared" si="2"/>
        <v>7.400000000000001E-2</v>
      </c>
      <c r="G48">
        <f t="shared" si="3"/>
        <v>0</v>
      </c>
      <c r="H48">
        <f t="shared" si="4"/>
        <v>0</v>
      </c>
    </row>
    <row r="49" spans="2:8" x14ac:dyDescent="0.25">
      <c r="B49" s="14">
        <v>35</v>
      </c>
      <c r="C49" s="14">
        <f t="shared" si="0"/>
        <v>6</v>
      </c>
      <c r="D49" s="19">
        <f t="shared" si="6"/>
        <v>57025</v>
      </c>
      <c r="E49">
        <f t="shared" si="1"/>
        <v>34.708333333333336</v>
      </c>
      <c r="F49" s="15">
        <f t="shared" si="2"/>
        <v>7.5000000000000011E-2</v>
      </c>
      <c r="G49">
        <f t="shared" si="3"/>
        <v>0</v>
      </c>
      <c r="H49">
        <f t="shared" si="4"/>
        <v>0</v>
      </c>
    </row>
    <row r="50" spans="2:8" x14ac:dyDescent="0.25">
      <c r="B50" s="14">
        <v>36</v>
      </c>
      <c r="C50" s="14">
        <f t="shared" si="0"/>
        <v>6</v>
      </c>
      <c r="D50" s="19">
        <f t="shared" si="6"/>
        <v>57391</v>
      </c>
      <c r="E50">
        <f t="shared" si="1"/>
        <v>35.708333333333336</v>
      </c>
      <c r="F50" s="15">
        <f t="shared" si="2"/>
        <v>7.6000000000000012E-2</v>
      </c>
      <c r="G50">
        <f t="shared" si="3"/>
        <v>0</v>
      </c>
      <c r="H50">
        <f t="shared" si="4"/>
        <v>0</v>
      </c>
    </row>
    <row r="51" spans="2:8" x14ac:dyDescent="0.25">
      <c r="B51" s="14">
        <v>37</v>
      </c>
      <c r="C51" s="14">
        <f t="shared" si="0"/>
        <v>6</v>
      </c>
      <c r="D51" s="19">
        <f t="shared" si="6"/>
        <v>57756</v>
      </c>
      <c r="E51">
        <f t="shared" si="1"/>
        <v>36.708333333333336</v>
      </c>
      <c r="F51" s="15">
        <f t="shared" si="2"/>
        <v>7.6999999999999999E-2</v>
      </c>
      <c r="G51">
        <f t="shared" si="3"/>
        <v>0</v>
      </c>
      <c r="H51">
        <f t="shared" si="4"/>
        <v>0</v>
      </c>
    </row>
    <row r="52" spans="2:8" x14ac:dyDescent="0.25">
      <c r="B52" s="14">
        <v>38</v>
      </c>
      <c r="C52" s="14">
        <f t="shared" si="0"/>
        <v>6</v>
      </c>
      <c r="D52" s="19">
        <f t="shared" si="6"/>
        <v>58121</v>
      </c>
      <c r="E52">
        <f t="shared" si="1"/>
        <v>37.708333333333336</v>
      </c>
      <c r="F52" s="15">
        <f t="shared" si="2"/>
        <v>7.8E-2</v>
      </c>
      <c r="G52">
        <f t="shared" si="3"/>
        <v>0</v>
      </c>
      <c r="H52">
        <f t="shared" si="4"/>
        <v>0</v>
      </c>
    </row>
    <row r="53" spans="2:8" x14ac:dyDescent="0.25">
      <c r="B53" s="14">
        <v>38</v>
      </c>
      <c r="C53" s="14">
        <f t="shared" si="0"/>
        <v>6</v>
      </c>
      <c r="D53" s="19">
        <f t="shared" ref="D53:D116" si="7">DATE(YEAR($D$3)+INT(B53/$D$6),MONTH($D$3),DAY($D$3)+MOD(B53,$D$6)/$D$6*$D$8)</f>
        <v>58121</v>
      </c>
      <c r="E53">
        <f t="shared" si="1"/>
        <v>37.708333333333336</v>
      </c>
      <c r="F53" s="15">
        <f t="shared" si="2"/>
        <v>7.8E-2</v>
      </c>
      <c r="G53">
        <f t="shared" ref="G53:G116" si="8">IF(D53&gt;$D$11,0,(1+F53/$D$6)^(-$D$6*E53)*C53)</f>
        <v>0</v>
      </c>
      <c r="H53">
        <f t="shared" ref="H53:H116" si="9">IF(D53&gt;$D$11,0,EXP(-F53*E53)*C53)</f>
        <v>0</v>
      </c>
    </row>
    <row r="54" spans="2:8" x14ac:dyDescent="0.25">
      <c r="B54" s="14">
        <v>38</v>
      </c>
      <c r="C54" s="14">
        <f t="shared" si="0"/>
        <v>6</v>
      </c>
      <c r="D54" s="19">
        <f t="shared" si="7"/>
        <v>58121</v>
      </c>
      <c r="E54">
        <f t="shared" si="1"/>
        <v>37.708333333333336</v>
      </c>
      <c r="F54" s="15">
        <f t="shared" si="2"/>
        <v>7.8E-2</v>
      </c>
      <c r="G54">
        <f t="shared" si="8"/>
        <v>0</v>
      </c>
      <c r="H54">
        <f t="shared" si="9"/>
        <v>0</v>
      </c>
    </row>
    <row r="55" spans="2:8" x14ac:dyDescent="0.25">
      <c r="B55" s="14">
        <v>38</v>
      </c>
      <c r="C55" s="14">
        <f t="shared" si="0"/>
        <v>6</v>
      </c>
      <c r="D55" s="19">
        <f t="shared" si="7"/>
        <v>58121</v>
      </c>
      <c r="E55">
        <f t="shared" si="1"/>
        <v>37.708333333333336</v>
      </c>
      <c r="F55" s="15">
        <f t="shared" si="2"/>
        <v>7.8E-2</v>
      </c>
      <c r="G55">
        <f t="shared" si="8"/>
        <v>0</v>
      </c>
      <c r="H55">
        <f t="shared" si="9"/>
        <v>0</v>
      </c>
    </row>
    <row r="56" spans="2:8" x14ac:dyDescent="0.25">
      <c r="B56" s="14">
        <v>38</v>
      </c>
      <c r="C56" s="14">
        <f t="shared" si="0"/>
        <v>6</v>
      </c>
      <c r="D56" s="19">
        <f t="shared" si="7"/>
        <v>58121</v>
      </c>
      <c r="E56">
        <f t="shared" si="1"/>
        <v>37.708333333333336</v>
      </c>
      <c r="F56" s="15">
        <f t="shared" si="2"/>
        <v>7.8E-2</v>
      </c>
      <c r="G56">
        <f t="shared" si="8"/>
        <v>0</v>
      </c>
      <c r="H56">
        <f t="shared" si="9"/>
        <v>0</v>
      </c>
    </row>
    <row r="57" spans="2:8" x14ac:dyDescent="0.25">
      <c r="B57" s="14">
        <v>38</v>
      </c>
      <c r="C57" s="14">
        <f t="shared" si="0"/>
        <v>6</v>
      </c>
      <c r="D57" s="19">
        <f t="shared" si="7"/>
        <v>58121</v>
      </c>
      <c r="E57">
        <f t="shared" si="1"/>
        <v>37.708333333333336</v>
      </c>
      <c r="F57" s="15">
        <f t="shared" si="2"/>
        <v>7.8E-2</v>
      </c>
      <c r="G57">
        <f t="shared" si="8"/>
        <v>0</v>
      </c>
      <c r="H57">
        <f t="shared" si="9"/>
        <v>0</v>
      </c>
    </row>
    <row r="58" spans="2:8" x14ac:dyDescent="0.25">
      <c r="B58" s="14">
        <v>38</v>
      </c>
      <c r="C58" s="14">
        <f t="shared" si="0"/>
        <v>6</v>
      </c>
      <c r="D58" s="19">
        <f t="shared" si="7"/>
        <v>58121</v>
      </c>
      <c r="E58">
        <f t="shared" si="1"/>
        <v>37.708333333333336</v>
      </c>
      <c r="F58" s="15">
        <f t="shared" si="2"/>
        <v>7.8E-2</v>
      </c>
      <c r="G58">
        <f t="shared" si="8"/>
        <v>0</v>
      </c>
      <c r="H58">
        <f t="shared" si="9"/>
        <v>0</v>
      </c>
    </row>
    <row r="59" spans="2:8" x14ac:dyDescent="0.25">
      <c r="B59" s="14">
        <v>38</v>
      </c>
      <c r="C59" s="14">
        <f t="shared" si="0"/>
        <v>6</v>
      </c>
      <c r="D59" s="19">
        <f t="shared" si="7"/>
        <v>58121</v>
      </c>
      <c r="E59">
        <f t="shared" si="1"/>
        <v>37.708333333333336</v>
      </c>
      <c r="F59" s="15">
        <f t="shared" si="2"/>
        <v>7.8E-2</v>
      </c>
      <c r="G59">
        <f t="shared" si="8"/>
        <v>0</v>
      </c>
      <c r="H59">
        <f t="shared" si="9"/>
        <v>0</v>
      </c>
    </row>
    <row r="60" spans="2:8" x14ac:dyDescent="0.25">
      <c r="B60" s="14">
        <v>38</v>
      </c>
      <c r="C60" s="14">
        <f t="shared" si="0"/>
        <v>6</v>
      </c>
      <c r="D60" s="19">
        <f t="shared" si="7"/>
        <v>58121</v>
      </c>
      <c r="E60">
        <f t="shared" si="1"/>
        <v>37.708333333333336</v>
      </c>
      <c r="F60" s="15">
        <f t="shared" si="2"/>
        <v>7.8E-2</v>
      </c>
      <c r="G60">
        <f t="shared" si="8"/>
        <v>0</v>
      </c>
      <c r="H60">
        <f t="shared" si="9"/>
        <v>0</v>
      </c>
    </row>
    <row r="61" spans="2:8" x14ac:dyDescent="0.25">
      <c r="B61" s="14">
        <v>38</v>
      </c>
      <c r="C61" s="14">
        <f t="shared" si="0"/>
        <v>6</v>
      </c>
      <c r="D61" s="19">
        <f t="shared" si="7"/>
        <v>58121</v>
      </c>
      <c r="E61">
        <f t="shared" si="1"/>
        <v>37.708333333333336</v>
      </c>
      <c r="F61" s="15">
        <f t="shared" si="2"/>
        <v>7.8E-2</v>
      </c>
      <c r="G61">
        <f t="shared" si="8"/>
        <v>0</v>
      </c>
      <c r="H61">
        <f t="shared" si="9"/>
        <v>0</v>
      </c>
    </row>
    <row r="62" spans="2:8" x14ac:dyDescent="0.25">
      <c r="B62" s="14">
        <v>38</v>
      </c>
      <c r="C62" s="14">
        <f t="shared" si="0"/>
        <v>6</v>
      </c>
      <c r="D62" s="19">
        <f t="shared" si="7"/>
        <v>58121</v>
      </c>
      <c r="E62">
        <f t="shared" si="1"/>
        <v>37.708333333333336</v>
      </c>
      <c r="F62" s="15">
        <f t="shared" si="2"/>
        <v>7.8E-2</v>
      </c>
      <c r="G62">
        <f t="shared" si="8"/>
        <v>0</v>
      </c>
      <c r="H62">
        <f t="shared" si="9"/>
        <v>0</v>
      </c>
    </row>
    <row r="63" spans="2:8" x14ac:dyDescent="0.25">
      <c r="B63" s="14">
        <v>38</v>
      </c>
      <c r="C63" s="14">
        <f t="shared" si="0"/>
        <v>6</v>
      </c>
      <c r="D63" s="19">
        <f t="shared" si="7"/>
        <v>58121</v>
      </c>
      <c r="E63">
        <f t="shared" si="1"/>
        <v>37.708333333333336</v>
      </c>
      <c r="F63" s="15">
        <f t="shared" si="2"/>
        <v>7.8E-2</v>
      </c>
      <c r="G63">
        <f t="shared" si="8"/>
        <v>0</v>
      </c>
      <c r="H63">
        <f t="shared" si="9"/>
        <v>0</v>
      </c>
    </row>
    <row r="64" spans="2:8" x14ac:dyDescent="0.25">
      <c r="B64" s="14">
        <v>38</v>
      </c>
      <c r="C64" s="14">
        <f t="shared" si="0"/>
        <v>6</v>
      </c>
      <c r="D64" s="19">
        <f t="shared" si="7"/>
        <v>58121</v>
      </c>
      <c r="E64">
        <f t="shared" si="1"/>
        <v>37.708333333333336</v>
      </c>
      <c r="F64" s="15">
        <f t="shared" si="2"/>
        <v>7.8E-2</v>
      </c>
      <c r="G64">
        <f t="shared" si="8"/>
        <v>0</v>
      </c>
      <c r="H64">
        <f t="shared" si="9"/>
        <v>0</v>
      </c>
    </row>
    <row r="65" spans="2:8" x14ac:dyDescent="0.25">
      <c r="B65" s="14">
        <v>38</v>
      </c>
      <c r="C65" s="14">
        <f t="shared" si="0"/>
        <v>6</v>
      </c>
      <c r="D65" s="19">
        <f t="shared" si="7"/>
        <v>58121</v>
      </c>
      <c r="E65">
        <f t="shared" si="1"/>
        <v>37.708333333333336</v>
      </c>
      <c r="F65" s="15">
        <f t="shared" si="2"/>
        <v>7.8E-2</v>
      </c>
      <c r="G65">
        <f t="shared" si="8"/>
        <v>0</v>
      </c>
      <c r="H65">
        <f t="shared" si="9"/>
        <v>0</v>
      </c>
    </row>
    <row r="66" spans="2:8" x14ac:dyDescent="0.25">
      <c r="B66" s="14">
        <v>38</v>
      </c>
      <c r="C66" s="14">
        <f t="shared" si="0"/>
        <v>6</v>
      </c>
      <c r="D66" s="19">
        <f t="shared" si="7"/>
        <v>58121</v>
      </c>
      <c r="E66">
        <f t="shared" si="1"/>
        <v>37.708333333333336</v>
      </c>
      <c r="F66" s="15">
        <f t="shared" si="2"/>
        <v>7.8E-2</v>
      </c>
      <c r="G66">
        <f t="shared" si="8"/>
        <v>0</v>
      </c>
      <c r="H66">
        <f t="shared" si="9"/>
        <v>0</v>
      </c>
    </row>
    <row r="67" spans="2:8" x14ac:dyDescent="0.25">
      <c r="B67" s="14">
        <v>38</v>
      </c>
      <c r="C67" s="14">
        <f t="shared" si="0"/>
        <v>6</v>
      </c>
      <c r="D67" s="19">
        <f t="shared" si="7"/>
        <v>58121</v>
      </c>
      <c r="E67">
        <f t="shared" si="1"/>
        <v>37.708333333333336</v>
      </c>
      <c r="F67" s="15">
        <f t="shared" si="2"/>
        <v>7.8E-2</v>
      </c>
      <c r="G67">
        <f t="shared" si="8"/>
        <v>0</v>
      </c>
      <c r="H67">
        <f t="shared" si="9"/>
        <v>0</v>
      </c>
    </row>
    <row r="68" spans="2:8" x14ac:dyDescent="0.25">
      <c r="B68" s="14">
        <v>38</v>
      </c>
      <c r="C68" s="14">
        <f t="shared" si="0"/>
        <v>6</v>
      </c>
      <c r="D68" s="19">
        <f t="shared" si="7"/>
        <v>58121</v>
      </c>
      <c r="E68">
        <f t="shared" si="1"/>
        <v>37.708333333333336</v>
      </c>
      <c r="F68" s="15">
        <f t="shared" si="2"/>
        <v>7.8E-2</v>
      </c>
      <c r="G68">
        <f t="shared" si="8"/>
        <v>0</v>
      </c>
      <c r="H68">
        <f t="shared" si="9"/>
        <v>0</v>
      </c>
    </row>
    <row r="69" spans="2:8" x14ac:dyDescent="0.25">
      <c r="B69" s="14">
        <v>38</v>
      </c>
      <c r="C69" s="14">
        <f t="shared" si="0"/>
        <v>6</v>
      </c>
      <c r="D69" s="19">
        <f t="shared" si="7"/>
        <v>58121</v>
      </c>
      <c r="E69">
        <f t="shared" si="1"/>
        <v>37.708333333333336</v>
      </c>
      <c r="F69" s="15">
        <f t="shared" si="2"/>
        <v>7.8E-2</v>
      </c>
      <c r="G69">
        <f t="shared" si="8"/>
        <v>0</v>
      </c>
      <c r="H69">
        <f t="shared" si="9"/>
        <v>0</v>
      </c>
    </row>
    <row r="70" spans="2:8" x14ac:dyDescent="0.25">
      <c r="B70" s="14">
        <v>38</v>
      </c>
      <c r="C70" s="14">
        <f t="shared" si="0"/>
        <v>6</v>
      </c>
      <c r="D70" s="19">
        <f t="shared" si="7"/>
        <v>58121</v>
      </c>
      <c r="E70">
        <f t="shared" si="1"/>
        <v>37.708333333333336</v>
      </c>
      <c r="F70" s="15">
        <f t="shared" si="2"/>
        <v>7.8E-2</v>
      </c>
      <c r="G70">
        <f t="shared" si="8"/>
        <v>0</v>
      </c>
      <c r="H70">
        <f t="shared" si="9"/>
        <v>0</v>
      </c>
    </row>
    <row r="71" spans="2:8" x14ac:dyDescent="0.25">
      <c r="B71" s="14">
        <v>38</v>
      </c>
      <c r="C71" s="14">
        <f t="shared" si="0"/>
        <v>6</v>
      </c>
      <c r="D71" s="19">
        <f t="shared" si="7"/>
        <v>58121</v>
      </c>
      <c r="E71">
        <f t="shared" si="1"/>
        <v>37.708333333333336</v>
      </c>
      <c r="F71" s="15">
        <f t="shared" si="2"/>
        <v>7.8E-2</v>
      </c>
      <c r="G71">
        <f t="shared" si="8"/>
        <v>0</v>
      </c>
      <c r="H71">
        <f t="shared" si="9"/>
        <v>0</v>
      </c>
    </row>
    <row r="72" spans="2:8" x14ac:dyDescent="0.25">
      <c r="B72" s="14">
        <v>38</v>
      </c>
      <c r="C72" s="14">
        <f t="shared" si="0"/>
        <v>6</v>
      </c>
      <c r="D72" s="19">
        <f t="shared" si="7"/>
        <v>58121</v>
      </c>
      <c r="E72">
        <f t="shared" si="1"/>
        <v>37.708333333333336</v>
      </c>
      <c r="F72" s="15">
        <f t="shared" si="2"/>
        <v>7.8E-2</v>
      </c>
      <c r="G72">
        <f t="shared" si="8"/>
        <v>0</v>
      </c>
      <c r="H72">
        <f t="shared" si="9"/>
        <v>0</v>
      </c>
    </row>
    <row r="73" spans="2:8" x14ac:dyDescent="0.25">
      <c r="B73" s="14">
        <v>38</v>
      </c>
      <c r="C73" s="14">
        <f t="shared" si="0"/>
        <v>6</v>
      </c>
      <c r="D73" s="19">
        <f t="shared" si="7"/>
        <v>58121</v>
      </c>
      <c r="E73">
        <f t="shared" si="1"/>
        <v>37.708333333333336</v>
      </c>
      <c r="F73" s="15">
        <f t="shared" si="2"/>
        <v>7.8E-2</v>
      </c>
      <c r="G73">
        <f t="shared" si="8"/>
        <v>0</v>
      </c>
      <c r="H73">
        <f t="shared" si="9"/>
        <v>0</v>
      </c>
    </row>
    <row r="74" spans="2:8" x14ac:dyDescent="0.25">
      <c r="B74" s="14">
        <v>38</v>
      </c>
      <c r="C74" s="14">
        <f t="shared" si="0"/>
        <v>6</v>
      </c>
      <c r="D74" s="19">
        <f t="shared" si="7"/>
        <v>58121</v>
      </c>
      <c r="E74">
        <f t="shared" si="1"/>
        <v>37.708333333333336</v>
      </c>
      <c r="F74" s="15">
        <f t="shared" si="2"/>
        <v>7.8E-2</v>
      </c>
      <c r="G74">
        <f t="shared" si="8"/>
        <v>0</v>
      </c>
      <c r="H74">
        <f t="shared" si="9"/>
        <v>0</v>
      </c>
    </row>
    <row r="75" spans="2:8" x14ac:dyDescent="0.25">
      <c r="B75" s="14">
        <v>38</v>
      </c>
      <c r="C75" s="14">
        <f t="shared" si="0"/>
        <v>6</v>
      </c>
      <c r="D75" s="19">
        <f t="shared" si="7"/>
        <v>58121</v>
      </c>
      <c r="E75">
        <f t="shared" si="1"/>
        <v>37.708333333333336</v>
      </c>
      <c r="F75" s="15">
        <f t="shared" si="2"/>
        <v>7.8E-2</v>
      </c>
      <c r="G75">
        <f t="shared" si="8"/>
        <v>0</v>
      </c>
      <c r="H75">
        <f t="shared" si="9"/>
        <v>0</v>
      </c>
    </row>
    <row r="76" spans="2:8" x14ac:dyDescent="0.25">
      <c r="B76" s="14">
        <v>38</v>
      </c>
      <c r="C76" s="14">
        <f t="shared" si="0"/>
        <v>6</v>
      </c>
      <c r="D76" s="19">
        <f t="shared" si="7"/>
        <v>58121</v>
      </c>
      <c r="E76">
        <f t="shared" si="1"/>
        <v>37.708333333333336</v>
      </c>
      <c r="F76" s="15">
        <f t="shared" si="2"/>
        <v>7.8E-2</v>
      </c>
      <c r="G76">
        <f t="shared" si="8"/>
        <v>0</v>
      </c>
      <c r="H76">
        <f t="shared" si="9"/>
        <v>0</v>
      </c>
    </row>
    <row r="77" spans="2:8" x14ac:dyDescent="0.25">
      <c r="B77" s="14">
        <v>38</v>
      </c>
      <c r="C77" s="14">
        <f t="shared" si="0"/>
        <v>6</v>
      </c>
      <c r="D77" s="19">
        <f t="shared" si="7"/>
        <v>58121</v>
      </c>
      <c r="E77">
        <f t="shared" si="1"/>
        <v>37.708333333333336</v>
      </c>
      <c r="F77" s="15">
        <f t="shared" si="2"/>
        <v>7.8E-2</v>
      </c>
      <c r="G77">
        <f t="shared" si="8"/>
        <v>0</v>
      </c>
      <c r="H77">
        <f t="shared" si="9"/>
        <v>0</v>
      </c>
    </row>
    <row r="78" spans="2:8" x14ac:dyDescent="0.25">
      <c r="B78" s="14">
        <v>38</v>
      </c>
      <c r="C78" s="14">
        <f t="shared" si="0"/>
        <v>6</v>
      </c>
      <c r="D78" s="19">
        <f t="shared" si="7"/>
        <v>58121</v>
      </c>
      <c r="E78">
        <f t="shared" si="1"/>
        <v>37.708333333333336</v>
      </c>
      <c r="F78" s="15">
        <f t="shared" si="2"/>
        <v>7.8E-2</v>
      </c>
      <c r="G78">
        <f t="shared" si="8"/>
        <v>0</v>
      </c>
      <c r="H78">
        <f t="shared" si="9"/>
        <v>0</v>
      </c>
    </row>
    <row r="79" spans="2:8" x14ac:dyDescent="0.25">
      <c r="B79" s="14">
        <v>38</v>
      </c>
      <c r="C79" s="14">
        <f t="shared" si="0"/>
        <v>6</v>
      </c>
      <c r="D79" s="19">
        <f t="shared" si="7"/>
        <v>58121</v>
      </c>
      <c r="E79">
        <f t="shared" si="1"/>
        <v>37.708333333333336</v>
      </c>
      <c r="F79" s="15">
        <f t="shared" si="2"/>
        <v>7.8E-2</v>
      </c>
      <c r="G79">
        <f t="shared" si="8"/>
        <v>0</v>
      </c>
      <c r="H79">
        <f t="shared" si="9"/>
        <v>0</v>
      </c>
    </row>
    <row r="80" spans="2:8" x14ac:dyDescent="0.25">
      <c r="B80" s="14">
        <v>38</v>
      </c>
      <c r="C80" s="14">
        <f t="shared" ref="C80:C143" si="10">$D$5*$D$7/$D$6</f>
        <v>6</v>
      </c>
      <c r="D80" s="19">
        <f t="shared" si="7"/>
        <v>58121</v>
      </c>
      <c r="E80">
        <f t="shared" ref="E80:E143" si="11">YEARFRAC($D$2,D80)</f>
        <v>37.708333333333336</v>
      </c>
      <c r="F80" s="15">
        <f t="shared" ref="F80:F143" si="12">$L$18+YEARFRAC($D$3,D80)*$L$17</f>
        <v>7.8E-2</v>
      </c>
      <c r="G80">
        <f t="shared" si="8"/>
        <v>0</v>
      </c>
      <c r="H80">
        <f t="shared" si="9"/>
        <v>0</v>
      </c>
    </row>
    <row r="81" spans="2:8" x14ac:dyDescent="0.25">
      <c r="B81" s="14">
        <v>38</v>
      </c>
      <c r="C81" s="14">
        <f t="shared" si="10"/>
        <v>6</v>
      </c>
      <c r="D81" s="19">
        <f t="shared" si="7"/>
        <v>58121</v>
      </c>
      <c r="E81">
        <f t="shared" si="11"/>
        <v>37.708333333333336</v>
      </c>
      <c r="F81" s="15">
        <f t="shared" si="12"/>
        <v>7.8E-2</v>
      </c>
      <c r="G81">
        <f t="shared" si="8"/>
        <v>0</v>
      </c>
      <c r="H81">
        <f t="shared" si="9"/>
        <v>0</v>
      </c>
    </row>
    <row r="82" spans="2:8" x14ac:dyDescent="0.25">
      <c r="B82" s="14">
        <v>38</v>
      </c>
      <c r="C82" s="14">
        <f t="shared" si="10"/>
        <v>6</v>
      </c>
      <c r="D82" s="19">
        <f t="shared" si="7"/>
        <v>58121</v>
      </c>
      <c r="E82">
        <f t="shared" si="11"/>
        <v>37.708333333333336</v>
      </c>
      <c r="F82" s="15">
        <f t="shared" si="12"/>
        <v>7.8E-2</v>
      </c>
      <c r="G82">
        <f t="shared" si="8"/>
        <v>0</v>
      </c>
      <c r="H82">
        <f t="shared" si="9"/>
        <v>0</v>
      </c>
    </row>
    <row r="83" spans="2:8" x14ac:dyDescent="0.25">
      <c r="B83" s="14">
        <v>38</v>
      </c>
      <c r="C83" s="14">
        <f t="shared" si="10"/>
        <v>6</v>
      </c>
      <c r="D83" s="19">
        <f t="shared" si="7"/>
        <v>58121</v>
      </c>
      <c r="E83">
        <f t="shared" si="11"/>
        <v>37.708333333333336</v>
      </c>
      <c r="F83" s="15">
        <f t="shared" si="12"/>
        <v>7.8E-2</v>
      </c>
      <c r="G83">
        <f t="shared" si="8"/>
        <v>0</v>
      </c>
      <c r="H83">
        <f t="shared" si="9"/>
        <v>0</v>
      </c>
    </row>
    <row r="84" spans="2:8" x14ac:dyDescent="0.25">
      <c r="B84" s="14">
        <v>38</v>
      </c>
      <c r="C84" s="14">
        <f t="shared" si="10"/>
        <v>6</v>
      </c>
      <c r="D84" s="19">
        <f t="shared" si="7"/>
        <v>58121</v>
      </c>
      <c r="E84">
        <f t="shared" si="11"/>
        <v>37.708333333333336</v>
      </c>
      <c r="F84" s="15">
        <f t="shared" si="12"/>
        <v>7.8E-2</v>
      </c>
      <c r="G84">
        <f t="shared" si="8"/>
        <v>0</v>
      </c>
      <c r="H84">
        <f t="shared" si="9"/>
        <v>0</v>
      </c>
    </row>
    <row r="85" spans="2:8" x14ac:dyDescent="0.25">
      <c r="B85" s="14">
        <v>38</v>
      </c>
      <c r="C85" s="14">
        <f t="shared" si="10"/>
        <v>6</v>
      </c>
      <c r="D85" s="19">
        <f t="shared" si="7"/>
        <v>58121</v>
      </c>
      <c r="E85">
        <f t="shared" si="11"/>
        <v>37.708333333333336</v>
      </c>
      <c r="F85" s="15">
        <f t="shared" si="12"/>
        <v>7.8E-2</v>
      </c>
      <c r="G85">
        <f t="shared" si="8"/>
        <v>0</v>
      </c>
      <c r="H85">
        <f t="shared" si="9"/>
        <v>0</v>
      </c>
    </row>
    <row r="86" spans="2:8" x14ac:dyDescent="0.25">
      <c r="B86" s="14">
        <v>38</v>
      </c>
      <c r="C86" s="14">
        <f t="shared" si="10"/>
        <v>6</v>
      </c>
      <c r="D86" s="19">
        <f t="shared" si="7"/>
        <v>58121</v>
      </c>
      <c r="E86">
        <f t="shared" si="11"/>
        <v>37.708333333333336</v>
      </c>
      <c r="F86" s="15">
        <f t="shared" si="12"/>
        <v>7.8E-2</v>
      </c>
      <c r="G86">
        <f t="shared" si="8"/>
        <v>0</v>
      </c>
      <c r="H86">
        <f t="shared" si="9"/>
        <v>0</v>
      </c>
    </row>
    <row r="87" spans="2:8" x14ac:dyDescent="0.25">
      <c r="B87" s="14">
        <v>38</v>
      </c>
      <c r="C87" s="14">
        <f t="shared" si="10"/>
        <v>6</v>
      </c>
      <c r="D87" s="19">
        <f t="shared" si="7"/>
        <v>58121</v>
      </c>
      <c r="E87">
        <f t="shared" si="11"/>
        <v>37.708333333333336</v>
      </c>
      <c r="F87" s="15">
        <f t="shared" si="12"/>
        <v>7.8E-2</v>
      </c>
      <c r="G87">
        <f t="shared" si="8"/>
        <v>0</v>
      </c>
      <c r="H87">
        <f t="shared" si="9"/>
        <v>0</v>
      </c>
    </row>
    <row r="88" spans="2:8" x14ac:dyDescent="0.25">
      <c r="B88" s="14">
        <v>38</v>
      </c>
      <c r="C88" s="14">
        <f t="shared" si="10"/>
        <v>6</v>
      </c>
      <c r="D88" s="19">
        <f t="shared" si="7"/>
        <v>58121</v>
      </c>
      <c r="E88">
        <f t="shared" si="11"/>
        <v>37.708333333333336</v>
      </c>
      <c r="F88" s="15">
        <f t="shared" si="12"/>
        <v>7.8E-2</v>
      </c>
      <c r="G88">
        <f t="shared" si="8"/>
        <v>0</v>
      </c>
      <c r="H88">
        <f t="shared" si="9"/>
        <v>0</v>
      </c>
    </row>
    <row r="89" spans="2:8" x14ac:dyDescent="0.25">
      <c r="B89" s="14">
        <v>38</v>
      </c>
      <c r="C89" s="14">
        <f t="shared" si="10"/>
        <v>6</v>
      </c>
      <c r="D89" s="19">
        <f t="shared" si="7"/>
        <v>58121</v>
      </c>
      <c r="E89">
        <f t="shared" si="11"/>
        <v>37.708333333333336</v>
      </c>
      <c r="F89" s="15">
        <f t="shared" si="12"/>
        <v>7.8E-2</v>
      </c>
      <c r="G89">
        <f t="shared" si="8"/>
        <v>0</v>
      </c>
      <c r="H89">
        <f t="shared" si="9"/>
        <v>0</v>
      </c>
    </row>
    <row r="90" spans="2:8" x14ac:dyDescent="0.25">
      <c r="B90" s="14">
        <v>38</v>
      </c>
      <c r="C90" s="14">
        <f t="shared" si="10"/>
        <v>6</v>
      </c>
      <c r="D90" s="19">
        <f t="shared" si="7"/>
        <v>58121</v>
      </c>
      <c r="E90">
        <f t="shared" si="11"/>
        <v>37.708333333333336</v>
      </c>
      <c r="F90" s="15">
        <f t="shared" si="12"/>
        <v>7.8E-2</v>
      </c>
      <c r="G90">
        <f t="shared" si="8"/>
        <v>0</v>
      </c>
      <c r="H90">
        <f t="shared" si="9"/>
        <v>0</v>
      </c>
    </row>
    <row r="91" spans="2:8" x14ac:dyDescent="0.25">
      <c r="B91" s="14">
        <v>38</v>
      </c>
      <c r="C91" s="14">
        <f t="shared" si="10"/>
        <v>6</v>
      </c>
      <c r="D91" s="19">
        <f t="shared" si="7"/>
        <v>58121</v>
      </c>
      <c r="E91">
        <f t="shared" si="11"/>
        <v>37.708333333333336</v>
      </c>
      <c r="F91" s="15">
        <f t="shared" si="12"/>
        <v>7.8E-2</v>
      </c>
      <c r="G91">
        <f t="shared" si="8"/>
        <v>0</v>
      </c>
      <c r="H91">
        <f t="shared" si="9"/>
        <v>0</v>
      </c>
    </row>
    <row r="92" spans="2:8" x14ac:dyDescent="0.25">
      <c r="B92" s="14">
        <v>38</v>
      </c>
      <c r="C92" s="14">
        <f t="shared" si="10"/>
        <v>6</v>
      </c>
      <c r="D92" s="19">
        <f t="shared" si="7"/>
        <v>58121</v>
      </c>
      <c r="E92">
        <f t="shared" si="11"/>
        <v>37.708333333333336</v>
      </c>
      <c r="F92" s="15">
        <f t="shared" si="12"/>
        <v>7.8E-2</v>
      </c>
      <c r="G92">
        <f t="shared" si="8"/>
        <v>0</v>
      </c>
      <c r="H92">
        <f t="shared" si="9"/>
        <v>0</v>
      </c>
    </row>
    <row r="93" spans="2:8" x14ac:dyDescent="0.25">
      <c r="B93" s="14">
        <v>38</v>
      </c>
      <c r="C93" s="14">
        <f t="shared" si="10"/>
        <v>6</v>
      </c>
      <c r="D93" s="19">
        <f t="shared" si="7"/>
        <v>58121</v>
      </c>
      <c r="E93">
        <f t="shared" si="11"/>
        <v>37.708333333333336</v>
      </c>
      <c r="F93" s="15">
        <f t="shared" si="12"/>
        <v>7.8E-2</v>
      </c>
      <c r="G93">
        <f t="shared" si="8"/>
        <v>0</v>
      </c>
      <c r="H93">
        <f t="shared" si="9"/>
        <v>0</v>
      </c>
    </row>
    <row r="94" spans="2:8" x14ac:dyDescent="0.25">
      <c r="B94" s="14">
        <v>38</v>
      </c>
      <c r="C94" s="14">
        <f t="shared" si="10"/>
        <v>6</v>
      </c>
      <c r="D94" s="19">
        <f t="shared" si="7"/>
        <v>58121</v>
      </c>
      <c r="E94">
        <f t="shared" si="11"/>
        <v>37.708333333333336</v>
      </c>
      <c r="F94" s="15">
        <f t="shared" si="12"/>
        <v>7.8E-2</v>
      </c>
      <c r="G94">
        <f t="shared" si="8"/>
        <v>0</v>
      </c>
      <c r="H94">
        <f t="shared" si="9"/>
        <v>0</v>
      </c>
    </row>
    <row r="95" spans="2:8" x14ac:dyDescent="0.25">
      <c r="B95" s="14">
        <v>38</v>
      </c>
      <c r="C95" s="14">
        <f t="shared" si="10"/>
        <v>6</v>
      </c>
      <c r="D95" s="19">
        <f t="shared" si="7"/>
        <v>58121</v>
      </c>
      <c r="E95">
        <f t="shared" si="11"/>
        <v>37.708333333333336</v>
      </c>
      <c r="F95" s="15">
        <f t="shared" si="12"/>
        <v>7.8E-2</v>
      </c>
      <c r="G95">
        <f t="shared" si="8"/>
        <v>0</v>
      </c>
      <c r="H95">
        <f t="shared" si="9"/>
        <v>0</v>
      </c>
    </row>
    <row r="96" spans="2:8" x14ac:dyDescent="0.25">
      <c r="B96" s="14">
        <v>38</v>
      </c>
      <c r="C96" s="14">
        <f t="shared" si="10"/>
        <v>6</v>
      </c>
      <c r="D96" s="19">
        <f t="shared" si="7"/>
        <v>58121</v>
      </c>
      <c r="E96">
        <f t="shared" si="11"/>
        <v>37.708333333333336</v>
      </c>
      <c r="F96" s="15">
        <f t="shared" si="12"/>
        <v>7.8E-2</v>
      </c>
      <c r="G96">
        <f t="shared" si="8"/>
        <v>0</v>
      </c>
      <c r="H96">
        <f t="shared" si="9"/>
        <v>0</v>
      </c>
    </row>
    <row r="97" spans="2:8" x14ac:dyDescent="0.25">
      <c r="B97" s="14">
        <v>38</v>
      </c>
      <c r="C97" s="14">
        <f t="shared" si="10"/>
        <v>6</v>
      </c>
      <c r="D97" s="19">
        <f t="shared" si="7"/>
        <v>58121</v>
      </c>
      <c r="E97">
        <f t="shared" si="11"/>
        <v>37.708333333333336</v>
      </c>
      <c r="F97" s="15">
        <f t="shared" si="12"/>
        <v>7.8E-2</v>
      </c>
      <c r="G97">
        <f t="shared" si="8"/>
        <v>0</v>
      </c>
      <c r="H97">
        <f t="shared" si="9"/>
        <v>0</v>
      </c>
    </row>
    <row r="98" spans="2:8" x14ac:dyDescent="0.25">
      <c r="B98" s="14">
        <v>38</v>
      </c>
      <c r="C98" s="14">
        <f t="shared" si="10"/>
        <v>6</v>
      </c>
      <c r="D98" s="19">
        <f t="shared" si="7"/>
        <v>58121</v>
      </c>
      <c r="E98">
        <f t="shared" si="11"/>
        <v>37.708333333333336</v>
      </c>
      <c r="F98" s="15">
        <f t="shared" si="12"/>
        <v>7.8E-2</v>
      </c>
      <c r="G98">
        <f t="shared" si="8"/>
        <v>0</v>
      </c>
      <c r="H98">
        <f t="shared" si="9"/>
        <v>0</v>
      </c>
    </row>
    <row r="99" spans="2:8" x14ac:dyDescent="0.25">
      <c r="B99" s="14">
        <v>38</v>
      </c>
      <c r="C99" s="14">
        <f t="shared" si="10"/>
        <v>6</v>
      </c>
      <c r="D99" s="19">
        <f t="shared" si="7"/>
        <v>58121</v>
      </c>
      <c r="E99">
        <f t="shared" si="11"/>
        <v>37.708333333333336</v>
      </c>
      <c r="F99" s="15">
        <f t="shared" si="12"/>
        <v>7.8E-2</v>
      </c>
      <c r="G99">
        <f t="shared" si="8"/>
        <v>0</v>
      </c>
      <c r="H99">
        <f t="shared" si="9"/>
        <v>0</v>
      </c>
    </row>
    <row r="100" spans="2:8" x14ac:dyDescent="0.25">
      <c r="B100" s="14">
        <v>38</v>
      </c>
      <c r="C100" s="14">
        <f t="shared" si="10"/>
        <v>6</v>
      </c>
      <c r="D100" s="19">
        <f t="shared" si="7"/>
        <v>58121</v>
      </c>
      <c r="E100">
        <f t="shared" si="11"/>
        <v>37.708333333333336</v>
      </c>
      <c r="F100" s="15">
        <f t="shared" si="12"/>
        <v>7.8E-2</v>
      </c>
      <c r="G100">
        <f t="shared" si="8"/>
        <v>0</v>
      </c>
      <c r="H100">
        <f t="shared" si="9"/>
        <v>0</v>
      </c>
    </row>
    <row r="101" spans="2:8" x14ac:dyDescent="0.25">
      <c r="B101" s="14">
        <v>38</v>
      </c>
      <c r="C101" s="14">
        <f t="shared" si="10"/>
        <v>6</v>
      </c>
      <c r="D101" s="19">
        <f t="shared" si="7"/>
        <v>58121</v>
      </c>
      <c r="E101">
        <f t="shared" si="11"/>
        <v>37.708333333333336</v>
      </c>
      <c r="F101" s="15">
        <f t="shared" si="12"/>
        <v>7.8E-2</v>
      </c>
      <c r="G101">
        <f t="shared" si="8"/>
        <v>0</v>
      </c>
      <c r="H101">
        <f t="shared" si="9"/>
        <v>0</v>
      </c>
    </row>
    <row r="102" spans="2:8" x14ac:dyDescent="0.25">
      <c r="B102" s="14">
        <v>38</v>
      </c>
      <c r="C102" s="14">
        <f t="shared" si="10"/>
        <v>6</v>
      </c>
      <c r="D102" s="19">
        <f t="shared" si="7"/>
        <v>58121</v>
      </c>
      <c r="E102">
        <f t="shared" si="11"/>
        <v>37.708333333333336</v>
      </c>
      <c r="F102" s="15">
        <f t="shared" si="12"/>
        <v>7.8E-2</v>
      </c>
      <c r="G102">
        <f t="shared" si="8"/>
        <v>0</v>
      </c>
      <c r="H102">
        <f t="shared" si="9"/>
        <v>0</v>
      </c>
    </row>
    <row r="103" spans="2:8" x14ac:dyDescent="0.25">
      <c r="B103" s="14">
        <v>38</v>
      </c>
      <c r="C103" s="14">
        <f t="shared" si="10"/>
        <v>6</v>
      </c>
      <c r="D103" s="19">
        <f t="shared" si="7"/>
        <v>58121</v>
      </c>
      <c r="E103">
        <f t="shared" si="11"/>
        <v>37.708333333333336</v>
      </c>
      <c r="F103" s="15">
        <f t="shared" si="12"/>
        <v>7.8E-2</v>
      </c>
      <c r="G103">
        <f t="shared" si="8"/>
        <v>0</v>
      </c>
      <c r="H103">
        <f t="shared" si="9"/>
        <v>0</v>
      </c>
    </row>
    <row r="104" spans="2:8" x14ac:dyDescent="0.25">
      <c r="B104" s="14">
        <v>38</v>
      </c>
      <c r="C104" s="14">
        <f t="shared" si="10"/>
        <v>6</v>
      </c>
      <c r="D104" s="19">
        <f t="shared" si="7"/>
        <v>58121</v>
      </c>
      <c r="E104">
        <f t="shared" si="11"/>
        <v>37.708333333333336</v>
      </c>
      <c r="F104" s="15">
        <f t="shared" si="12"/>
        <v>7.8E-2</v>
      </c>
      <c r="G104">
        <f t="shared" si="8"/>
        <v>0</v>
      </c>
      <c r="H104">
        <f t="shared" si="9"/>
        <v>0</v>
      </c>
    </row>
    <row r="105" spans="2:8" x14ac:dyDescent="0.25">
      <c r="B105" s="14">
        <v>38</v>
      </c>
      <c r="C105" s="14">
        <f t="shared" si="10"/>
        <v>6</v>
      </c>
      <c r="D105" s="19">
        <f t="shared" si="7"/>
        <v>58121</v>
      </c>
      <c r="E105">
        <f t="shared" si="11"/>
        <v>37.708333333333336</v>
      </c>
      <c r="F105" s="15">
        <f t="shared" si="12"/>
        <v>7.8E-2</v>
      </c>
      <c r="G105">
        <f t="shared" si="8"/>
        <v>0</v>
      </c>
      <c r="H105">
        <f t="shared" si="9"/>
        <v>0</v>
      </c>
    </row>
    <row r="106" spans="2:8" x14ac:dyDescent="0.25">
      <c r="B106" s="14">
        <v>38</v>
      </c>
      <c r="C106" s="14">
        <f t="shared" si="10"/>
        <v>6</v>
      </c>
      <c r="D106" s="19">
        <f t="shared" si="7"/>
        <v>58121</v>
      </c>
      <c r="E106">
        <f t="shared" si="11"/>
        <v>37.708333333333336</v>
      </c>
      <c r="F106" s="15">
        <f t="shared" si="12"/>
        <v>7.8E-2</v>
      </c>
      <c r="G106">
        <f t="shared" si="8"/>
        <v>0</v>
      </c>
      <c r="H106">
        <f t="shared" si="9"/>
        <v>0</v>
      </c>
    </row>
    <row r="107" spans="2:8" x14ac:dyDescent="0.25">
      <c r="B107" s="14">
        <v>38</v>
      </c>
      <c r="C107" s="14">
        <f t="shared" si="10"/>
        <v>6</v>
      </c>
      <c r="D107" s="19">
        <f t="shared" si="7"/>
        <v>58121</v>
      </c>
      <c r="E107">
        <f t="shared" si="11"/>
        <v>37.708333333333336</v>
      </c>
      <c r="F107" s="15">
        <f t="shared" si="12"/>
        <v>7.8E-2</v>
      </c>
      <c r="G107">
        <f t="shared" si="8"/>
        <v>0</v>
      </c>
      <c r="H107">
        <f t="shared" si="9"/>
        <v>0</v>
      </c>
    </row>
    <row r="108" spans="2:8" x14ac:dyDescent="0.25">
      <c r="B108" s="14">
        <v>38</v>
      </c>
      <c r="C108" s="14">
        <f t="shared" si="10"/>
        <v>6</v>
      </c>
      <c r="D108" s="19">
        <f t="shared" si="7"/>
        <v>58121</v>
      </c>
      <c r="E108">
        <f t="shared" si="11"/>
        <v>37.708333333333336</v>
      </c>
      <c r="F108" s="15">
        <f t="shared" si="12"/>
        <v>7.8E-2</v>
      </c>
      <c r="G108">
        <f t="shared" si="8"/>
        <v>0</v>
      </c>
      <c r="H108">
        <f t="shared" si="9"/>
        <v>0</v>
      </c>
    </row>
    <row r="109" spans="2:8" x14ac:dyDescent="0.25">
      <c r="B109" s="14">
        <v>38</v>
      </c>
      <c r="C109" s="14">
        <f t="shared" si="10"/>
        <v>6</v>
      </c>
      <c r="D109" s="19">
        <f t="shared" si="7"/>
        <v>58121</v>
      </c>
      <c r="E109">
        <f t="shared" si="11"/>
        <v>37.708333333333336</v>
      </c>
      <c r="F109" s="15">
        <f t="shared" si="12"/>
        <v>7.8E-2</v>
      </c>
      <c r="G109">
        <f t="shared" si="8"/>
        <v>0</v>
      </c>
      <c r="H109">
        <f t="shared" si="9"/>
        <v>0</v>
      </c>
    </row>
    <row r="110" spans="2:8" x14ac:dyDescent="0.25">
      <c r="B110" s="14">
        <v>38</v>
      </c>
      <c r="C110" s="14">
        <f t="shared" si="10"/>
        <v>6</v>
      </c>
      <c r="D110" s="19">
        <f t="shared" si="7"/>
        <v>58121</v>
      </c>
      <c r="E110">
        <f t="shared" si="11"/>
        <v>37.708333333333336</v>
      </c>
      <c r="F110" s="15">
        <f t="shared" si="12"/>
        <v>7.8E-2</v>
      </c>
      <c r="G110">
        <f t="shared" si="8"/>
        <v>0</v>
      </c>
      <c r="H110">
        <f t="shared" si="9"/>
        <v>0</v>
      </c>
    </row>
    <row r="111" spans="2:8" x14ac:dyDescent="0.25">
      <c r="B111" s="14">
        <v>38</v>
      </c>
      <c r="C111" s="14">
        <f t="shared" si="10"/>
        <v>6</v>
      </c>
      <c r="D111" s="19">
        <f t="shared" si="7"/>
        <v>58121</v>
      </c>
      <c r="E111">
        <f t="shared" si="11"/>
        <v>37.708333333333336</v>
      </c>
      <c r="F111" s="15">
        <f t="shared" si="12"/>
        <v>7.8E-2</v>
      </c>
      <c r="G111">
        <f t="shared" si="8"/>
        <v>0</v>
      </c>
      <c r="H111">
        <f t="shared" si="9"/>
        <v>0</v>
      </c>
    </row>
    <row r="112" spans="2:8" x14ac:dyDescent="0.25">
      <c r="B112" s="14">
        <v>38</v>
      </c>
      <c r="C112" s="14">
        <f t="shared" si="10"/>
        <v>6</v>
      </c>
      <c r="D112" s="19">
        <f t="shared" si="7"/>
        <v>58121</v>
      </c>
      <c r="E112">
        <f t="shared" si="11"/>
        <v>37.708333333333336</v>
      </c>
      <c r="F112" s="15">
        <f t="shared" si="12"/>
        <v>7.8E-2</v>
      </c>
      <c r="G112">
        <f t="shared" si="8"/>
        <v>0</v>
      </c>
      <c r="H112">
        <f t="shared" si="9"/>
        <v>0</v>
      </c>
    </row>
    <row r="113" spans="2:8" x14ac:dyDescent="0.25">
      <c r="B113" s="14">
        <v>38</v>
      </c>
      <c r="C113" s="14">
        <f t="shared" si="10"/>
        <v>6</v>
      </c>
      <c r="D113" s="19">
        <f t="shared" si="7"/>
        <v>58121</v>
      </c>
      <c r="E113">
        <f t="shared" si="11"/>
        <v>37.708333333333336</v>
      </c>
      <c r="F113" s="15">
        <f t="shared" si="12"/>
        <v>7.8E-2</v>
      </c>
      <c r="G113">
        <f t="shared" si="8"/>
        <v>0</v>
      </c>
      <c r="H113">
        <f t="shared" si="9"/>
        <v>0</v>
      </c>
    </row>
    <row r="114" spans="2:8" x14ac:dyDescent="0.25">
      <c r="B114" s="14">
        <v>38</v>
      </c>
      <c r="C114" s="14">
        <f t="shared" si="10"/>
        <v>6</v>
      </c>
      <c r="D114" s="19">
        <f t="shared" si="7"/>
        <v>58121</v>
      </c>
      <c r="E114">
        <f t="shared" si="11"/>
        <v>37.708333333333336</v>
      </c>
      <c r="F114" s="15">
        <f t="shared" si="12"/>
        <v>7.8E-2</v>
      </c>
      <c r="G114">
        <f t="shared" si="8"/>
        <v>0</v>
      </c>
      <c r="H114">
        <f t="shared" si="9"/>
        <v>0</v>
      </c>
    </row>
    <row r="115" spans="2:8" x14ac:dyDescent="0.25">
      <c r="B115" s="14">
        <v>38</v>
      </c>
      <c r="C115" s="14">
        <f t="shared" si="10"/>
        <v>6</v>
      </c>
      <c r="D115" s="19">
        <f t="shared" si="7"/>
        <v>58121</v>
      </c>
      <c r="E115">
        <f t="shared" si="11"/>
        <v>37.708333333333336</v>
      </c>
      <c r="F115" s="15">
        <f t="shared" si="12"/>
        <v>7.8E-2</v>
      </c>
      <c r="G115">
        <f t="shared" si="8"/>
        <v>0</v>
      </c>
      <c r="H115">
        <f t="shared" si="9"/>
        <v>0</v>
      </c>
    </row>
    <row r="116" spans="2:8" x14ac:dyDescent="0.25">
      <c r="B116" s="14">
        <v>38</v>
      </c>
      <c r="C116" s="14">
        <f t="shared" si="10"/>
        <v>6</v>
      </c>
      <c r="D116" s="19">
        <f t="shared" si="7"/>
        <v>58121</v>
      </c>
      <c r="E116">
        <f t="shared" si="11"/>
        <v>37.708333333333336</v>
      </c>
      <c r="F116" s="15">
        <f t="shared" si="12"/>
        <v>7.8E-2</v>
      </c>
      <c r="G116">
        <f t="shared" si="8"/>
        <v>0</v>
      </c>
      <c r="H116">
        <f t="shared" si="9"/>
        <v>0</v>
      </c>
    </row>
    <row r="117" spans="2:8" x14ac:dyDescent="0.25">
      <c r="B117" s="14">
        <v>38</v>
      </c>
      <c r="C117" s="14">
        <f t="shared" si="10"/>
        <v>6</v>
      </c>
      <c r="D117" s="19">
        <f t="shared" ref="D117:D180" si="13">DATE(YEAR($D$3)+INT(B117/$D$6),MONTH($D$3),DAY($D$3)+MOD(B117,$D$6)/$D$6*$D$8)</f>
        <v>58121</v>
      </c>
      <c r="E117">
        <f t="shared" si="11"/>
        <v>37.708333333333336</v>
      </c>
      <c r="F117" s="15">
        <f t="shared" si="12"/>
        <v>7.8E-2</v>
      </c>
      <c r="G117">
        <f t="shared" ref="G117:G180" si="14">IF(D117&gt;$D$11,0,(1+F117/$D$6)^(-$D$6*E117)*C117)</f>
        <v>0</v>
      </c>
      <c r="H117">
        <f t="shared" ref="H117:H180" si="15">IF(D117&gt;$D$11,0,EXP(-F117*E117)*C117)</f>
        <v>0</v>
      </c>
    </row>
    <row r="118" spans="2:8" x14ac:dyDescent="0.25">
      <c r="B118" s="14">
        <v>38</v>
      </c>
      <c r="C118" s="14">
        <f t="shared" si="10"/>
        <v>6</v>
      </c>
      <c r="D118" s="19">
        <f t="shared" si="13"/>
        <v>58121</v>
      </c>
      <c r="E118">
        <f t="shared" si="11"/>
        <v>37.708333333333336</v>
      </c>
      <c r="F118" s="15">
        <f t="shared" si="12"/>
        <v>7.8E-2</v>
      </c>
      <c r="G118">
        <f t="shared" si="14"/>
        <v>0</v>
      </c>
      <c r="H118">
        <f t="shared" si="15"/>
        <v>0</v>
      </c>
    </row>
    <row r="119" spans="2:8" x14ac:dyDescent="0.25">
      <c r="B119" s="14">
        <v>38</v>
      </c>
      <c r="C119" s="14">
        <f t="shared" si="10"/>
        <v>6</v>
      </c>
      <c r="D119" s="19">
        <f t="shared" si="13"/>
        <v>58121</v>
      </c>
      <c r="E119">
        <f t="shared" si="11"/>
        <v>37.708333333333336</v>
      </c>
      <c r="F119" s="15">
        <f t="shared" si="12"/>
        <v>7.8E-2</v>
      </c>
      <c r="G119">
        <f t="shared" si="14"/>
        <v>0</v>
      </c>
      <c r="H119">
        <f t="shared" si="15"/>
        <v>0</v>
      </c>
    </row>
    <row r="120" spans="2:8" x14ac:dyDescent="0.25">
      <c r="B120" s="14">
        <v>38</v>
      </c>
      <c r="C120" s="14">
        <f t="shared" si="10"/>
        <v>6</v>
      </c>
      <c r="D120" s="19">
        <f t="shared" si="13"/>
        <v>58121</v>
      </c>
      <c r="E120">
        <f t="shared" si="11"/>
        <v>37.708333333333336</v>
      </c>
      <c r="F120" s="15">
        <f t="shared" si="12"/>
        <v>7.8E-2</v>
      </c>
      <c r="G120">
        <f t="shared" si="14"/>
        <v>0</v>
      </c>
      <c r="H120">
        <f t="shared" si="15"/>
        <v>0</v>
      </c>
    </row>
    <row r="121" spans="2:8" x14ac:dyDescent="0.25">
      <c r="B121" s="14">
        <v>38</v>
      </c>
      <c r="C121" s="14">
        <f t="shared" si="10"/>
        <v>6</v>
      </c>
      <c r="D121" s="19">
        <f t="shared" si="13"/>
        <v>58121</v>
      </c>
      <c r="E121">
        <f t="shared" si="11"/>
        <v>37.708333333333336</v>
      </c>
      <c r="F121" s="15">
        <f t="shared" si="12"/>
        <v>7.8E-2</v>
      </c>
      <c r="G121">
        <f t="shared" si="14"/>
        <v>0</v>
      </c>
      <c r="H121">
        <f t="shared" si="15"/>
        <v>0</v>
      </c>
    </row>
    <row r="122" spans="2:8" x14ac:dyDescent="0.25">
      <c r="B122" s="14">
        <v>38</v>
      </c>
      <c r="C122" s="14">
        <f t="shared" si="10"/>
        <v>6</v>
      </c>
      <c r="D122" s="19">
        <f t="shared" si="13"/>
        <v>58121</v>
      </c>
      <c r="E122">
        <f t="shared" si="11"/>
        <v>37.708333333333336</v>
      </c>
      <c r="F122" s="15">
        <f t="shared" si="12"/>
        <v>7.8E-2</v>
      </c>
      <c r="G122">
        <f t="shared" si="14"/>
        <v>0</v>
      </c>
      <c r="H122">
        <f t="shared" si="15"/>
        <v>0</v>
      </c>
    </row>
    <row r="123" spans="2:8" x14ac:dyDescent="0.25">
      <c r="B123" s="14">
        <v>38</v>
      </c>
      <c r="C123" s="14">
        <f t="shared" si="10"/>
        <v>6</v>
      </c>
      <c r="D123" s="19">
        <f t="shared" si="13"/>
        <v>58121</v>
      </c>
      <c r="E123">
        <f t="shared" si="11"/>
        <v>37.708333333333336</v>
      </c>
      <c r="F123" s="15">
        <f t="shared" si="12"/>
        <v>7.8E-2</v>
      </c>
      <c r="G123">
        <f t="shared" si="14"/>
        <v>0</v>
      </c>
      <c r="H123">
        <f t="shared" si="15"/>
        <v>0</v>
      </c>
    </row>
    <row r="124" spans="2:8" x14ac:dyDescent="0.25">
      <c r="B124" s="14">
        <v>38</v>
      </c>
      <c r="C124" s="14">
        <f t="shared" si="10"/>
        <v>6</v>
      </c>
      <c r="D124" s="19">
        <f t="shared" si="13"/>
        <v>58121</v>
      </c>
      <c r="E124">
        <f t="shared" si="11"/>
        <v>37.708333333333336</v>
      </c>
      <c r="F124" s="15">
        <f t="shared" si="12"/>
        <v>7.8E-2</v>
      </c>
      <c r="G124">
        <f t="shared" si="14"/>
        <v>0</v>
      </c>
      <c r="H124">
        <f t="shared" si="15"/>
        <v>0</v>
      </c>
    </row>
    <row r="125" spans="2:8" x14ac:dyDescent="0.25">
      <c r="B125" s="14">
        <v>38</v>
      </c>
      <c r="C125" s="14">
        <f t="shared" si="10"/>
        <v>6</v>
      </c>
      <c r="D125" s="19">
        <f t="shared" si="13"/>
        <v>58121</v>
      </c>
      <c r="E125">
        <f t="shared" si="11"/>
        <v>37.708333333333336</v>
      </c>
      <c r="F125" s="15">
        <f t="shared" si="12"/>
        <v>7.8E-2</v>
      </c>
      <c r="G125">
        <f t="shared" si="14"/>
        <v>0</v>
      </c>
      <c r="H125">
        <f t="shared" si="15"/>
        <v>0</v>
      </c>
    </row>
    <row r="126" spans="2:8" x14ac:dyDescent="0.25">
      <c r="B126" s="14">
        <v>38</v>
      </c>
      <c r="C126" s="14">
        <f t="shared" si="10"/>
        <v>6</v>
      </c>
      <c r="D126" s="19">
        <f t="shared" si="13"/>
        <v>58121</v>
      </c>
      <c r="E126">
        <f t="shared" si="11"/>
        <v>37.708333333333336</v>
      </c>
      <c r="F126" s="15">
        <f t="shared" si="12"/>
        <v>7.8E-2</v>
      </c>
      <c r="G126">
        <f t="shared" si="14"/>
        <v>0</v>
      </c>
      <c r="H126">
        <f t="shared" si="15"/>
        <v>0</v>
      </c>
    </row>
    <row r="127" spans="2:8" x14ac:dyDescent="0.25">
      <c r="B127" s="14">
        <v>38</v>
      </c>
      <c r="C127" s="14">
        <f t="shared" si="10"/>
        <v>6</v>
      </c>
      <c r="D127" s="19">
        <f t="shared" si="13"/>
        <v>58121</v>
      </c>
      <c r="E127">
        <f t="shared" si="11"/>
        <v>37.708333333333336</v>
      </c>
      <c r="F127" s="15">
        <f t="shared" si="12"/>
        <v>7.8E-2</v>
      </c>
      <c r="G127">
        <f t="shared" si="14"/>
        <v>0</v>
      </c>
      <c r="H127">
        <f t="shared" si="15"/>
        <v>0</v>
      </c>
    </row>
    <row r="128" spans="2:8" x14ac:dyDescent="0.25">
      <c r="B128" s="14">
        <v>38</v>
      </c>
      <c r="C128" s="14">
        <f t="shared" si="10"/>
        <v>6</v>
      </c>
      <c r="D128" s="19">
        <f t="shared" si="13"/>
        <v>58121</v>
      </c>
      <c r="E128">
        <f t="shared" si="11"/>
        <v>37.708333333333336</v>
      </c>
      <c r="F128" s="15">
        <f t="shared" si="12"/>
        <v>7.8E-2</v>
      </c>
      <c r="G128">
        <f t="shared" si="14"/>
        <v>0</v>
      </c>
      <c r="H128">
        <f t="shared" si="15"/>
        <v>0</v>
      </c>
    </row>
    <row r="129" spans="2:8" x14ac:dyDescent="0.25">
      <c r="B129" s="14">
        <v>38</v>
      </c>
      <c r="C129" s="14">
        <f t="shared" si="10"/>
        <v>6</v>
      </c>
      <c r="D129" s="19">
        <f t="shared" si="13"/>
        <v>58121</v>
      </c>
      <c r="E129">
        <f t="shared" si="11"/>
        <v>37.708333333333336</v>
      </c>
      <c r="F129" s="15">
        <f t="shared" si="12"/>
        <v>7.8E-2</v>
      </c>
      <c r="G129">
        <f t="shared" si="14"/>
        <v>0</v>
      </c>
      <c r="H129">
        <f t="shared" si="15"/>
        <v>0</v>
      </c>
    </row>
    <row r="130" spans="2:8" x14ac:dyDescent="0.25">
      <c r="B130" s="14">
        <v>38</v>
      </c>
      <c r="C130" s="14">
        <f t="shared" si="10"/>
        <v>6</v>
      </c>
      <c r="D130" s="19">
        <f t="shared" si="13"/>
        <v>58121</v>
      </c>
      <c r="E130">
        <f t="shared" si="11"/>
        <v>37.708333333333336</v>
      </c>
      <c r="F130" s="15">
        <f t="shared" si="12"/>
        <v>7.8E-2</v>
      </c>
      <c r="G130">
        <f t="shared" si="14"/>
        <v>0</v>
      </c>
      <c r="H130">
        <f t="shared" si="15"/>
        <v>0</v>
      </c>
    </row>
    <row r="131" spans="2:8" x14ac:dyDescent="0.25">
      <c r="B131" s="14">
        <v>38</v>
      </c>
      <c r="C131" s="14">
        <f t="shared" si="10"/>
        <v>6</v>
      </c>
      <c r="D131" s="19">
        <f t="shared" si="13"/>
        <v>58121</v>
      </c>
      <c r="E131">
        <f t="shared" si="11"/>
        <v>37.708333333333336</v>
      </c>
      <c r="F131" s="15">
        <f t="shared" si="12"/>
        <v>7.8E-2</v>
      </c>
      <c r="G131">
        <f t="shared" si="14"/>
        <v>0</v>
      </c>
      <c r="H131">
        <f t="shared" si="15"/>
        <v>0</v>
      </c>
    </row>
    <row r="132" spans="2:8" x14ac:dyDescent="0.25">
      <c r="B132" s="14">
        <v>38</v>
      </c>
      <c r="C132" s="14">
        <f t="shared" si="10"/>
        <v>6</v>
      </c>
      <c r="D132" s="19">
        <f t="shared" si="13"/>
        <v>58121</v>
      </c>
      <c r="E132">
        <f t="shared" si="11"/>
        <v>37.708333333333336</v>
      </c>
      <c r="F132" s="15">
        <f t="shared" si="12"/>
        <v>7.8E-2</v>
      </c>
      <c r="G132">
        <f t="shared" si="14"/>
        <v>0</v>
      </c>
      <c r="H132">
        <f t="shared" si="15"/>
        <v>0</v>
      </c>
    </row>
    <row r="133" spans="2:8" x14ac:dyDescent="0.25">
      <c r="B133" s="14">
        <v>38</v>
      </c>
      <c r="C133" s="14">
        <f t="shared" si="10"/>
        <v>6</v>
      </c>
      <c r="D133" s="19">
        <f t="shared" si="13"/>
        <v>58121</v>
      </c>
      <c r="E133">
        <f t="shared" si="11"/>
        <v>37.708333333333336</v>
      </c>
      <c r="F133" s="15">
        <f t="shared" si="12"/>
        <v>7.8E-2</v>
      </c>
      <c r="G133">
        <f t="shared" si="14"/>
        <v>0</v>
      </c>
      <c r="H133">
        <f t="shared" si="15"/>
        <v>0</v>
      </c>
    </row>
    <row r="134" spans="2:8" x14ac:dyDescent="0.25">
      <c r="B134" s="14">
        <v>38</v>
      </c>
      <c r="C134" s="14">
        <f t="shared" si="10"/>
        <v>6</v>
      </c>
      <c r="D134" s="19">
        <f t="shared" si="13"/>
        <v>58121</v>
      </c>
      <c r="E134">
        <f t="shared" si="11"/>
        <v>37.708333333333336</v>
      </c>
      <c r="F134" s="15">
        <f t="shared" si="12"/>
        <v>7.8E-2</v>
      </c>
      <c r="G134">
        <f t="shared" si="14"/>
        <v>0</v>
      </c>
      <c r="H134">
        <f t="shared" si="15"/>
        <v>0</v>
      </c>
    </row>
    <row r="135" spans="2:8" x14ac:dyDescent="0.25">
      <c r="B135" s="14">
        <v>38</v>
      </c>
      <c r="C135" s="14">
        <f t="shared" si="10"/>
        <v>6</v>
      </c>
      <c r="D135" s="19">
        <f t="shared" si="13"/>
        <v>58121</v>
      </c>
      <c r="E135">
        <f t="shared" si="11"/>
        <v>37.708333333333336</v>
      </c>
      <c r="F135" s="15">
        <f t="shared" si="12"/>
        <v>7.8E-2</v>
      </c>
      <c r="G135">
        <f t="shared" si="14"/>
        <v>0</v>
      </c>
      <c r="H135">
        <f t="shared" si="15"/>
        <v>0</v>
      </c>
    </row>
    <row r="136" spans="2:8" x14ac:dyDescent="0.25">
      <c r="B136" s="14">
        <v>38</v>
      </c>
      <c r="C136" s="14">
        <f t="shared" si="10"/>
        <v>6</v>
      </c>
      <c r="D136" s="19">
        <f t="shared" si="13"/>
        <v>58121</v>
      </c>
      <c r="E136">
        <f t="shared" si="11"/>
        <v>37.708333333333336</v>
      </c>
      <c r="F136" s="15">
        <f t="shared" si="12"/>
        <v>7.8E-2</v>
      </c>
      <c r="G136">
        <f t="shared" si="14"/>
        <v>0</v>
      </c>
      <c r="H136">
        <f t="shared" si="15"/>
        <v>0</v>
      </c>
    </row>
    <row r="137" spans="2:8" x14ac:dyDescent="0.25">
      <c r="B137" s="14">
        <v>38</v>
      </c>
      <c r="C137" s="14">
        <f t="shared" si="10"/>
        <v>6</v>
      </c>
      <c r="D137" s="19">
        <f t="shared" si="13"/>
        <v>58121</v>
      </c>
      <c r="E137">
        <f t="shared" si="11"/>
        <v>37.708333333333336</v>
      </c>
      <c r="F137" s="15">
        <f t="shared" si="12"/>
        <v>7.8E-2</v>
      </c>
      <c r="G137">
        <f t="shared" si="14"/>
        <v>0</v>
      </c>
      <c r="H137">
        <f t="shared" si="15"/>
        <v>0</v>
      </c>
    </row>
    <row r="138" spans="2:8" x14ac:dyDescent="0.25">
      <c r="B138" s="14">
        <v>38</v>
      </c>
      <c r="C138" s="14">
        <f t="shared" si="10"/>
        <v>6</v>
      </c>
      <c r="D138" s="19">
        <f t="shared" si="13"/>
        <v>58121</v>
      </c>
      <c r="E138">
        <f t="shared" si="11"/>
        <v>37.708333333333336</v>
      </c>
      <c r="F138" s="15">
        <f t="shared" si="12"/>
        <v>7.8E-2</v>
      </c>
      <c r="G138">
        <f t="shared" si="14"/>
        <v>0</v>
      </c>
      <c r="H138">
        <f t="shared" si="15"/>
        <v>0</v>
      </c>
    </row>
    <row r="139" spans="2:8" x14ac:dyDescent="0.25">
      <c r="B139" s="14">
        <v>38</v>
      </c>
      <c r="C139" s="14">
        <f t="shared" si="10"/>
        <v>6</v>
      </c>
      <c r="D139" s="19">
        <f t="shared" si="13"/>
        <v>58121</v>
      </c>
      <c r="E139">
        <f t="shared" si="11"/>
        <v>37.708333333333336</v>
      </c>
      <c r="F139" s="15">
        <f t="shared" si="12"/>
        <v>7.8E-2</v>
      </c>
      <c r="G139">
        <f t="shared" si="14"/>
        <v>0</v>
      </c>
      <c r="H139">
        <f t="shared" si="15"/>
        <v>0</v>
      </c>
    </row>
    <row r="140" spans="2:8" x14ac:dyDescent="0.25">
      <c r="B140" s="14">
        <v>38</v>
      </c>
      <c r="C140" s="14">
        <f t="shared" si="10"/>
        <v>6</v>
      </c>
      <c r="D140" s="19">
        <f t="shared" si="13"/>
        <v>58121</v>
      </c>
      <c r="E140">
        <f t="shared" si="11"/>
        <v>37.708333333333336</v>
      </c>
      <c r="F140" s="15">
        <f t="shared" si="12"/>
        <v>7.8E-2</v>
      </c>
      <c r="G140">
        <f t="shared" si="14"/>
        <v>0</v>
      </c>
      <c r="H140">
        <f t="shared" si="15"/>
        <v>0</v>
      </c>
    </row>
    <row r="141" spans="2:8" x14ac:dyDescent="0.25">
      <c r="B141" s="14">
        <v>38</v>
      </c>
      <c r="C141" s="14">
        <f t="shared" si="10"/>
        <v>6</v>
      </c>
      <c r="D141" s="19">
        <f t="shared" si="13"/>
        <v>58121</v>
      </c>
      <c r="E141">
        <f t="shared" si="11"/>
        <v>37.708333333333336</v>
      </c>
      <c r="F141" s="15">
        <f t="shared" si="12"/>
        <v>7.8E-2</v>
      </c>
      <c r="G141">
        <f t="shared" si="14"/>
        <v>0</v>
      </c>
      <c r="H141">
        <f t="shared" si="15"/>
        <v>0</v>
      </c>
    </row>
    <row r="142" spans="2:8" x14ac:dyDescent="0.25">
      <c r="B142" s="14">
        <v>38</v>
      </c>
      <c r="C142" s="14">
        <f t="shared" si="10"/>
        <v>6</v>
      </c>
      <c r="D142" s="19">
        <f t="shared" si="13"/>
        <v>58121</v>
      </c>
      <c r="E142">
        <f t="shared" si="11"/>
        <v>37.708333333333336</v>
      </c>
      <c r="F142" s="15">
        <f t="shared" si="12"/>
        <v>7.8E-2</v>
      </c>
      <c r="G142">
        <f t="shared" si="14"/>
        <v>0</v>
      </c>
      <c r="H142">
        <f t="shared" si="15"/>
        <v>0</v>
      </c>
    </row>
    <row r="143" spans="2:8" x14ac:dyDescent="0.25">
      <c r="B143" s="14">
        <v>38</v>
      </c>
      <c r="C143" s="14">
        <f t="shared" si="10"/>
        <v>6</v>
      </c>
      <c r="D143" s="19">
        <f t="shared" si="13"/>
        <v>58121</v>
      </c>
      <c r="E143">
        <f t="shared" si="11"/>
        <v>37.708333333333336</v>
      </c>
      <c r="F143" s="15">
        <f t="shared" si="12"/>
        <v>7.8E-2</v>
      </c>
      <c r="G143">
        <f t="shared" si="14"/>
        <v>0</v>
      </c>
      <c r="H143">
        <f t="shared" si="15"/>
        <v>0</v>
      </c>
    </row>
    <row r="144" spans="2:8" x14ac:dyDescent="0.25">
      <c r="B144" s="14">
        <v>38</v>
      </c>
      <c r="C144" s="14">
        <f t="shared" ref="C144:C207" si="16">$D$5*$D$7/$D$6</f>
        <v>6</v>
      </c>
      <c r="D144" s="19">
        <f t="shared" si="13"/>
        <v>58121</v>
      </c>
      <c r="E144">
        <f t="shared" ref="E144:E207" si="17">YEARFRAC($D$2,D144)</f>
        <v>37.708333333333336</v>
      </c>
      <c r="F144" s="15">
        <f t="shared" ref="F144:F207" si="18">$L$18+YEARFRAC($D$3,D144)*$L$17</f>
        <v>7.8E-2</v>
      </c>
      <c r="G144">
        <f t="shared" si="14"/>
        <v>0</v>
      </c>
      <c r="H144">
        <f t="shared" si="15"/>
        <v>0</v>
      </c>
    </row>
    <row r="145" spans="2:8" x14ac:dyDescent="0.25">
      <c r="B145" s="14">
        <v>38</v>
      </c>
      <c r="C145" s="14">
        <f t="shared" si="16"/>
        <v>6</v>
      </c>
      <c r="D145" s="19">
        <f t="shared" si="13"/>
        <v>58121</v>
      </c>
      <c r="E145">
        <f t="shared" si="17"/>
        <v>37.708333333333336</v>
      </c>
      <c r="F145" s="15">
        <f t="shared" si="18"/>
        <v>7.8E-2</v>
      </c>
      <c r="G145">
        <f t="shared" si="14"/>
        <v>0</v>
      </c>
      <c r="H145">
        <f t="shared" si="15"/>
        <v>0</v>
      </c>
    </row>
    <row r="146" spans="2:8" x14ac:dyDescent="0.25">
      <c r="B146" s="14">
        <v>38</v>
      </c>
      <c r="C146" s="14">
        <f t="shared" si="16"/>
        <v>6</v>
      </c>
      <c r="D146" s="19">
        <f t="shared" si="13"/>
        <v>58121</v>
      </c>
      <c r="E146">
        <f t="shared" si="17"/>
        <v>37.708333333333336</v>
      </c>
      <c r="F146" s="15">
        <f t="shared" si="18"/>
        <v>7.8E-2</v>
      </c>
      <c r="G146">
        <f t="shared" si="14"/>
        <v>0</v>
      </c>
      <c r="H146">
        <f t="shared" si="15"/>
        <v>0</v>
      </c>
    </row>
    <row r="147" spans="2:8" x14ac:dyDescent="0.25">
      <c r="B147" s="14">
        <v>38</v>
      </c>
      <c r="C147" s="14">
        <f t="shared" si="16"/>
        <v>6</v>
      </c>
      <c r="D147" s="19">
        <f t="shared" si="13"/>
        <v>58121</v>
      </c>
      <c r="E147">
        <f t="shared" si="17"/>
        <v>37.708333333333336</v>
      </c>
      <c r="F147" s="15">
        <f t="shared" si="18"/>
        <v>7.8E-2</v>
      </c>
      <c r="G147">
        <f t="shared" si="14"/>
        <v>0</v>
      </c>
      <c r="H147">
        <f t="shared" si="15"/>
        <v>0</v>
      </c>
    </row>
    <row r="148" spans="2:8" x14ac:dyDescent="0.25">
      <c r="B148" s="14">
        <v>38</v>
      </c>
      <c r="C148" s="14">
        <f t="shared" si="16"/>
        <v>6</v>
      </c>
      <c r="D148" s="19">
        <f t="shared" si="13"/>
        <v>58121</v>
      </c>
      <c r="E148">
        <f t="shared" si="17"/>
        <v>37.708333333333336</v>
      </c>
      <c r="F148" s="15">
        <f t="shared" si="18"/>
        <v>7.8E-2</v>
      </c>
      <c r="G148">
        <f t="shared" si="14"/>
        <v>0</v>
      </c>
      <c r="H148">
        <f t="shared" si="15"/>
        <v>0</v>
      </c>
    </row>
    <row r="149" spans="2:8" x14ac:dyDescent="0.25">
      <c r="B149" s="14">
        <v>38</v>
      </c>
      <c r="C149" s="14">
        <f t="shared" si="16"/>
        <v>6</v>
      </c>
      <c r="D149" s="19">
        <f t="shared" si="13"/>
        <v>58121</v>
      </c>
      <c r="E149">
        <f t="shared" si="17"/>
        <v>37.708333333333336</v>
      </c>
      <c r="F149" s="15">
        <f t="shared" si="18"/>
        <v>7.8E-2</v>
      </c>
      <c r="G149">
        <f t="shared" si="14"/>
        <v>0</v>
      </c>
      <c r="H149">
        <f t="shared" si="15"/>
        <v>0</v>
      </c>
    </row>
    <row r="150" spans="2:8" x14ac:dyDescent="0.25">
      <c r="B150" s="14">
        <v>38</v>
      </c>
      <c r="C150" s="14">
        <f t="shared" si="16"/>
        <v>6</v>
      </c>
      <c r="D150" s="19">
        <f t="shared" si="13"/>
        <v>58121</v>
      </c>
      <c r="E150">
        <f t="shared" si="17"/>
        <v>37.708333333333336</v>
      </c>
      <c r="F150" s="15">
        <f t="shared" si="18"/>
        <v>7.8E-2</v>
      </c>
      <c r="G150">
        <f t="shared" si="14"/>
        <v>0</v>
      </c>
      <c r="H150">
        <f t="shared" si="15"/>
        <v>0</v>
      </c>
    </row>
    <row r="151" spans="2:8" x14ac:dyDescent="0.25">
      <c r="B151" s="14">
        <v>38</v>
      </c>
      <c r="C151" s="14">
        <f t="shared" si="16"/>
        <v>6</v>
      </c>
      <c r="D151" s="19">
        <f t="shared" si="13"/>
        <v>58121</v>
      </c>
      <c r="E151">
        <f t="shared" si="17"/>
        <v>37.708333333333336</v>
      </c>
      <c r="F151" s="15">
        <f t="shared" si="18"/>
        <v>7.8E-2</v>
      </c>
      <c r="G151">
        <f t="shared" si="14"/>
        <v>0</v>
      </c>
      <c r="H151">
        <f t="shared" si="15"/>
        <v>0</v>
      </c>
    </row>
    <row r="152" spans="2:8" x14ac:dyDescent="0.25">
      <c r="B152" s="14">
        <v>38</v>
      </c>
      <c r="C152" s="14">
        <f t="shared" si="16"/>
        <v>6</v>
      </c>
      <c r="D152" s="19">
        <f t="shared" si="13"/>
        <v>58121</v>
      </c>
      <c r="E152">
        <f t="shared" si="17"/>
        <v>37.708333333333336</v>
      </c>
      <c r="F152" s="15">
        <f t="shared" si="18"/>
        <v>7.8E-2</v>
      </c>
      <c r="G152">
        <f t="shared" si="14"/>
        <v>0</v>
      </c>
      <c r="H152">
        <f t="shared" si="15"/>
        <v>0</v>
      </c>
    </row>
    <row r="153" spans="2:8" x14ac:dyDescent="0.25">
      <c r="B153" s="14">
        <v>38</v>
      </c>
      <c r="C153" s="14">
        <f t="shared" si="16"/>
        <v>6</v>
      </c>
      <c r="D153" s="19">
        <f t="shared" si="13"/>
        <v>58121</v>
      </c>
      <c r="E153">
        <f t="shared" si="17"/>
        <v>37.708333333333336</v>
      </c>
      <c r="F153" s="15">
        <f t="shared" si="18"/>
        <v>7.8E-2</v>
      </c>
      <c r="G153">
        <f t="shared" si="14"/>
        <v>0</v>
      </c>
      <c r="H153">
        <f t="shared" si="15"/>
        <v>0</v>
      </c>
    </row>
    <row r="154" spans="2:8" x14ac:dyDescent="0.25">
      <c r="B154" s="14">
        <v>38</v>
      </c>
      <c r="C154" s="14">
        <f t="shared" si="16"/>
        <v>6</v>
      </c>
      <c r="D154" s="19">
        <f t="shared" si="13"/>
        <v>58121</v>
      </c>
      <c r="E154">
        <f t="shared" si="17"/>
        <v>37.708333333333336</v>
      </c>
      <c r="F154" s="15">
        <f t="shared" si="18"/>
        <v>7.8E-2</v>
      </c>
      <c r="G154">
        <f t="shared" si="14"/>
        <v>0</v>
      </c>
      <c r="H154">
        <f t="shared" si="15"/>
        <v>0</v>
      </c>
    </row>
    <row r="155" spans="2:8" x14ac:dyDescent="0.25">
      <c r="B155" s="14">
        <v>38</v>
      </c>
      <c r="C155" s="14">
        <f t="shared" si="16"/>
        <v>6</v>
      </c>
      <c r="D155" s="19">
        <f t="shared" si="13"/>
        <v>58121</v>
      </c>
      <c r="E155">
        <f t="shared" si="17"/>
        <v>37.708333333333336</v>
      </c>
      <c r="F155" s="15">
        <f t="shared" si="18"/>
        <v>7.8E-2</v>
      </c>
      <c r="G155">
        <f t="shared" si="14"/>
        <v>0</v>
      </c>
      <c r="H155">
        <f t="shared" si="15"/>
        <v>0</v>
      </c>
    </row>
    <row r="156" spans="2:8" x14ac:dyDescent="0.25">
      <c r="B156" s="14">
        <v>38</v>
      </c>
      <c r="C156" s="14">
        <f t="shared" si="16"/>
        <v>6</v>
      </c>
      <c r="D156" s="19">
        <f t="shared" si="13"/>
        <v>58121</v>
      </c>
      <c r="E156">
        <f t="shared" si="17"/>
        <v>37.708333333333336</v>
      </c>
      <c r="F156" s="15">
        <f t="shared" si="18"/>
        <v>7.8E-2</v>
      </c>
      <c r="G156">
        <f t="shared" si="14"/>
        <v>0</v>
      </c>
      <c r="H156">
        <f t="shared" si="15"/>
        <v>0</v>
      </c>
    </row>
    <row r="157" spans="2:8" x14ac:dyDescent="0.25">
      <c r="B157" s="14">
        <v>38</v>
      </c>
      <c r="C157" s="14">
        <f t="shared" si="16"/>
        <v>6</v>
      </c>
      <c r="D157" s="19">
        <f t="shared" si="13"/>
        <v>58121</v>
      </c>
      <c r="E157">
        <f t="shared" si="17"/>
        <v>37.708333333333336</v>
      </c>
      <c r="F157" s="15">
        <f t="shared" si="18"/>
        <v>7.8E-2</v>
      </c>
      <c r="G157">
        <f t="shared" si="14"/>
        <v>0</v>
      </c>
      <c r="H157">
        <f t="shared" si="15"/>
        <v>0</v>
      </c>
    </row>
    <row r="158" spans="2:8" x14ac:dyDescent="0.25">
      <c r="B158" s="14">
        <v>38</v>
      </c>
      <c r="C158" s="14">
        <f t="shared" si="16"/>
        <v>6</v>
      </c>
      <c r="D158" s="19">
        <f t="shared" si="13"/>
        <v>58121</v>
      </c>
      <c r="E158">
        <f t="shared" si="17"/>
        <v>37.708333333333336</v>
      </c>
      <c r="F158" s="15">
        <f t="shared" si="18"/>
        <v>7.8E-2</v>
      </c>
      <c r="G158">
        <f t="shared" si="14"/>
        <v>0</v>
      </c>
      <c r="H158">
        <f t="shared" si="15"/>
        <v>0</v>
      </c>
    </row>
    <row r="159" spans="2:8" x14ac:dyDescent="0.25">
      <c r="B159" s="14">
        <v>38</v>
      </c>
      <c r="C159" s="14">
        <f t="shared" si="16"/>
        <v>6</v>
      </c>
      <c r="D159" s="19">
        <f t="shared" si="13"/>
        <v>58121</v>
      </c>
      <c r="E159">
        <f t="shared" si="17"/>
        <v>37.708333333333336</v>
      </c>
      <c r="F159" s="15">
        <f t="shared" si="18"/>
        <v>7.8E-2</v>
      </c>
      <c r="G159">
        <f t="shared" si="14"/>
        <v>0</v>
      </c>
      <c r="H159">
        <f t="shared" si="15"/>
        <v>0</v>
      </c>
    </row>
    <row r="160" spans="2:8" x14ac:dyDescent="0.25">
      <c r="B160" s="14">
        <v>38</v>
      </c>
      <c r="C160" s="14">
        <f t="shared" si="16"/>
        <v>6</v>
      </c>
      <c r="D160" s="19">
        <f t="shared" si="13"/>
        <v>58121</v>
      </c>
      <c r="E160">
        <f t="shared" si="17"/>
        <v>37.708333333333336</v>
      </c>
      <c r="F160" s="15">
        <f t="shared" si="18"/>
        <v>7.8E-2</v>
      </c>
      <c r="G160">
        <f t="shared" si="14"/>
        <v>0</v>
      </c>
      <c r="H160">
        <f t="shared" si="15"/>
        <v>0</v>
      </c>
    </row>
    <row r="161" spans="2:8" x14ac:dyDescent="0.25">
      <c r="B161" s="14">
        <v>38</v>
      </c>
      <c r="C161" s="14">
        <f t="shared" si="16"/>
        <v>6</v>
      </c>
      <c r="D161" s="19">
        <f t="shared" si="13"/>
        <v>58121</v>
      </c>
      <c r="E161">
        <f t="shared" si="17"/>
        <v>37.708333333333336</v>
      </c>
      <c r="F161" s="15">
        <f t="shared" si="18"/>
        <v>7.8E-2</v>
      </c>
      <c r="G161">
        <f t="shared" si="14"/>
        <v>0</v>
      </c>
      <c r="H161">
        <f t="shared" si="15"/>
        <v>0</v>
      </c>
    </row>
    <row r="162" spans="2:8" x14ac:dyDescent="0.25">
      <c r="B162" s="14">
        <v>38</v>
      </c>
      <c r="C162" s="14">
        <f t="shared" si="16"/>
        <v>6</v>
      </c>
      <c r="D162" s="19">
        <f t="shared" si="13"/>
        <v>58121</v>
      </c>
      <c r="E162">
        <f t="shared" si="17"/>
        <v>37.708333333333336</v>
      </c>
      <c r="F162" s="15">
        <f t="shared" si="18"/>
        <v>7.8E-2</v>
      </c>
      <c r="G162">
        <f t="shared" si="14"/>
        <v>0</v>
      </c>
      <c r="H162">
        <f t="shared" si="15"/>
        <v>0</v>
      </c>
    </row>
    <row r="163" spans="2:8" x14ac:dyDescent="0.25">
      <c r="B163" s="14">
        <v>38</v>
      </c>
      <c r="C163" s="14">
        <f t="shared" si="16"/>
        <v>6</v>
      </c>
      <c r="D163" s="19">
        <f t="shared" si="13"/>
        <v>58121</v>
      </c>
      <c r="E163">
        <f t="shared" si="17"/>
        <v>37.708333333333336</v>
      </c>
      <c r="F163" s="15">
        <f t="shared" si="18"/>
        <v>7.8E-2</v>
      </c>
      <c r="G163">
        <f t="shared" si="14"/>
        <v>0</v>
      </c>
      <c r="H163">
        <f t="shared" si="15"/>
        <v>0</v>
      </c>
    </row>
    <row r="164" spans="2:8" x14ac:dyDescent="0.25">
      <c r="B164" s="14">
        <v>38</v>
      </c>
      <c r="C164" s="14">
        <f t="shared" si="16"/>
        <v>6</v>
      </c>
      <c r="D164" s="19">
        <f t="shared" si="13"/>
        <v>58121</v>
      </c>
      <c r="E164">
        <f t="shared" si="17"/>
        <v>37.708333333333336</v>
      </c>
      <c r="F164" s="15">
        <f t="shared" si="18"/>
        <v>7.8E-2</v>
      </c>
      <c r="G164">
        <f t="shared" si="14"/>
        <v>0</v>
      </c>
      <c r="H164">
        <f t="shared" si="15"/>
        <v>0</v>
      </c>
    </row>
    <row r="165" spans="2:8" x14ac:dyDescent="0.25">
      <c r="B165" s="14">
        <v>38</v>
      </c>
      <c r="C165" s="14">
        <f t="shared" si="16"/>
        <v>6</v>
      </c>
      <c r="D165" s="19">
        <f t="shared" si="13"/>
        <v>58121</v>
      </c>
      <c r="E165">
        <f t="shared" si="17"/>
        <v>37.708333333333336</v>
      </c>
      <c r="F165" s="15">
        <f t="shared" si="18"/>
        <v>7.8E-2</v>
      </c>
      <c r="G165">
        <f t="shared" si="14"/>
        <v>0</v>
      </c>
      <c r="H165">
        <f t="shared" si="15"/>
        <v>0</v>
      </c>
    </row>
    <row r="166" spans="2:8" x14ac:dyDescent="0.25">
      <c r="B166" s="14">
        <v>38</v>
      </c>
      <c r="C166" s="14">
        <f t="shared" si="16"/>
        <v>6</v>
      </c>
      <c r="D166" s="19">
        <f t="shared" si="13"/>
        <v>58121</v>
      </c>
      <c r="E166">
        <f t="shared" si="17"/>
        <v>37.708333333333336</v>
      </c>
      <c r="F166" s="15">
        <f t="shared" si="18"/>
        <v>7.8E-2</v>
      </c>
      <c r="G166">
        <f t="shared" si="14"/>
        <v>0</v>
      </c>
      <c r="H166">
        <f t="shared" si="15"/>
        <v>0</v>
      </c>
    </row>
    <row r="167" spans="2:8" x14ac:dyDescent="0.25">
      <c r="B167" s="14">
        <v>38</v>
      </c>
      <c r="C167" s="14">
        <f t="shared" si="16"/>
        <v>6</v>
      </c>
      <c r="D167" s="19">
        <f t="shared" si="13"/>
        <v>58121</v>
      </c>
      <c r="E167">
        <f t="shared" si="17"/>
        <v>37.708333333333336</v>
      </c>
      <c r="F167" s="15">
        <f t="shared" si="18"/>
        <v>7.8E-2</v>
      </c>
      <c r="G167">
        <f t="shared" si="14"/>
        <v>0</v>
      </c>
      <c r="H167">
        <f t="shared" si="15"/>
        <v>0</v>
      </c>
    </row>
    <row r="168" spans="2:8" x14ac:dyDescent="0.25">
      <c r="B168" s="14">
        <v>38</v>
      </c>
      <c r="C168" s="14">
        <f t="shared" si="16"/>
        <v>6</v>
      </c>
      <c r="D168" s="19">
        <f t="shared" si="13"/>
        <v>58121</v>
      </c>
      <c r="E168">
        <f t="shared" si="17"/>
        <v>37.708333333333336</v>
      </c>
      <c r="F168" s="15">
        <f t="shared" si="18"/>
        <v>7.8E-2</v>
      </c>
      <c r="G168">
        <f t="shared" si="14"/>
        <v>0</v>
      </c>
      <c r="H168">
        <f t="shared" si="15"/>
        <v>0</v>
      </c>
    </row>
    <row r="169" spans="2:8" x14ac:dyDescent="0.25">
      <c r="B169" s="14">
        <v>38</v>
      </c>
      <c r="C169" s="14">
        <f t="shared" si="16"/>
        <v>6</v>
      </c>
      <c r="D169" s="19">
        <f t="shared" si="13"/>
        <v>58121</v>
      </c>
      <c r="E169">
        <f t="shared" si="17"/>
        <v>37.708333333333336</v>
      </c>
      <c r="F169" s="15">
        <f t="shared" si="18"/>
        <v>7.8E-2</v>
      </c>
      <c r="G169">
        <f t="shared" si="14"/>
        <v>0</v>
      </c>
      <c r="H169">
        <f t="shared" si="15"/>
        <v>0</v>
      </c>
    </row>
    <row r="170" spans="2:8" x14ac:dyDescent="0.25">
      <c r="B170" s="14">
        <v>38</v>
      </c>
      <c r="C170" s="14">
        <f t="shared" si="16"/>
        <v>6</v>
      </c>
      <c r="D170" s="19">
        <f t="shared" si="13"/>
        <v>58121</v>
      </c>
      <c r="E170">
        <f t="shared" si="17"/>
        <v>37.708333333333336</v>
      </c>
      <c r="F170" s="15">
        <f t="shared" si="18"/>
        <v>7.8E-2</v>
      </c>
      <c r="G170">
        <f t="shared" si="14"/>
        <v>0</v>
      </c>
      <c r="H170">
        <f t="shared" si="15"/>
        <v>0</v>
      </c>
    </row>
    <row r="171" spans="2:8" x14ac:dyDescent="0.25">
      <c r="B171" s="14">
        <v>38</v>
      </c>
      <c r="C171" s="14">
        <f t="shared" si="16"/>
        <v>6</v>
      </c>
      <c r="D171" s="19">
        <f t="shared" si="13"/>
        <v>58121</v>
      </c>
      <c r="E171">
        <f t="shared" si="17"/>
        <v>37.708333333333336</v>
      </c>
      <c r="F171" s="15">
        <f t="shared" si="18"/>
        <v>7.8E-2</v>
      </c>
      <c r="G171">
        <f t="shared" si="14"/>
        <v>0</v>
      </c>
      <c r="H171">
        <f t="shared" si="15"/>
        <v>0</v>
      </c>
    </row>
    <row r="172" spans="2:8" x14ac:dyDescent="0.25">
      <c r="B172" s="14">
        <v>38</v>
      </c>
      <c r="C172" s="14">
        <f t="shared" si="16"/>
        <v>6</v>
      </c>
      <c r="D172" s="19">
        <f t="shared" si="13"/>
        <v>58121</v>
      </c>
      <c r="E172">
        <f t="shared" si="17"/>
        <v>37.708333333333336</v>
      </c>
      <c r="F172" s="15">
        <f t="shared" si="18"/>
        <v>7.8E-2</v>
      </c>
      <c r="G172">
        <f t="shared" si="14"/>
        <v>0</v>
      </c>
      <c r="H172">
        <f t="shared" si="15"/>
        <v>0</v>
      </c>
    </row>
    <row r="173" spans="2:8" x14ac:dyDescent="0.25">
      <c r="B173" s="14">
        <v>38</v>
      </c>
      <c r="C173" s="14">
        <f t="shared" si="16"/>
        <v>6</v>
      </c>
      <c r="D173" s="19">
        <f t="shared" si="13"/>
        <v>58121</v>
      </c>
      <c r="E173">
        <f t="shared" si="17"/>
        <v>37.708333333333336</v>
      </c>
      <c r="F173" s="15">
        <f t="shared" si="18"/>
        <v>7.8E-2</v>
      </c>
      <c r="G173">
        <f t="shared" si="14"/>
        <v>0</v>
      </c>
      <c r="H173">
        <f t="shared" si="15"/>
        <v>0</v>
      </c>
    </row>
    <row r="174" spans="2:8" x14ac:dyDescent="0.25">
      <c r="B174" s="14">
        <v>38</v>
      </c>
      <c r="C174" s="14">
        <f t="shared" si="16"/>
        <v>6</v>
      </c>
      <c r="D174" s="19">
        <f t="shared" si="13"/>
        <v>58121</v>
      </c>
      <c r="E174">
        <f t="shared" si="17"/>
        <v>37.708333333333336</v>
      </c>
      <c r="F174" s="15">
        <f t="shared" si="18"/>
        <v>7.8E-2</v>
      </c>
      <c r="G174">
        <f t="shared" si="14"/>
        <v>0</v>
      </c>
      <c r="H174">
        <f t="shared" si="15"/>
        <v>0</v>
      </c>
    </row>
    <row r="175" spans="2:8" x14ac:dyDescent="0.25">
      <c r="B175" s="14">
        <v>38</v>
      </c>
      <c r="C175" s="14">
        <f t="shared" si="16"/>
        <v>6</v>
      </c>
      <c r="D175" s="19">
        <f t="shared" si="13"/>
        <v>58121</v>
      </c>
      <c r="E175">
        <f t="shared" si="17"/>
        <v>37.708333333333336</v>
      </c>
      <c r="F175" s="15">
        <f t="shared" si="18"/>
        <v>7.8E-2</v>
      </c>
      <c r="G175">
        <f t="shared" si="14"/>
        <v>0</v>
      </c>
      <c r="H175">
        <f t="shared" si="15"/>
        <v>0</v>
      </c>
    </row>
    <row r="176" spans="2:8" x14ac:dyDescent="0.25">
      <c r="B176" s="14">
        <v>38</v>
      </c>
      <c r="C176" s="14">
        <f t="shared" si="16"/>
        <v>6</v>
      </c>
      <c r="D176" s="19">
        <f t="shared" si="13"/>
        <v>58121</v>
      </c>
      <c r="E176">
        <f t="shared" si="17"/>
        <v>37.708333333333336</v>
      </c>
      <c r="F176" s="15">
        <f t="shared" si="18"/>
        <v>7.8E-2</v>
      </c>
      <c r="G176">
        <f t="shared" si="14"/>
        <v>0</v>
      </c>
      <c r="H176">
        <f t="shared" si="15"/>
        <v>0</v>
      </c>
    </row>
    <row r="177" spans="2:8" x14ac:dyDescent="0.25">
      <c r="B177" s="14">
        <v>38</v>
      </c>
      <c r="C177" s="14">
        <f t="shared" si="16"/>
        <v>6</v>
      </c>
      <c r="D177" s="19">
        <f t="shared" si="13"/>
        <v>58121</v>
      </c>
      <c r="E177">
        <f t="shared" si="17"/>
        <v>37.708333333333336</v>
      </c>
      <c r="F177" s="15">
        <f t="shared" si="18"/>
        <v>7.8E-2</v>
      </c>
      <c r="G177">
        <f t="shared" si="14"/>
        <v>0</v>
      </c>
      <c r="H177">
        <f t="shared" si="15"/>
        <v>0</v>
      </c>
    </row>
    <row r="178" spans="2:8" x14ac:dyDescent="0.25">
      <c r="B178" s="14">
        <v>38</v>
      </c>
      <c r="C178" s="14">
        <f t="shared" si="16"/>
        <v>6</v>
      </c>
      <c r="D178" s="19">
        <f t="shared" si="13"/>
        <v>58121</v>
      </c>
      <c r="E178">
        <f t="shared" si="17"/>
        <v>37.708333333333336</v>
      </c>
      <c r="F178" s="15">
        <f t="shared" si="18"/>
        <v>7.8E-2</v>
      </c>
      <c r="G178">
        <f t="shared" si="14"/>
        <v>0</v>
      </c>
      <c r="H178">
        <f t="shared" si="15"/>
        <v>0</v>
      </c>
    </row>
    <row r="179" spans="2:8" x14ac:dyDescent="0.25">
      <c r="B179" s="14">
        <v>38</v>
      </c>
      <c r="C179" s="14">
        <f t="shared" si="16"/>
        <v>6</v>
      </c>
      <c r="D179" s="19">
        <f t="shared" si="13"/>
        <v>58121</v>
      </c>
      <c r="E179">
        <f t="shared" si="17"/>
        <v>37.708333333333336</v>
      </c>
      <c r="F179" s="15">
        <f t="shared" si="18"/>
        <v>7.8E-2</v>
      </c>
      <c r="G179">
        <f t="shared" si="14"/>
        <v>0</v>
      </c>
      <c r="H179">
        <f t="shared" si="15"/>
        <v>0</v>
      </c>
    </row>
    <row r="180" spans="2:8" x14ac:dyDescent="0.25">
      <c r="B180" s="14">
        <v>38</v>
      </c>
      <c r="C180" s="14">
        <f t="shared" si="16"/>
        <v>6</v>
      </c>
      <c r="D180" s="19">
        <f t="shared" si="13"/>
        <v>58121</v>
      </c>
      <c r="E180">
        <f t="shared" si="17"/>
        <v>37.708333333333336</v>
      </c>
      <c r="F180" s="15">
        <f t="shared" si="18"/>
        <v>7.8E-2</v>
      </c>
      <c r="G180">
        <f t="shared" si="14"/>
        <v>0</v>
      </c>
      <c r="H180">
        <f t="shared" si="15"/>
        <v>0</v>
      </c>
    </row>
    <row r="181" spans="2:8" x14ac:dyDescent="0.25">
      <c r="B181" s="14">
        <v>38</v>
      </c>
      <c r="C181" s="14">
        <f t="shared" si="16"/>
        <v>6</v>
      </c>
      <c r="D181" s="19">
        <f t="shared" ref="D181:D244" si="19">DATE(YEAR($D$3)+INT(B181/$D$6),MONTH($D$3),DAY($D$3)+MOD(B181,$D$6)/$D$6*$D$8)</f>
        <v>58121</v>
      </c>
      <c r="E181">
        <f t="shared" si="17"/>
        <v>37.708333333333336</v>
      </c>
      <c r="F181" s="15">
        <f t="shared" si="18"/>
        <v>7.8E-2</v>
      </c>
      <c r="G181">
        <f t="shared" ref="G181:G244" si="20">IF(D181&gt;$D$11,0,(1+F181/$D$6)^(-$D$6*E181)*C181)</f>
        <v>0</v>
      </c>
      <c r="H181">
        <f t="shared" ref="H181:H244" si="21">IF(D181&gt;$D$11,0,EXP(-F181*E181)*C181)</f>
        <v>0</v>
      </c>
    </row>
    <row r="182" spans="2:8" x14ac:dyDescent="0.25">
      <c r="B182" s="14">
        <v>38</v>
      </c>
      <c r="C182" s="14">
        <f t="shared" si="16"/>
        <v>6</v>
      </c>
      <c r="D182" s="19">
        <f t="shared" si="19"/>
        <v>58121</v>
      </c>
      <c r="E182">
        <f t="shared" si="17"/>
        <v>37.708333333333336</v>
      </c>
      <c r="F182" s="15">
        <f t="shared" si="18"/>
        <v>7.8E-2</v>
      </c>
      <c r="G182">
        <f t="shared" si="20"/>
        <v>0</v>
      </c>
      <c r="H182">
        <f t="shared" si="21"/>
        <v>0</v>
      </c>
    </row>
    <row r="183" spans="2:8" x14ac:dyDescent="0.25">
      <c r="B183" s="14">
        <v>38</v>
      </c>
      <c r="C183" s="14">
        <f t="shared" si="16"/>
        <v>6</v>
      </c>
      <c r="D183" s="19">
        <f t="shared" si="19"/>
        <v>58121</v>
      </c>
      <c r="E183">
        <f t="shared" si="17"/>
        <v>37.708333333333336</v>
      </c>
      <c r="F183" s="15">
        <f t="shared" si="18"/>
        <v>7.8E-2</v>
      </c>
      <c r="G183">
        <f t="shared" si="20"/>
        <v>0</v>
      </c>
      <c r="H183">
        <f t="shared" si="21"/>
        <v>0</v>
      </c>
    </row>
    <row r="184" spans="2:8" x14ac:dyDescent="0.25">
      <c r="B184" s="14">
        <v>38</v>
      </c>
      <c r="C184" s="14">
        <f t="shared" si="16"/>
        <v>6</v>
      </c>
      <c r="D184" s="19">
        <f t="shared" si="19"/>
        <v>58121</v>
      </c>
      <c r="E184">
        <f t="shared" si="17"/>
        <v>37.708333333333336</v>
      </c>
      <c r="F184" s="15">
        <f t="shared" si="18"/>
        <v>7.8E-2</v>
      </c>
      <c r="G184">
        <f t="shared" si="20"/>
        <v>0</v>
      </c>
      <c r="H184">
        <f t="shared" si="21"/>
        <v>0</v>
      </c>
    </row>
    <row r="185" spans="2:8" x14ac:dyDescent="0.25">
      <c r="B185" s="14">
        <v>38</v>
      </c>
      <c r="C185" s="14">
        <f t="shared" si="16"/>
        <v>6</v>
      </c>
      <c r="D185" s="19">
        <f t="shared" si="19"/>
        <v>58121</v>
      </c>
      <c r="E185">
        <f t="shared" si="17"/>
        <v>37.708333333333336</v>
      </c>
      <c r="F185" s="15">
        <f t="shared" si="18"/>
        <v>7.8E-2</v>
      </c>
      <c r="G185">
        <f t="shared" si="20"/>
        <v>0</v>
      </c>
      <c r="H185">
        <f t="shared" si="21"/>
        <v>0</v>
      </c>
    </row>
    <row r="186" spans="2:8" x14ac:dyDescent="0.25">
      <c r="B186" s="14">
        <v>38</v>
      </c>
      <c r="C186" s="14">
        <f t="shared" si="16"/>
        <v>6</v>
      </c>
      <c r="D186" s="19">
        <f t="shared" si="19"/>
        <v>58121</v>
      </c>
      <c r="E186">
        <f t="shared" si="17"/>
        <v>37.708333333333336</v>
      </c>
      <c r="F186" s="15">
        <f t="shared" si="18"/>
        <v>7.8E-2</v>
      </c>
      <c r="G186">
        <f t="shared" si="20"/>
        <v>0</v>
      </c>
      <c r="H186">
        <f t="shared" si="21"/>
        <v>0</v>
      </c>
    </row>
    <row r="187" spans="2:8" x14ac:dyDescent="0.25">
      <c r="B187" s="14">
        <v>38</v>
      </c>
      <c r="C187" s="14">
        <f t="shared" si="16"/>
        <v>6</v>
      </c>
      <c r="D187" s="19">
        <f t="shared" si="19"/>
        <v>58121</v>
      </c>
      <c r="E187">
        <f t="shared" si="17"/>
        <v>37.708333333333336</v>
      </c>
      <c r="F187" s="15">
        <f t="shared" si="18"/>
        <v>7.8E-2</v>
      </c>
      <c r="G187">
        <f t="shared" si="20"/>
        <v>0</v>
      </c>
      <c r="H187">
        <f t="shared" si="21"/>
        <v>0</v>
      </c>
    </row>
    <row r="188" spans="2:8" x14ac:dyDescent="0.25">
      <c r="B188" s="14">
        <v>38</v>
      </c>
      <c r="C188" s="14">
        <f t="shared" si="16"/>
        <v>6</v>
      </c>
      <c r="D188" s="19">
        <f t="shared" si="19"/>
        <v>58121</v>
      </c>
      <c r="E188">
        <f t="shared" si="17"/>
        <v>37.708333333333336</v>
      </c>
      <c r="F188" s="15">
        <f t="shared" si="18"/>
        <v>7.8E-2</v>
      </c>
      <c r="G188">
        <f t="shared" si="20"/>
        <v>0</v>
      </c>
      <c r="H188">
        <f t="shared" si="21"/>
        <v>0</v>
      </c>
    </row>
    <row r="189" spans="2:8" x14ac:dyDescent="0.25">
      <c r="B189" s="14">
        <v>38</v>
      </c>
      <c r="C189" s="14">
        <f t="shared" si="16"/>
        <v>6</v>
      </c>
      <c r="D189" s="19">
        <f t="shared" si="19"/>
        <v>58121</v>
      </c>
      <c r="E189">
        <f t="shared" si="17"/>
        <v>37.708333333333336</v>
      </c>
      <c r="F189" s="15">
        <f t="shared" si="18"/>
        <v>7.8E-2</v>
      </c>
      <c r="G189">
        <f t="shared" si="20"/>
        <v>0</v>
      </c>
      <c r="H189">
        <f t="shared" si="21"/>
        <v>0</v>
      </c>
    </row>
    <row r="190" spans="2:8" x14ac:dyDescent="0.25">
      <c r="B190" s="14">
        <v>38</v>
      </c>
      <c r="C190" s="14">
        <f t="shared" si="16"/>
        <v>6</v>
      </c>
      <c r="D190" s="19">
        <f t="shared" si="19"/>
        <v>58121</v>
      </c>
      <c r="E190">
        <f t="shared" si="17"/>
        <v>37.708333333333336</v>
      </c>
      <c r="F190" s="15">
        <f t="shared" si="18"/>
        <v>7.8E-2</v>
      </c>
      <c r="G190">
        <f t="shared" si="20"/>
        <v>0</v>
      </c>
      <c r="H190">
        <f t="shared" si="21"/>
        <v>0</v>
      </c>
    </row>
    <row r="191" spans="2:8" x14ac:dyDescent="0.25">
      <c r="B191" s="14">
        <v>38</v>
      </c>
      <c r="C191" s="14">
        <f t="shared" si="16"/>
        <v>6</v>
      </c>
      <c r="D191" s="19">
        <f t="shared" si="19"/>
        <v>58121</v>
      </c>
      <c r="E191">
        <f t="shared" si="17"/>
        <v>37.708333333333336</v>
      </c>
      <c r="F191" s="15">
        <f t="shared" si="18"/>
        <v>7.8E-2</v>
      </c>
      <c r="G191">
        <f t="shared" si="20"/>
        <v>0</v>
      </c>
      <c r="H191">
        <f t="shared" si="21"/>
        <v>0</v>
      </c>
    </row>
    <row r="192" spans="2:8" x14ac:dyDescent="0.25">
      <c r="B192" s="14">
        <v>38</v>
      </c>
      <c r="C192" s="14">
        <f t="shared" si="16"/>
        <v>6</v>
      </c>
      <c r="D192" s="19">
        <f t="shared" si="19"/>
        <v>58121</v>
      </c>
      <c r="E192">
        <f t="shared" si="17"/>
        <v>37.708333333333336</v>
      </c>
      <c r="F192" s="15">
        <f t="shared" si="18"/>
        <v>7.8E-2</v>
      </c>
      <c r="G192">
        <f t="shared" si="20"/>
        <v>0</v>
      </c>
      <c r="H192">
        <f t="shared" si="21"/>
        <v>0</v>
      </c>
    </row>
    <row r="193" spans="2:8" x14ac:dyDescent="0.25">
      <c r="B193" s="14">
        <v>38</v>
      </c>
      <c r="C193" s="14">
        <f t="shared" si="16"/>
        <v>6</v>
      </c>
      <c r="D193" s="19">
        <f t="shared" si="19"/>
        <v>58121</v>
      </c>
      <c r="E193">
        <f t="shared" si="17"/>
        <v>37.708333333333336</v>
      </c>
      <c r="F193" s="15">
        <f t="shared" si="18"/>
        <v>7.8E-2</v>
      </c>
      <c r="G193">
        <f t="shared" si="20"/>
        <v>0</v>
      </c>
      <c r="H193">
        <f t="shared" si="21"/>
        <v>0</v>
      </c>
    </row>
    <row r="194" spans="2:8" x14ac:dyDescent="0.25">
      <c r="B194" s="14">
        <v>38</v>
      </c>
      <c r="C194" s="14">
        <f t="shared" si="16"/>
        <v>6</v>
      </c>
      <c r="D194" s="19">
        <f t="shared" si="19"/>
        <v>58121</v>
      </c>
      <c r="E194">
        <f t="shared" si="17"/>
        <v>37.708333333333336</v>
      </c>
      <c r="F194" s="15">
        <f t="shared" si="18"/>
        <v>7.8E-2</v>
      </c>
      <c r="G194">
        <f t="shared" si="20"/>
        <v>0</v>
      </c>
      <c r="H194">
        <f t="shared" si="21"/>
        <v>0</v>
      </c>
    </row>
    <row r="195" spans="2:8" x14ac:dyDescent="0.25">
      <c r="B195" s="14">
        <v>38</v>
      </c>
      <c r="C195" s="14">
        <f t="shared" si="16"/>
        <v>6</v>
      </c>
      <c r="D195" s="19">
        <f t="shared" si="19"/>
        <v>58121</v>
      </c>
      <c r="E195">
        <f t="shared" si="17"/>
        <v>37.708333333333336</v>
      </c>
      <c r="F195" s="15">
        <f t="shared" si="18"/>
        <v>7.8E-2</v>
      </c>
      <c r="G195">
        <f t="shared" si="20"/>
        <v>0</v>
      </c>
      <c r="H195">
        <f t="shared" si="21"/>
        <v>0</v>
      </c>
    </row>
    <row r="196" spans="2:8" x14ac:dyDescent="0.25">
      <c r="B196" s="14">
        <v>38</v>
      </c>
      <c r="C196" s="14">
        <f t="shared" si="16"/>
        <v>6</v>
      </c>
      <c r="D196" s="19">
        <f t="shared" si="19"/>
        <v>58121</v>
      </c>
      <c r="E196">
        <f t="shared" si="17"/>
        <v>37.708333333333336</v>
      </c>
      <c r="F196" s="15">
        <f t="shared" si="18"/>
        <v>7.8E-2</v>
      </c>
      <c r="G196">
        <f t="shared" si="20"/>
        <v>0</v>
      </c>
      <c r="H196">
        <f t="shared" si="21"/>
        <v>0</v>
      </c>
    </row>
    <row r="197" spans="2:8" x14ac:dyDescent="0.25">
      <c r="B197" s="14">
        <v>38</v>
      </c>
      <c r="C197" s="14">
        <f t="shared" si="16"/>
        <v>6</v>
      </c>
      <c r="D197" s="19">
        <f t="shared" si="19"/>
        <v>58121</v>
      </c>
      <c r="E197">
        <f t="shared" si="17"/>
        <v>37.708333333333336</v>
      </c>
      <c r="F197" s="15">
        <f t="shared" si="18"/>
        <v>7.8E-2</v>
      </c>
      <c r="G197">
        <f t="shared" si="20"/>
        <v>0</v>
      </c>
      <c r="H197">
        <f t="shared" si="21"/>
        <v>0</v>
      </c>
    </row>
    <row r="198" spans="2:8" x14ac:dyDescent="0.25">
      <c r="B198" s="14">
        <v>38</v>
      </c>
      <c r="C198" s="14">
        <f t="shared" si="16"/>
        <v>6</v>
      </c>
      <c r="D198" s="19">
        <f t="shared" si="19"/>
        <v>58121</v>
      </c>
      <c r="E198">
        <f t="shared" si="17"/>
        <v>37.708333333333336</v>
      </c>
      <c r="F198" s="15">
        <f t="shared" si="18"/>
        <v>7.8E-2</v>
      </c>
      <c r="G198">
        <f t="shared" si="20"/>
        <v>0</v>
      </c>
      <c r="H198">
        <f t="shared" si="21"/>
        <v>0</v>
      </c>
    </row>
    <row r="199" spans="2:8" x14ac:dyDescent="0.25">
      <c r="B199" s="14">
        <v>38</v>
      </c>
      <c r="C199" s="14">
        <f t="shared" si="16"/>
        <v>6</v>
      </c>
      <c r="D199" s="19">
        <f t="shared" si="19"/>
        <v>58121</v>
      </c>
      <c r="E199">
        <f t="shared" si="17"/>
        <v>37.708333333333336</v>
      </c>
      <c r="F199" s="15">
        <f t="shared" si="18"/>
        <v>7.8E-2</v>
      </c>
      <c r="G199">
        <f t="shared" si="20"/>
        <v>0</v>
      </c>
      <c r="H199">
        <f t="shared" si="21"/>
        <v>0</v>
      </c>
    </row>
    <row r="200" spans="2:8" x14ac:dyDescent="0.25">
      <c r="B200" s="14">
        <v>38</v>
      </c>
      <c r="C200" s="14">
        <f t="shared" si="16"/>
        <v>6</v>
      </c>
      <c r="D200" s="19">
        <f t="shared" si="19"/>
        <v>58121</v>
      </c>
      <c r="E200">
        <f t="shared" si="17"/>
        <v>37.708333333333336</v>
      </c>
      <c r="F200" s="15">
        <f t="shared" si="18"/>
        <v>7.8E-2</v>
      </c>
      <c r="G200">
        <f t="shared" si="20"/>
        <v>0</v>
      </c>
      <c r="H200">
        <f t="shared" si="21"/>
        <v>0</v>
      </c>
    </row>
    <row r="201" spans="2:8" x14ac:dyDescent="0.25">
      <c r="B201" s="14">
        <v>38</v>
      </c>
      <c r="C201" s="14">
        <f t="shared" si="16"/>
        <v>6</v>
      </c>
      <c r="D201" s="19">
        <f t="shared" si="19"/>
        <v>58121</v>
      </c>
      <c r="E201">
        <f t="shared" si="17"/>
        <v>37.708333333333336</v>
      </c>
      <c r="F201" s="15">
        <f t="shared" si="18"/>
        <v>7.8E-2</v>
      </c>
      <c r="G201">
        <f t="shared" si="20"/>
        <v>0</v>
      </c>
      <c r="H201">
        <f t="shared" si="21"/>
        <v>0</v>
      </c>
    </row>
    <row r="202" spans="2:8" x14ac:dyDescent="0.25">
      <c r="B202" s="14">
        <v>38</v>
      </c>
      <c r="C202" s="14">
        <f t="shared" si="16"/>
        <v>6</v>
      </c>
      <c r="D202" s="19">
        <f t="shared" si="19"/>
        <v>58121</v>
      </c>
      <c r="E202">
        <f t="shared" si="17"/>
        <v>37.708333333333336</v>
      </c>
      <c r="F202" s="15">
        <f t="shared" si="18"/>
        <v>7.8E-2</v>
      </c>
      <c r="G202">
        <f t="shared" si="20"/>
        <v>0</v>
      </c>
      <c r="H202">
        <f t="shared" si="21"/>
        <v>0</v>
      </c>
    </row>
    <row r="203" spans="2:8" x14ac:dyDescent="0.25">
      <c r="B203" s="14">
        <v>38</v>
      </c>
      <c r="C203" s="14">
        <f t="shared" si="16"/>
        <v>6</v>
      </c>
      <c r="D203" s="19">
        <f t="shared" si="19"/>
        <v>58121</v>
      </c>
      <c r="E203">
        <f t="shared" si="17"/>
        <v>37.708333333333336</v>
      </c>
      <c r="F203" s="15">
        <f t="shared" si="18"/>
        <v>7.8E-2</v>
      </c>
      <c r="G203">
        <f t="shared" si="20"/>
        <v>0</v>
      </c>
      <c r="H203">
        <f t="shared" si="21"/>
        <v>0</v>
      </c>
    </row>
    <row r="204" spans="2:8" x14ac:dyDescent="0.25">
      <c r="B204" s="14">
        <v>38</v>
      </c>
      <c r="C204" s="14">
        <f t="shared" si="16"/>
        <v>6</v>
      </c>
      <c r="D204" s="19">
        <f t="shared" si="19"/>
        <v>58121</v>
      </c>
      <c r="E204">
        <f t="shared" si="17"/>
        <v>37.708333333333336</v>
      </c>
      <c r="F204" s="15">
        <f t="shared" si="18"/>
        <v>7.8E-2</v>
      </c>
      <c r="G204">
        <f t="shared" si="20"/>
        <v>0</v>
      </c>
      <c r="H204">
        <f t="shared" si="21"/>
        <v>0</v>
      </c>
    </row>
    <row r="205" spans="2:8" x14ac:dyDescent="0.25">
      <c r="B205" s="14">
        <v>38</v>
      </c>
      <c r="C205" s="14">
        <f t="shared" si="16"/>
        <v>6</v>
      </c>
      <c r="D205" s="19">
        <f t="shared" si="19"/>
        <v>58121</v>
      </c>
      <c r="E205">
        <f t="shared" si="17"/>
        <v>37.708333333333336</v>
      </c>
      <c r="F205" s="15">
        <f t="shared" si="18"/>
        <v>7.8E-2</v>
      </c>
      <c r="G205">
        <f t="shared" si="20"/>
        <v>0</v>
      </c>
      <c r="H205">
        <f t="shared" si="21"/>
        <v>0</v>
      </c>
    </row>
    <row r="206" spans="2:8" x14ac:dyDescent="0.25">
      <c r="B206" s="14">
        <v>38</v>
      </c>
      <c r="C206" s="14">
        <f t="shared" si="16"/>
        <v>6</v>
      </c>
      <c r="D206" s="19">
        <f t="shared" si="19"/>
        <v>58121</v>
      </c>
      <c r="E206">
        <f t="shared" si="17"/>
        <v>37.708333333333336</v>
      </c>
      <c r="F206" s="15">
        <f t="shared" si="18"/>
        <v>7.8E-2</v>
      </c>
      <c r="G206">
        <f t="shared" si="20"/>
        <v>0</v>
      </c>
      <c r="H206">
        <f t="shared" si="21"/>
        <v>0</v>
      </c>
    </row>
    <row r="207" spans="2:8" x14ac:dyDescent="0.25">
      <c r="B207" s="14">
        <v>38</v>
      </c>
      <c r="C207" s="14">
        <f t="shared" si="16"/>
        <v>6</v>
      </c>
      <c r="D207" s="19">
        <f t="shared" si="19"/>
        <v>58121</v>
      </c>
      <c r="E207">
        <f t="shared" si="17"/>
        <v>37.708333333333336</v>
      </c>
      <c r="F207" s="15">
        <f t="shared" si="18"/>
        <v>7.8E-2</v>
      </c>
      <c r="G207">
        <f t="shared" si="20"/>
        <v>0</v>
      </c>
      <c r="H207">
        <f t="shared" si="21"/>
        <v>0</v>
      </c>
    </row>
    <row r="208" spans="2:8" x14ac:dyDescent="0.25">
      <c r="B208" s="14">
        <v>38</v>
      </c>
      <c r="C208" s="14">
        <f t="shared" ref="C208:C254" si="22">$D$5*$D$7/$D$6</f>
        <v>6</v>
      </c>
      <c r="D208" s="19">
        <f t="shared" si="19"/>
        <v>58121</v>
      </c>
      <c r="E208">
        <f t="shared" ref="E208:E254" si="23">YEARFRAC($D$2,D208)</f>
        <v>37.708333333333336</v>
      </c>
      <c r="F208" s="15">
        <f t="shared" ref="F208:F254" si="24">$L$18+YEARFRAC($D$3,D208)*$L$17</f>
        <v>7.8E-2</v>
      </c>
      <c r="G208">
        <f t="shared" si="20"/>
        <v>0</v>
      </c>
      <c r="H208">
        <f t="shared" si="21"/>
        <v>0</v>
      </c>
    </row>
    <row r="209" spans="2:8" x14ac:dyDescent="0.25">
      <c r="B209" s="14">
        <v>38</v>
      </c>
      <c r="C209" s="14">
        <f t="shared" si="22"/>
        <v>6</v>
      </c>
      <c r="D209" s="19">
        <f t="shared" si="19"/>
        <v>58121</v>
      </c>
      <c r="E209">
        <f t="shared" si="23"/>
        <v>37.708333333333336</v>
      </c>
      <c r="F209" s="15">
        <f t="shared" si="24"/>
        <v>7.8E-2</v>
      </c>
      <c r="G209">
        <f t="shared" si="20"/>
        <v>0</v>
      </c>
      <c r="H209">
        <f t="shared" si="21"/>
        <v>0</v>
      </c>
    </row>
    <row r="210" spans="2:8" x14ac:dyDescent="0.25">
      <c r="B210" s="14">
        <v>38</v>
      </c>
      <c r="C210" s="14">
        <f t="shared" si="22"/>
        <v>6</v>
      </c>
      <c r="D210" s="19">
        <f t="shared" si="19"/>
        <v>58121</v>
      </c>
      <c r="E210">
        <f t="shared" si="23"/>
        <v>37.708333333333336</v>
      </c>
      <c r="F210" s="15">
        <f t="shared" si="24"/>
        <v>7.8E-2</v>
      </c>
      <c r="G210">
        <f t="shared" si="20"/>
        <v>0</v>
      </c>
      <c r="H210">
        <f t="shared" si="21"/>
        <v>0</v>
      </c>
    </row>
    <row r="211" spans="2:8" x14ac:dyDescent="0.25">
      <c r="B211" s="14">
        <v>38</v>
      </c>
      <c r="C211" s="14">
        <f t="shared" si="22"/>
        <v>6</v>
      </c>
      <c r="D211" s="19">
        <f t="shared" si="19"/>
        <v>58121</v>
      </c>
      <c r="E211">
        <f t="shared" si="23"/>
        <v>37.708333333333336</v>
      </c>
      <c r="F211" s="15">
        <f t="shared" si="24"/>
        <v>7.8E-2</v>
      </c>
      <c r="G211">
        <f t="shared" si="20"/>
        <v>0</v>
      </c>
      <c r="H211">
        <f t="shared" si="21"/>
        <v>0</v>
      </c>
    </row>
    <row r="212" spans="2:8" x14ac:dyDescent="0.25">
      <c r="B212" s="14">
        <v>38</v>
      </c>
      <c r="C212" s="14">
        <f t="shared" si="22"/>
        <v>6</v>
      </c>
      <c r="D212" s="19">
        <f t="shared" si="19"/>
        <v>58121</v>
      </c>
      <c r="E212">
        <f t="shared" si="23"/>
        <v>37.708333333333336</v>
      </c>
      <c r="F212" s="15">
        <f t="shared" si="24"/>
        <v>7.8E-2</v>
      </c>
      <c r="G212">
        <f t="shared" si="20"/>
        <v>0</v>
      </c>
      <c r="H212">
        <f t="shared" si="21"/>
        <v>0</v>
      </c>
    </row>
    <row r="213" spans="2:8" x14ac:dyDescent="0.25">
      <c r="B213" s="14">
        <v>38</v>
      </c>
      <c r="C213" s="14">
        <f t="shared" si="22"/>
        <v>6</v>
      </c>
      <c r="D213" s="19">
        <f t="shared" si="19"/>
        <v>58121</v>
      </c>
      <c r="E213">
        <f t="shared" si="23"/>
        <v>37.708333333333336</v>
      </c>
      <c r="F213" s="15">
        <f t="shared" si="24"/>
        <v>7.8E-2</v>
      </c>
      <c r="G213">
        <f t="shared" si="20"/>
        <v>0</v>
      </c>
      <c r="H213">
        <f t="shared" si="21"/>
        <v>0</v>
      </c>
    </row>
    <row r="214" spans="2:8" x14ac:dyDescent="0.25">
      <c r="B214" s="14">
        <v>38</v>
      </c>
      <c r="C214" s="14">
        <f t="shared" si="22"/>
        <v>6</v>
      </c>
      <c r="D214" s="19">
        <f t="shared" si="19"/>
        <v>58121</v>
      </c>
      <c r="E214">
        <f t="shared" si="23"/>
        <v>37.708333333333336</v>
      </c>
      <c r="F214" s="15">
        <f t="shared" si="24"/>
        <v>7.8E-2</v>
      </c>
      <c r="G214">
        <f t="shared" si="20"/>
        <v>0</v>
      </c>
      <c r="H214">
        <f t="shared" si="21"/>
        <v>0</v>
      </c>
    </row>
    <row r="215" spans="2:8" x14ac:dyDescent="0.25">
      <c r="B215" s="14">
        <v>38</v>
      </c>
      <c r="C215" s="14">
        <f t="shared" si="22"/>
        <v>6</v>
      </c>
      <c r="D215" s="19">
        <f t="shared" si="19"/>
        <v>58121</v>
      </c>
      <c r="E215">
        <f t="shared" si="23"/>
        <v>37.708333333333336</v>
      </c>
      <c r="F215" s="15">
        <f t="shared" si="24"/>
        <v>7.8E-2</v>
      </c>
      <c r="G215">
        <f t="shared" si="20"/>
        <v>0</v>
      </c>
      <c r="H215">
        <f t="shared" si="21"/>
        <v>0</v>
      </c>
    </row>
    <row r="216" spans="2:8" x14ac:dyDescent="0.25">
      <c r="B216" s="14">
        <v>38</v>
      </c>
      <c r="C216" s="14">
        <f t="shared" si="22"/>
        <v>6</v>
      </c>
      <c r="D216" s="19">
        <f t="shared" si="19"/>
        <v>58121</v>
      </c>
      <c r="E216">
        <f t="shared" si="23"/>
        <v>37.708333333333336</v>
      </c>
      <c r="F216" s="15">
        <f t="shared" si="24"/>
        <v>7.8E-2</v>
      </c>
      <c r="G216">
        <f t="shared" si="20"/>
        <v>0</v>
      </c>
      <c r="H216">
        <f t="shared" si="21"/>
        <v>0</v>
      </c>
    </row>
    <row r="217" spans="2:8" x14ac:dyDescent="0.25">
      <c r="B217" s="14">
        <v>38</v>
      </c>
      <c r="C217" s="14">
        <f t="shared" si="22"/>
        <v>6</v>
      </c>
      <c r="D217" s="19">
        <f t="shared" si="19"/>
        <v>58121</v>
      </c>
      <c r="E217">
        <f t="shared" si="23"/>
        <v>37.708333333333336</v>
      </c>
      <c r="F217" s="15">
        <f t="shared" si="24"/>
        <v>7.8E-2</v>
      </c>
      <c r="G217">
        <f t="shared" si="20"/>
        <v>0</v>
      </c>
      <c r="H217">
        <f t="shared" si="21"/>
        <v>0</v>
      </c>
    </row>
    <row r="218" spans="2:8" x14ac:dyDescent="0.25">
      <c r="B218" s="14">
        <v>38</v>
      </c>
      <c r="C218" s="14">
        <f t="shared" si="22"/>
        <v>6</v>
      </c>
      <c r="D218" s="19">
        <f t="shared" si="19"/>
        <v>58121</v>
      </c>
      <c r="E218">
        <f t="shared" si="23"/>
        <v>37.708333333333336</v>
      </c>
      <c r="F218" s="15">
        <f t="shared" si="24"/>
        <v>7.8E-2</v>
      </c>
      <c r="G218">
        <f t="shared" si="20"/>
        <v>0</v>
      </c>
      <c r="H218">
        <f t="shared" si="21"/>
        <v>0</v>
      </c>
    </row>
    <row r="219" spans="2:8" x14ac:dyDescent="0.25">
      <c r="B219" s="14">
        <v>38</v>
      </c>
      <c r="C219" s="14">
        <f t="shared" si="22"/>
        <v>6</v>
      </c>
      <c r="D219" s="19">
        <f t="shared" si="19"/>
        <v>58121</v>
      </c>
      <c r="E219">
        <f t="shared" si="23"/>
        <v>37.708333333333336</v>
      </c>
      <c r="F219" s="15">
        <f t="shared" si="24"/>
        <v>7.8E-2</v>
      </c>
      <c r="G219">
        <f t="shared" si="20"/>
        <v>0</v>
      </c>
      <c r="H219">
        <f t="shared" si="21"/>
        <v>0</v>
      </c>
    </row>
    <row r="220" spans="2:8" x14ac:dyDescent="0.25">
      <c r="B220" s="14">
        <v>38</v>
      </c>
      <c r="C220" s="14">
        <f t="shared" si="22"/>
        <v>6</v>
      </c>
      <c r="D220" s="19">
        <f t="shared" si="19"/>
        <v>58121</v>
      </c>
      <c r="E220">
        <f t="shared" si="23"/>
        <v>37.708333333333336</v>
      </c>
      <c r="F220" s="15">
        <f t="shared" si="24"/>
        <v>7.8E-2</v>
      </c>
      <c r="G220">
        <f t="shared" si="20"/>
        <v>0</v>
      </c>
      <c r="H220">
        <f t="shared" si="21"/>
        <v>0</v>
      </c>
    </row>
    <row r="221" spans="2:8" x14ac:dyDescent="0.25">
      <c r="B221" s="14">
        <v>38</v>
      </c>
      <c r="C221" s="14">
        <f t="shared" si="22"/>
        <v>6</v>
      </c>
      <c r="D221" s="19">
        <f t="shared" si="19"/>
        <v>58121</v>
      </c>
      <c r="E221">
        <f t="shared" si="23"/>
        <v>37.708333333333336</v>
      </c>
      <c r="F221" s="15">
        <f t="shared" si="24"/>
        <v>7.8E-2</v>
      </c>
      <c r="G221">
        <f t="shared" si="20"/>
        <v>0</v>
      </c>
      <c r="H221">
        <f t="shared" si="21"/>
        <v>0</v>
      </c>
    </row>
    <row r="222" spans="2:8" x14ac:dyDescent="0.25">
      <c r="B222" s="14">
        <v>38</v>
      </c>
      <c r="C222" s="14">
        <f t="shared" si="22"/>
        <v>6</v>
      </c>
      <c r="D222" s="19">
        <f t="shared" si="19"/>
        <v>58121</v>
      </c>
      <c r="E222">
        <f t="shared" si="23"/>
        <v>37.708333333333336</v>
      </c>
      <c r="F222" s="15">
        <f t="shared" si="24"/>
        <v>7.8E-2</v>
      </c>
      <c r="G222">
        <f t="shared" si="20"/>
        <v>0</v>
      </c>
      <c r="H222">
        <f t="shared" si="21"/>
        <v>0</v>
      </c>
    </row>
    <row r="223" spans="2:8" x14ac:dyDescent="0.25">
      <c r="B223" s="14">
        <v>38</v>
      </c>
      <c r="C223" s="14">
        <f t="shared" si="22"/>
        <v>6</v>
      </c>
      <c r="D223" s="19">
        <f t="shared" si="19"/>
        <v>58121</v>
      </c>
      <c r="E223">
        <f t="shared" si="23"/>
        <v>37.708333333333336</v>
      </c>
      <c r="F223" s="15">
        <f t="shared" si="24"/>
        <v>7.8E-2</v>
      </c>
      <c r="G223">
        <f t="shared" si="20"/>
        <v>0</v>
      </c>
      <c r="H223">
        <f t="shared" si="21"/>
        <v>0</v>
      </c>
    </row>
    <row r="224" spans="2:8" x14ac:dyDescent="0.25">
      <c r="B224" s="14">
        <v>38</v>
      </c>
      <c r="C224" s="14">
        <f t="shared" si="22"/>
        <v>6</v>
      </c>
      <c r="D224" s="19">
        <f t="shared" si="19"/>
        <v>58121</v>
      </c>
      <c r="E224">
        <f t="shared" si="23"/>
        <v>37.708333333333336</v>
      </c>
      <c r="F224" s="15">
        <f t="shared" si="24"/>
        <v>7.8E-2</v>
      </c>
      <c r="G224">
        <f t="shared" si="20"/>
        <v>0</v>
      </c>
      <c r="H224">
        <f t="shared" si="21"/>
        <v>0</v>
      </c>
    </row>
    <row r="225" spans="2:8" x14ac:dyDescent="0.25">
      <c r="B225" s="14">
        <v>38</v>
      </c>
      <c r="C225" s="14">
        <f t="shared" si="22"/>
        <v>6</v>
      </c>
      <c r="D225" s="19">
        <f t="shared" si="19"/>
        <v>58121</v>
      </c>
      <c r="E225">
        <f t="shared" si="23"/>
        <v>37.708333333333336</v>
      </c>
      <c r="F225" s="15">
        <f t="shared" si="24"/>
        <v>7.8E-2</v>
      </c>
      <c r="G225">
        <f t="shared" si="20"/>
        <v>0</v>
      </c>
      <c r="H225">
        <f t="shared" si="21"/>
        <v>0</v>
      </c>
    </row>
    <row r="226" spans="2:8" x14ac:dyDescent="0.25">
      <c r="B226" s="14">
        <v>38</v>
      </c>
      <c r="C226" s="14">
        <f t="shared" si="22"/>
        <v>6</v>
      </c>
      <c r="D226" s="19">
        <f t="shared" si="19"/>
        <v>58121</v>
      </c>
      <c r="E226">
        <f t="shared" si="23"/>
        <v>37.708333333333336</v>
      </c>
      <c r="F226" s="15">
        <f t="shared" si="24"/>
        <v>7.8E-2</v>
      </c>
      <c r="G226">
        <f t="shared" si="20"/>
        <v>0</v>
      </c>
      <c r="H226">
        <f t="shared" si="21"/>
        <v>0</v>
      </c>
    </row>
    <row r="227" spans="2:8" x14ac:dyDescent="0.25">
      <c r="B227" s="14">
        <v>38</v>
      </c>
      <c r="C227" s="14">
        <f t="shared" si="22"/>
        <v>6</v>
      </c>
      <c r="D227" s="19">
        <f t="shared" si="19"/>
        <v>58121</v>
      </c>
      <c r="E227">
        <f t="shared" si="23"/>
        <v>37.708333333333336</v>
      </c>
      <c r="F227" s="15">
        <f t="shared" si="24"/>
        <v>7.8E-2</v>
      </c>
      <c r="G227">
        <f t="shared" si="20"/>
        <v>0</v>
      </c>
      <c r="H227">
        <f t="shared" si="21"/>
        <v>0</v>
      </c>
    </row>
    <row r="228" spans="2:8" x14ac:dyDescent="0.25">
      <c r="B228" s="14">
        <v>38</v>
      </c>
      <c r="C228" s="14">
        <f t="shared" si="22"/>
        <v>6</v>
      </c>
      <c r="D228" s="19">
        <f t="shared" si="19"/>
        <v>58121</v>
      </c>
      <c r="E228">
        <f t="shared" si="23"/>
        <v>37.708333333333336</v>
      </c>
      <c r="F228" s="15">
        <f t="shared" si="24"/>
        <v>7.8E-2</v>
      </c>
      <c r="G228">
        <f t="shared" si="20"/>
        <v>0</v>
      </c>
      <c r="H228">
        <f t="shared" si="21"/>
        <v>0</v>
      </c>
    </row>
    <row r="229" spans="2:8" x14ac:dyDescent="0.25">
      <c r="B229" s="14">
        <v>38</v>
      </c>
      <c r="C229" s="14">
        <f t="shared" si="22"/>
        <v>6</v>
      </c>
      <c r="D229" s="19">
        <f t="shared" si="19"/>
        <v>58121</v>
      </c>
      <c r="E229">
        <f t="shared" si="23"/>
        <v>37.708333333333336</v>
      </c>
      <c r="F229" s="15">
        <f t="shared" si="24"/>
        <v>7.8E-2</v>
      </c>
      <c r="G229">
        <f t="shared" si="20"/>
        <v>0</v>
      </c>
      <c r="H229">
        <f t="shared" si="21"/>
        <v>0</v>
      </c>
    </row>
    <row r="230" spans="2:8" x14ac:dyDescent="0.25">
      <c r="B230" s="14">
        <v>38</v>
      </c>
      <c r="C230" s="14">
        <f t="shared" si="22"/>
        <v>6</v>
      </c>
      <c r="D230" s="19">
        <f t="shared" si="19"/>
        <v>58121</v>
      </c>
      <c r="E230">
        <f t="shared" si="23"/>
        <v>37.708333333333336</v>
      </c>
      <c r="F230" s="15">
        <f t="shared" si="24"/>
        <v>7.8E-2</v>
      </c>
      <c r="G230">
        <f t="shared" si="20"/>
        <v>0</v>
      </c>
      <c r="H230">
        <f t="shared" si="21"/>
        <v>0</v>
      </c>
    </row>
    <row r="231" spans="2:8" x14ac:dyDescent="0.25">
      <c r="B231" s="14">
        <v>38</v>
      </c>
      <c r="C231" s="14">
        <f t="shared" si="22"/>
        <v>6</v>
      </c>
      <c r="D231" s="19">
        <f t="shared" si="19"/>
        <v>58121</v>
      </c>
      <c r="E231">
        <f t="shared" si="23"/>
        <v>37.708333333333336</v>
      </c>
      <c r="F231" s="15">
        <f t="shared" si="24"/>
        <v>7.8E-2</v>
      </c>
      <c r="G231">
        <f t="shared" si="20"/>
        <v>0</v>
      </c>
      <c r="H231">
        <f t="shared" si="21"/>
        <v>0</v>
      </c>
    </row>
    <row r="232" spans="2:8" x14ac:dyDescent="0.25">
      <c r="B232" s="14">
        <v>38</v>
      </c>
      <c r="C232" s="14">
        <f t="shared" si="22"/>
        <v>6</v>
      </c>
      <c r="D232" s="19">
        <f t="shared" si="19"/>
        <v>58121</v>
      </c>
      <c r="E232">
        <f t="shared" si="23"/>
        <v>37.708333333333336</v>
      </c>
      <c r="F232" s="15">
        <f t="shared" si="24"/>
        <v>7.8E-2</v>
      </c>
      <c r="G232">
        <f t="shared" si="20"/>
        <v>0</v>
      </c>
      <c r="H232">
        <f t="shared" si="21"/>
        <v>0</v>
      </c>
    </row>
    <row r="233" spans="2:8" x14ac:dyDescent="0.25">
      <c r="B233" s="14">
        <v>38</v>
      </c>
      <c r="C233" s="14">
        <f t="shared" si="22"/>
        <v>6</v>
      </c>
      <c r="D233" s="19">
        <f t="shared" si="19"/>
        <v>58121</v>
      </c>
      <c r="E233">
        <f t="shared" si="23"/>
        <v>37.708333333333336</v>
      </c>
      <c r="F233" s="15">
        <f t="shared" si="24"/>
        <v>7.8E-2</v>
      </c>
      <c r="G233">
        <f t="shared" si="20"/>
        <v>0</v>
      </c>
      <c r="H233">
        <f t="shared" si="21"/>
        <v>0</v>
      </c>
    </row>
    <row r="234" spans="2:8" x14ac:dyDescent="0.25">
      <c r="B234" s="14">
        <v>38</v>
      </c>
      <c r="C234" s="14">
        <f t="shared" si="22"/>
        <v>6</v>
      </c>
      <c r="D234" s="19">
        <f t="shared" si="19"/>
        <v>58121</v>
      </c>
      <c r="E234">
        <f t="shared" si="23"/>
        <v>37.708333333333336</v>
      </c>
      <c r="F234" s="15">
        <f t="shared" si="24"/>
        <v>7.8E-2</v>
      </c>
      <c r="G234">
        <f t="shared" si="20"/>
        <v>0</v>
      </c>
      <c r="H234">
        <f t="shared" si="21"/>
        <v>0</v>
      </c>
    </row>
    <row r="235" spans="2:8" x14ac:dyDescent="0.25">
      <c r="B235" s="14">
        <v>38</v>
      </c>
      <c r="C235" s="14">
        <f t="shared" si="22"/>
        <v>6</v>
      </c>
      <c r="D235" s="19">
        <f t="shared" si="19"/>
        <v>58121</v>
      </c>
      <c r="E235">
        <f t="shared" si="23"/>
        <v>37.708333333333336</v>
      </c>
      <c r="F235" s="15">
        <f t="shared" si="24"/>
        <v>7.8E-2</v>
      </c>
      <c r="G235">
        <f t="shared" si="20"/>
        <v>0</v>
      </c>
      <c r="H235">
        <f t="shared" si="21"/>
        <v>0</v>
      </c>
    </row>
    <row r="236" spans="2:8" x14ac:dyDescent="0.25">
      <c r="B236" s="14">
        <v>38</v>
      </c>
      <c r="C236" s="14">
        <f t="shared" si="22"/>
        <v>6</v>
      </c>
      <c r="D236" s="19">
        <f t="shared" si="19"/>
        <v>58121</v>
      </c>
      <c r="E236">
        <f t="shared" si="23"/>
        <v>37.708333333333336</v>
      </c>
      <c r="F236" s="15">
        <f t="shared" si="24"/>
        <v>7.8E-2</v>
      </c>
      <c r="G236">
        <f t="shared" si="20"/>
        <v>0</v>
      </c>
      <c r="H236">
        <f t="shared" si="21"/>
        <v>0</v>
      </c>
    </row>
    <row r="237" spans="2:8" x14ac:dyDescent="0.25">
      <c r="B237" s="14">
        <v>38</v>
      </c>
      <c r="C237" s="14">
        <f t="shared" si="22"/>
        <v>6</v>
      </c>
      <c r="D237" s="19">
        <f t="shared" si="19"/>
        <v>58121</v>
      </c>
      <c r="E237">
        <f t="shared" si="23"/>
        <v>37.708333333333336</v>
      </c>
      <c r="F237" s="15">
        <f t="shared" si="24"/>
        <v>7.8E-2</v>
      </c>
      <c r="G237">
        <f t="shared" si="20"/>
        <v>0</v>
      </c>
      <c r="H237">
        <f t="shared" si="21"/>
        <v>0</v>
      </c>
    </row>
    <row r="238" spans="2:8" x14ac:dyDescent="0.25">
      <c r="B238" s="14">
        <v>38</v>
      </c>
      <c r="C238" s="14">
        <f t="shared" si="22"/>
        <v>6</v>
      </c>
      <c r="D238" s="19">
        <f t="shared" si="19"/>
        <v>58121</v>
      </c>
      <c r="E238">
        <f t="shared" si="23"/>
        <v>37.708333333333336</v>
      </c>
      <c r="F238" s="15">
        <f t="shared" si="24"/>
        <v>7.8E-2</v>
      </c>
      <c r="G238">
        <f t="shared" si="20"/>
        <v>0</v>
      </c>
      <c r="H238">
        <f t="shared" si="21"/>
        <v>0</v>
      </c>
    </row>
    <row r="239" spans="2:8" x14ac:dyDescent="0.25">
      <c r="B239" s="14">
        <v>38</v>
      </c>
      <c r="C239" s="14">
        <f t="shared" si="22"/>
        <v>6</v>
      </c>
      <c r="D239" s="19">
        <f t="shared" si="19"/>
        <v>58121</v>
      </c>
      <c r="E239">
        <f t="shared" si="23"/>
        <v>37.708333333333336</v>
      </c>
      <c r="F239" s="15">
        <f t="shared" si="24"/>
        <v>7.8E-2</v>
      </c>
      <c r="G239">
        <f t="shared" si="20"/>
        <v>0</v>
      </c>
      <c r="H239">
        <f t="shared" si="21"/>
        <v>0</v>
      </c>
    </row>
    <row r="240" spans="2:8" x14ac:dyDescent="0.25">
      <c r="B240" s="14">
        <v>38</v>
      </c>
      <c r="C240" s="14">
        <f t="shared" si="22"/>
        <v>6</v>
      </c>
      <c r="D240" s="19">
        <f t="shared" si="19"/>
        <v>58121</v>
      </c>
      <c r="E240">
        <f t="shared" si="23"/>
        <v>37.708333333333336</v>
      </c>
      <c r="F240" s="15">
        <f t="shared" si="24"/>
        <v>7.8E-2</v>
      </c>
      <c r="G240">
        <f t="shared" si="20"/>
        <v>0</v>
      </c>
      <c r="H240">
        <f t="shared" si="21"/>
        <v>0</v>
      </c>
    </row>
    <row r="241" spans="2:8" x14ac:dyDescent="0.25">
      <c r="B241" s="14">
        <v>38</v>
      </c>
      <c r="C241" s="14">
        <f t="shared" si="22"/>
        <v>6</v>
      </c>
      <c r="D241" s="19">
        <f t="shared" si="19"/>
        <v>58121</v>
      </c>
      <c r="E241">
        <f t="shared" si="23"/>
        <v>37.708333333333336</v>
      </c>
      <c r="F241" s="15">
        <f t="shared" si="24"/>
        <v>7.8E-2</v>
      </c>
      <c r="G241">
        <f t="shared" si="20"/>
        <v>0</v>
      </c>
      <c r="H241">
        <f t="shared" si="21"/>
        <v>0</v>
      </c>
    </row>
    <row r="242" spans="2:8" x14ac:dyDescent="0.25">
      <c r="B242" s="14">
        <v>38</v>
      </c>
      <c r="C242" s="14">
        <f t="shared" si="22"/>
        <v>6</v>
      </c>
      <c r="D242" s="19">
        <f t="shared" si="19"/>
        <v>58121</v>
      </c>
      <c r="E242">
        <f t="shared" si="23"/>
        <v>37.708333333333336</v>
      </c>
      <c r="F242" s="15">
        <f t="shared" si="24"/>
        <v>7.8E-2</v>
      </c>
      <c r="G242">
        <f t="shared" si="20"/>
        <v>0</v>
      </c>
      <c r="H242">
        <f t="shared" si="21"/>
        <v>0</v>
      </c>
    </row>
    <row r="243" spans="2:8" x14ac:dyDescent="0.25">
      <c r="B243" s="14">
        <v>38</v>
      </c>
      <c r="C243" s="14">
        <f t="shared" si="22"/>
        <v>6</v>
      </c>
      <c r="D243" s="19">
        <f t="shared" si="19"/>
        <v>58121</v>
      </c>
      <c r="E243">
        <f t="shared" si="23"/>
        <v>37.708333333333336</v>
      </c>
      <c r="F243" s="15">
        <f t="shared" si="24"/>
        <v>7.8E-2</v>
      </c>
      <c r="G243">
        <f t="shared" si="20"/>
        <v>0</v>
      </c>
      <c r="H243">
        <f t="shared" si="21"/>
        <v>0</v>
      </c>
    </row>
    <row r="244" spans="2:8" x14ac:dyDescent="0.25">
      <c r="B244" s="14">
        <v>38</v>
      </c>
      <c r="C244" s="14">
        <f t="shared" si="22"/>
        <v>6</v>
      </c>
      <c r="D244" s="19">
        <f t="shared" si="19"/>
        <v>58121</v>
      </c>
      <c r="E244">
        <f t="shared" si="23"/>
        <v>37.708333333333336</v>
      </c>
      <c r="F244" s="15">
        <f t="shared" si="24"/>
        <v>7.8E-2</v>
      </c>
      <c r="G244">
        <f t="shared" si="20"/>
        <v>0</v>
      </c>
      <c r="H244">
        <f t="shared" si="21"/>
        <v>0</v>
      </c>
    </row>
    <row r="245" spans="2:8" x14ac:dyDescent="0.25">
      <c r="B245" s="14">
        <v>38</v>
      </c>
      <c r="C245" s="14">
        <f t="shared" si="22"/>
        <v>6</v>
      </c>
      <c r="D245" s="19">
        <f t="shared" ref="D245:D254" si="25">DATE(YEAR($D$3)+INT(B245/$D$6),MONTH($D$3),DAY($D$3)+MOD(B245,$D$6)/$D$6*$D$8)</f>
        <v>58121</v>
      </c>
      <c r="E245">
        <f t="shared" si="23"/>
        <v>37.708333333333336</v>
      </c>
      <c r="F245" s="15">
        <f t="shared" si="24"/>
        <v>7.8E-2</v>
      </c>
      <c r="G245">
        <f t="shared" ref="G245:G254" si="26">IF(D245&gt;$D$11,0,(1+F245/$D$6)^(-$D$6*E245)*C245)</f>
        <v>0</v>
      </c>
      <c r="H245">
        <f t="shared" ref="H245:H254" si="27">IF(D245&gt;$D$11,0,EXP(-F245*E245)*C245)</f>
        <v>0</v>
      </c>
    </row>
    <row r="246" spans="2:8" x14ac:dyDescent="0.25">
      <c r="B246" s="14">
        <v>38</v>
      </c>
      <c r="C246" s="14">
        <f t="shared" si="22"/>
        <v>6</v>
      </c>
      <c r="D246" s="19">
        <f t="shared" si="25"/>
        <v>58121</v>
      </c>
      <c r="E246">
        <f t="shared" si="23"/>
        <v>37.708333333333336</v>
      </c>
      <c r="F246" s="15">
        <f t="shared" si="24"/>
        <v>7.8E-2</v>
      </c>
      <c r="G246">
        <f t="shared" si="26"/>
        <v>0</v>
      </c>
      <c r="H246">
        <f t="shared" si="27"/>
        <v>0</v>
      </c>
    </row>
    <row r="247" spans="2:8" x14ac:dyDescent="0.25">
      <c r="B247" s="14">
        <v>38</v>
      </c>
      <c r="C247" s="14">
        <f t="shared" si="22"/>
        <v>6</v>
      </c>
      <c r="D247" s="19">
        <f t="shared" si="25"/>
        <v>58121</v>
      </c>
      <c r="E247">
        <f t="shared" si="23"/>
        <v>37.708333333333336</v>
      </c>
      <c r="F247" s="15">
        <f t="shared" si="24"/>
        <v>7.8E-2</v>
      </c>
      <c r="G247">
        <f t="shared" si="26"/>
        <v>0</v>
      </c>
      <c r="H247">
        <f t="shared" si="27"/>
        <v>0</v>
      </c>
    </row>
    <row r="248" spans="2:8" x14ac:dyDescent="0.25">
      <c r="B248" s="14">
        <v>38</v>
      </c>
      <c r="C248" s="14">
        <f t="shared" si="22"/>
        <v>6</v>
      </c>
      <c r="D248" s="19">
        <f t="shared" si="25"/>
        <v>58121</v>
      </c>
      <c r="E248">
        <f t="shared" si="23"/>
        <v>37.708333333333336</v>
      </c>
      <c r="F248" s="15">
        <f t="shared" si="24"/>
        <v>7.8E-2</v>
      </c>
      <c r="G248">
        <f t="shared" si="26"/>
        <v>0</v>
      </c>
      <c r="H248">
        <f t="shared" si="27"/>
        <v>0</v>
      </c>
    </row>
    <row r="249" spans="2:8" x14ac:dyDescent="0.25">
      <c r="B249" s="14">
        <v>38</v>
      </c>
      <c r="C249" s="14">
        <f t="shared" si="22"/>
        <v>6</v>
      </c>
      <c r="D249" s="19">
        <f t="shared" si="25"/>
        <v>58121</v>
      </c>
      <c r="E249">
        <f t="shared" si="23"/>
        <v>37.708333333333336</v>
      </c>
      <c r="F249" s="15">
        <f t="shared" si="24"/>
        <v>7.8E-2</v>
      </c>
      <c r="G249">
        <f t="shared" si="26"/>
        <v>0</v>
      </c>
      <c r="H249">
        <f t="shared" si="27"/>
        <v>0</v>
      </c>
    </row>
    <row r="250" spans="2:8" x14ac:dyDescent="0.25">
      <c r="B250" s="14">
        <v>38</v>
      </c>
      <c r="C250" s="14">
        <f t="shared" si="22"/>
        <v>6</v>
      </c>
      <c r="D250" s="19">
        <f t="shared" si="25"/>
        <v>58121</v>
      </c>
      <c r="E250">
        <f t="shared" si="23"/>
        <v>37.708333333333336</v>
      </c>
      <c r="F250" s="15">
        <f t="shared" si="24"/>
        <v>7.8E-2</v>
      </c>
      <c r="G250">
        <f t="shared" si="26"/>
        <v>0</v>
      </c>
      <c r="H250">
        <f t="shared" si="27"/>
        <v>0</v>
      </c>
    </row>
    <row r="251" spans="2:8" x14ac:dyDescent="0.25">
      <c r="B251" s="14">
        <v>38</v>
      </c>
      <c r="C251" s="14">
        <f t="shared" si="22"/>
        <v>6</v>
      </c>
      <c r="D251" s="19">
        <f t="shared" si="25"/>
        <v>58121</v>
      </c>
      <c r="E251">
        <f t="shared" si="23"/>
        <v>37.708333333333336</v>
      </c>
      <c r="F251" s="15">
        <f t="shared" si="24"/>
        <v>7.8E-2</v>
      </c>
      <c r="G251">
        <f t="shared" si="26"/>
        <v>0</v>
      </c>
      <c r="H251">
        <f t="shared" si="27"/>
        <v>0</v>
      </c>
    </row>
    <row r="252" spans="2:8" x14ac:dyDescent="0.25">
      <c r="B252" s="14">
        <v>38</v>
      </c>
      <c r="C252" s="14">
        <f t="shared" si="22"/>
        <v>6</v>
      </c>
      <c r="D252" s="19">
        <f t="shared" si="25"/>
        <v>58121</v>
      </c>
      <c r="E252">
        <f t="shared" si="23"/>
        <v>37.708333333333336</v>
      </c>
      <c r="F252" s="15">
        <f t="shared" si="24"/>
        <v>7.8E-2</v>
      </c>
      <c r="G252">
        <f t="shared" si="26"/>
        <v>0</v>
      </c>
      <c r="H252">
        <f t="shared" si="27"/>
        <v>0</v>
      </c>
    </row>
    <row r="253" spans="2:8" x14ac:dyDescent="0.25">
      <c r="B253" s="14">
        <v>38</v>
      </c>
      <c r="C253" s="14">
        <f t="shared" si="22"/>
        <v>6</v>
      </c>
      <c r="D253" s="19">
        <f t="shared" si="25"/>
        <v>58121</v>
      </c>
      <c r="E253">
        <f t="shared" si="23"/>
        <v>37.708333333333336</v>
      </c>
      <c r="F253" s="15">
        <f t="shared" si="24"/>
        <v>7.8E-2</v>
      </c>
      <c r="G253">
        <f t="shared" si="26"/>
        <v>0</v>
      </c>
      <c r="H253">
        <f t="shared" si="27"/>
        <v>0</v>
      </c>
    </row>
    <row r="254" spans="2:8" x14ac:dyDescent="0.25">
      <c r="B254" s="14">
        <v>38</v>
      </c>
      <c r="C254" s="14">
        <f t="shared" si="22"/>
        <v>6</v>
      </c>
      <c r="D254" s="19">
        <f t="shared" si="25"/>
        <v>58121</v>
      </c>
      <c r="E254">
        <f t="shared" si="23"/>
        <v>37.708333333333336</v>
      </c>
      <c r="F254" s="15">
        <f t="shared" si="24"/>
        <v>7.8E-2</v>
      </c>
      <c r="G254">
        <f t="shared" si="26"/>
        <v>0</v>
      </c>
      <c r="H254">
        <f t="shared" si="27"/>
        <v>0</v>
      </c>
    </row>
    <row r="255" spans="2:8" x14ac:dyDescent="0.25">
      <c r="B255" s="14"/>
      <c r="C255" s="14"/>
    </row>
    <row r="256" spans="2:8" x14ac:dyDescent="0.25">
      <c r="B256" s="14"/>
      <c r="C256" s="14"/>
    </row>
    <row r="257" spans="2:3" x14ac:dyDescent="0.25">
      <c r="B257" s="14"/>
      <c r="C257" s="14"/>
    </row>
    <row r="258" spans="2:3" x14ac:dyDescent="0.25">
      <c r="B258" s="14"/>
      <c r="C258" s="14"/>
    </row>
    <row r="259" spans="2:3" x14ac:dyDescent="0.25">
      <c r="B259" s="14"/>
      <c r="C259" s="14"/>
    </row>
    <row r="260" spans="2:3" x14ac:dyDescent="0.25">
      <c r="B260" s="14"/>
      <c r="C260" s="14"/>
    </row>
  </sheetData>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YieldCurve</vt:lpstr>
      <vt:lpstr>ExcelllBasisLegend</vt:lpstr>
      <vt:lpstr>Legs</vt:lpstr>
      <vt:lpstr>Yield</vt:lpstr>
      <vt:lpstr>Dudas</vt:lpstr>
      <vt:lpstr>Bond Fixed Leg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 peña</dc:creator>
  <cp:lastModifiedBy>ander peña</cp:lastModifiedBy>
  <dcterms:created xsi:type="dcterms:W3CDTF">2021-05-01T18:51:42Z</dcterms:created>
  <dcterms:modified xsi:type="dcterms:W3CDTF">2021-05-02T18:09:56Z</dcterms:modified>
</cp:coreProperties>
</file>