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R_NRAPHSON" sheetId="1" state="visible" r:id="rId2"/>
    <sheet name="DayCountFraction" sheetId="2" state="visible" r:id="rId3"/>
    <sheet name="Bono" sheetId="3" state="visible" r:id="rId4"/>
    <sheet name="Swap" sheetId="4" state="visible" r:id="rId5"/>
    <sheet name="Deposit" sheetId="5" state="visible" r:id="rId6"/>
  </sheets>
  <calcPr iterateCount="10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<sst xmlns="http://schemas.openxmlformats.org/spreadsheetml/2006/main" count="40" uniqueCount="39">
  <si>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Y_n</t>
  </si>
  <si>
    <t xml:space="preserve">f(y)</t>
  </si>
  <si>
    <t xml:space="preserve">f'(y)</t>
  </si>
  <si>
    <t xml:space="preserve">Y_{n+1}</t>
  </si>
  <si>
    <t xml:space="preserve">tol</t>
  </si>
  <si>
    <t xml:space="preserve">30/360 respecto inicial</t>
  </si>
  <si>
    <t xml:space="preserve">30/360 dos a dos</t>
  </si>
  <si>
    <t xml:space="preserve">Actual/360 resp inicial</t>
  </si>
  <si>
    <t xml:space="preserve">Actual/360 dos a dos</t>
  </si>
  <si>
    <t xml:space="preserve">maturity(años)</t>
  </si>
  <si>
    <t xml:space="preserve">tipos zero cupon(%)</t>
  </si>
  <si>
    <t xml:space="preserve">nominal</t>
  </si>
  <si>
    <t xml:space="preserve">cupones(%)</t>
  </si>
  <si>
    <t xml:space="preserve">cupon</t>
  </si>
  <si>
    <t xml:space="preserve">fracc. Año cte.</t>
  </si>
  <si>
    <t xml:space="preserve">Precio</t>
  </si>
  <si>
    <t xml:space="preserve">calendariosPagos</t>
  </si>
  <si>
    <t xml:space="preserve">ZC rate(%)</t>
  </si>
  <si>
    <t xml:space="preserve">Act/360</t>
  </si>
  <si>
    <t xml:space="preserve">Tipo Forward Continuo</t>
  </si>
  <si>
    <t xml:space="preserve">Forward Semianual</t>
  </si>
  <si>
    <t xml:space="preserve">Factores Descuento</t>
  </si>
  <si>
    <t xml:space="preserve">flujosPataFija(millones)</t>
  </si>
  <si>
    <t xml:space="preserve">flujos Pata Flotante(millones)</t>
  </si>
  <si>
    <t xml:space="preserve">Diferencia payer-receiver(somos la pata fija)</t>
  </si>
  <si>
    <t xml:space="preserve">diferencia llevada a presente</t>
  </si>
  <si>
    <t xml:space="preserve">instante T</t>
  </si>
  <si>
    <t xml:space="preserve">nominal(millones)</t>
  </si>
  <si>
    <t xml:space="preserve">pataFija(%)</t>
  </si>
  <si>
    <t xml:space="preserve">Valor Actual Swap(M)</t>
  </si>
  <si>
    <t xml:space="preserve">El forward para el primero ya viene fijado</t>
  </si>
  <si>
    <t xml:space="preserve">Fecha Inicio</t>
  </si>
  <si>
    <t xml:space="preserve">Fecha Vencimiento</t>
  </si>
  <si>
    <t xml:space="preserve">Rate Anual</t>
  </si>
  <si>
    <t xml:space="preserve">Nominal</t>
  </si>
  <si>
    <t xml:space="preserve">Spot</t>
  </si>
  <si>
    <t xml:space="preserve">Valor a vencimiento</t>
  </si>
  <si>
    <t xml:space="preserve">Curva descuento</t>
  </si>
  <si>
    <t xml:space="preserve">Valor actual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</si>
</sst>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000"/>
    <numFmt numFmtId="166" formatCode="dd/mm/yyyy"/>
    <numFmt numFmtId="167" formatCode="General"/>
    <numFmt numFmtId="168" formatCode="0.000"/>
    <numFmt numFmtId="169" formatCode="0\ %"/>
    <numFmt numFmtId="170" formatCode="0"/>
    <numFmt numFmtId="171" formatCode="0.00"/>
    <numFmt numFmtId="172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C5E0B4"/>
        <bgColor rgb="FFCCFFCC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483480</xdr:colOff>
      <xdr:row>2</xdr:row>
      <xdr:rowOff>141120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4348440" cy="52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7</xdr:col>
      <xdr:colOff>187920</xdr:colOff>
      <xdr:row>30</xdr:row>
      <xdr:rowOff>188280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2286000"/>
          <a:ext cx="7795080" cy="3617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6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1.85"/>
  </cols>
  <sheetData>
    <row r="6" customFormat="false" ht="15" hidden="false" customHeight="false" outlineLevel="0" collapsed="false">
      <c r="G6" s="0" t="s">
        <v>0</v>
      </c>
      <c r="H6" s="0" t="n">
        <f aca="false">H9</f>
        <v>0.0675981623414289</v>
      </c>
    </row>
    <row r="7" customFormat="false" ht="15" hidden="false" customHeight="false" outlineLevel="0" collapsed="false">
      <c r="G7" s="0" t="s">
        <v>1</v>
      </c>
      <c r="H7" s="0" t="n">
        <f aca="false">3*EXP(-$H$6*0.5) + 3*EXP(-$H$6) + 3*EXP(-$H$6*1.5)+ 103*EXP(-$H$6*2) - 98.39</f>
        <v>0</v>
      </c>
    </row>
    <row r="8" customFormat="false" ht="15" hidden="false" customHeight="false" outlineLevel="0" collapsed="false">
      <c r="G8" s="0" t="s">
        <v>2</v>
      </c>
      <c r="H8" s="0" t="n">
        <f aca="false">((3*EXP(-($H$6+0.001)*0.5)+3*EXP(-($H$6+0.001))+3*EXP(-($H$6+0.001)*1.5)+103*EXP(-($H$6+0.001)*2)-98.39)-H7)/0.001</f>
        <v>-188.08564304581</v>
      </c>
    </row>
    <row r="9" customFormat="false" ht="15" hidden="false" customHeight="false" outlineLevel="0" collapsed="false">
      <c r="G9" s="0" t="s">
        <v>3</v>
      </c>
      <c r="H9" s="0" t="n">
        <f aca="false">$H$6-($H$7/$H$8)</f>
        <v>0.0675981623414289</v>
      </c>
    </row>
    <row r="10" customFormat="false" ht="15" hidden="false" customHeight="false" outlineLevel="0" collapsed="false">
      <c r="G10" s="0" t="s">
        <v>4</v>
      </c>
      <c r="H10" s="1" t="n">
        <f aca="false">ABS($H$6-$H$9)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0.85"/>
    <col collapsed="false" customWidth="true" hidden="false" outlineLevel="0" max="3" min="3" style="0" width="15.43"/>
    <col collapsed="false" customWidth="true" hidden="false" outlineLevel="0" max="4" min="4" style="0" width="20.57"/>
    <col collapsed="false" customWidth="true" hidden="false" outlineLevel="0" max="5" min="5" style="0" width="19.14"/>
  </cols>
  <sheetData>
    <row r="1" customFormat="false" ht="15" hidden="false" customHeight="false" outlineLevel="0" collapsed="false">
      <c r="A1" s="2"/>
      <c r="B1" s="3" t="s">
        <v>5</v>
      </c>
      <c r="C1" s="3" t="s">
        <v>6</v>
      </c>
      <c r="D1" s="3" t="s">
        <v>7</v>
      </c>
      <c r="E1" s="3" t="s">
        <v>8</v>
      </c>
    </row>
    <row r="2" customFormat="false" ht="15" hidden="false" customHeight="false" outlineLevel="0" collapsed="false">
      <c r="A2" s="4" t="n">
        <v>42461</v>
      </c>
      <c r="B2" s="5" t="n">
        <f aca="false">YEARFRAC($A$2,A2)</f>
        <v>0</v>
      </c>
      <c r="C2" s="5"/>
      <c r="D2" s="5" t="n">
        <f aca="false">YEARFRAC($A$2,A2,2)</f>
        <v>0</v>
      </c>
      <c r="E2" s="5"/>
    </row>
    <row r="3" customFormat="false" ht="15" hidden="false" customHeight="false" outlineLevel="0" collapsed="false">
      <c r="A3" s="4" t="n">
        <v>42646</v>
      </c>
      <c r="B3" s="5" t="n">
        <f aca="false">YEARFRAC($A$2,A3)</f>
        <v>0.505555555555556</v>
      </c>
      <c r="C3" s="5" t="n">
        <f aca="false">YEARFRAC(A2,A3)</f>
        <v>0.505555555555556</v>
      </c>
      <c r="D3" s="5" t="n">
        <f aca="false">YEARFRAC($A$2,A3,2)</f>
        <v>0.513888888888889</v>
      </c>
      <c r="E3" s="5" t="n">
        <f aca="false">YEARFRAC(A2,A3,2)</f>
        <v>0.513888888888889</v>
      </c>
    </row>
    <row r="4" customFormat="false" ht="15" hidden="false" customHeight="false" outlineLevel="0" collapsed="false">
      <c r="A4" s="4" t="n">
        <v>42828</v>
      </c>
      <c r="B4" s="5" t="n">
        <f aca="false">YEARFRAC($A$2,A4)</f>
        <v>1.00555555555556</v>
      </c>
      <c r="C4" s="6" t="n">
        <f aca="false">YEARFRAC(A3,A4)</f>
        <v>0.5</v>
      </c>
      <c r="D4" s="5" t="n">
        <f aca="false">YEARFRAC($A$2,A4,2)</f>
        <v>1.01944444444444</v>
      </c>
      <c r="E4" s="5" t="n">
        <f aca="false">YEARFRAC(A3,A4,2)</f>
        <v>0.505555555555556</v>
      </c>
    </row>
    <row r="5" customFormat="false" ht="15" hidden="false" customHeight="false" outlineLevel="0" collapsed="false">
      <c r="A5" s="4" t="n">
        <v>43010</v>
      </c>
      <c r="B5" s="5" t="n">
        <f aca="false">YEARFRAC($A$2,A5)</f>
        <v>1.50277777777778</v>
      </c>
      <c r="C5" s="5" t="n">
        <f aca="false">YEARFRAC(A4,A5)</f>
        <v>0.497222222222222</v>
      </c>
      <c r="D5" s="5" t="n">
        <f aca="false">YEARFRAC($A$2,A5,2)</f>
        <v>1.525</v>
      </c>
      <c r="E5" s="5" t="n">
        <f aca="false">YEARFRAC(A4,A5,2)</f>
        <v>0.505555555555556</v>
      </c>
    </row>
    <row r="6" customFormat="false" ht="15" hidden="false" customHeight="false" outlineLevel="0" collapsed="false">
      <c r="A6" s="4" t="n">
        <v>43192</v>
      </c>
      <c r="B6" s="5" t="n">
        <f aca="false">YEARFRAC($A$2,A6)</f>
        <v>2.00277777777778</v>
      </c>
      <c r="C6" s="5" t="n">
        <f aca="false">YEARFRAC(A5,A6)</f>
        <v>0.5</v>
      </c>
      <c r="D6" s="5" t="n">
        <f aca="false">YEARFRAC($A$2,A6,2)</f>
        <v>2.03055555555556</v>
      </c>
      <c r="E6" s="5" t="n">
        <f aca="false">YEARFRAC(A5,A6,2)</f>
        <v>0.505555555555556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.14"/>
    <col collapsed="false" customWidth="true" hidden="false" outlineLevel="0" max="3" min="3" style="0" width="18.71"/>
  </cols>
  <sheetData>
    <row r="3" customFormat="false" ht="15" hidden="false" customHeight="false" outlineLevel="0" collapsed="false">
      <c r="B3" s="7" t="s">
        <v>9</v>
      </c>
      <c r="C3" s="7" t="s">
        <v>10</v>
      </c>
      <c r="E3" s="7" t="s">
        <v>11</v>
      </c>
      <c r="F3" s="5" t="n">
        <v>100</v>
      </c>
    </row>
    <row r="4" customFormat="false" ht="15" hidden="false" customHeight="false" outlineLevel="0" collapsed="false">
      <c r="B4" s="5" t="n">
        <v>0.5</v>
      </c>
      <c r="C4" s="5" t="n">
        <v>5</v>
      </c>
      <c r="E4" s="7" t="s">
        <v>12</v>
      </c>
      <c r="F4" s="8" t="n">
        <v>6</v>
      </c>
    </row>
    <row r="5" customFormat="false" ht="15" hidden="false" customHeight="false" outlineLevel="0" collapsed="false">
      <c r="B5" s="5" t="n">
        <v>1</v>
      </c>
      <c r="C5" s="5" t="n">
        <v>5.8</v>
      </c>
      <c r="E5" s="7" t="s">
        <v>13</v>
      </c>
      <c r="F5" s="5" t="n">
        <f aca="false">$F$3*$F$4%</f>
        <v>6</v>
      </c>
    </row>
    <row r="6" customFormat="false" ht="15" hidden="false" customHeight="false" outlineLevel="0" collapsed="false">
      <c r="B6" s="5" t="n">
        <v>1.5</v>
      </c>
      <c r="C6" s="5" t="n">
        <v>6.4</v>
      </c>
      <c r="E6" s="7" t="s">
        <v>14</v>
      </c>
      <c r="F6" s="5" t="n">
        <v>0.5</v>
      </c>
    </row>
    <row r="7" customFormat="false" ht="15" hidden="false" customHeight="false" outlineLevel="0" collapsed="false">
      <c r="B7" s="5" t="n">
        <v>2</v>
      </c>
      <c r="C7" s="5" t="n">
        <v>6.8</v>
      </c>
    </row>
    <row r="8" customFormat="false" ht="15" hidden="false" customHeight="false" outlineLevel="0" collapsed="false">
      <c r="E8" s="9" t="s">
        <v>15</v>
      </c>
      <c r="F8" s="5" t="n">
        <f aca="false">F5*DayCountFraction!E3*EXP(-DayCountFraction!D3*C4%) + F5*DayCountFraction!E4*EXP(-DayCountFraction!D4*C5%) + F5*DayCountFraction!E5*EXP(-DayCountFraction!D5*C6%) + (F5*DayCountFraction!E6+ F3)*EXP(-DayCountFraction!D6*C7%)</f>
        <v>98.3607864997613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0.54296875" defaultRowHeight="15" zeroHeight="false" outlineLevelRow="0" outlineLevelCol="0"/>
  <cols>
    <col collapsed="false" customWidth="true" hidden="false" outlineLevel="0" max="2" min="1" style="0" width="16.43"/>
    <col collapsed="false" customWidth="true" hidden="false" outlineLevel="0" max="3" min="3" style="0" width="17.57"/>
    <col collapsed="false" customWidth="true" hidden="false" outlineLevel="0" max="5" min="4" style="0" width="21.43"/>
    <col collapsed="false" customWidth="true" hidden="false" outlineLevel="0" max="6" min="6" style="0" width="20.14"/>
    <col collapsed="false" customWidth="true" hidden="false" outlineLevel="0" max="7" min="7" style="0" width="22.43"/>
    <col collapsed="false" customWidth="true" hidden="false" outlineLevel="0" max="8" min="8" style="0" width="27.72"/>
    <col collapsed="false" customWidth="true" hidden="false" outlineLevel="0" max="9" min="9" style="0" width="41"/>
    <col collapsed="false" customWidth="true" hidden="false" outlineLevel="0" max="10" min="10" style="0" width="27.15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customFormat="false" ht="15" hidden="false" customHeight="false" outlineLevel="0" collapsed="false">
      <c r="A2" s="4" t="n">
        <v>42461</v>
      </c>
      <c r="B2" s="10"/>
      <c r="C2" s="5"/>
      <c r="D2" s="5"/>
      <c r="E2" s="5"/>
      <c r="F2" s="5"/>
      <c r="G2" s="5"/>
      <c r="H2" s="5"/>
      <c r="I2" s="5"/>
      <c r="J2" s="5"/>
    </row>
    <row r="3" customFormat="false" ht="13.8" hidden="false" customHeight="false" outlineLevel="0" collapsed="false">
      <c r="A3" s="4" t="n">
        <v>42646</v>
      </c>
      <c r="B3" s="11" t="n">
        <v>4.74</v>
      </c>
      <c r="C3" s="5" t="n">
        <f aca="false">YEARFRAC(A2,A3,2)</f>
        <v>0.513888888888889</v>
      </c>
      <c r="D3" s="12" t="n">
        <v>0.0479662</v>
      </c>
      <c r="E3" s="5" t="n">
        <v>0.0479662</v>
      </c>
      <c r="F3" s="5" t="n">
        <f aca="false">EXP(-A10*B3%)</f>
        <v>0.975935936716659</v>
      </c>
      <c r="G3" s="5" t="n">
        <f aca="false">$G$16*$G$17% * C3</f>
        <v>2.56944444444444</v>
      </c>
      <c r="H3" s="5" t="n">
        <f aca="false">$G$16*E3*C3</f>
        <v>2.46492972222222</v>
      </c>
      <c r="I3" s="5" t="n">
        <f aca="false">H3-G3</f>
        <v>-0.104514722222217</v>
      </c>
      <c r="J3" s="5" t="n">
        <f aca="false">I3*F3</f>
        <v>-0.101999673332621</v>
      </c>
    </row>
    <row r="4" customFormat="false" ht="13.8" hidden="false" customHeight="false" outlineLevel="0" collapsed="false">
      <c r="A4" s="4" t="n">
        <v>42828</v>
      </c>
      <c r="B4" s="11" t="n">
        <v>5</v>
      </c>
      <c r="C4" s="5" t="n">
        <f aca="false">YEARFRAC(A3,A4,2)</f>
        <v>0.505555555555556</v>
      </c>
      <c r="D4" s="5" t="n">
        <f aca="false">(B4%*A11-B3%*A10)/(A11-A10)</f>
        <v>0.0526428571428571</v>
      </c>
      <c r="E4" s="5" t="n">
        <f aca="false">(EXP(D4/2)-1)*2</f>
        <v>0.0533417936057559</v>
      </c>
      <c r="F4" s="5" t="n">
        <f aca="false">EXP(-A11*B4%)</f>
        <v>0.950305067528787</v>
      </c>
      <c r="G4" s="5" t="n">
        <f aca="false">$G$16*$G$17% * C4</f>
        <v>2.52777777777778</v>
      </c>
      <c r="H4" s="5" t="n">
        <f aca="false">$G$16*E4*C4</f>
        <v>2.69672401006877</v>
      </c>
      <c r="I4" s="5" t="n">
        <f aca="false">H4-G4</f>
        <v>0.168946232290991</v>
      </c>
      <c r="J4" s="5" t="n">
        <f aca="false">I4*F4</f>
        <v>0.160550460686025</v>
      </c>
    </row>
    <row r="5" customFormat="false" ht="13.8" hidden="false" customHeight="false" outlineLevel="0" collapsed="false">
      <c r="A5" s="4" t="n">
        <v>43010</v>
      </c>
      <c r="B5" s="11" t="n">
        <v>5.1</v>
      </c>
      <c r="C5" s="5" t="n">
        <f aca="false">YEARFRAC(A4,A5,2)</f>
        <v>0.505555555555556</v>
      </c>
      <c r="D5" s="5" t="n">
        <f aca="false">(B5%*A12-B4%*A11)/(A12-A11)</f>
        <v>0.0530164835164835</v>
      </c>
      <c r="E5" s="5" t="n">
        <f aca="false">(EXP(D5/2)-1)*2</f>
        <v>0.0537254207620261</v>
      </c>
      <c r="F5" s="5" t="n">
        <f aca="false">EXP(-A12*B5%)</f>
        <v>0.92517256695443</v>
      </c>
      <c r="G5" s="5" t="n">
        <f aca="false">$G$16*$G$17% * C5</f>
        <v>2.52777777777778</v>
      </c>
      <c r="H5" s="5" t="n">
        <f aca="false">$G$16*E5*C5</f>
        <v>2.71611849408021</v>
      </c>
      <c r="I5" s="5" t="n">
        <f aca="false">H5-G5</f>
        <v>0.188340716302433</v>
      </c>
      <c r="J5" s="5" t="n">
        <f aca="false">I5*F5</f>
        <v>0.174247663963558</v>
      </c>
    </row>
    <row r="6" customFormat="false" ht="13.8" hidden="false" customHeight="false" outlineLevel="0" collapsed="false">
      <c r="A6" s="4" t="n">
        <v>43192</v>
      </c>
      <c r="B6" s="11" t="n">
        <v>5.2</v>
      </c>
      <c r="C6" s="5" t="n">
        <f aca="false">YEARFRAC(A5,A6,2)</f>
        <v>0.505555555555556</v>
      </c>
      <c r="D6" s="6" t="n">
        <f aca="false">(B6%*A13-B5%*A12)/(A13-A12)</f>
        <v>0.0550164835164836</v>
      </c>
      <c r="E6" s="5" t="n">
        <f aca="false">(EXP(D6/2)-1)*2</f>
        <v>0.0557801733878716</v>
      </c>
      <c r="F6" s="5" t="n">
        <f aca="false">EXP(-A13*B6%)</f>
        <v>0.899794487559707</v>
      </c>
      <c r="G6" s="5" t="n">
        <f aca="false">$G$16*$G$17% * C6</f>
        <v>2.52777777777778</v>
      </c>
      <c r="H6" s="5" t="n">
        <f aca="false">$G$16*E6*C6</f>
        <v>2.81999765460906</v>
      </c>
      <c r="I6" s="5" t="n">
        <f aca="false">H6-G6</f>
        <v>0.292219876831285</v>
      </c>
      <c r="J6" s="5" t="n">
        <f aca="false">I6*F6</f>
        <v>0.262937834328167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3" t="s">
        <v>26</v>
      </c>
    </row>
    <row r="10" customFormat="false" ht="13.8" hidden="false" customHeight="false" outlineLevel="0" collapsed="false">
      <c r="A10" s="5" t="n">
        <f aca="false">SUM(C3)</f>
        <v>0.513888888888889</v>
      </c>
    </row>
    <row r="11" customFormat="false" ht="13.8" hidden="false" customHeight="false" outlineLevel="0" collapsed="false">
      <c r="A11" s="5" t="n">
        <f aca="false">SUM(C3:C4)</f>
        <v>1.01944444444445</v>
      </c>
    </row>
    <row r="12" customFormat="false" ht="15" hidden="false" customHeight="false" outlineLevel="0" collapsed="false">
      <c r="A12" s="5" t="n">
        <f aca="false">SUM(C3:C5)</f>
        <v>1.525</v>
      </c>
    </row>
    <row r="13" customFormat="false" ht="15" hidden="false" customHeight="false" outlineLevel="0" collapsed="false">
      <c r="A13" s="5" t="n">
        <f aca="false">SUM(C3:C6)</f>
        <v>2.03055555555556</v>
      </c>
    </row>
    <row r="16" customFormat="false" ht="15" hidden="false" customHeight="false" outlineLevel="0" collapsed="false">
      <c r="F16" s="3" t="s">
        <v>27</v>
      </c>
      <c r="G16" s="5" t="n">
        <v>100</v>
      </c>
    </row>
    <row r="17" customFormat="false" ht="15" hidden="false" customHeight="false" outlineLevel="0" collapsed="false">
      <c r="F17" s="3" t="s">
        <v>28</v>
      </c>
      <c r="G17" s="5" t="n">
        <v>5</v>
      </c>
    </row>
    <row r="18" customFormat="false" ht="15" hidden="false" customHeight="false" outlineLevel="0" collapsed="false">
      <c r="F18" s="9" t="s">
        <v>29</v>
      </c>
      <c r="G18" s="5" t="n">
        <f aca="false">SUM(J3:J6)</f>
        <v>0.495736285645129</v>
      </c>
    </row>
    <row r="24" customFormat="false" ht="15" hidden="false" customHeight="false" outlineLevel="0" collapsed="false">
      <c r="A24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1640625" defaultRowHeight="12.8" zeroHeight="false" outlineLevelRow="0" outlineLevelCol="0"/>
  <cols>
    <col collapsed="false" customWidth="true" hidden="false" outlineLevel="0" max="5" min="4" style="0" width="24.6"/>
  </cols>
  <sheetData>
    <row r="6" customFormat="false" ht="13.8" hidden="false" customHeight="false" outlineLevel="0" collapsed="false">
      <c r="C6" s="13" t="s">
        <v>31</v>
      </c>
      <c r="D6" s="4" t="n">
        <v>42461</v>
      </c>
    </row>
    <row r="7" customFormat="false" ht="13.8" hidden="false" customHeight="false" outlineLevel="0" collapsed="false">
      <c r="C7" s="13" t="s">
        <v>32</v>
      </c>
      <c r="D7" s="4" t="n">
        <v>42646</v>
      </c>
    </row>
    <row r="8" customFormat="false" ht="13.8" hidden="false" customHeight="false" outlineLevel="0" collapsed="false">
      <c r="C8" s="13" t="s">
        <v>33</v>
      </c>
      <c r="D8" s="14" t="n">
        <v>0.05</v>
      </c>
    </row>
    <row r="9" customFormat="false" ht="13.8" hidden="false" customHeight="false" outlineLevel="0" collapsed="false">
      <c r="C9" s="13" t="s">
        <v>34</v>
      </c>
      <c r="D9" s="0" t="n">
        <v>100</v>
      </c>
    </row>
    <row r="10" customFormat="false" ht="13.8" hidden="false" customHeight="false" outlineLevel="0" collapsed="false">
      <c r="C10" s="13" t="s">
        <v>18</v>
      </c>
      <c r="D10" s="15" t="n">
        <f aca="false">YEARFRAC(D6,D7,2)</f>
        <v>0.513888888888889</v>
      </c>
    </row>
    <row r="11" customFormat="false" ht="13.8" hidden="false" customHeight="false" outlineLevel="0" collapsed="false">
      <c r="C11" s="13" t="s">
        <v>35</v>
      </c>
      <c r="D11" s="16" t="n">
        <v>0.0474</v>
      </c>
    </row>
    <row r="13" customFormat="false" ht="13.8" hidden="false" customHeight="false" outlineLevel="0" collapsed="false">
      <c r="C13" s="17" t="s">
        <v>36</v>
      </c>
      <c r="D13" s="17" t="n">
        <f aca="false">(D8*D9*D10)+D9</f>
        <v>102.569444444444</v>
      </c>
    </row>
    <row r="14" customFormat="false" ht="13.8" hidden="false" customHeight="false" outlineLevel="0" collapsed="false">
      <c r="C14" s="0" t="s">
        <v>37</v>
      </c>
      <c r="D14" s="18" t="n">
        <f aca="false">EXP(-D10*D11)</f>
        <v>0.975935936716659</v>
      </c>
    </row>
    <row r="15" customFormat="false" ht="13.8" hidden="false" customHeight="false" outlineLevel="0" collapsed="false">
      <c r="C15" s="17" t="s">
        <v>38</v>
      </c>
      <c r="D15" s="19" t="n">
        <f aca="false">D14*D13</f>
        <v>100.101206842396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2021-05-09T17:02:36Z</dcterms:created>
  <dc:creator>Laura</dc:creator>
  <dc:description/>
  <dc:language>es-ES</dc:language>
  <cp:lastModifiedBy/>
  <dcterms:modified xsi:type="dcterms:W3CDTF">2021-05-18T23:37:24Z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