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media/image8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IR_NRAPHSON" sheetId="1" state="visible" r:id="rId2"/>
    <sheet name="DayCountFraction" sheetId="2" state="visible" r:id="rId3"/>
    <sheet name="Bono" sheetId="3" state="visible" r:id="rId4"/>
    <sheet name="Swap" sheetId="4" state="visible" r:id="rId5"/>
  </sheets>
  <calcPr iterateCount="100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<sst xmlns="http://schemas.openxmlformats.org/spreadsheetml/2006/main" count="31" uniqueCount="31">
  <si>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t xml:space="preserve">Y_n</t>
  </si>
  <si>
    <t xml:space="preserve">f(y)</t>
  </si>
  <si>
    <t xml:space="preserve">f'(y)</t>
  </si>
  <si>
    <t xml:space="preserve">Y_{n+1}</t>
  </si>
  <si>
    <t xml:space="preserve">tol</t>
  </si>
  <si>
    <t xml:space="preserve">30/360 respecto inicial</t>
  </si>
  <si>
    <t xml:space="preserve">30/360 dos a dos</t>
  </si>
  <si>
    <t xml:space="preserve">Actual/360 resp inicial</t>
  </si>
  <si>
    <t xml:space="preserve">Actual/360 dos a dos</t>
  </si>
  <si>
    <t xml:space="preserve">maturity(años)</t>
  </si>
  <si>
    <t xml:space="preserve">tipos zero cupon(%)</t>
  </si>
  <si>
    <t xml:space="preserve">nominal</t>
  </si>
  <si>
    <t xml:space="preserve">cupones(%)</t>
  </si>
  <si>
    <t xml:space="preserve">cupon</t>
  </si>
  <si>
    <t xml:space="preserve">fracc. Año cte.</t>
  </si>
  <si>
    <t xml:space="preserve">Precio</t>
  </si>
  <si>
    <t xml:space="preserve">calendariosPagos</t>
  </si>
  <si>
    <t xml:space="preserve">ZC rate(%)</t>
  </si>
  <si>
    <t xml:space="preserve">Act/360</t>
  </si>
  <si>
    <t xml:space="preserve">Tipo Forward Continuo</t>
  </si>
  <si>
    <t xml:space="preserve">Forward Semianual</t>
  </si>
  <si>
    <t xml:space="preserve">Factores Descuento</t>
  </si>
  <si>
    <t xml:space="preserve">flujosPataFija(millones)</t>
  </si>
  <si>
    <t xml:space="preserve">flujos Pata Flotante(millones)</t>
  </si>
  <si>
    <t xml:space="preserve">Diferencia payer-receiver(somos la pata fija)</t>
  </si>
  <si>
    <t xml:space="preserve">diferencia llevada a presente</t>
  </si>
  <si>
    <t xml:space="preserve">instante T</t>
  </si>
  <si>
    <t xml:space="preserve">nominal(millones)</t>
  </si>
  <si>
    <t xml:space="preserve">pataFija(%)</t>
  </si>
  <si>
    <t xml:space="preserve">Valor Actual Swap(M)</t>
  </si>
  <si>
    <t xml:space="preserve">El forward para el primero ya viene fijado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</si>
</sst>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0000"/>
    <numFmt numFmtId="166" formatCode="dd/mm/yyyy"/>
    <numFmt numFmtId="167" formatCode="General"/>
    <numFmt numFmtId="168" formatCode="0.000"/>
    <numFmt numFmtId="169" formatCode="0\ %"/>
    <numFmt numFmtId="170" formatCode="0"/>
    <numFmt numFmtId="171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EEBF7"/>
        <bgColor rgb="FFEDEDED"/>
      </patternFill>
    </fill>
    <fill>
      <patternFill patternType="solid">
        <fgColor rgb="FFEDEDED"/>
        <bgColor rgb="FFDEEBF7"/>
      </patternFill>
    </fill>
    <fill>
      <patternFill patternType="solid">
        <fgColor rgb="FFC5E0B4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484920</xdr:colOff>
      <xdr:row>2</xdr:row>
      <xdr:rowOff>142560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0" y="0"/>
          <a:ext cx="4348800" cy="523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12</xdr:row>
      <xdr:rowOff>0</xdr:rowOff>
    </xdr:from>
    <xdr:to>
      <xdr:col>7</xdr:col>
      <xdr:colOff>189360</xdr:colOff>
      <xdr:row>30</xdr:row>
      <xdr:rowOff>189720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0" y="2286000"/>
          <a:ext cx="7793280" cy="3618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G6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10.5390625" defaultRowHeight="15" zeroHeight="false" outlineLevelRow="0" outlineLevelCol="0"/>
  <cols>
    <col collapsed="false" customWidth="true" hidden="false" outlineLevel="0" max="3" min="3" style="0" width="11.85"/>
  </cols>
  <sheetData>
    <row r="6" customFormat="false" ht="15" hidden="false" customHeight="false" outlineLevel="0" collapsed="false">
      <c r="G6" s="0" t="s">
        <v>0</v>
      </c>
      <c r="H6" s="0" t="n">
        <f aca="false">H9</f>
        <v>0.0675981623414289</v>
      </c>
    </row>
    <row r="7" customFormat="false" ht="15" hidden="false" customHeight="false" outlineLevel="0" collapsed="false">
      <c r="G7" s="0" t="s">
        <v>1</v>
      </c>
      <c r="H7" s="0" t="n">
        <f aca="false">3*EXP(-$H$6*0.5) + 3*EXP(-$H$6) + 3*EXP(-$H$6*1.5)+ 103*EXP(-$H$6*2) - 98.39</f>
        <v>0</v>
      </c>
    </row>
    <row r="8" customFormat="false" ht="15" hidden="false" customHeight="false" outlineLevel="0" collapsed="false">
      <c r="G8" s="0" t="s">
        <v>2</v>
      </c>
      <c r="H8" s="0" t="n">
        <f aca="false">((3*EXP(-($H$6+0.001)*0.5)+3*EXP(-($H$6+0.001))+3*EXP(-($H$6+0.001)*1.5)+103*EXP(-($H$6+0.001)*2)-98.39)-H7)/0.001</f>
        <v>-188.085643045795</v>
      </c>
    </row>
    <row r="9" customFormat="false" ht="15" hidden="false" customHeight="false" outlineLevel="0" collapsed="false">
      <c r="G9" s="0" t="s">
        <v>3</v>
      </c>
      <c r="H9" s="0" t="n">
        <f aca="false">$H$6-($H$7/$H$8)</f>
        <v>0.0675981623414289</v>
      </c>
    </row>
    <row r="10" customFormat="false" ht="15" hidden="false" customHeight="false" outlineLevel="0" collapsed="false">
      <c r="G10" s="0" t="s">
        <v>4</v>
      </c>
      <c r="H10" s="1" t="n">
        <f aca="false">ABS($H$6-$H$9)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20.85"/>
    <col collapsed="false" customWidth="true" hidden="false" outlineLevel="0" max="3" min="3" style="0" width="15.43"/>
    <col collapsed="false" customWidth="true" hidden="false" outlineLevel="0" max="4" min="4" style="0" width="20.57"/>
    <col collapsed="false" customWidth="true" hidden="false" outlineLevel="0" max="5" min="5" style="0" width="19.14"/>
  </cols>
  <sheetData>
    <row r="1" customFormat="false" ht="15" hidden="false" customHeight="false" outlineLevel="0" collapsed="false">
      <c r="A1" s="2"/>
      <c r="B1" s="3" t="s">
        <v>5</v>
      </c>
      <c r="C1" s="3" t="s">
        <v>6</v>
      </c>
      <c r="D1" s="3" t="s">
        <v>7</v>
      </c>
      <c r="E1" s="3" t="s">
        <v>8</v>
      </c>
    </row>
    <row r="2" customFormat="false" ht="15" hidden="false" customHeight="false" outlineLevel="0" collapsed="false">
      <c r="A2" s="4" t="n">
        <v>42461</v>
      </c>
      <c r="B2" s="5" t="n">
        <f aca="false">YEARFRAC($A$2,A2)</f>
        <v>0</v>
      </c>
      <c r="C2" s="5"/>
      <c r="D2" s="5" t="n">
        <f aca="false">YEARFRAC($A$2,A2,2)</f>
        <v>0</v>
      </c>
      <c r="E2" s="5"/>
    </row>
    <row r="3" customFormat="false" ht="15" hidden="false" customHeight="false" outlineLevel="0" collapsed="false">
      <c r="A3" s="4" t="n">
        <v>42646</v>
      </c>
      <c r="B3" s="5" t="n">
        <f aca="false">YEARFRAC($A$2,A3)</f>
        <v>0.505555555555556</v>
      </c>
      <c r="C3" s="5" t="n">
        <f aca="false">YEARFRAC(A2,A3)</f>
        <v>0.505555555555556</v>
      </c>
      <c r="D3" s="5" t="n">
        <f aca="false">YEARFRAC($A$2,A3,2)</f>
        <v>0.513888888888889</v>
      </c>
      <c r="E3" s="5" t="n">
        <f aca="false">YEARFRAC(A2,A3,2)</f>
        <v>0.513888888888889</v>
      </c>
    </row>
    <row r="4" customFormat="false" ht="15" hidden="false" customHeight="false" outlineLevel="0" collapsed="false">
      <c r="A4" s="4" t="n">
        <v>42828</v>
      </c>
      <c r="B4" s="5" t="n">
        <f aca="false">YEARFRAC($A$2,A4)</f>
        <v>1.00555555555556</v>
      </c>
      <c r="C4" s="6" t="n">
        <f aca="false">YEARFRAC(A3,A4)</f>
        <v>0.5</v>
      </c>
      <c r="D4" s="5" t="n">
        <f aca="false">YEARFRAC($A$2,A4,2)</f>
        <v>1.01944444444444</v>
      </c>
      <c r="E4" s="5" t="n">
        <f aca="false">YEARFRAC(A3,A4,2)</f>
        <v>0.505555555555556</v>
      </c>
    </row>
    <row r="5" customFormat="false" ht="15" hidden="false" customHeight="false" outlineLevel="0" collapsed="false">
      <c r="A5" s="4" t="n">
        <v>43010</v>
      </c>
      <c r="B5" s="5" t="n">
        <f aca="false">YEARFRAC($A$2,A5)</f>
        <v>1.50277777777778</v>
      </c>
      <c r="C5" s="5" t="n">
        <f aca="false">YEARFRAC(A4,A5)</f>
        <v>0.497222222222222</v>
      </c>
      <c r="D5" s="5" t="n">
        <f aca="false">YEARFRAC($A$2,A5,2)</f>
        <v>1.525</v>
      </c>
      <c r="E5" s="5" t="n">
        <f aca="false">YEARFRAC(A4,A5,2)</f>
        <v>0.505555555555556</v>
      </c>
    </row>
    <row r="6" customFormat="false" ht="15" hidden="false" customHeight="false" outlineLevel="0" collapsed="false">
      <c r="A6" s="4" t="n">
        <v>43192</v>
      </c>
      <c r="B6" s="5" t="n">
        <f aca="false">YEARFRAC($A$2,A6)</f>
        <v>2.00277777777778</v>
      </c>
      <c r="C6" s="5" t="n">
        <f aca="false">YEARFRAC(A5,A6)</f>
        <v>0.5</v>
      </c>
      <c r="D6" s="5" t="n">
        <f aca="false">YEARFRAC($A$2,A6,2)</f>
        <v>2.03055555555556</v>
      </c>
      <c r="E6" s="5" t="n">
        <f aca="false">YEARFRAC(A5,A6,2)</f>
        <v>0.505555555555556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4.14"/>
    <col collapsed="false" customWidth="true" hidden="false" outlineLevel="0" max="3" min="3" style="0" width="18.71"/>
  </cols>
  <sheetData>
    <row r="3" customFormat="false" ht="15" hidden="false" customHeight="false" outlineLevel="0" collapsed="false">
      <c r="B3" s="7" t="s">
        <v>9</v>
      </c>
      <c r="C3" s="7" t="s">
        <v>10</v>
      </c>
      <c r="E3" s="7" t="s">
        <v>11</v>
      </c>
      <c r="F3" s="5" t="n">
        <v>100</v>
      </c>
    </row>
    <row r="4" customFormat="false" ht="15" hidden="false" customHeight="false" outlineLevel="0" collapsed="false">
      <c r="B4" s="5" t="n">
        <v>0.5</v>
      </c>
      <c r="C4" s="5" t="n">
        <v>5</v>
      </c>
      <c r="E4" s="7" t="s">
        <v>12</v>
      </c>
      <c r="F4" s="8" t="n">
        <v>6</v>
      </c>
    </row>
    <row r="5" customFormat="false" ht="15" hidden="false" customHeight="false" outlineLevel="0" collapsed="false">
      <c r="B5" s="5" t="n">
        <v>1</v>
      </c>
      <c r="C5" s="5" t="n">
        <v>5.8</v>
      </c>
      <c r="E5" s="7" t="s">
        <v>13</v>
      </c>
      <c r="F5" s="5" t="n">
        <f aca="false">$F$3*$F$4%</f>
        <v>6</v>
      </c>
    </row>
    <row r="6" customFormat="false" ht="15" hidden="false" customHeight="false" outlineLevel="0" collapsed="false">
      <c r="B6" s="5" t="n">
        <v>1.5</v>
      </c>
      <c r="C6" s="5" t="n">
        <v>6.4</v>
      </c>
      <c r="E6" s="7" t="s">
        <v>14</v>
      </c>
      <c r="F6" s="5" t="n">
        <v>0.5</v>
      </c>
    </row>
    <row r="7" customFormat="false" ht="15" hidden="false" customHeight="false" outlineLevel="0" collapsed="false">
      <c r="B7" s="5" t="n">
        <v>2</v>
      </c>
      <c r="C7" s="5" t="n">
        <v>6.8</v>
      </c>
    </row>
    <row r="8" customFormat="false" ht="15" hidden="false" customHeight="false" outlineLevel="0" collapsed="false">
      <c r="E8" s="9" t="s">
        <v>15</v>
      </c>
      <c r="F8" s="5" t="n">
        <f aca="false">F5*DayCountFraction!E3*EXP(-DayCountFraction!D3*C4%) + F5*DayCountFraction!E4*EXP(-DayCountFraction!D4*C5%) + F5*DayCountFraction!E5*EXP(-DayCountFraction!D5*C6%) + (F5*DayCountFraction!E6+ F3)*EXP(-DayCountFraction!D6*C7%)</f>
        <v>98.3607864997613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10" width="16.43"/>
    <col collapsed="false" customWidth="true" hidden="false" outlineLevel="0" max="3" min="3" style="0" width="17.57"/>
    <col collapsed="false" customWidth="true" hidden="false" outlineLevel="0" max="5" min="4" style="0" width="21.43"/>
    <col collapsed="false" customWidth="true" hidden="false" outlineLevel="0" max="6" min="6" style="0" width="20.14"/>
    <col collapsed="false" customWidth="true" hidden="false" outlineLevel="0" max="7" min="7" style="0" width="22.43"/>
    <col collapsed="false" customWidth="true" hidden="false" outlineLevel="0" max="8" min="8" style="0" width="27.72"/>
    <col collapsed="false" customWidth="true" hidden="false" outlineLevel="0" max="9" min="9" style="0" width="41"/>
    <col collapsed="false" customWidth="true" hidden="false" outlineLevel="0" max="10" min="10" style="0" width="27.15"/>
  </cols>
  <sheetData>
    <row r="1" customFormat="false" ht="15" hidden="false" customHeight="false" outlineLevel="0" collapsed="false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</row>
    <row r="2" customFormat="false" ht="15" hidden="false" customHeight="false" outlineLevel="0" collapsed="false">
      <c r="A2" s="4" t="n">
        <v>42461</v>
      </c>
      <c r="B2" s="11"/>
      <c r="C2" s="5"/>
      <c r="D2" s="5"/>
      <c r="E2" s="5"/>
      <c r="F2" s="5"/>
      <c r="G2" s="5"/>
      <c r="H2" s="5"/>
      <c r="I2" s="5"/>
      <c r="J2" s="5"/>
    </row>
    <row r="3" customFormat="false" ht="15" hidden="false" customHeight="false" outlineLevel="0" collapsed="false">
      <c r="A3" s="4" t="n">
        <v>42646</v>
      </c>
      <c r="B3" s="12" t="n">
        <v>4.74</v>
      </c>
      <c r="C3" s="5" t="n">
        <f aca="false">YEARFRAC(A2,A3,2)</f>
        <v>0.513888888888889</v>
      </c>
      <c r="D3" s="5" t="n">
        <v>0.048</v>
      </c>
      <c r="E3" s="5" t="n">
        <v>0.048</v>
      </c>
      <c r="F3" s="5" t="n">
        <f aca="false">EXP(-C3*B3%)</f>
        <v>0.975935936716658</v>
      </c>
      <c r="G3" s="5" t="n">
        <f aca="false">$G$16*$G$17% * C3</f>
        <v>2.56944444444444</v>
      </c>
      <c r="H3" s="5" t="n">
        <f aca="false">$G$16*E3*C3</f>
        <v>2.46666666666667</v>
      </c>
      <c r="I3" s="5" t="n">
        <f aca="false">G3-H3</f>
        <v>0.102777777777778</v>
      </c>
      <c r="J3" s="5" t="n">
        <f aca="false">I3*F3</f>
        <v>0.100304526829212</v>
      </c>
    </row>
    <row r="4" customFormat="false" ht="15" hidden="false" customHeight="false" outlineLevel="0" collapsed="false">
      <c r="A4" s="4" t="n">
        <v>42828</v>
      </c>
      <c r="B4" s="12" t="n">
        <v>5</v>
      </c>
      <c r="C4" s="5" t="n">
        <f aca="false">YEARFRAC(A3,A4,2)</f>
        <v>0.505555555555556</v>
      </c>
      <c r="D4" s="5" t="n">
        <f aca="false">(B4%*A11-B3%*A10)/(A11-A10)</f>
        <v>0.0526</v>
      </c>
      <c r="E4" s="5" t="n">
        <f aca="false">(EXP(D4/2)-1)*2</f>
        <v>0.0532977938958914</v>
      </c>
      <c r="F4" s="5" t="n">
        <f aca="false">EXP(-C4*B4%)</f>
        <v>0.975039030232538</v>
      </c>
      <c r="G4" s="5" t="n">
        <f aca="false">$G$16*$G$17% * C4</f>
        <v>2.52777777777778</v>
      </c>
      <c r="H4" s="5" t="n">
        <f aca="false">$G$16*E4*C4</f>
        <v>2.69449958029229</v>
      </c>
      <c r="I4" s="5" t="n">
        <f aca="false">G4-H4</f>
        <v>-0.166721802514509</v>
      </c>
      <c r="J4" s="5" t="n">
        <f aca="false">I4*F4</f>
        <v>-0.162560264642368</v>
      </c>
    </row>
    <row r="5" customFormat="false" ht="15" hidden="false" customHeight="false" outlineLevel="0" collapsed="false">
      <c r="A5" s="4" t="n">
        <v>43010</v>
      </c>
      <c r="B5" s="12" t="n">
        <v>5.1</v>
      </c>
      <c r="C5" s="5" t="n">
        <f aca="false">YEARFRAC(A4,A5,2)</f>
        <v>0.505555555555556</v>
      </c>
      <c r="D5" s="5" t="n">
        <f aca="false">(B5%*A12-B4%*A11)/(A12-A11)</f>
        <v>0.053</v>
      </c>
      <c r="E5" s="5" t="n">
        <f aca="false">(EXP(D5/2)-1)*2</f>
        <v>0.0537084945233644</v>
      </c>
      <c r="F5" s="5" t="n">
        <f aca="false">EXP(-C5*B5%)</f>
        <v>0.974546218416293</v>
      </c>
      <c r="G5" s="5" t="n">
        <f aca="false">$G$16*$G$17% * C5</f>
        <v>2.52777777777778</v>
      </c>
      <c r="H5" s="5" t="n">
        <f aca="false">$G$16*E5*C5</f>
        <v>2.7152627786812</v>
      </c>
      <c r="I5" s="5" t="n">
        <f aca="false">G5-H5</f>
        <v>-0.18748500090342</v>
      </c>
      <c r="J5" s="5" t="n">
        <f aca="false">I5*F5</f>
        <v>-0.182712798640203</v>
      </c>
    </row>
    <row r="6" customFormat="false" ht="15" hidden="false" customHeight="false" outlineLevel="0" collapsed="false">
      <c r="A6" s="4" t="n">
        <v>43192</v>
      </c>
      <c r="B6" s="12" t="n">
        <v>5.2</v>
      </c>
      <c r="C6" s="5" t="n">
        <f aca="false">YEARFRAC(A5,A6,2)</f>
        <v>0.505555555555556</v>
      </c>
      <c r="D6" s="6" t="n">
        <f aca="false">(B6%*A13-B5%*A12)/(A13-A12)</f>
        <v>0.055</v>
      </c>
      <c r="E6" s="5" t="n">
        <f aca="false">(EXP(D6/2)-1)*2</f>
        <v>0.0557632302145055</v>
      </c>
      <c r="F6" s="5" t="n">
        <f aca="false">EXP(-C6*B6%)</f>
        <v>0.974053655680831</v>
      </c>
      <c r="G6" s="5" t="n">
        <f aca="false">$G$16*$G$17% * C6</f>
        <v>2.52777777777778</v>
      </c>
      <c r="H6" s="5" t="n">
        <f aca="false">$G$16*E6*C6</f>
        <v>2.81914108306667</v>
      </c>
      <c r="I6" s="5" t="n">
        <f aca="false">G6-H6</f>
        <v>-0.291363305288888</v>
      </c>
      <c r="J6" s="5" t="n">
        <f aca="false">I6*F6</f>
        <v>-0.283803492647891</v>
      </c>
    </row>
    <row r="7" customFormat="false" ht="15" hidden="false" customHeight="false" outlineLevel="0" collapsed="false">
      <c r="I7" s="10"/>
    </row>
    <row r="9" customFormat="false" ht="15" hidden="false" customHeight="false" outlineLevel="0" collapsed="false">
      <c r="A9" s="3" t="s">
        <v>26</v>
      </c>
    </row>
    <row r="10" customFormat="false" ht="15" hidden="false" customHeight="false" outlineLevel="0" collapsed="false">
      <c r="A10" s="5" t="n">
        <v>1</v>
      </c>
    </row>
    <row r="11" customFormat="false" ht="15" hidden="false" customHeight="false" outlineLevel="0" collapsed="false">
      <c r="A11" s="5" t="n">
        <v>2</v>
      </c>
    </row>
    <row r="12" customFormat="false" ht="15" hidden="false" customHeight="false" outlineLevel="0" collapsed="false">
      <c r="A12" s="5" t="n">
        <v>3</v>
      </c>
    </row>
    <row r="13" customFormat="false" ht="15" hidden="false" customHeight="false" outlineLevel="0" collapsed="false">
      <c r="A13" s="5" t="n">
        <v>4</v>
      </c>
    </row>
    <row r="16" customFormat="false" ht="15" hidden="false" customHeight="false" outlineLevel="0" collapsed="false">
      <c r="F16" s="3" t="s">
        <v>27</v>
      </c>
      <c r="G16" s="5" t="n">
        <v>100</v>
      </c>
    </row>
    <row r="17" customFormat="false" ht="15" hidden="false" customHeight="false" outlineLevel="0" collapsed="false">
      <c r="F17" s="3" t="s">
        <v>28</v>
      </c>
      <c r="G17" s="5" t="n">
        <v>5</v>
      </c>
    </row>
    <row r="18" customFormat="false" ht="15" hidden="false" customHeight="false" outlineLevel="0" collapsed="false">
      <c r="F18" s="9" t="s">
        <v>29</v>
      </c>
      <c r="G18" s="5" t="n">
        <f aca="false">SUM(J3:J6)</f>
        <v>-0.52877202910125</v>
      </c>
    </row>
    <row r="24" customFormat="false" ht="15" hidden="false" customHeight="false" outlineLevel="0" collapsed="false">
      <c r="A24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2021-05-09T17:02:36Z</dcterms:created>
  <dc:creator>Laura</dc:creator>
  <dc:description/>
  <dc:language>es-ES</dc:language>
  <cp:lastModifiedBy/>
  <dcterms:modified xsi:type="dcterms:W3CDTF">2021-05-13T20:22:11Z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