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esktop\FintechMaster\2Cuatrimestre\FrontOffice\"/>
    </mc:Choice>
  </mc:AlternateContent>
  <xr:revisionPtr revIDLastSave="0" documentId="13_ncr:1_{260EA05B-2AE7-43E6-B6D6-44F652CD4186}" xr6:coauthVersionLast="45" xr6:coauthVersionMax="45" xr10:uidLastSave="{00000000-0000-0000-0000-000000000000}"/>
  <bookViews>
    <workbookView xWindow="-120" yWindow="-120" windowWidth="29040" windowHeight="15840" activeTab="3" xr2:uid="{9A77E292-F4E6-4860-BD34-2A020D159518}"/>
  </bookViews>
  <sheets>
    <sheet name="TIR_NRAPHSON" sheetId="1" r:id="rId1"/>
    <sheet name="DayCountFraction" sheetId="2" r:id="rId2"/>
    <sheet name="Bono" sheetId="3" r:id="rId3"/>
    <sheet name="Swap" sheetId="4" r:id="rId4"/>
  </sheets>
  <calcPr calcId="191029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4" l="1"/>
  <c r="J4" i="4"/>
  <c r="J5" i="4"/>
  <c r="J6" i="4"/>
  <c r="J3" i="4"/>
  <c r="I4" i="4"/>
  <c r="I5" i="4"/>
  <c r="I6" i="4"/>
  <c r="I3" i="4"/>
  <c r="H4" i="4"/>
  <c r="H5" i="4"/>
  <c r="H6" i="4"/>
  <c r="H3" i="4"/>
  <c r="E5" i="4"/>
  <c r="E6" i="4"/>
  <c r="E4" i="4"/>
  <c r="D4" i="4"/>
  <c r="D5" i="4"/>
  <c r="D6" i="4"/>
  <c r="F4" i="4"/>
  <c r="F5" i="4"/>
  <c r="F6" i="4"/>
  <c r="F3" i="4"/>
  <c r="C4" i="4"/>
  <c r="G4" i="4" s="1"/>
  <c r="C5" i="4"/>
  <c r="G5" i="4" s="1"/>
  <c r="C6" i="4"/>
  <c r="G6" i="4" s="1"/>
  <c r="C3" i="4"/>
  <c r="G3" i="4" s="1"/>
  <c r="E3" i="2"/>
  <c r="F8" i="3"/>
  <c r="F5" i="3"/>
  <c r="E4" i="2"/>
  <c r="E5" i="2"/>
  <c r="E6" i="2"/>
  <c r="D3" i="2"/>
  <c r="D4" i="2"/>
  <c r="D5" i="2"/>
  <c r="D6" i="2"/>
  <c r="D2" i="2"/>
  <c r="C4" i="2"/>
  <c r="C5" i="2"/>
  <c r="C6" i="2"/>
  <c r="C3" i="2"/>
  <c r="B3" i="2"/>
  <c r="B4" i="2"/>
  <c r="B5" i="2"/>
  <c r="B6" i="2"/>
  <c r="B2" i="2"/>
  <c r="H6" i="1" l="1"/>
  <c r="H7" i="1"/>
  <c r="H8" i="1"/>
  <c r="H9" i="1"/>
  <c r="H10" i="1"/>
</calcChain>
</file>

<file path=xl/sharedStrings.xml><?xml version="1.0" encoding="utf-8"?>
<sst xmlns="http://schemas.openxmlformats.org/spreadsheetml/2006/main" count="31" uniqueCount="31">
  <si>
    <t>f(y)</t>
  </si>
  <si>
    <t>f'(y)</t>
  </si>
  <si>
    <t>Y_{n+1}</t>
  </si>
  <si>
    <t>Y_n</t>
  </si>
  <si>
    <t>tol</t>
  </si>
  <si>
    <t>30/360 respecto inicial</t>
  </si>
  <si>
    <t>30/360 dos a dos</t>
  </si>
  <si>
    <t>Actual/360 resp inicial</t>
  </si>
  <si>
    <t>Actual/360 dos a dos</t>
  </si>
  <si>
    <t>maturity(años)</t>
  </si>
  <si>
    <t>tipos zero cupon(%)</t>
  </si>
  <si>
    <t>nominal</t>
  </si>
  <si>
    <t>cupones(%)</t>
  </si>
  <si>
    <t>Precio</t>
  </si>
  <si>
    <t>cupon</t>
  </si>
  <si>
    <t>fracc. Año cte.</t>
  </si>
  <si>
    <t>calendariosPagos</t>
  </si>
  <si>
    <t>nominal(millones)</t>
  </si>
  <si>
    <t>pataFija(%)</t>
  </si>
  <si>
    <t>Act/360</t>
  </si>
  <si>
    <t>ZC rate(%)</t>
  </si>
  <si>
    <t>Factores Descuento</t>
  </si>
  <si>
    <t>instante T</t>
  </si>
  <si>
    <t>Tipo Forward Continuo</t>
  </si>
  <si>
    <t>Forward Semianual</t>
  </si>
  <si>
    <t>Diferencia payer-receiver(somos la pata fija)</t>
  </si>
  <si>
    <t>diferencia llevada a presente</t>
  </si>
  <si>
    <t>El forward para el primero ya viene fijado</t>
  </si>
  <si>
    <t>flujosPataFija(millones)</t>
  </si>
  <si>
    <t>flujos Pata Flotante(millones)</t>
  </si>
  <si>
    <t>Valor Actual Swap(M)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</si>
</sst>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quotePrefix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0" fontId="0" fillId="5" borderId="1" xfId="0" applyFill="1" applyBorder="1"/>
    <xf numFmtId="1" fontId="0" fillId="0" borderId="1" xfId="1" applyNumberFormat="1" applyFont="1" applyBorder="1"/>
    <xf numFmtId="0" fontId="0" fillId="4" borderId="1" xfId="0" applyFill="1" applyBorder="1"/>
    <xf numFmtId="167" fontId="0" fillId="0" borderId="1" xfId="0" applyNumberFormat="1" applyBorder="1"/>
    <xf numFmtId="0" fontId="0" fillId="0" borderId="0" xfId="0" applyFill="1"/>
    <xf numFmtId="0" fontId="0" fillId="0" borderId="1" xfId="0" applyFill="1" applyBorder="1"/>
    <xf numFmtId="2" fontId="0" fillId="0" borderId="1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485330</xdr:colOff>
      <xdr:row>2</xdr:row>
      <xdr:rowOff>142810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650FA6-D8D5-4780-A72A-D07F6835A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61905" cy="5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7</xdr:col>
      <xdr:colOff>189726</xdr:colOff>
      <xdr:row>30</xdr:row>
      <xdr:rowOff>190048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C05D73-9B9C-4B74-BD85-1E53C4993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6190476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1873-74B9-4402-9E35-D614C24F8392}">
  <dimension ref="G6:H10"/>
  <sheetViews>
    <sheetView workbookViewId="0">
      <selection activeCell="H7" sqref="H7"/>
    </sheetView>
  </sheetViews>
  <sheetFormatPr baseColWidth="10" defaultRowHeight="15" x14ac:dyDescent="0.25"/>
  <cols>
    <col min="3" max="3" width="11.85546875" bestFit="1" customWidth="1"/>
  </cols>
  <sheetData>
    <row r="6" spans="7:8" x14ac:dyDescent="0.25">
      <c r="G6" t="s">
        <v>3</v>
      </c>
      <c r="H6">
        <f ca="1">H9</f>
        <v>6.7598162341428861E-2</v>
      </c>
    </row>
    <row r="7" spans="7:8" x14ac:dyDescent="0.25">
      <c r="G7" t="s">
        <v>0</v>
      </c>
      <c r="H7">
        <f ca="1">3*EXP(-$H$6*0.5) + 3*EXP(-$H$6) + 3*EXP(-$H$6*1.5)+ 103*EXP(-$H$6*2) - 98.39</f>
        <v>0</v>
      </c>
    </row>
    <row r="8" spans="7:8" x14ac:dyDescent="0.25">
      <c r="G8" t="s">
        <v>1</v>
      </c>
      <c r="H8">
        <f ca="1">((3*EXP(-($H$6+0.001)*0.5)+3*EXP(-($H$6+0.001))+3*EXP(-($H$6+0.001)*1.5)+103*EXP(-($H$6+0.001)*2)-98.39)-H7)/0.001</f>
        <v>-188.08564304579534</v>
      </c>
    </row>
    <row r="9" spans="7:8" x14ac:dyDescent="0.25">
      <c r="G9" t="s">
        <v>2</v>
      </c>
      <c r="H9">
        <f ca="1">$H$6-($H$7/$H$8)</f>
        <v>6.7598162341428861E-2</v>
      </c>
    </row>
    <row r="10" spans="7:8" x14ac:dyDescent="0.25">
      <c r="G10" t="s">
        <v>4</v>
      </c>
      <c r="H10" s="1">
        <f ca="1">ABS($H$6-$H$9)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82FCA-E5D2-4539-AEC7-24503391CF95}">
  <dimension ref="A1:E6"/>
  <sheetViews>
    <sheetView workbookViewId="0">
      <selection activeCell="E4" sqref="E4"/>
    </sheetView>
  </sheetViews>
  <sheetFormatPr baseColWidth="10" defaultRowHeight="15" x14ac:dyDescent="0.25"/>
  <cols>
    <col min="2" max="2" width="20.85546875" bestFit="1" customWidth="1"/>
    <col min="3" max="3" width="15.42578125" bestFit="1" customWidth="1"/>
    <col min="4" max="4" width="20.5703125" bestFit="1" customWidth="1"/>
    <col min="5" max="5" width="19.140625" bestFit="1" customWidth="1"/>
  </cols>
  <sheetData>
    <row r="1" spans="1:5" x14ac:dyDescent="0.25">
      <c r="A1" s="6"/>
      <c r="B1" s="3" t="s">
        <v>5</v>
      </c>
      <c r="C1" s="3" t="s">
        <v>6</v>
      </c>
      <c r="D1" s="4" t="s">
        <v>7</v>
      </c>
      <c r="E1" s="4" t="s">
        <v>8</v>
      </c>
    </row>
    <row r="2" spans="1:5" x14ac:dyDescent="0.25">
      <c r="A2" s="5">
        <v>42461</v>
      </c>
      <c r="B2" s="2">
        <f>YEARFRAC($A$2,A2)</f>
        <v>0</v>
      </c>
      <c r="C2" s="2"/>
      <c r="D2" s="2">
        <f>YEARFRAC($A$2,A2,2)</f>
        <v>0</v>
      </c>
      <c r="E2" s="2"/>
    </row>
    <row r="3" spans="1:5" x14ac:dyDescent="0.25">
      <c r="A3" s="5">
        <v>42646</v>
      </c>
      <c r="B3" s="2">
        <f t="shared" ref="B3:B6" si="0">YEARFRAC($A$2,A3)</f>
        <v>0.50555555555555554</v>
      </c>
      <c r="C3" s="2">
        <f>YEARFRAC(A2,A3)</f>
        <v>0.50555555555555554</v>
      </c>
      <c r="D3" s="2">
        <f t="shared" ref="D3:D6" si="1">YEARFRAC($A$2,A3,2)</f>
        <v>0.51388888888888884</v>
      </c>
      <c r="E3" s="2">
        <f>YEARFRAC(A2,A3,2)</f>
        <v>0.51388888888888884</v>
      </c>
    </row>
    <row r="4" spans="1:5" x14ac:dyDescent="0.25">
      <c r="A4" s="5">
        <v>42828</v>
      </c>
      <c r="B4" s="2">
        <f t="shared" si="0"/>
        <v>1.0055555555555555</v>
      </c>
      <c r="C4" s="10">
        <f t="shared" ref="C4:C6" si="2">YEARFRAC(A3,A4)</f>
        <v>0.5</v>
      </c>
      <c r="D4" s="2">
        <f t="shared" si="1"/>
        <v>1.0194444444444444</v>
      </c>
      <c r="E4" s="2">
        <f t="shared" ref="E4:E6" si="3">YEARFRAC(A3,A4,2)</f>
        <v>0.50555555555555554</v>
      </c>
    </row>
    <row r="5" spans="1:5" x14ac:dyDescent="0.25">
      <c r="A5" s="5">
        <v>43010</v>
      </c>
      <c r="B5" s="2">
        <f t="shared" si="0"/>
        <v>1.5027777777777778</v>
      </c>
      <c r="C5" s="2">
        <f t="shared" si="2"/>
        <v>0.49722222222222223</v>
      </c>
      <c r="D5" s="2">
        <f t="shared" si="1"/>
        <v>1.5249999999999999</v>
      </c>
      <c r="E5" s="2">
        <f t="shared" si="3"/>
        <v>0.50555555555555554</v>
      </c>
    </row>
    <row r="6" spans="1:5" x14ac:dyDescent="0.25">
      <c r="A6" s="5">
        <v>43192</v>
      </c>
      <c r="B6" s="2">
        <f t="shared" si="0"/>
        <v>2.0027777777777778</v>
      </c>
      <c r="C6" s="2">
        <f t="shared" si="2"/>
        <v>0.5</v>
      </c>
      <c r="D6" s="2">
        <f t="shared" si="1"/>
        <v>2.0305555555555554</v>
      </c>
      <c r="E6" s="2">
        <f t="shared" si="3"/>
        <v>0.50555555555555554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5A1AE-FD96-49C6-8677-34AC28EB26EE}">
  <dimension ref="B3:F8"/>
  <sheetViews>
    <sheetView workbookViewId="0">
      <selection activeCell="I11" sqref="I11"/>
    </sheetView>
  </sheetViews>
  <sheetFormatPr baseColWidth="10" defaultRowHeight="15" x14ac:dyDescent="0.25"/>
  <cols>
    <col min="2" max="2" width="14.140625" bestFit="1" customWidth="1"/>
    <col min="3" max="3" width="18.7109375" bestFit="1" customWidth="1"/>
  </cols>
  <sheetData>
    <row r="3" spans="2:6" x14ac:dyDescent="0.25">
      <c r="B3" s="7" t="s">
        <v>9</v>
      </c>
      <c r="C3" s="7" t="s">
        <v>10</v>
      </c>
      <c r="E3" s="7" t="s">
        <v>11</v>
      </c>
      <c r="F3" s="2">
        <v>100</v>
      </c>
    </row>
    <row r="4" spans="2:6" x14ac:dyDescent="0.25">
      <c r="B4" s="2">
        <v>0.5</v>
      </c>
      <c r="C4" s="2">
        <v>5</v>
      </c>
      <c r="E4" s="7" t="s">
        <v>12</v>
      </c>
      <c r="F4" s="8">
        <v>6</v>
      </c>
    </row>
    <row r="5" spans="2:6" x14ac:dyDescent="0.25">
      <c r="B5" s="2">
        <v>1</v>
      </c>
      <c r="C5" s="2">
        <v>5.8</v>
      </c>
      <c r="E5" s="7" t="s">
        <v>14</v>
      </c>
      <c r="F5" s="2">
        <f>$F$3*$F$4%</f>
        <v>6</v>
      </c>
    </row>
    <row r="6" spans="2:6" x14ac:dyDescent="0.25">
      <c r="B6" s="2">
        <v>1.5</v>
      </c>
      <c r="C6" s="2">
        <v>6.4</v>
      </c>
      <c r="E6" s="7" t="s">
        <v>15</v>
      </c>
      <c r="F6" s="2">
        <v>0.5</v>
      </c>
    </row>
    <row r="7" spans="2:6" x14ac:dyDescent="0.25">
      <c r="B7" s="2">
        <v>2</v>
      </c>
      <c r="C7" s="2">
        <v>6.8</v>
      </c>
    </row>
    <row r="8" spans="2:6" x14ac:dyDescent="0.25">
      <c r="E8" s="9" t="s">
        <v>13</v>
      </c>
      <c r="F8" s="2">
        <f>F5*F6*EXP(-0.5*C4%) + F5*F6*EXP(-1*C5%) + F5*F6*EXP(-1.5*C6%) + (F5*F6 + F3)*EXP(-2*C7%)</f>
        <v>98.385062772939605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6252-0816-439F-9850-9CAE15355C85}">
  <dimension ref="A1:J24"/>
  <sheetViews>
    <sheetView tabSelected="1" workbookViewId="0">
      <selection sqref="A1:J1"/>
    </sheetView>
  </sheetViews>
  <sheetFormatPr baseColWidth="10" defaultRowHeight="15" x14ac:dyDescent="0.25"/>
  <cols>
    <col min="1" max="1" width="16.42578125" bestFit="1" customWidth="1"/>
    <col min="2" max="2" width="16.42578125" style="11" customWidth="1"/>
    <col min="3" max="3" width="17.5703125" bestFit="1" customWidth="1"/>
    <col min="4" max="4" width="21.42578125" bestFit="1" customWidth="1"/>
    <col min="5" max="5" width="21.42578125" customWidth="1"/>
    <col min="6" max="6" width="20.140625" bestFit="1" customWidth="1"/>
    <col min="7" max="7" width="22.42578125" bestFit="1" customWidth="1"/>
    <col min="8" max="8" width="27.7109375" bestFit="1" customWidth="1"/>
    <col min="9" max="9" width="41" bestFit="1" customWidth="1"/>
    <col min="10" max="10" width="27.140625" bestFit="1" customWidth="1"/>
  </cols>
  <sheetData>
    <row r="1" spans="1:10" x14ac:dyDescent="0.25">
      <c r="A1" s="4" t="s">
        <v>16</v>
      </c>
      <c r="B1" s="4" t="s">
        <v>20</v>
      </c>
      <c r="C1" s="4" t="s">
        <v>19</v>
      </c>
      <c r="D1" s="4" t="s">
        <v>23</v>
      </c>
      <c r="E1" s="4" t="s">
        <v>24</v>
      </c>
      <c r="F1" s="4" t="s">
        <v>21</v>
      </c>
      <c r="G1" s="4" t="s">
        <v>28</v>
      </c>
      <c r="H1" s="4" t="s">
        <v>29</v>
      </c>
      <c r="I1" s="4" t="s">
        <v>25</v>
      </c>
      <c r="J1" s="4" t="s">
        <v>26</v>
      </c>
    </row>
    <row r="2" spans="1:10" x14ac:dyDescent="0.25">
      <c r="A2" s="5">
        <v>42461</v>
      </c>
      <c r="B2" s="12"/>
      <c r="C2" s="2"/>
      <c r="D2" s="2"/>
      <c r="E2" s="2"/>
      <c r="F2" s="2"/>
      <c r="G2" s="2"/>
      <c r="H2" s="2"/>
      <c r="I2" s="2"/>
      <c r="J2" s="2"/>
    </row>
    <row r="3" spans="1:10" x14ac:dyDescent="0.25">
      <c r="A3" s="5">
        <v>42646</v>
      </c>
      <c r="B3" s="13">
        <v>4.74</v>
      </c>
      <c r="C3" s="2">
        <f>YEARFRAC(A2,A3,2)</f>
        <v>0.51388888888888884</v>
      </c>
      <c r="D3" s="2">
        <v>4.8000000000000001E-2</v>
      </c>
      <c r="E3" s="2">
        <v>4.8000000000000001E-2</v>
      </c>
      <c r="F3" s="2">
        <f>EXP(-C3*B3%)</f>
        <v>0.97593593671665857</v>
      </c>
      <c r="G3" s="2">
        <f>$G$16*$G$17% * C3</f>
        <v>2.5694444444444442</v>
      </c>
      <c r="H3" s="2">
        <f>$G$16*E3*C3</f>
        <v>2.4666666666666663</v>
      </c>
      <c r="I3" s="2">
        <f>G3-H3</f>
        <v>0.10277777777777786</v>
      </c>
      <c r="J3" s="2">
        <f>I3*F3</f>
        <v>0.1003045268292122</v>
      </c>
    </row>
    <row r="4" spans="1:10" x14ac:dyDescent="0.25">
      <c r="A4" s="5">
        <v>42828</v>
      </c>
      <c r="B4" s="13">
        <v>5</v>
      </c>
      <c r="C4" s="2">
        <f t="shared" ref="C4:C6" si="0">YEARFRAC(A3,A4,2)</f>
        <v>0.50555555555555554</v>
      </c>
      <c r="D4" s="2">
        <f>(B4%*A11-B3%*A10)/(A11-A10)</f>
        <v>5.2600000000000001E-2</v>
      </c>
      <c r="E4" s="2">
        <f>(EXP(D4/2)-1)*2</f>
        <v>5.3297793895891399E-2</v>
      </c>
      <c r="F4" s="2">
        <f t="shared" ref="F4:F6" si="1">EXP(-C4*B4%)</f>
        <v>0.97503903023253824</v>
      </c>
      <c r="G4" s="2">
        <f>$G$16*$G$17% * C4</f>
        <v>2.5277777777777777</v>
      </c>
      <c r="H4" s="2">
        <f t="shared" ref="H4:H6" si="2">$G$16*E4*C4</f>
        <v>2.6944995802922871</v>
      </c>
      <c r="I4" s="2">
        <f t="shared" ref="I4:I6" si="3">G4-H4</f>
        <v>-0.16672180251450941</v>
      </c>
      <c r="J4" s="2">
        <f t="shared" ref="J4:J6" si="4">I4*F4</f>
        <v>-0.162560264642368</v>
      </c>
    </row>
    <row r="5" spans="1:10" x14ac:dyDescent="0.25">
      <c r="A5" s="5">
        <v>43010</v>
      </c>
      <c r="B5" s="13">
        <v>5.0999999999999996</v>
      </c>
      <c r="C5" s="2">
        <f t="shared" si="0"/>
        <v>0.50555555555555554</v>
      </c>
      <c r="D5" s="2">
        <f t="shared" ref="D5:D6" si="5">(B5%*A12-B4%*A11)/(A12-A11)</f>
        <v>5.2999999999999992E-2</v>
      </c>
      <c r="E5" s="2">
        <f t="shared" ref="E5:E6" si="6">(EXP(D5/2)-1)*2</f>
        <v>5.3708494523364347E-2</v>
      </c>
      <c r="F5" s="2">
        <f t="shared" si="1"/>
        <v>0.97454621841629274</v>
      </c>
      <c r="G5" s="2">
        <f>$G$16*$G$17% * C5</f>
        <v>2.5277777777777777</v>
      </c>
      <c r="H5" s="2">
        <f t="shared" si="2"/>
        <v>2.7152627786811974</v>
      </c>
      <c r="I5" s="2">
        <f t="shared" si="3"/>
        <v>-0.18748500090341969</v>
      </c>
      <c r="J5" s="2">
        <f t="shared" si="4"/>
        <v>-0.18271279864020287</v>
      </c>
    </row>
    <row r="6" spans="1:10" x14ac:dyDescent="0.25">
      <c r="A6" s="5">
        <v>43192</v>
      </c>
      <c r="B6" s="13">
        <v>5.2</v>
      </c>
      <c r="C6" s="2">
        <f t="shared" si="0"/>
        <v>0.50555555555555554</v>
      </c>
      <c r="D6" s="10">
        <f t="shared" si="5"/>
        <v>5.5000000000000021E-2</v>
      </c>
      <c r="E6" s="2">
        <f t="shared" si="6"/>
        <v>5.5763230214505466E-2</v>
      </c>
      <c r="F6" s="2">
        <f t="shared" si="1"/>
        <v>0.97405365568083146</v>
      </c>
      <c r="G6" s="2">
        <f>$G$16*$G$17% * C6</f>
        <v>2.5277777777777777</v>
      </c>
      <c r="H6" s="2">
        <f t="shared" si="2"/>
        <v>2.8191410830666652</v>
      </c>
      <c r="I6" s="2">
        <f t="shared" si="3"/>
        <v>-0.29136330528888754</v>
      </c>
      <c r="J6" s="2">
        <f t="shared" si="4"/>
        <v>-0.28380349264789106</v>
      </c>
    </row>
    <row r="7" spans="1:10" x14ac:dyDescent="0.25">
      <c r="I7" s="11"/>
    </row>
    <row r="9" spans="1:10" x14ac:dyDescent="0.25">
      <c r="A9" s="4" t="s">
        <v>22</v>
      </c>
    </row>
    <row r="10" spans="1:10" x14ac:dyDescent="0.25">
      <c r="A10" s="2">
        <v>1</v>
      </c>
    </row>
    <row r="11" spans="1:10" x14ac:dyDescent="0.25">
      <c r="A11" s="2">
        <v>2</v>
      </c>
    </row>
    <row r="12" spans="1:10" x14ac:dyDescent="0.25">
      <c r="A12" s="2">
        <v>3</v>
      </c>
    </row>
    <row r="13" spans="1:10" x14ac:dyDescent="0.25">
      <c r="A13" s="2">
        <v>4</v>
      </c>
    </row>
    <row r="16" spans="1:10" x14ac:dyDescent="0.25">
      <c r="F16" s="4" t="s">
        <v>17</v>
      </c>
      <c r="G16" s="2">
        <v>100</v>
      </c>
    </row>
    <row r="17" spans="1:7" x14ac:dyDescent="0.25">
      <c r="F17" s="4" t="s">
        <v>18</v>
      </c>
      <c r="G17" s="2">
        <v>5</v>
      </c>
    </row>
    <row r="18" spans="1:7" x14ac:dyDescent="0.25">
      <c r="F18" s="9" t="s">
        <v>30</v>
      </c>
      <c r="G18" s="2">
        <f>SUM(J3:J6)</f>
        <v>-0.52877202910124976</v>
      </c>
    </row>
    <row r="24" spans="1:7" x14ac:dyDescent="0.25">
      <c r="A2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TIR_NRAPHSON</vt:lpstr>
      <vt:lpstr>DayCountFraction</vt:lpstr>
      <vt:lpstr>Bono</vt:lpstr>
      <vt:lpstr>Swap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2021-05-09T17:02:36Z</dcterms:created>
  <dcterms:modified xsi:type="dcterms:W3CDTF">2021-05-12T15:59:42Z</dcterms:modified>
</cp:coreProperties>
</file>