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984AFB3D-E622-45A8-819D-237E58EA6C22}" xr6:coauthVersionLast="45" xr6:coauthVersionMax="45" xr10:uidLastSave="{00000000-0000-0000-0000-000000000000}"/>
  <bookViews>
    <workbookView xWindow="-27990" yWindow="-120" windowWidth="28110" windowHeight="16440" tabRatio="758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CT AC" sheetId="15" r:id="rId8"/>
    <sheet name="FCT AC 29" sheetId="21" r:id="rId9"/>
    <sheet name="FCT AC 30" sheetId="27" r:id="rId10"/>
    <sheet name="FCT DNC" sheetId="14" r:id="rId11"/>
    <sheet name="FCT DNC 29" sheetId="22" r:id="rId12"/>
    <sheet name="FCT DNC 30" sheetId="28" r:id="rId13"/>
    <sheet name="Evolution" sheetId="7" r:id="rId14"/>
    <sheet name="RoG" sheetId="18" r:id="rId15"/>
    <sheet name="Share AS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5" i="23" l="1"/>
  <c r="AD35" i="23"/>
  <c r="AC35" i="23"/>
  <c r="AB35" i="23"/>
  <c r="AA35" i="23"/>
  <c r="Z35" i="23"/>
  <c r="Y35" i="23"/>
  <c r="X35" i="23"/>
  <c r="W35" i="23"/>
  <c r="V35" i="23"/>
  <c r="U35" i="23"/>
  <c r="T35" i="23"/>
  <c r="AJ35" i="1"/>
  <c r="AI35" i="1"/>
  <c r="AH35" i="1"/>
  <c r="AG35" i="1"/>
  <c r="AF35" i="1"/>
  <c r="AE35" i="1"/>
  <c r="AD35" i="1"/>
  <c r="AC35" i="1"/>
  <c r="AB35" i="1"/>
  <c r="AA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Z35" i="1" s="1"/>
  <c r="K35" i="1"/>
  <c r="Y35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C40" i="28"/>
  <c r="C52" i="28"/>
  <c r="C64" i="28"/>
  <c r="C57" i="28"/>
  <c r="H3" i="28"/>
  <c r="H6" i="28"/>
  <c r="C62" i="28"/>
  <c r="H8" i="28"/>
  <c r="C41" i="28"/>
  <c r="C53" i="28"/>
  <c r="C65" i="28"/>
  <c r="C46" i="28"/>
  <c r="C60" i="28"/>
  <c r="C38" i="28"/>
  <c r="C63" i="28"/>
  <c r="C42" i="28"/>
  <c r="C54" i="28"/>
  <c r="C66" i="28"/>
  <c r="C45" i="28"/>
  <c r="H2" i="28"/>
  <c r="C49" i="28"/>
  <c r="C50" i="28"/>
  <c r="C43" i="28"/>
  <c r="C55" i="28"/>
  <c r="H7" i="28"/>
  <c r="C44" i="28"/>
  <c r="C56" i="28"/>
  <c r="C58" i="28"/>
  <c r="C37" i="28"/>
  <c r="C39" i="28"/>
  <c r="C47" i="28"/>
  <c r="C59" i="28"/>
  <c r="H4" i="28"/>
  <c r="C36" i="28"/>
  <c r="C48" i="28"/>
  <c r="H5" i="28"/>
  <c r="C61" i="28"/>
  <c r="C51" i="28"/>
  <c r="C37" i="27"/>
  <c r="C49" i="27"/>
  <c r="C61" i="27"/>
  <c r="H6" i="27"/>
  <c r="C38" i="27"/>
  <c r="C50" i="27"/>
  <c r="C62" i="27"/>
  <c r="H7" i="27"/>
  <c r="C39" i="27"/>
  <c r="C51" i="27"/>
  <c r="C63" i="27"/>
  <c r="H8" i="27"/>
  <c r="C40" i="27"/>
  <c r="C52" i="27"/>
  <c r="C64" i="27"/>
  <c r="C45" i="27"/>
  <c r="H2" i="27"/>
  <c r="C48" i="27"/>
  <c r="C41" i="27"/>
  <c r="C53" i="27"/>
  <c r="C65" i="27"/>
  <c r="H3" i="27"/>
  <c r="H5" i="27"/>
  <c r="C42" i="27"/>
  <c r="C54" i="27"/>
  <c r="C66" i="27"/>
  <c r="C43" i="27"/>
  <c r="C55" i="27"/>
  <c r="C56" i="27"/>
  <c r="C57" i="27"/>
  <c r="C46" i="27"/>
  <c r="C36" i="27"/>
  <c r="C44" i="27"/>
  <c r="C58" i="27"/>
  <c r="C47" i="27"/>
  <c r="C59" i="27"/>
  <c r="H4" i="27"/>
  <c r="C60" i="27"/>
  <c r="AE30" i="25" l="1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C32" i="23"/>
  <c r="AB32" i="23"/>
  <c r="AA32" i="23"/>
  <c r="Z32" i="23"/>
  <c r="Y32" i="23"/>
  <c r="X32" i="23"/>
  <c r="W32" i="23"/>
  <c r="V32" i="23"/>
  <c r="U32" i="23"/>
  <c r="AE31" i="23"/>
  <c r="AD31" i="23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Z34" i="1"/>
  <c r="Y34" i="1"/>
  <c r="T34" i="1"/>
  <c r="S34" i="1"/>
  <c r="R34" i="1"/>
  <c r="Q34" i="1"/>
  <c r="P34" i="1"/>
  <c r="O34" i="1"/>
  <c r="N34" i="1"/>
  <c r="X34" i="1" s="1"/>
  <c r="M34" i="1"/>
  <c r="W34" i="1" s="1"/>
  <c r="L34" i="1"/>
  <c r="AJ34" i="1" s="1"/>
  <c r="K34" i="1"/>
  <c r="U34" i="1" s="1"/>
  <c r="C36" i="22"/>
  <c r="C48" i="22"/>
  <c r="C60" i="22"/>
  <c r="H3" i="22"/>
  <c r="C37" i="22"/>
  <c r="C49" i="22"/>
  <c r="C61" i="22"/>
  <c r="H4" i="22"/>
  <c r="C38" i="22"/>
  <c r="C50" i="22"/>
  <c r="C62" i="22"/>
  <c r="H5" i="22"/>
  <c r="C59" i="22"/>
  <c r="H2" i="22"/>
  <c r="C39" i="22"/>
  <c r="C51" i="22"/>
  <c r="C63" i="22"/>
  <c r="H6" i="22"/>
  <c r="C40" i="22"/>
  <c r="C52" i="22"/>
  <c r="C64" i="22"/>
  <c r="H7" i="22"/>
  <c r="C35" i="22"/>
  <c r="C41" i="22"/>
  <c r="C53" i="22"/>
  <c r="C65" i="22"/>
  <c r="H8" i="22"/>
  <c r="C55" i="22"/>
  <c r="C56" i="22"/>
  <c r="C58" i="22"/>
  <c r="C42" i="22"/>
  <c r="C54" i="22"/>
  <c r="C66" i="22"/>
  <c r="C43" i="22"/>
  <c r="C44" i="22"/>
  <c r="C46" i="22"/>
  <c r="C45" i="22"/>
  <c r="C57" i="22"/>
  <c r="C47" i="22"/>
  <c r="C35" i="21"/>
  <c r="C47" i="21"/>
  <c r="C59" i="21"/>
  <c r="H2" i="21"/>
  <c r="C37" i="21"/>
  <c r="C65" i="21"/>
  <c r="C46" i="21"/>
  <c r="C36" i="21"/>
  <c r="C48" i="21"/>
  <c r="C60" i="21"/>
  <c r="H3" i="21"/>
  <c r="C49" i="21"/>
  <c r="C61" i="21"/>
  <c r="H4" i="21"/>
  <c r="H6" i="21"/>
  <c r="C53" i="21"/>
  <c r="C42" i="21"/>
  <c r="C43" i="21"/>
  <c r="C45" i="21"/>
  <c r="C58" i="21"/>
  <c r="C44" i="21"/>
  <c r="C38" i="21"/>
  <c r="C50" i="21"/>
  <c r="C62" i="21"/>
  <c r="H5" i="21"/>
  <c r="C39" i="21"/>
  <c r="C51" i="21"/>
  <c r="C63" i="21"/>
  <c r="H7" i="21"/>
  <c r="C54" i="21"/>
  <c r="C55" i="21"/>
  <c r="C57" i="21"/>
  <c r="C40" i="21"/>
  <c r="C52" i="21"/>
  <c r="C64" i="21"/>
  <c r="H8" i="21"/>
  <c r="C66" i="21"/>
  <c r="C41" i="21"/>
  <c r="C56" i="21"/>
  <c r="D61" i="28"/>
  <c r="D37" i="28"/>
  <c r="E50" i="28"/>
  <c r="D63" i="28"/>
  <c r="D41" i="28"/>
  <c r="E61" i="28"/>
  <c r="E37" i="28"/>
  <c r="D50" i="28"/>
  <c r="E63" i="28"/>
  <c r="E41" i="28"/>
  <c r="E47" i="28"/>
  <c r="D48" i="28"/>
  <c r="D58" i="28"/>
  <c r="E49" i="28"/>
  <c r="E38" i="28"/>
  <c r="E62" i="28"/>
  <c r="E48" i="28"/>
  <c r="E58" i="28"/>
  <c r="D49" i="28"/>
  <c r="D38" i="28"/>
  <c r="D62" i="28"/>
  <c r="E55" i="28"/>
  <c r="D36" i="28"/>
  <c r="E56" i="28"/>
  <c r="D45" i="28"/>
  <c r="E60" i="28"/>
  <c r="D57" i="28"/>
  <c r="D59" i="28"/>
  <c r="D66" i="28"/>
  <c r="E64" i="28"/>
  <c r="E44" i="28"/>
  <c r="E66" i="28"/>
  <c r="D64" i="28"/>
  <c r="D54" i="28"/>
  <c r="E52" i="28"/>
  <c r="E36" i="28"/>
  <c r="D56" i="28"/>
  <c r="E45" i="28"/>
  <c r="D60" i="28"/>
  <c r="E57" i="28"/>
  <c r="D44" i="28"/>
  <c r="D46" i="28"/>
  <c r="E59" i="28"/>
  <c r="E46" i="28"/>
  <c r="E65" i="28"/>
  <c r="D47" i="28"/>
  <c r="D55" i="28"/>
  <c r="E54" i="28"/>
  <c r="D65" i="28"/>
  <c r="D52" i="28"/>
  <c r="E51" i="28"/>
  <c r="D39" i="28"/>
  <c r="E43" i="28"/>
  <c r="D42" i="28"/>
  <c r="E53" i="28"/>
  <c r="E40" i="28"/>
  <c r="D51" i="28"/>
  <c r="E39" i="28"/>
  <c r="D43" i="28"/>
  <c r="E42" i="28"/>
  <c r="D53" i="28"/>
  <c r="D40" i="28"/>
  <c r="E47" i="27"/>
  <c r="D56" i="27"/>
  <c r="E65" i="27"/>
  <c r="E52" i="27"/>
  <c r="E50" i="27"/>
  <c r="D47" i="27"/>
  <c r="E56" i="27"/>
  <c r="D65" i="27"/>
  <c r="D52" i="27"/>
  <c r="D50" i="27"/>
  <c r="E58" i="27"/>
  <c r="D55" i="27"/>
  <c r="D53" i="27"/>
  <c r="E40" i="27"/>
  <c r="E38" i="27"/>
  <c r="D58" i="27"/>
  <c r="E55" i="27"/>
  <c r="E53" i="27"/>
  <c r="D40" i="27"/>
  <c r="D38" i="27"/>
  <c r="D44" i="27"/>
  <c r="E61" i="27"/>
  <c r="E44" i="27"/>
  <c r="E43" i="27"/>
  <c r="D41" i="27"/>
  <c r="D63" i="27"/>
  <c r="D61" i="27"/>
  <c r="D60" i="27"/>
  <c r="E59" i="27"/>
  <c r="E57" i="27"/>
  <c r="D64" i="27"/>
  <c r="E41" i="27"/>
  <c r="E36" i="27"/>
  <c r="D66" i="27"/>
  <c r="E48" i="27"/>
  <c r="E51" i="27"/>
  <c r="E49" i="27"/>
  <c r="E46" i="27"/>
  <c r="D37" i="27"/>
  <c r="D42" i="27"/>
  <c r="E64" i="27"/>
  <c r="D59" i="27"/>
  <c r="D62" i="27"/>
  <c r="E63" i="27"/>
  <c r="D36" i="27"/>
  <c r="E66" i="27"/>
  <c r="D48" i="27"/>
  <c r="D51" i="27"/>
  <c r="D49" i="27"/>
  <c r="E60" i="27"/>
  <c r="D46" i="27"/>
  <c r="D54" i="27"/>
  <c r="D45" i="27"/>
  <c r="E39" i="27"/>
  <c r="E37" i="27"/>
  <c r="E54" i="27"/>
  <c r="E45" i="27"/>
  <c r="D39" i="27"/>
  <c r="D57" i="27"/>
  <c r="E62" i="27"/>
  <c r="E42" i="27"/>
  <c r="D43" i="27"/>
  <c r="V34" i="1" l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D57" i="22"/>
  <c r="E54" i="22"/>
  <c r="E53" i="22"/>
  <c r="D63" i="22"/>
  <c r="D38" i="22"/>
  <c r="D36" i="22"/>
  <c r="E42" i="22"/>
  <c r="D51" i="22"/>
  <c r="D49" i="22"/>
  <c r="E44" i="22"/>
  <c r="E37" i="22"/>
  <c r="E50" i="22"/>
  <c r="E57" i="22"/>
  <c r="E38" i="22"/>
  <c r="E45" i="22"/>
  <c r="D42" i="22"/>
  <c r="D41" i="22"/>
  <c r="E51" i="22"/>
  <c r="E61" i="22"/>
  <c r="D45" i="22"/>
  <c r="E41" i="22"/>
  <c r="D61" i="22"/>
  <c r="D39" i="22"/>
  <c r="D64" i="22"/>
  <c r="E59" i="22"/>
  <c r="E66" i="22"/>
  <c r="D53" i="22"/>
  <c r="E46" i="22"/>
  <c r="E58" i="22"/>
  <c r="E35" i="22"/>
  <c r="E39" i="22"/>
  <c r="E49" i="22"/>
  <c r="D46" i="22"/>
  <c r="D58" i="22"/>
  <c r="D35" i="22"/>
  <c r="E56" i="22"/>
  <c r="D47" i="22"/>
  <c r="E36" i="22"/>
  <c r="D44" i="22"/>
  <c r="D56" i="22"/>
  <c r="E64" i="22"/>
  <c r="D59" i="22"/>
  <c r="D37" i="22"/>
  <c r="E43" i="22"/>
  <c r="E62" i="22"/>
  <c r="E47" i="22"/>
  <c r="D65" i="22"/>
  <c r="D50" i="22"/>
  <c r="E40" i="22"/>
  <c r="D54" i="22"/>
  <c r="D43" i="22"/>
  <c r="D55" i="22"/>
  <c r="D52" i="22"/>
  <c r="D62" i="22"/>
  <c r="E60" i="22"/>
  <c r="E55" i="22"/>
  <c r="E52" i="22"/>
  <c r="D60" i="22"/>
  <c r="D66" i="22"/>
  <c r="D40" i="22"/>
  <c r="E48" i="22"/>
  <c r="E65" i="22"/>
  <c r="D48" i="22"/>
  <c r="E63" i="22"/>
  <c r="E66" i="21"/>
  <c r="D54" i="21"/>
  <c r="E38" i="21"/>
  <c r="D53" i="21"/>
  <c r="E46" i="21"/>
  <c r="D66" i="21"/>
  <c r="E54" i="21"/>
  <c r="D38" i="21"/>
  <c r="E53" i="21"/>
  <c r="D46" i="21"/>
  <c r="D64" i="21"/>
  <c r="D63" i="21"/>
  <c r="E44" i="21"/>
  <c r="D61" i="21"/>
  <c r="D65" i="21"/>
  <c r="E64" i="21"/>
  <c r="E63" i="21"/>
  <c r="D44" i="21"/>
  <c r="E61" i="21"/>
  <c r="E65" i="21"/>
  <c r="E35" i="21"/>
  <c r="D52" i="21"/>
  <c r="D51" i="21"/>
  <c r="D58" i="21"/>
  <c r="E49" i="21"/>
  <c r="D37" i="21"/>
  <c r="E52" i="21"/>
  <c r="E51" i="21"/>
  <c r="E58" i="21"/>
  <c r="D49" i="21"/>
  <c r="E37" i="21"/>
  <c r="E41" i="21"/>
  <c r="E36" i="21"/>
  <c r="D40" i="21"/>
  <c r="D39" i="21"/>
  <c r="E45" i="21"/>
  <c r="D60" i="21"/>
  <c r="E59" i="21"/>
  <c r="D62" i="21"/>
  <c r="D47" i="21"/>
  <c r="E55" i="21"/>
  <c r="D36" i="21"/>
  <c r="D55" i="21"/>
  <c r="E42" i="21"/>
  <c r="E40" i="21"/>
  <c r="E39" i="21"/>
  <c r="D45" i="21"/>
  <c r="E60" i="21"/>
  <c r="D59" i="21"/>
  <c r="E56" i="21"/>
  <c r="E57" i="21"/>
  <c r="E62" i="21"/>
  <c r="E43" i="21"/>
  <c r="E48" i="21"/>
  <c r="E47" i="21"/>
  <c r="D56" i="21"/>
  <c r="D57" i="21"/>
  <c r="D43" i="21"/>
  <c r="D48" i="21"/>
  <c r="D41" i="21"/>
  <c r="E50" i="21"/>
  <c r="D42" i="21"/>
  <c r="D35" i="21"/>
  <c r="D50" i="2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K33" i="1"/>
  <c r="U33" i="1" s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F38" i="14"/>
  <c r="F37" i="14"/>
  <c r="F65" i="14"/>
  <c r="F60" i="14"/>
  <c r="F48" i="14"/>
  <c r="F53" i="14"/>
  <c r="F34" i="14"/>
  <c r="F36" i="14"/>
  <c r="F47" i="14"/>
  <c r="F41" i="14"/>
  <c r="F46" i="14"/>
  <c r="F64" i="14"/>
  <c r="F63" i="14"/>
  <c r="F44" i="14"/>
  <c r="F59" i="14"/>
  <c r="F35" i="14"/>
  <c r="F45" i="14"/>
  <c r="F40" i="14"/>
  <c r="F56" i="14"/>
  <c r="F58" i="14"/>
  <c r="F57" i="14"/>
  <c r="F55" i="14"/>
  <c r="F42" i="14"/>
  <c r="F51" i="14"/>
  <c r="F33" i="14"/>
  <c r="F43" i="14"/>
  <c r="F61" i="14"/>
  <c r="F52" i="14"/>
  <c r="F39" i="14"/>
  <c r="F66" i="14"/>
  <c r="F54" i="14"/>
  <c r="F49" i="14"/>
  <c r="F62" i="14"/>
  <c r="F50" i="14"/>
  <c r="AJ33" i="1" l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sharedStrings.xml><?xml version="1.0" encoding="utf-8"?>
<sst xmlns="http://schemas.openxmlformats.org/spreadsheetml/2006/main" count="243" uniqueCount="134">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</sst>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10" fontId="6" fillId="0" borderId="0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3" borderId="1" xfId="0" applyNumberFormat="1" applyFont="1" applyFill="1" applyBorder="1" applyAlignment="1">
      <alignment horizontal="center" wrapText="1"/>
    </xf>
    <xf numFmtId="165" fontId="6" fillId="3" borderId="3" xfId="0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10" fillId="0" borderId="9" xfId="0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10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165" fontId="6" fillId="2" borderId="6" xfId="1" applyNumberFormat="1" applyFont="1" applyFill="1" applyBorder="1" applyAlignment="1">
      <alignment horizontal="center" wrapText="1"/>
    </xf>
    <xf numFmtId="9" fontId="6" fillId="0" borderId="0" xfId="2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3"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'FCT AC'!$C$1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AC'!$C$2:$C$66</c:f>
              <c:numCache>
                <c:formatCode>_(* #,##0_);_(* \(#,##0\);_(* "-"??_);_(@_)</c:formatCode>
                <c:ptCount val="65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'FCT AC'!$D$1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AC'!$D$2:$D$66</c:f>
              <c:numCache>
                <c:formatCode>_(* #,##0_);_(* \(#,##0\);_(* "-"??_);_(@_)</c:formatCode>
                <c:ptCount val="65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'FCT AC'!$E$1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AC'!$E$2:$E$66</c:f>
              <c:numCache>
                <c:formatCode>_(* #,##0_);_(* \(#,##0\);_(* "-"??_);_(@_)</c:formatCode>
                <c:ptCount val="65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'FCT AC'!$F$1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AC'!$F$2:$F$66</c:f>
              <c:numCache>
                <c:formatCode>_(* #,##0_);_(* \(#,##0\);_(* "-"??_);_(@_)</c:formatCode>
                <c:ptCount val="65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 -   </c:v>
                </c:pt>
                <c:pt idx="1">
                  <c:v>104%</c:v>
                </c:pt>
                <c:pt idx="2">
                  <c:v>16%</c:v>
                </c:pt>
                <c:pt idx="3">
                  <c:v>19%</c:v>
                </c:pt>
                <c:pt idx="4">
                  <c:v>21%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Data!$A$8:$A$35</c:f>
              <c:numCache>
                <c:formatCode>dd/mm/yy;@</c:formatCode>
                <c:ptCount val="2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</c:numCache>
            </c:numRef>
          </c:cat>
          <c:val>
            <c:numRef>
              <c:f>Data!$V$8:$V$35</c:f>
              <c:numCache>
                <c:formatCode>0%</c:formatCode>
                <c:ptCount val="28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Data!$AA$2:$AA$35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Data!$AG$2:$AG$35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Data!$AH$2:$AH$35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29'!$B$1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29'!$B$2:$B$66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A-4E45-9703-4E2CCDA12885}"/>
            </c:ext>
          </c:extLst>
        </c:ser>
        <c:ser>
          <c:idx val="1"/>
          <c:order val="1"/>
          <c:tx>
            <c:strRef>
              <c:f>'FCT AC 29'!$C$1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29'!$C$2:$C$66</c:f>
              <c:numCache>
                <c:formatCode>General</c:formatCode>
                <c:ptCount val="65"/>
                <c:pt idx="32" formatCode="_(* #,##0_);_(* \(#,##0\);_(* &quot;-&quot;??_);_(@_)">
                  <c:v>5962</c:v>
                </c:pt>
                <c:pt idx="33" formatCode="_(* #,##0_);_(* \(#,##0\);_(* &quot;-&quot;??_);_(@_)">
                  <c:v>6809.9784765581808</c:v>
                </c:pt>
                <c:pt idx="34" formatCode="_(* #,##0_);_(* \(#,##0\);_(* &quot;-&quot;??_);_(@_)">
                  <c:v>7708.1093843476601</c:v>
                </c:pt>
                <c:pt idx="35" formatCode="_(* #,##0_);_(* \(#,##0\);_(* &quot;-&quot;??_);_(@_)">
                  <c:v>8606.2402921371395</c:v>
                </c:pt>
                <c:pt idx="36" formatCode="_(* #,##0_);_(* \(#,##0\);_(* &quot;-&quot;??_);_(@_)">
                  <c:v>9504.3711999266179</c:v>
                </c:pt>
                <c:pt idx="37" formatCode="_(* #,##0_);_(* \(#,##0\);_(* &quot;-&quot;??_);_(@_)">
                  <c:v>10402.502107716096</c:v>
                </c:pt>
                <c:pt idx="38" formatCode="_(* #,##0_);_(* \(#,##0\);_(* &quot;-&quot;??_);_(@_)">
                  <c:v>11300.633015505577</c:v>
                </c:pt>
                <c:pt idx="39" formatCode="_(* #,##0_);_(* \(#,##0\);_(* &quot;-&quot;??_);_(@_)">
                  <c:v>12198.763923295057</c:v>
                </c:pt>
                <c:pt idx="40" formatCode="_(* #,##0_);_(* \(#,##0\);_(* &quot;-&quot;??_);_(@_)">
                  <c:v>13096.894831084535</c:v>
                </c:pt>
                <c:pt idx="41" formatCode="_(* #,##0_);_(* \(#,##0\);_(* &quot;-&quot;??_);_(@_)">
                  <c:v>13995.025738874014</c:v>
                </c:pt>
                <c:pt idx="42" formatCode="_(* #,##0_);_(* \(#,##0\);_(* &quot;-&quot;??_);_(@_)">
                  <c:v>14893.156646663494</c:v>
                </c:pt>
                <c:pt idx="43" formatCode="_(* #,##0_);_(* \(#,##0\);_(* &quot;-&quot;??_);_(@_)">
                  <c:v>15791.287554452974</c:v>
                </c:pt>
                <c:pt idx="44" formatCode="_(* #,##0_);_(* \(#,##0\);_(* &quot;-&quot;??_);_(@_)">
                  <c:v>16689.418462242451</c:v>
                </c:pt>
                <c:pt idx="45" formatCode="_(* #,##0_);_(* \(#,##0\);_(* &quot;-&quot;??_);_(@_)">
                  <c:v>17587.549370031931</c:v>
                </c:pt>
                <c:pt idx="46" formatCode="_(* #,##0_);_(* \(#,##0\);_(* &quot;-&quot;??_);_(@_)">
                  <c:v>18485.680277821411</c:v>
                </c:pt>
                <c:pt idx="47" formatCode="_(* #,##0_);_(* \(#,##0\);_(* &quot;-&quot;??_);_(@_)">
                  <c:v>19383.811185610892</c:v>
                </c:pt>
                <c:pt idx="48" formatCode="_(* #,##0_);_(* \(#,##0\);_(* &quot;-&quot;??_);_(@_)">
                  <c:v>20281.942093400368</c:v>
                </c:pt>
                <c:pt idx="49" formatCode="_(* #,##0_);_(* \(#,##0\);_(* &quot;-&quot;??_);_(@_)">
                  <c:v>21180.073001189849</c:v>
                </c:pt>
                <c:pt idx="50" formatCode="_(* #,##0_);_(* \(#,##0\);_(* &quot;-&quot;??_);_(@_)">
                  <c:v>22078.203908979329</c:v>
                </c:pt>
                <c:pt idx="51" formatCode="_(* #,##0_);_(* \(#,##0\);_(* &quot;-&quot;??_);_(@_)">
                  <c:v>22976.334816768809</c:v>
                </c:pt>
                <c:pt idx="52" formatCode="_(* #,##0_);_(* \(#,##0\);_(* &quot;-&quot;??_);_(@_)">
                  <c:v>23874.465724558286</c:v>
                </c:pt>
                <c:pt idx="53" formatCode="_(* #,##0_);_(* \(#,##0\);_(* &quot;-&quot;??_);_(@_)">
                  <c:v>24772.596632347766</c:v>
                </c:pt>
                <c:pt idx="54" formatCode="_(* #,##0_);_(* \(#,##0\);_(* &quot;-&quot;??_);_(@_)">
                  <c:v>25670.727540137246</c:v>
                </c:pt>
                <c:pt idx="55" formatCode="_(* #,##0_);_(* \(#,##0\);_(* &quot;-&quot;??_);_(@_)">
                  <c:v>26568.858447926727</c:v>
                </c:pt>
                <c:pt idx="56" formatCode="_(* #,##0_);_(* \(#,##0\);_(* &quot;-&quot;??_);_(@_)">
                  <c:v>27466.989355716203</c:v>
                </c:pt>
                <c:pt idx="57" formatCode="_(* #,##0_);_(* \(#,##0\);_(* &quot;-&quot;??_);_(@_)">
                  <c:v>28365.120263505683</c:v>
                </c:pt>
                <c:pt idx="58" formatCode="_(* #,##0_);_(* \(#,##0\);_(* &quot;-&quot;??_);_(@_)">
                  <c:v>29263.251171295164</c:v>
                </c:pt>
                <c:pt idx="59" formatCode="_(* #,##0_);_(* \(#,##0\);_(* &quot;-&quot;??_);_(@_)">
                  <c:v>30161.38207908464</c:v>
                </c:pt>
                <c:pt idx="60" formatCode="_(* #,##0_);_(* \(#,##0\);_(* &quot;-&quot;??_);_(@_)">
                  <c:v>31059.512986874121</c:v>
                </c:pt>
                <c:pt idx="61" formatCode="_(* #,##0_);_(* \(#,##0\);_(* &quot;-&quot;??_);_(@_)">
                  <c:v>31957.643894663601</c:v>
                </c:pt>
                <c:pt idx="62" formatCode="_(* #,##0_);_(* \(#,##0\);_(* &quot;-&quot;??_);_(@_)">
                  <c:v>32855.774802453081</c:v>
                </c:pt>
                <c:pt idx="63" formatCode="_(* #,##0_);_(* \(#,##0\);_(* &quot;-&quot;??_);_(@_)">
                  <c:v>33753.905710242558</c:v>
                </c:pt>
                <c:pt idx="64" formatCode="_(* #,##0_);_(* \(#,##0\);_(* &quot;-&quot;??_);_(@_)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A-4E45-9703-4E2CCDA12885}"/>
            </c:ext>
          </c:extLst>
        </c:ser>
        <c:ser>
          <c:idx val="2"/>
          <c:order val="2"/>
          <c:tx>
            <c:strRef>
              <c:f>'FCT AC 29'!$D$1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29'!$D$2:$D$66</c:f>
              <c:numCache>
                <c:formatCode>General</c:formatCode>
                <c:ptCount val="65"/>
                <c:pt idx="32" formatCode="_(* #,##0_);_(* \(#,##0\);_(* &quot;-&quot;??_);_(@_)">
                  <c:v>5962</c:v>
                </c:pt>
                <c:pt idx="33" formatCode="_(* #,##0_);_(* \(#,##0\);_(* &quot;-&quot;??_);_(@_)">
                  <c:v>6608.63783325843</c:v>
                </c:pt>
                <c:pt idx="34" formatCode="_(* #,##0_);_(* \(#,##0\);_(* &quot;-&quot;??_);_(@_)">
                  <c:v>7423.5130496602978</c:v>
                </c:pt>
                <c:pt idx="35" formatCode="_(* #,##0_);_(* \(#,##0\);_(* &quot;-&quot;??_);_(@_)">
                  <c:v>8191.556520460892</c:v>
                </c:pt>
                <c:pt idx="36" formatCode="_(* #,##0_);_(* \(#,##0\);_(* &quot;-&quot;??_);_(@_)">
                  <c:v>8926.7651427770852</c:v>
                </c:pt>
                <c:pt idx="37" formatCode="_(* #,##0_);_(* \(#,##0\);_(* &quot;-&quot;??_);_(@_)">
                  <c:v>9636.8772085003966</c:v>
                </c:pt>
                <c:pt idx="38" formatCode="_(* #,##0_);_(* \(#,##0\);_(* &quot;-&quot;??_);_(@_)">
                  <c:v>10326.051643884764</c:v>
                </c:pt>
                <c:pt idx="39" formatCode="_(* #,##0_);_(* \(#,##0\);_(* &quot;-&quot;??_);_(@_)">
                  <c:v>10996.807651054427</c:v>
                </c:pt>
                <c:pt idx="40" formatCode="_(* #,##0_);_(* \(#,##0\);_(* &quot;-&quot;??_);_(@_)">
                  <c:v>11650.852089671645</c:v>
                </c:pt>
                <c:pt idx="41" formatCode="_(* #,##0_);_(* \(#,##0\);_(* &quot;-&quot;??_);_(@_)">
                  <c:v>12289.441067553867</c:v>
                </c:pt>
                <c:pt idx="42" formatCode="_(* #,##0_);_(* \(#,##0\);_(* &quot;-&quot;??_);_(@_)">
                  <c:v>12913.55433917453</c:v>
                </c:pt>
                <c:pt idx="43" formatCode="_(* #,##0_);_(* \(#,##0\);_(* &quot;-&quot;??_);_(@_)">
                  <c:v>13523.988210166466</c:v>
                </c:pt>
                <c:pt idx="44" formatCode="_(* #,##0_);_(* \(#,##0\);_(* &quot;-&quot;??_);_(@_)">
                  <c:v>14121.409473611286</c:v>
                </c:pt>
                <c:pt idx="45" formatCode="_(* #,##0_);_(* \(#,##0\);_(* &quot;-&quot;??_);_(@_)">
                  <c:v>14706.389035137339</c:v>
                </c:pt>
                <c:pt idx="46" formatCode="_(* #,##0_);_(* \(#,##0\);_(* &quot;-&quot;??_);_(@_)">
                  <c:v>15279.424131171645</c:v>
                </c:pt>
                <c:pt idx="47" formatCode="_(* #,##0_);_(* \(#,##0\);_(* &quot;-&quot;??_);_(@_)">
                  <c:v>15840.953722254806</c:v>
                </c:pt>
                <c:pt idx="48" formatCode="_(* #,##0_);_(* \(#,##0\);_(* &quot;-&quot;??_);_(@_)">
                  <c:v>16391.369578866746</c:v>
                </c:pt>
                <c:pt idx="49" formatCode="_(* #,##0_);_(* \(#,##0\);_(* &quot;-&quot;??_);_(@_)">
                  <c:v>16931.024523497694</c:v>
                </c:pt>
                <c:pt idx="50" formatCode="_(* #,##0_);_(* \(#,##0\);_(* &quot;-&quot;??_);_(@_)">
                  <c:v>17460.238722585258</c:v>
                </c:pt>
                <c:pt idx="51" formatCode="_(* #,##0_);_(* \(#,##0\);_(* &quot;-&quot;??_);_(@_)">
                  <c:v>17979.304597324241</c:v>
                </c:pt>
                <c:pt idx="52" formatCode="_(* #,##0_);_(* \(#,##0\);_(* &quot;-&quot;??_);_(@_)">
                  <c:v>18488.490729076886</c:v>
                </c:pt>
                <c:pt idx="53" formatCode="_(* #,##0_);_(* \(#,##0\);_(* &quot;-&quot;??_);_(@_)">
                  <c:v>18988.045015432024</c:v>
                </c:pt>
                <c:pt idx="54" formatCode="_(* #,##0_);_(* \(#,##0\);_(* &quot;-&quot;??_);_(@_)">
                  <c:v>19478.197256257627</c:v>
                </c:pt>
                <c:pt idx="55" formatCode="_(* #,##0_);_(* \(#,##0\);_(* &quot;-&quot;??_);_(@_)">
                  <c:v>19959.161298415951</c:v>
                </c:pt>
                <c:pt idx="56" formatCode="_(* #,##0_);_(* \(#,##0\);_(* &quot;-&quot;??_);_(@_)">
                  <c:v>20431.136833419732</c:v>
                </c:pt>
                <c:pt idx="57" formatCode="_(* #,##0_);_(* \(#,##0\);_(* &quot;-&quot;??_);_(@_)">
                  <c:v>20894.310918406631</c:v>
                </c:pt>
                <c:pt idx="58" formatCode="_(* #,##0_);_(* \(#,##0\);_(* &quot;-&quot;??_);_(@_)">
                  <c:v>21348.859273841445</c:v>
                </c:pt>
                <c:pt idx="59" formatCode="_(* #,##0_);_(* \(#,##0\);_(* &quot;-&quot;??_);_(@_)">
                  <c:v>21794.947399080265</c:v>
                </c:pt>
                <c:pt idx="60" formatCode="_(* #,##0_);_(* \(#,##0\);_(* &quot;-&quot;??_);_(@_)">
                  <c:v>22232.731537897111</c:v>
                </c:pt>
                <c:pt idx="61" formatCode="_(* #,##0_);_(* \(#,##0\);_(* &quot;-&quot;??_);_(@_)">
                  <c:v>22662.359519323356</c:v>
                </c:pt>
                <c:pt idx="62" formatCode="_(* #,##0_);_(* \(#,##0\);_(* &quot;-&quot;??_);_(@_)">
                  <c:v>23083.971494036137</c:v>
                </c:pt>
                <c:pt idx="63" formatCode="_(* #,##0_);_(* \(#,##0\);_(* &quot;-&quot;??_);_(@_)">
                  <c:v>23497.70058260762</c:v>
                </c:pt>
                <c:pt idx="64" formatCode="_(* #,##0_);_(* \(#,##0\);_(* &quot;-&quot;??_);_(@_)">
                  <c:v>23903.673448881855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A-4E45-9703-4E2CCDA12885}"/>
            </c:ext>
          </c:extLst>
        </c:ser>
        <c:ser>
          <c:idx val="3"/>
          <c:order val="3"/>
          <c:tx>
            <c:strRef>
              <c:f>'FCT AC 29'!$E$1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29'!$E$2:$E$66</c:f>
              <c:numCache>
                <c:formatCode>General</c:formatCode>
                <c:ptCount val="65"/>
                <c:pt idx="32" formatCode="_(* #,##0_);_(* \(#,##0\);_(* &quot;-&quot;??_);_(@_)">
                  <c:v>5962</c:v>
                </c:pt>
                <c:pt idx="33" formatCode="_(* #,##0_);_(* \(#,##0\);_(* &quot;-&quot;??_);_(@_)">
                  <c:v>7011.3191198579316</c:v>
                </c:pt>
                <c:pt idx="34" formatCode="_(* #,##0_);_(* \(#,##0\);_(* &quot;-&quot;??_);_(@_)">
                  <c:v>7992.7057190350224</c:v>
                </c:pt>
                <c:pt idx="35" formatCode="_(* #,##0_);_(* \(#,##0\);_(* &quot;-&quot;??_);_(@_)">
                  <c:v>9020.924063813387</c:v>
                </c:pt>
                <c:pt idx="36" formatCode="_(* #,##0_);_(* \(#,##0\);_(* &quot;-&quot;??_);_(@_)">
                  <c:v>10081.977257076151</c:v>
                </c:pt>
                <c:pt idx="37" formatCode="_(* #,##0_);_(* \(#,##0\);_(* &quot;-&quot;??_);_(@_)">
                  <c:v>11168.127006931796</c:v>
                </c:pt>
                <c:pt idx="38" formatCode="_(* #,##0_);_(* \(#,##0\);_(* &quot;-&quot;??_);_(@_)">
                  <c:v>12275.214387126389</c:v>
                </c:pt>
                <c:pt idx="39" formatCode="_(* #,##0_);_(* \(#,##0\);_(* &quot;-&quot;??_);_(@_)">
                  <c:v>13400.720195535687</c:v>
                </c:pt>
                <c:pt idx="40" formatCode="_(* #,##0_);_(* \(#,##0\);_(* &quot;-&quot;??_);_(@_)">
                  <c:v>14542.937572497425</c:v>
                </c:pt>
                <c:pt idx="41" formatCode="_(* #,##0_);_(* \(#,##0\);_(* &quot;-&quot;??_);_(@_)">
                  <c:v>15700.61041019416</c:v>
                </c:pt>
                <c:pt idx="42" formatCode="_(* #,##0_);_(* \(#,##0\);_(* &quot;-&quot;??_);_(@_)">
                  <c:v>16872.758954152458</c:v>
                </c:pt>
                <c:pt idx="43" formatCode="_(* #,##0_);_(* \(#,##0\);_(* &quot;-&quot;??_);_(@_)">
                  <c:v>18058.586898739482</c:v>
                </c:pt>
                <c:pt idx="44" formatCode="_(* #,##0_);_(* \(#,##0\);_(* &quot;-&quot;??_);_(@_)">
                  <c:v>19257.427450873616</c:v>
                </c:pt>
                <c:pt idx="45" formatCode="_(* #,##0_);_(* \(#,##0\);_(* &quot;-&quot;??_);_(@_)">
                  <c:v>20468.709704926525</c:v>
                </c:pt>
                <c:pt idx="46" formatCode="_(* #,##0_);_(* \(#,##0\);_(* &quot;-&quot;??_);_(@_)">
                  <c:v>21691.936424471176</c:v>
                </c:pt>
                <c:pt idx="47" formatCode="_(* #,##0_);_(* \(#,##0\);_(* &quot;-&quot;??_);_(@_)">
                  <c:v>22926.668648966977</c:v>
                </c:pt>
                <c:pt idx="48" formatCode="_(* #,##0_);_(* \(#,##0\);_(* &quot;-&quot;??_);_(@_)">
                  <c:v>24172.51460793399</c:v>
                </c:pt>
                <c:pt idx="49" formatCode="_(* #,##0_);_(* \(#,##0\);_(* &quot;-&quot;??_);_(@_)">
                  <c:v>25429.121478882003</c:v>
                </c:pt>
                <c:pt idx="50" formatCode="_(* #,##0_);_(* \(#,##0\);_(* &quot;-&quot;??_);_(@_)">
                  <c:v>26696.1690953734</c:v>
                </c:pt>
                <c:pt idx="51" formatCode="_(* #,##0_);_(* \(#,##0\);_(* &quot;-&quot;??_);_(@_)">
                  <c:v>27973.365036213378</c:v>
                </c:pt>
                <c:pt idx="52" formatCode="_(* #,##0_);_(* \(#,##0\);_(* &quot;-&quot;??_);_(@_)">
                  <c:v>29260.440720039685</c:v>
                </c:pt>
                <c:pt idx="53" formatCode="_(* #,##0_);_(* \(#,##0\);_(* &quot;-&quot;??_);_(@_)">
                  <c:v>30557.148249263508</c:v>
                </c:pt>
                <c:pt idx="54" formatCode="_(* #,##0_);_(* \(#,##0\);_(* &quot;-&quot;??_);_(@_)">
                  <c:v>31863.257824016866</c:v>
                </c:pt>
                <c:pt idx="55" formatCode="_(* #,##0_);_(* \(#,##0\);_(* &quot;-&quot;??_);_(@_)">
                  <c:v>33178.555597437502</c:v>
                </c:pt>
                <c:pt idx="56" formatCode="_(* #,##0_);_(* \(#,##0\);_(* &quot;-&quot;??_);_(@_)">
                  <c:v>34502.841878012674</c:v>
                </c:pt>
                <c:pt idx="57" formatCode="_(* #,##0_);_(* \(#,##0\);_(* &quot;-&quot;??_);_(@_)">
                  <c:v>35835.92960860474</c:v>
                </c:pt>
                <c:pt idx="58" formatCode="_(* #,##0_);_(* \(#,##0\);_(* &quot;-&quot;??_);_(@_)">
                  <c:v>37177.643068748883</c:v>
                </c:pt>
                <c:pt idx="59" formatCode="_(* #,##0_);_(* \(#,##0\);_(* &quot;-&quot;??_);_(@_)">
                  <c:v>38527.816759089015</c:v>
                </c:pt>
                <c:pt idx="60" formatCode="_(* #,##0_);_(* \(#,##0\);_(* &quot;-&quot;??_);_(@_)">
                  <c:v>39886.29443585113</c:v>
                </c:pt>
                <c:pt idx="61" formatCode="_(* #,##0_);_(* \(#,##0\);_(* &quot;-&quot;??_);_(@_)">
                  <c:v>41252.928270003846</c:v>
                </c:pt>
                <c:pt idx="62" formatCode="_(* #,##0_);_(* \(#,##0\);_(* &quot;-&quot;??_);_(@_)">
                  <c:v>42627.578110870025</c:v>
                </c:pt>
                <c:pt idx="63" formatCode="_(* #,##0_);_(* \(#,##0\);_(* &quot;-&quot;??_);_(@_)">
                  <c:v>44010.110837877495</c:v>
                </c:pt>
                <c:pt idx="64" formatCode="_(* #,##0_);_(* \(#,##0\);_(* &quot;-&quot;??_);_(@_)">
                  <c:v>45400.399787182214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A-4E45-9703-4E2CCDA1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470879"/>
        <c:axId val="791012367"/>
      </c:lineChart>
      <c:catAx>
        <c:axId val="7874708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12367"/>
        <c:crosses val="autoZero"/>
        <c:auto val="1"/>
        <c:lblAlgn val="ctr"/>
        <c:lblOffset val="100"/>
        <c:noMultiLvlLbl val="0"/>
      </c:catAx>
      <c:valAx>
        <c:axId val="7910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30'!$B$1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30'!$B$2:$B$66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3-4872-BCF6-32E9EBA74396}"/>
            </c:ext>
          </c:extLst>
        </c:ser>
        <c:ser>
          <c:idx val="1"/>
          <c:order val="1"/>
          <c:tx>
            <c:strRef>
              <c:f>'FCT AC 30'!$C$1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30'!$C$2:$C$66</c:f>
              <c:numCache>
                <c:formatCode>General</c:formatCode>
                <c:ptCount val="65"/>
                <c:pt idx="33" formatCode="_(* #,##0_);_(* \(#,##0\);_(* &quot;-&quot;??_);_(@_)">
                  <c:v>6408</c:v>
                </c:pt>
                <c:pt idx="34" formatCode="_(* #,##0_);_(* \(#,##0\);_(* &quot;-&quot;??_);_(@_)">
                  <c:v>6890.4548061901642</c:v>
                </c:pt>
                <c:pt idx="35" formatCode="_(* #,##0_);_(* \(#,##0\);_(* &quot;-&quot;??_);_(@_)">
                  <c:v>7372.1982491650906</c:v>
                </c:pt>
                <c:pt idx="36" formatCode="_(* #,##0_);_(* \(#,##0\);_(* &quot;-&quot;??_);_(@_)">
                  <c:v>7853.9416921400179</c:v>
                </c:pt>
                <c:pt idx="37" formatCode="_(* #,##0_);_(* \(#,##0\);_(* &quot;-&quot;??_);_(@_)">
                  <c:v>8335.6851351149453</c:v>
                </c:pt>
                <c:pt idx="38" formatCode="_(* #,##0_);_(* \(#,##0\);_(* &quot;-&quot;??_);_(@_)">
                  <c:v>8817.4285780898717</c:v>
                </c:pt>
                <c:pt idx="39" formatCode="_(* #,##0_);_(* \(#,##0\);_(* &quot;-&quot;??_);_(@_)">
                  <c:v>9299.1720210647982</c:v>
                </c:pt>
                <c:pt idx="40" formatCode="_(* #,##0_);_(* \(#,##0\);_(* &quot;-&quot;??_);_(@_)">
                  <c:v>9780.9154640397246</c:v>
                </c:pt>
                <c:pt idx="41" formatCode="_(* #,##0_);_(* \(#,##0\);_(* &quot;-&quot;??_);_(@_)">
                  <c:v>10262.658907014651</c:v>
                </c:pt>
                <c:pt idx="42" formatCode="_(* #,##0_);_(* \(#,##0\);_(* &quot;-&quot;??_);_(@_)">
                  <c:v>10744.402349989577</c:v>
                </c:pt>
                <c:pt idx="43" formatCode="_(* #,##0_);_(* \(#,##0\);_(* &quot;-&quot;??_);_(@_)">
                  <c:v>11226.145792964504</c:v>
                </c:pt>
                <c:pt idx="44" formatCode="_(* #,##0_);_(* \(#,##0\);_(* &quot;-&quot;??_);_(@_)">
                  <c:v>11707.88923593943</c:v>
                </c:pt>
                <c:pt idx="45" formatCode="_(* #,##0_);_(* \(#,##0\);_(* &quot;-&quot;??_);_(@_)">
                  <c:v>12189.632678914357</c:v>
                </c:pt>
                <c:pt idx="46" formatCode="_(* #,##0_);_(* \(#,##0\);_(* &quot;-&quot;??_);_(@_)">
                  <c:v>12671.376121889283</c:v>
                </c:pt>
                <c:pt idx="47" formatCode="_(* #,##0_);_(* \(#,##0\);_(* &quot;-&quot;??_);_(@_)">
                  <c:v>13153.119564864211</c:v>
                </c:pt>
                <c:pt idx="48" formatCode="_(* #,##0_);_(* \(#,##0\);_(* &quot;-&quot;??_);_(@_)">
                  <c:v>13634.863007839138</c:v>
                </c:pt>
                <c:pt idx="49" formatCode="_(* #,##0_);_(* \(#,##0\);_(* &quot;-&quot;??_);_(@_)">
                  <c:v>14116.606450814064</c:v>
                </c:pt>
                <c:pt idx="50" formatCode="_(* #,##0_);_(* \(#,##0\);_(* &quot;-&quot;??_);_(@_)">
                  <c:v>14598.349893788991</c:v>
                </c:pt>
                <c:pt idx="51" formatCode="_(* #,##0_);_(* \(#,##0\);_(* &quot;-&quot;??_);_(@_)">
                  <c:v>15080.093336763917</c:v>
                </c:pt>
                <c:pt idx="52" formatCode="_(* #,##0_);_(* \(#,##0\);_(* &quot;-&quot;??_);_(@_)">
                  <c:v>15561.836779738844</c:v>
                </c:pt>
                <c:pt idx="53" formatCode="_(* #,##0_);_(* \(#,##0\);_(* &quot;-&quot;??_);_(@_)">
                  <c:v>16043.58022271377</c:v>
                </c:pt>
                <c:pt idx="54" formatCode="_(* #,##0_);_(* \(#,##0\);_(* &quot;-&quot;??_);_(@_)">
                  <c:v>16525.323665688698</c:v>
                </c:pt>
                <c:pt idx="55" formatCode="_(* #,##0_);_(* \(#,##0\);_(* &quot;-&quot;??_);_(@_)">
                  <c:v>17007.067108663625</c:v>
                </c:pt>
                <c:pt idx="56" formatCode="_(* #,##0_);_(* \(#,##0\);_(* &quot;-&quot;??_);_(@_)">
                  <c:v>17488.810551638551</c:v>
                </c:pt>
                <c:pt idx="57" formatCode="_(* #,##0_);_(* \(#,##0\);_(* &quot;-&quot;??_);_(@_)">
                  <c:v>17970.553994613478</c:v>
                </c:pt>
                <c:pt idx="58" formatCode="_(* #,##0_);_(* \(#,##0\);_(* &quot;-&quot;??_);_(@_)">
                  <c:v>18452.297437588404</c:v>
                </c:pt>
                <c:pt idx="59" formatCode="_(* #,##0_);_(* \(#,##0\);_(* &quot;-&quot;??_);_(@_)">
                  <c:v>18934.040880563331</c:v>
                </c:pt>
                <c:pt idx="60" formatCode="_(* #,##0_);_(* \(#,##0\);_(* &quot;-&quot;??_);_(@_)">
                  <c:v>19415.784323538257</c:v>
                </c:pt>
                <c:pt idx="61" formatCode="_(* #,##0_);_(* \(#,##0\);_(* &quot;-&quot;??_);_(@_)">
                  <c:v>19897.527766513187</c:v>
                </c:pt>
                <c:pt idx="62" formatCode="_(* #,##0_);_(* \(#,##0\);_(* &quot;-&quot;??_);_(@_)">
                  <c:v>20379.271209488114</c:v>
                </c:pt>
                <c:pt idx="63" formatCode="_(* #,##0_);_(* \(#,##0\);_(* &quot;-&quot;??_);_(@_)">
                  <c:v>20861.01465246304</c:v>
                </c:pt>
                <c:pt idx="64" formatCode="_(* #,##0_);_(* \(#,##0\);_(* &quot;-&quot;??_);_(@_)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3-4872-BCF6-32E9EBA74396}"/>
            </c:ext>
          </c:extLst>
        </c:ser>
        <c:ser>
          <c:idx val="2"/>
          <c:order val="2"/>
          <c:tx>
            <c:strRef>
              <c:f>'FCT AC 30'!$D$1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30'!$D$2:$D$66</c:f>
              <c:numCache>
                <c:formatCode>General</c:formatCode>
                <c:ptCount val="65"/>
                <c:pt idx="33" formatCode="_(* #,##0_);_(* \(#,##0\);_(* &quot;-&quot;??_);_(@_)">
                  <c:v>6408</c:v>
                </c:pt>
                <c:pt idx="34" formatCode="_(* #,##0_);_(* \(#,##0\);_(* &quot;-&quot;??_);_(@_)">
                  <c:v>6679.8374407372858</c:v>
                </c:pt>
                <c:pt idx="35" formatCode="_(* #,##0_);_(* \(#,##0\);_(* &quot;-&quot;??_);_(@_)">
                  <c:v>6920.5426292598122</c:v>
                </c:pt>
                <c:pt idx="36" formatCode="_(* #,##0_);_(* \(#,##0\);_(* &quot;-&quot;??_);_(@_)">
                  <c:v>7111.7963552034189</c:v>
                </c:pt>
                <c:pt idx="37" formatCode="_(* #,##0_);_(* \(#,##0\);_(* &quot;-&quot;??_);_(@_)">
                  <c:v>7260.3138281440715</c:v>
                </c:pt>
                <c:pt idx="38" formatCode="_(* #,##0_);_(* \(#,##0\);_(* &quot;-&quot;??_);_(@_)">
                  <c:v>7370.83703036732</c:v>
                </c:pt>
                <c:pt idx="39" formatCode="_(* #,##0_);_(* \(#,##0\);_(* &quot;-&quot;??_);_(@_)">
                  <c:v>7446.850844220251</c:v>
                </c:pt>
                <c:pt idx="40" formatCode="_(* #,##0_);_(* \(#,##0\);_(* &quot;-&quot;??_);_(@_)">
                  <c:v>7491.0407025339009</c:v>
                </c:pt>
                <c:pt idx="41" formatCode="_(* #,##0_);_(* \(#,##0\);_(* &quot;-&quot;??_);_(@_)">
                  <c:v>7505.5538643443742</c:v>
                </c:pt>
                <c:pt idx="42" formatCode="_(* #,##0_);_(* \(#,##0\);_(* &quot;-&quot;??_);_(@_)">
                  <c:v>7492.1566354427669</c:v>
                </c:pt>
                <c:pt idx="43" formatCode="_(* #,##0_);_(* \(#,##0\);_(* &quot;-&quot;??_);_(@_)">
                  <c:v>7452.3345358155966</c:v>
                </c:pt>
                <c:pt idx="44" formatCode="_(* #,##0_);_(* \(#,##0\);_(* &quot;-&quot;??_);_(@_)">
                  <c:v>7387.3592992885078</c:v>
                </c:pt>
                <c:pt idx="45" formatCode="_(* #,##0_);_(* \(#,##0\);_(* &quot;-&quot;??_);_(@_)">
                  <c:v>7298.3355256717832</c:v>
                </c:pt>
                <c:pt idx="46" formatCode="_(* #,##0_);_(* \(#,##0\);_(* &quot;-&quot;??_);_(@_)">
                  <c:v>7186.234264576764</c:v>
                </c:pt>
                <c:pt idx="47" formatCode="_(* #,##0_);_(* \(#,##0\);_(* &quot;-&quot;??_);_(@_)">
                  <c:v>7051.9178749626726</c:v>
                </c:pt>
                <c:pt idx="48" formatCode="_(* #,##0_);_(* \(#,##0\);_(* &quot;-&quot;??_);_(@_)">
                  <c:v>6896.1588663771181</c:v>
                </c:pt>
                <c:pt idx="49" formatCode="_(* #,##0_);_(* \(#,##0\);_(* &quot;-&quot;??_);_(@_)">
                  <c:v>6719.6544706040022</c:v>
                </c:pt>
                <c:pt idx="50" formatCode="_(* #,##0_);_(* \(#,##0\);_(* &quot;-&quot;??_);_(@_)">
                  <c:v>6523.0381102243618</c:v>
                </c:pt>
                <c:pt idx="51" formatCode="_(* #,##0_);_(* \(#,##0\);_(* &quot;-&quot;??_);_(@_)">
                  <c:v>6306.8885639524615</c:v>
                </c:pt>
                <c:pt idx="52" formatCode="_(* #,##0_);_(* \(#,##0\);_(* &quot;-&quot;??_);_(@_)">
                  <c:v>6071.7373905839959</c:v>
                </c:pt>
                <c:pt idx="53" formatCode="_(* #,##0_);_(* \(#,##0\);_(* &quot;-&quot;??_);_(@_)">
                  <c:v>5818.0750146746068</c:v>
                </c:pt>
                <c:pt idx="54" formatCode="_(* #,##0_);_(* \(#,##0\);_(* &quot;-&quot;??_);_(@_)">
                  <c:v>5546.3557686926415</c:v>
                </c:pt>
                <c:pt idx="55" formatCode="_(* #,##0_);_(* \(#,##0\);_(* &quot;-&quot;??_);_(@_)">
                  <c:v>5257.0021108122965</c:v>
                </c:pt>
                <c:pt idx="56" formatCode="_(* #,##0_);_(* \(#,##0\);_(* &quot;-&quot;??_);_(@_)">
                  <c:v>4950.4081838003513</c:v>
                </c:pt>
                <c:pt idx="57" formatCode="_(* #,##0_);_(* \(#,##0\);_(* &quot;-&quot;??_);_(@_)">
                  <c:v>4626.9428416196733</c:v>
                </c:pt>
                <c:pt idx="58" formatCode="_(* #,##0_);_(* \(#,##0\);_(* &quot;-&quot;??_);_(@_)">
                  <c:v>4286.9522418653942</c:v>
                </c:pt>
                <c:pt idx="59" formatCode="_(* #,##0_);_(* \(#,##0\);_(* &quot;-&quot;??_);_(@_)">
                  <c:v>3930.762080924922</c:v>
                </c:pt>
                <c:pt idx="60" formatCode="_(* #,##0_);_(* \(#,##0\);_(* &quot;-&quot;??_);_(@_)">
                  <c:v>3558.6795327464788</c:v>
                </c:pt>
                <c:pt idx="61" formatCode="_(* #,##0_);_(* \(#,##0\);_(* &quot;-&quot;??_);_(@_)">
                  <c:v>3170.9949398870594</c:v>
                </c:pt>
                <c:pt idx="62" formatCode="_(* #,##0_);_(* \(#,##0\);_(* &quot;-&quot;??_);_(@_)">
                  <c:v>2767.9832960894819</c:v>
                </c:pt>
                <c:pt idx="63" formatCode="_(* #,##0_);_(* \(#,##0\);_(* &quot;-&quot;??_);_(@_)">
                  <c:v>2349.9055522983181</c:v>
                </c:pt>
                <c:pt idx="64" formatCode="_(* #,##0_);_(* \(#,##0\);_(* &quot;-&quot;??_);_(@_)">
                  <c:v>1917.0097722527171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3-4872-BCF6-32E9EBA74396}"/>
            </c:ext>
          </c:extLst>
        </c:ser>
        <c:ser>
          <c:idx val="3"/>
          <c:order val="3"/>
          <c:tx>
            <c:strRef>
              <c:f>'FCT AC 30'!$E$1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30'!$E$2:$E$66</c:f>
              <c:numCache>
                <c:formatCode>General</c:formatCode>
                <c:ptCount val="65"/>
                <c:pt idx="33" formatCode="_(* #,##0_);_(* \(#,##0\);_(* &quot;-&quot;??_);_(@_)">
                  <c:v>6408</c:v>
                </c:pt>
                <c:pt idx="34" formatCode="_(* #,##0_);_(* \(#,##0\);_(* &quot;-&quot;??_);_(@_)">
                  <c:v>7101.0721716430426</c:v>
                </c:pt>
                <c:pt idx="35" formatCode="_(* #,##0_);_(* \(#,##0\);_(* &quot;-&quot;??_);_(@_)">
                  <c:v>7823.853869070369</c:v>
                </c:pt>
                <c:pt idx="36" formatCode="_(* #,##0_);_(* \(#,##0\);_(* &quot;-&quot;??_);_(@_)">
                  <c:v>8596.0870290766161</c:v>
                </c:pt>
                <c:pt idx="37" formatCode="_(* #,##0_);_(* \(#,##0\);_(* &quot;-&quot;??_);_(@_)">
                  <c:v>9411.0564420858191</c:v>
                </c:pt>
                <c:pt idx="38" formatCode="_(* #,##0_);_(* \(#,##0\);_(* &quot;-&quot;??_);_(@_)">
                  <c:v>10264.020125812423</c:v>
                </c:pt>
                <c:pt idx="39" formatCode="_(* #,##0_);_(* \(#,##0\);_(* &quot;-&quot;??_);_(@_)">
                  <c:v>11151.493197909345</c:v>
                </c:pt>
                <c:pt idx="40" formatCode="_(* #,##0_);_(* \(#,##0\);_(* &quot;-&quot;??_);_(@_)">
                  <c:v>12070.790225545548</c:v>
                </c:pt>
                <c:pt idx="41" formatCode="_(* #,##0_);_(* \(#,##0\);_(* &quot;-&quot;??_);_(@_)">
                  <c:v>13019.763949684928</c:v>
                </c:pt>
                <c:pt idx="42" formatCode="_(* #,##0_);_(* \(#,##0\);_(* &quot;-&quot;??_);_(@_)">
                  <c:v>13996.648064536388</c:v>
                </c:pt>
                <c:pt idx="43" formatCode="_(* #,##0_);_(* \(#,##0\);_(* &quot;-&quot;??_);_(@_)">
                  <c:v>14999.957050113411</c:v>
                </c:pt>
                <c:pt idx="44" formatCode="_(* #,##0_);_(* \(#,##0\);_(* &quot;-&quot;??_);_(@_)">
                  <c:v>16028.419172590353</c:v>
                </c:pt>
                <c:pt idx="45" formatCode="_(* #,##0_);_(* \(#,##0\);_(* &quot;-&quot;??_);_(@_)">
                  <c:v>17080.929832156929</c:v>
                </c:pt>
                <c:pt idx="46" formatCode="_(* #,##0_);_(* \(#,##0\);_(* &quot;-&quot;??_);_(@_)">
                  <c:v>18156.517979201803</c:v>
                </c:pt>
                <c:pt idx="47" formatCode="_(* #,##0_);_(* \(#,##0\);_(* &quot;-&quot;??_);_(@_)">
                  <c:v>19254.321254765749</c:v>
                </c:pt>
                <c:pt idx="48" formatCode="_(* #,##0_);_(* \(#,##0\);_(* &quot;-&quot;??_);_(@_)">
                  <c:v>20373.567149301158</c:v>
                </c:pt>
                <c:pt idx="49" formatCode="_(* #,##0_);_(* \(#,##0\);_(* &quot;-&quot;??_);_(@_)">
                  <c:v>21513.558431024125</c:v>
                </c:pt>
                <c:pt idx="50" formatCode="_(* #,##0_);_(* \(#,##0\);_(* &quot;-&quot;??_);_(@_)">
                  <c:v>22673.661677353619</c:v>
                </c:pt>
                <c:pt idx="51" formatCode="_(* #,##0_);_(* \(#,##0\);_(* &quot;-&quot;??_);_(@_)">
                  <c:v>23853.298109575371</c:v>
                </c:pt>
                <c:pt idx="52" formatCode="_(* #,##0_);_(* \(#,##0\);_(* &quot;-&quot;??_);_(@_)">
                  <c:v>25051.936168893692</c:v>
                </c:pt>
                <c:pt idx="53" formatCode="_(* #,##0_);_(* \(#,##0\);_(* &quot;-&quot;??_);_(@_)">
                  <c:v>26269.085430752933</c:v>
                </c:pt>
                <c:pt idx="54" formatCode="_(* #,##0_);_(* \(#,##0\);_(* &quot;-&quot;??_);_(@_)">
                  <c:v>27504.291562684753</c:v>
                </c:pt>
                <c:pt idx="55" formatCode="_(* #,##0_);_(* \(#,##0\);_(* &quot;-&quot;??_);_(@_)">
                  <c:v>28757.132106514953</c:v>
                </c:pt>
                <c:pt idx="56" formatCode="_(* #,##0_);_(* \(#,##0\);_(* &quot;-&quot;??_);_(@_)">
                  <c:v>30027.212919476751</c:v>
                </c:pt>
                <c:pt idx="57" formatCode="_(* #,##0_);_(* \(#,##0\);_(* &quot;-&quot;??_);_(@_)">
                  <c:v>31314.16514760728</c:v>
                </c:pt>
                <c:pt idx="58" formatCode="_(* #,##0_);_(* \(#,##0\);_(* &quot;-&quot;??_);_(@_)">
                  <c:v>32617.642633311414</c:v>
                </c:pt>
                <c:pt idx="59" formatCode="_(* #,##0_);_(* \(#,##0\);_(* &quot;-&quot;??_);_(@_)">
                  <c:v>33937.319680201741</c:v>
                </c:pt>
                <c:pt idx="60" formatCode="_(* #,##0_);_(* \(#,##0\);_(* &quot;-&quot;??_);_(@_)">
                  <c:v>35272.889114330035</c:v>
                </c:pt>
                <c:pt idx="61" formatCode="_(* #,##0_);_(* \(#,##0\);_(* &quot;-&quot;??_);_(@_)">
                  <c:v>36624.060593139315</c:v>
                </c:pt>
                <c:pt idx="62" formatCode="_(* #,##0_);_(* \(#,##0\);_(* &quot;-&quot;??_);_(@_)">
                  <c:v>37990.559122886742</c:v>
                </c:pt>
                <c:pt idx="63" formatCode="_(* #,##0_);_(* \(#,##0\);_(* &quot;-&quot;??_);_(@_)">
                  <c:v>39372.123752627762</c:v>
                </c:pt>
                <c:pt idx="64" formatCode="_(* #,##0_);_(* \(#,##0\);_(* &quot;-&quot;??_);_(@_)">
                  <c:v>40768.506418623219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3-4872-BCF6-32E9EBA7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44528"/>
        <c:axId val="1166371360"/>
      </c:lineChart>
      <c:catAx>
        <c:axId val="119764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71360"/>
        <c:crosses val="autoZero"/>
        <c:auto val="1"/>
        <c:lblAlgn val="ctr"/>
        <c:lblOffset val="100"/>
        <c:noMultiLvlLbl val="0"/>
      </c:catAx>
      <c:valAx>
        <c:axId val="1166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'FCT DNC'!$C$1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DNC'!$C$2:$C$66</c:f>
              <c:numCache>
                <c:formatCode>_(* #,##0_);_(* \(#,##0\);_(* "-"??_);_(@_)</c:formatCode>
                <c:ptCount val="65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'FCT DNC'!$D$1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DNC'!$D$2:$D$66</c:f>
              <c:numCache>
                <c:formatCode>_(* #,##0_);_(* \(#,##0\);_(* "-"??_);_(@_)</c:formatCode>
                <c:ptCount val="65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'FCT DNC'!$E$1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DNC'!$E$2:$E$66</c:f>
              <c:numCache>
                <c:formatCode>_(* #,##0_);_(* \(#,##0\);_(* "-"??_);_(@_)</c:formatCode>
                <c:ptCount val="65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'FCT DNC'!$F$1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DNC'!$F$2:$F$66</c:f>
              <c:numCache>
                <c:formatCode>_(* #,##0_);_(* \(#,##0\);_(* "-"??_);_(@_)</c:formatCode>
                <c:ptCount val="65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DNC 29'!$B$1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29'!$B$2:$B$66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3-4E5E-950C-950F1B4ADA23}"/>
            </c:ext>
          </c:extLst>
        </c:ser>
        <c:ser>
          <c:idx val="1"/>
          <c:order val="1"/>
          <c:tx>
            <c:strRef>
              <c:f>'FCT DNC 29'!$C$1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29'!$C$2:$C$66</c:f>
              <c:numCache>
                <c:formatCode>General</c:formatCode>
                <c:ptCount val="65"/>
                <c:pt idx="32" formatCode="_(* #,##0_);_(* \(#,##0\);_(* &quot;-&quot;??_);_(@_)">
                  <c:v>792</c:v>
                </c:pt>
                <c:pt idx="33" formatCode="_(* #,##0_);_(* \(#,##0\);_(* &quot;-&quot;??_);_(@_)">
                  <c:v>918.73466937219087</c:v>
                </c:pt>
                <c:pt idx="34" formatCode="_(* #,##0_);_(* \(#,##0\);_(* &quot;-&quot;??_);_(@_)">
                  <c:v>1018.2671096525905</c:v>
                </c:pt>
                <c:pt idx="35" formatCode="_(* #,##0_);_(* \(#,##0\);_(* &quot;-&quot;??_);_(@_)">
                  <c:v>1117.79954993299</c:v>
                </c:pt>
                <c:pt idx="36" formatCode="_(* #,##0_);_(* \(#,##0\);_(* &quot;-&quot;??_);_(@_)">
                  <c:v>1217.3319902133896</c:v>
                </c:pt>
                <c:pt idx="37" formatCode="_(* #,##0_);_(* \(#,##0\);_(* &quot;-&quot;??_);_(@_)">
                  <c:v>1316.8644304937893</c:v>
                </c:pt>
                <c:pt idx="38" formatCode="_(* #,##0_);_(* \(#,##0\);_(* &quot;-&quot;??_);_(@_)">
                  <c:v>1416.3968707741888</c:v>
                </c:pt>
                <c:pt idx="39" formatCode="_(* #,##0_);_(* \(#,##0\);_(* &quot;-&quot;??_);_(@_)">
                  <c:v>1515.9293110545887</c:v>
                </c:pt>
                <c:pt idx="40" formatCode="_(* #,##0_);_(* \(#,##0\);_(* &quot;-&quot;??_);_(@_)">
                  <c:v>1615.4617513349881</c:v>
                </c:pt>
                <c:pt idx="41" formatCode="_(* #,##0_);_(* \(#,##0\);_(* &quot;-&quot;??_);_(@_)">
                  <c:v>1714.9941916153875</c:v>
                </c:pt>
                <c:pt idx="42" formatCode="_(* #,##0_);_(* \(#,##0\);_(* &quot;-&quot;??_);_(@_)">
                  <c:v>1814.5266318957874</c:v>
                </c:pt>
                <c:pt idx="43" formatCode="_(* #,##0_);_(* \(#,##0\);_(* &quot;-&quot;??_);_(@_)">
                  <c:v>1914.0590721761869</c:v>
                </c:pt>
                <c:pt idx="44" formatCode="_(* #,##0_);_(* \(#,##0\);_(* &quot;-&quot;??_);_(@_)">
                  <c:v>2013.5915124565863</c:v>
                </c:pt>
                <c:pt idx="45" formatCode="_(* #,##0_);_(* \(#,##0\);_(* &quot;-&quot;??_);_(@_)">
                  <c:v>2113.1239527369862</c:v>
                </c:pt>
                <c:pt idx="46" formatCode="_(* #,##0_);_(* \(#,##0\);_(* &quot;-&quot;??_);_(@_)">
                  <c:v>2212.6563930173857</c:v>
                </c:pt>
                <c:pt idx="47" formatCode="_(* #,##0_);_(* \(#,##0\);_(* &quot;-&quot;??_);_(@_)">
                  <c:v>2312.1888332977851</c:v>
                </c:pt>
                <c:pt idx="48" formatCode="_(* #,##0_);_(* \(#,##0\);_(* &quot;-&quot;??_);_(@_)">
                  <c:v>2411.721273578185</c:v>
                </c:pt>
                <c:pt idx="49" formatCode="_(* #,##0_);_(* \(#,##0\);_(* &quot;-&quot;??_);_(@_)">
                  <c:v>2511.2537138585844</c:v>
                </c:pt>
                <c:pt idx="50" formatCode="_(* #,##0_);_(* \(#,##0\);_(* &quot;-&quot;??_);_(@_)">
                  <c:v>2610.7861541389839</c:v>
                </c:pt>
                <c:pt idx="51" formatCode="_(* #,##0_);_(* \(#,##0\);_(* &quot;-&quot;??_);_(@_)">
                  <c:v>2710.3185944193838</c:v>
                </c:pt>
                <c:pt idx="52" formatCode="_(* #,##0_);_(* \(#,##0\);_(* &quot;-&quot;??_);_(@_)">
                  <c:v>2809.8510346997832</c:v>
                </c:pt>
                <c:pt idx="53" formatCode="_(* #,##0_);_(* \(#,##0\);_(* &quot;-&quot;??_);_(@_)">
                  <c:v>2909.3834749801827</c:v>
                </c:pt>
                <c:pt idx="54" formatCode="_(* #,##0_);_(* \(#,##0\);_(* &quot;-&quot;??_);_(@_)">
                  <c:v>3008.9159152605826</c:v>
                </c:pt>
                <c:pt idx="55" formatCode="_(* #,##0_);_(* \(#,##0\);_(* &quot;-&quot;??_);_(@_)">
                  <c:v>3108.448355540982</c:v>
                </c:pt>
                <c:pt idx="56" formatCode="_(* #,##0_);_(* \(#,##0\);_(* &quot;-&quot;??_);_(@_)">
                  <c:v>3207.9807958213814</c:v>
                </c:pt>
                <c:pt idx="57" formatCode="_(* #,##0_);_(* \(#,##0\);_(* &quot;-&quot;??_);_(@_)">
                  <c:v>3307.5132361017813</c:v>
                </c:pt>
                <c:pt idx="58" formatCode="_(* #,##0_);_(* \(#,##0\);_(* &quot;-&quot;??_);_(@_)">
                  <c:v>3407.0456763821808</c:v>
                </c:pt>
                <c:pt idx="59" formatCode="_(* #,##0_);_(* \(#,##0\);_(* &quot;-&quot;??_);_(@_)">
                  <c:v>3506.5781166625802</c:v>
                </c:pt>
                <c:pt idx="60" formatCode="_(* #,##0_);_(* \(#,##0\);_(* &quot;-&quot;??_);_(@_)">
                  <c:v>3606.1105569429801</c:v>
                </c:pt>
                <c:pt idx="61" formatCode="_(* #,##0_);_(* \(#,##0\);_(* &quot;-&quot;??_);_(@_)">
                  <c:v>3705.6429972233796</c:v>
                </c:pt>
                <c:pt idx="62" formatCode="_(* #,##0_);_(* \(#,##0\);_(* &quot;-&quot;??_);_(@_)">
                  <c:v>3805.175437503779</c:v>
                </c:pt>
                <c:pt idx="63" formatCode="_(* #,##0_);_(* \(#,##0\);_(* &quot;-&quot;??_);_(@_)">
                  <c:v>3904.7078777841789</c:v>
                </c:pt>
                <c:pt idx="64" formatCode="_(* #,##0_);_(* \(#,##0\);_(* &quot;-&quot;??_);_(@_)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3-4E5E-950C-950F1B4ADA23}"/>
            </c:ext>
          </c:extLst>
        </c:ser>
        <c:ser>
          <c:idx val="2"/>
          <c:order val="2"/>
          <c:tx>
            <c:strRef>
              <c:f>'FCT DNC 29'!$D$1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29'!$D$2:$D$66</c:f>
              <c:numCache>
                <c:formatCode>General</c:formatCode>
                <c:ptCount val="65"/>
                <c:pt idx="32" formatCode="_(* #,##0_);_(* \(#,##0\);_(* &quot;-&quot;??_);_(@_)">
                  <c:v>792</c:v>
                </c:pt>
                <c:pt idx="33" formatCode="_(* #,##0_);_(* \(#,##0\);_(* &quot;-&quot;??_);_(@_)">
                  <c:v>779.48536380043083</c:v>
                </c:pt>
                <c:pt idx="34" formatCode="_(* #,##0_);_(* \(#,##0\);_(* &quot;-&quot;??_);_(@_)">
                  <c:v>876.28736775595826</c:v>
                </c:pt>
                <c:pt idx="35" formatCode="_(* #,##0_);_(* \(#,##0\);_(* &quot;-&quot;??_);_(@_)">
                  <c:v>969.88001286371832</c:v>
                </c:pt>
                <c:pt idx="36" formatCode="_(* #,##0_);_(* \(#,##0\);_(* &quot;-&quot;??_);_(@_)">
                  <c:v>1059.4197166859053</c:v>
                </c:pt>
                <c:pt idx="37" formatCode="_(* #,##0_);_(* \(#,##0\);_(* &quot;-&quot;??_);_(@_)">
                  <c:v>1144.5083247833443</c:v>
                </c:pt>
                <c:pt idx="38" formatCode="_(* #,##0_);_(* \(#,##0\);_(* &quot;-&quot;??_);_(@_)">
                  <c:v>1225.1606226487806</c:v>
                </c:pt>
                <c:pt idx="39" formatCode="_(* #,##0_);_(* \(#,##0\);_(* &quot;-&quot;??_);_(@_)">
                  <c:v>1301.6621824277313</c:v>
                </c:pt>
                <c:pt idx="40" formatCode="_(* #,##0_);_(* \(#,##0\);_(* &quot;-&quot;??_);_(@_)">
                  <c:v>1374.4140037214529</c:v>
                </c:pt>
                <c:pt idx="41" formatCode="_(* #,##0_);_(* \(#,##0\);_(* &quot;-&quot;??_);_(@_)">
                  <c:v>1443.8259131038601</c:v>
                </c:pt>
                <c:pt idx="42" formatCode="_(* #,##0_);_(* \(#,##0\);_(* &quot;-&quot;??_);_(@_)">
                  <c:v>1510.2649873377195</c:v>
                </c:pt>
                <c:pt idx="43" formatCode="_(* #,##0_);_(* \(#,##0\);_(* &quot;-&quot;??_);_(@_)">
                  <c:v>1574.0401817016655</c:v>
                </c:pt>
                <c:pt idx="44" formatCode="_(* #,##0_);_(* \(#,##0\);_(* &quot;-&quot;??_);_(@_)">
                  <c:v>1635.4044980350432</c:v>
                </c:pt>
                <c:pt idx="45" formatCode="_(* #,##0_);_(* \(#,##0\);_(* &quot;-&quot;??_);_(@_)">
                  <c:v>1694.5633784386064</c:v>
                </c:pt>
                <c:pt idx="46" formatCode="_(* #,##0_);_(* \(#,##0\);_(* &quot;-&quot;??_);_(@_)">
                  <c:v>1751.6840019413114</c:v>
                </c:pt>
                <c:pt idx="47" formatCode="_(* #,##0_);_(* \(#,##0\);_(* &quot;-&quot;??_);_(@_)">
                  <c:v>1806.9034873550859</c:v>
                </c:pt>
                <c:pt idx="48" formatCode="_(* #,##0_);_(* \(#,##0\);_(* &quot;-&quot;??_);_(@_)">
                  <c:v>1860.3355185552145</c:v>
                </c:pt>
                <c:pt idx="49" formatCode="_(* #,##0_);_(* \(#,##0\);_(* &quot;-&quot;??_);_(@_)">
                  <c:v>1912.0754887844507</c:v>
                </c:pt>
                <c:pt idx="50" formatCode="_(* #,##0_);_(* \(#,##0\);_(* &quot;-&quot;??_);_(@_)">
                  <c:v>1962.2044287397953</c:v>
                </c:pt>
                <c:pt idx="51" formatCode="_(* #,##0_);_(* \(#,##0\);_(* &quot;-&quot;??_);_(@_)">
                  <c:v>2010.7919914843769</c:v>
                </c:pt>
                <c:pt idx="52" formatCode="_(* #,##0_);_(* \(#,##0\);_(* &quot;-&quot;??_);_(@_)">
                  <c:v>2057.8987247132141</c:v>
                </c:pt>
                <c:pt idx="53" formatCode="_(* #,##0_);_(* \(#,##0\);_(* &quot;-&quot;??_);_(@_)">
                  <c:v>2103.5778102086006</c:v>
                </c:pt>
                <c:pt idx="54" formatCode="_(* #,##0_);_(* \(#,##0\);_(* &quot;-&quot;??_);_(@_)">
                  <c:v>2147.8764057835597</c:v>
                </c:pt>
                <c:pt idx="55" formatCode="_(* #,##0_);_(* \(#,##0\);_(* &quot;-&quot;??_);_(@_)">
                  <c:v>2190.836689847556</c:v>
                </c:pt>
                <c:pt idx="56" formatCode="_(* #,##0_);_(* \(#,##0\);_(* &quot;-&quot;??_);_(@_)">
                  <c:v>2232.4966822645247</c:v>
                </c:pt>
                <c:pt idx="57" formatCode="_(* #,##0_);_(* \(#,##0\);_(* &quot;-&quot;??_);_(@_)">
                  <c:v>2272.8908957036037</c:v>
                </c:pt>
                <c:pt idx="58" formatCode="_(* #,##0_);_(* \(#,##0\);_(* &quot;-&quot;??_);_(@_)">
                  <c:v>2312.0508574997384</c:v>
                </c:pt>
                <c:pt idx="59" formatCode="_(* #,##0_);_(* \(#,##0\);_(* &quot;-&quot;??_);_(@_)">
                  <c:v>2350.005531736706</c:v>
                </c:pt>
                <c:pt idx="60" formatCode="_(* #,##0_);_(* \(#,##0\);_(* &quot;-&quot;??_);_(@_)">
                  <c:v>2386.7816637667693</c:v>
                </c:pt>
                <c:pt idx="61" formatCode="_(* #,##0_);_(* \(#,##0\);_(* &quot;-&quot;??_);_(@_)">
                  <c:v>2422.404063902251</c:v>
                </c:pt>
                <c:pt idx="62" formatCode="_(* #,##0_);_(* \(#,##0\);_(* &quot;-&quot;??_);_(@_)">
                  <c:v>2456.8958429879626</c:v>
                </c:pt>
                <c:pt idx="63" formatCode="_(* #,##0_);_(* \(#,##0\);_(* &quot;-&quot;??_);_(@_)">
                  <c:v>2490.2786095847318</c:v>
                </c:pt>
                <c:pt idx="64" formatCode="_(* #,##0_);_(* \(#,##0\);_(* &quot;-&quot;??_);_(@_)">
                  <c:v>2522.5726362746445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3-4E5E-950C-950F1B4ADA23}"/>
            </c:ext>
          </c:extLst>
        </c:ser>
        <c:ser>
          <c:idx val="3"/>
          <c:order val="3"/>
          <c:tx>
            <c:strRef>
              <c:f>'FCT DNC 29'!$E$1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29'!$A$2:$A$66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29'!$E$2:$E$66</c:f>
              <c:numCache>
                <c:formatCode>General</c:formatCode>
                <c:ptCount val="65"/>
                <c:pt idx="32" formatCode="_(* #,##0_);_(* \(#,##0\);_(* &quot;-&quot;??_);_(@_)">
                  <c:v>792</c:v>
                </c:pt>
                <c:pt idx="33" formatCode="_(* #,##0_);_(* \(#,##0\);_(* &quot;-&quot;??_);_(@_)">
                  <c:v>1057.9839749439509</c:v>
                </c:pt>
                <c:pt idx="34" formatCode="_(* #,##0_);_(* \(#,##0\);_(* &quot;-&quot;??_);_(@_)">
                  <c:v>1160.2468515492228</c:v>
                </c:pt>
                <c:pt idx="35" formatCode="_(* #,##0_);_(* \(#,##0\);_(* &quot;-&quot;??_);_(@_)">
                  <c:v>1265.7190870022616</c:v>
                </c:pt>
                <c:pt idx="36" formatCode="_(* #,##0_);_(* \(#,##0\);_(* &quot;-&quot;??_);_(@_)">
                  <c:v>1375.244263740874</c:v>
                </c:pt>
                <c:pt idx="37" formatCode="_(* #,##0_);_(* \(#,##0\);_(* &quot;-&quot;??_);_(@_)">
                  <c:v>1489.2205362042343</c:v>
                </c:pt>
                <c:pt idx="38" formatCode="_(* #,##0_);_(* \(#,##0\);_(* &quot;-&quot;??_);_(@_)">
                  <c:v>1607.6331188995969</c:v>
                </c:pt>
                <c:pt idx="39" formatCode="_(* #,##0_);_(* \(#,##0\);_(* &quot;-&quot;??_);_(@_)">
                  <c:v>1730.196439681446</c:v>
                </c:pt>
                <c:pt idx="40" formatCode="_(* #,##0_);_(* \(#,##0\);_(* &quot;-&quot;??_);_(@_)">
                  <c:v>1856.5094989485233</c:v>
                </c:pt>
                <c:pt idx="41" formatCode="_(* #,##0_);_(* \(#,##0\);_(* &quot;-&quot;??_);_(@_)">
                  <c:v>1986.162470126915</c:v>
                </c:pt>
                <c:pt idx="42" formatCode="_(* #,##0_);_(* \(#,##0\);_(* &quot;-&quot;??_);_(@_)">
                  <c:v>2118.7882764538554</c:v>
                </c:pt>
                <c:pt idx="43" formatCode="_(* #,##0_);_(* \(#,##0\);_(* &quot;-&quot;??_);_(@_)">
                  <c:v>2254.0779626507083</c:v>
                </c:pt>
                <c:pt idx="44" formatCode="_(* #,##0_);_(* \(#,##0\);_(* &quot;-&quot;??_);_(@_)">
                  <c:v>2391.7785268781295</c:v>
                </c:pt>
                <c:pt idx="45" formatCode="_(* #,##0_);_(* \(#,##0\);_(* &quot;-&quot;??_);_(@_)">
                  <c:v>2531.684527035366</c:v>
                </c:pt>
                <c:pt idx="46" formatCode="_(* #,##0_);_(* \(#,##0\);_(* &quot;-&quot;??_);_(@_)">
                  <c:v>2673.6287840934597</c:v>
                </c:pt>
                <c:pt idx="47" formatCode="_(* #,##0_);_(* \(#,##0\);_(* &quot;-&quot;??_);_(@_)">
                  <c:v>2817.4741792404843</c:v>
                </c:pt>
                <c:pt idx="48" formatCode="_(* #,##0_);_(* \(#,##0\);_(* &quot;-&quot;??_);_(@_)">
                  <c:v>2963.1070286011554</c:v>
                </c:pt>
                <c:pt idx="49" formatCode="_(* #,##0_);_(* \(#,##0\);_(* &quot;-&quot;??_);_(@_)">
                  <c:v>3110.4319389327184</c:v>
                </c:pt>
                <c:pt idx="50" formatCode="_(* #,##0_);_(* \(#,##0\);_(* &quot;-&quot;??_);_(@_)">
                  <c:v>3259.3678795381725</c:v>
                </c:pt>
                <c:pt idx="51" formatCode="_(* #,##0_);_(* \(#,##0\);_(* &quot;-&quot;??_);_(@_)">
                  <c:v>3409.8451973543906</c:v>
                </c:pt>
                <c:pt idx="52" formatCode="_(* #,##0_);_(* \(#,##0\);_(* &quot;-&quot;??_);_(@_)">
                  <c:v>3561.8033446863524</c:v>
                </c:pt>
                <c:pt idx="53" formatCode="_(* #,##0_);_(* \(#,##0\);_(* &quot;-&quot;??_);_(@_)">
                  <c:v>3715.1891397517647</c:v>
                </c:pt>
                <c:pt idx="54" formatCode="_(* #,##0_);_(* \(#,##0\);_(* &quot;-&quot;??_);_(@_)">
                  <c:v>3869.9554247376054</c:v>
                </c:pt>
                <c:pt idx="55" formatCode="_(* #,##0_);_(* \(#,##0\);_(* &quot;-&quot;??_);_(@_)">
                  <c:v>4026.0600212344079</c:v>
                </c:pt>
                <c:pt idx="56" formatCode="_(* #,##0_);_(* \(#,##0\);_(* &quot;-&quot;??_);_(@_)">
                  <c:v>4183.4649093782382</c:v>
                </c:pt>
                <c:pt idx="57" formatCode="_(* #,##0_);_(* \(#,##0\);_(* &quot;-&quot;??_);_(@_)">
                  <c:v>4342.1355764999589</c:v>
                </c:pt>
                <c:pt idx="58" formatCode="_(* #,##0_);_(* \(#,##0\);_(* &quot;-&quot;??_);_(@_)">
                  <c:v>4502.0404952646231</c:v>
                </c:pt>
                <c:pt idx="59" formatCode="_(* #,##0_);_(* \(#,##0\);_(* &quot;-&quot;??_);_(@_)">
                  <c:v>4663.1507015884545</c:v>
                </c:pt>
                <c:pt idx="60" formatCode="_(* #,##0_);_(* \(#,##0\);_(* &quot;-&quot;??_);_(@_)">
                  <c:v>4825.439450119191</c:v>
                </c:pt>
                <c:pt idx="61" formatCode="_(* #,##0_);_(* \(#,##0\);_(* &quot;-&quot;??_);_(@_)">
                  <c:v>4988.8819305445086</c:v>
                </c:pt>
                <c:pt idx="62" formatCode="_(* #,##0_);_(* \(#,##0\);_(* &quot;-&quot;??_);_(@_)">
                  <c:v>5153.4550320195958</c:v>
                </c:pt>
                <c:pt idx="63" formatCode="_(* #,##0_);_(* \(#,##0\);_(* &quot;-&quot;??_);_(@_)">
                  <c:v>5319.1371459836264</c:v>
                </c:pt>
                <c:pt idx="64" formatCode="_(* #,##0_);_(* \(#,##0\);_(* &quot;-&quot;??_);_(@_)">
                  <c:v>5485.9079998545121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3-4E5E-950C-950F1B4A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637631"/>
        <c:axId val="791009039"/>
      </c:lineChart>
      <c:catAx>
        <c:axId val="15516376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9039"/>
        <c:crosses val="autoZero"/>
        <c:auto val="1"/>
        <c:lblAlgn val="ctr"/>
        <c:lblOffset val="100"/>
        <c:noMultiLvlLbl val="0"/>
      </c:catAx>
      <c:valAx>
        <c:axId val="7910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DNC 30'!$B$1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30'!$B$2:$B$66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9-4974-A88F-07764FB4AE1F}"/>
            </c:ext>
          </c:extLst>
        </c:ser>
        <c:ser>
          <c:idx val="1"/>
          <c:order val="1"/>
          <c:tx>
            <c:strRef>
              <c:f>'FCT DNC 30'!$C$1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30'!$C$2:$C$66</c:f>
              <c:numCache>
                <c:formatCode>General</c:formatCode>
                <c:ptCount val="65"/>
                <c:pt idx="33" formatCode="_(* #,##0_);_(* \(#,##0\);_(* &quot;-&quot;??_);_(@_)">
                  <c:v>446</c:v>
                </c:pt>
                <c:pt idx="34" formatCode="_(* #,##0_);_(* \(#,##0\);_(* &quot;-&quot;??_);_(@_)">
                  <c:v>468.13506493506509</c:v>
                </c:pt>
                <c:pt idx="35" formatCode="_(* #,##0_);_(* \(#,##0\);_(* &quot;-&quot;??_);_(@_)">
                  <c:v>490.27012987012984</c:v>
                </c:pt>
                <c:pt idx="36" formatCode="_(* #,##0_);_(* \(#,##0\);_(* &quot;-&quot;??_);_(@_)">
                  <c:v>512.40519480519504</c:v>
                </c:pt>
                <c:pt idx="37" formatCode="_(* #,##0_);_(* \(#,##0\);_(* &quot;-&quot;??_);_(@_)">
                  <c:v>534.54025974025967</c:v>
                </c:pt>
                <c:pt idx="38" formatCode="_(* #,##0_);_(* \(#,##0\);_(* &quot;-&quot;??_);_(@_)">
                  <c:v>556.67532467532487</c:v>
                </c:pt>
                <c:pt idx="39" formatCode="_(* #,##0_);_(* \(#,##0\);_(* &quot;-&quot;??_);_(@_)">
                  <c:v>578.81038961038951</c:v>
                </c:pt>
                <c:pt idx="40" formatCode="_(* #,##0_);_(* \(#,##0\);_(* &quot;-&quot;??_);_(@_)">
                  <c:v>600.94545454545471</c:v>
                </c:pt>
                <c:pt idx="41" formatCode="_(* #,##0_);_(* \(#,##0\);_(* &quot;-&quot;??_);_(@_)">
                  <c:v>623.08051948051946</c:v>
                </c:pt>
                <c:pt idx="42" formatCode="_(* #,##0_);_(* \(#,##0\);_(* &quot;-&quot;??_);_(@_)">
                  <c:v>645.21558441558466</c:v>
                </c:pt>
                <c:pt idx="43" formatCode="_(* #,##0_);_(* \(#,##0\);_(* &quot;-&quot;??_);_(@_)">
                  <c:v>667.35064935064929</c:v>
                </c:pt>
                <c:pt idx="44" formatCode="_(* #,##0_);_(* \(#,##0\);_(* &quot;-&quot;??_);_(@_)">
                  <c:v>689.48571428571449</c:v>
                </c:pt>
                <c:pt idx="45" formatCode="_(* #,##0_);_(* \(#,##0\);_(* &quot;-&quot;??_);_(@_)">
                  <c:v>711.62077922077913</c:v>
                </c:pt>
                <c:pt idx="46" formatCode="_(* #,##0_);_(* \(#,##0\);_(* &quot;-&quot;??_);_(@_)">
                  <c:v>733.75584415584433</c:v>
                </c:pt>
                <c:pt idx="47" formatCode="_(* #,##0_);_(* \(#,##0\);_(* &quot;-&quot;??_);_(@_)">
                  <c:v>755.89090909090908</c:v>
                </c:pt>
                <c:pt idx="48" formatCode="_(* #,##0_);_(* \(#,##0\);_(* &quot;-&quot;??_);_(@_)">
                  <c:v>778.02597402597428</c:v>
                </c:pt>
                <c:pt idx="49" formatCode="_(* #,##0_);_(* \(#,##0\);_(* &quot;-&quot;??_);_(@_)">
                  <c:v>800.16103896103891</c:v>
                </c:pt>
                <c:pt idx="50" formatCode="_(* #,##0_);_(* \(#,##0\);_(* &quot;-&quot;??_);_(@_)">
                  <c:v>822.296103896104</c:v>
                </c:pt>
                <c:pt idx="51" formatCode="_(* #,##0_);_(* \(#,##0\);_(* &quot;-&quot;??_);_(@_)">
                  <c:v>844.43116883116875</c:v>
                </c:pt>
                <c:pt idx="52" formatCode="_(* #,##0_);_(* \(#,##0\);_(* &quot;-&quot;??_);_(@_)">
                  <c:v>866.56623376623395</c:v>
                </c:pt>
                <c:pt idx="53" formatCode="_(* #,##0_);_(* \(#,##0\);_(* &quot;-&quot;??_);_(@_)">
                  <c:v>888.7012987012987</c:v>
                </c:pt>
                <c:pt idx="54" formatCode="_(* #,##0_);_(* \(#,##0\);_(* &quot;-&quot;??_);_(@_)">
                  <c:v>910.8363636363639</c:v>
                </c:pt>
                <c:pt idx="55" formatCode="_(* #,##0_);_(* \(#,##0\);_(* &quot;-&quot;??_);_(@_)">
                  <c:v>932.97142857142853</c:v>
                </c:pt>
                <c:pt idx="56" formatCode="_(* #,##0_);_(* \(#,##0\);_(* &quot;-&quot;??_);_(@_)">
                  <c:v>955.10649350649362</c:v>
                </c:pt>
                <c:pt idx="57" formatCode="_(* #,##0_);_(* \(#,##0\);_(* &quot;-&quot;??_);_(@_)">
                  <c:v>977.24155844155837</c:v>
                </c:pt>
                <c:pt idx="58" formatCode="_(* #,##0_);_(* \(#,##0\);_(* &quot;-&quot;??_);_(@_)">
                  <c:v>999.37662337662357</c:v>
                </c:pt>
                <c:pt idx="59" formatCode="_(* #,##0_);_(* \(#,##0\);_(* &quot;-&quot;??_);_(@_)">
                  <c:v>1021.5116883116883</c:v>
                </c:pt>
                <c:pt idx="60" formatCode="_(* #,##0_);_(* \(#,##0\);_(* &quot;-&quot;??_);_(@_)">
                  <c:v>1043.6467532467534</c:v>
                </c:pt>
                <c:pt idx="61" formatCode="_(* #,##0_);_(* \(#,##0\);_(* &quot;-&quot;??_);_(@_)">
                  <c:v>1065.7818181818182</c:v>
                </c:pt>
                <c:pt idx="62" formatCode="_(* #,##0_);_(* \(#,##0\);_(* &quot;-&quot;??_);_(@_)">
                  <c:v>1087.9168831168831</c:v>
                </c:pt>
                <c:pt idx="63" formatCode="_(* #,##0_);_(* \(#,##0\);_(* &quot;-&quot;??_);_(@_)">
                  <c:v>1110.0519480519481</c:v>
                </c:pt>
                <c:pt idx="64" formatCode="_(* #,##0_);_(* \(#,##0\);_(* &quot;-&quot;??_);_(@_)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9-4974-A88F-07764FB4AE1F}"/>
            </c:ext>
          </c:extLst>
        </c:ser>
        <c:ser>
          <c:idx val="2"/>
          <c:order val="2"/>
          <c:tx>
            <c:strRef>
              <c:f>'FCT DNC 30'!$D$1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30'!$D$2:$D$66</c:f>
              <c:numCache>
                <c:formatCode>General</c:formatCode>
                <c:ptCount val="65"/>
                <c:pt idx="33" formatCode="_(* #,##0_);_(* \(#,##0\);_(* &quot;-&quot;??_);_(@_)">
                  <c:v>446</c:v>
                </c:pt>
                <c:pt idx="34" formatCode="_(* #,##0_);_(* \(#,##0\);_(* &quot;-&quot;??_);_(@_)">
                  <c:v>228.95873107431257</c:v>
                </c:pt>
                <c:pt idx="35" formatCode="_(* #,##0_);_(* \(#,##0\);_(* &quot;-&quot;??_);_(@_)">
                  <c:v>178.77919579230081</c:v>
                </c:pt>
                <c:pt idx="36" formatCode="_(* #,##0_);_(* \(#,##0\);_(* &quot;-&quot;??_);_(@_)">
                  <c:v>142.34655199043203</c:v>
                </c:pt>
                <c:pt idx="37" formatCode="_(* #,##0_);_(* \(#,##0\);_(* &quot;-&quot;??_);_(@_)">
                  <c:v>113.87908442527396</c:v>
                </c:pt>
                <c:pt idx="38" formatCode="_(* #,##0_);_(* \(#,##0\);_(* &quot;-&quot;??_);_(@_)">
                  <c:v>90.77405583206621</c:v>
                </c:pt>
                <c:pt idx="39" formatCode="_(* #,##0_);_(* \(#,##0\);_(* &quot;-&quot;??_);_(@_)">
                  <c:v>71.594442296366935</c:v>
                </c:pt>
                <c:pt idx="40" formatCode="_(* #,##0_);_(* \(#,##0\);_(* &quot;-&quot;??_);_(@_)">
                  <c:v>55.447504478058931</c:v>
                </c:pt>
                <c:pt idx="41" formatCode="_(* #,##0_);_(* \(#,##0\);_(* &quot;-&quot;??_);_(@_)">
                  <c:v>41.733724809210116</c:v>
                </c:pt>
                <c:pt idx="42" formatCode="_(* #,##0_);_(* \(#,##0\);_(* &quot;-&quot;??_);_(@_)">
                  <c:v>30.027500931418331</c:v>
                </c:pt>
                <c:pt idx="43" formatCode="_(* #,##0_);_(* \(#,##0\);_(* &quot;-&quot;??_);_(@_)">
                  <c:v>20.013816552362755</c:v>
                </c:pt>
                <c:pt idx="44" formatCode="_(* #,##0_);_(* \(#,##0\);_(* &quot;-&quot;??_);_(@_)">
                  <c:v>11.451790949699898</c:v>
                </c:pt>
                <c:pt idx="45" formatCode="_(* #,##0_);_(* \(#,##0\);_(* &quot;-&quot;??_);_(@_)">
                  <c:v>4.1523553579936561</c:v>
                </c:pt>
                <c:pt idx="46" formatCode="_(* #,##0_);_(* \(#,##0\);_(* &quot;-&quot;??_);_(@_)">
                  <c:v>-2.0361089214848107</c:v>
                </c:pt>
                <c:pt idx="47" formatCode="_(* #,##0_);_(* \(#,##0\);_(* &quot;-&quot;??_);_(@_)">
                  <c:v>-7.2373880888219446</c:v>
                </c:pt>
                <c:pt idx="48" formatCode="_(* #,##0_);_(* \(#,##0\);_(* &quot;-&quot;??_);_(@_)">
                  <c:v>-11.554094366577488</c:v>
                </c:pt>
                <c:pt idx="49" formatCode="_(* #,##0_);_(* \(#,##0\);_(* &quot;-&quot;??_);_(@_)">
                  <c:v>-15.072407337039181</c:v>
                </c:pt>
                <c:pt idx="50" formatCode="_(* #,##0_);_(* \(#,##0\);_(* &quot;-&quot;??_);_(@_)">
                  <c:v>-17.865532366726256</c:v>
                </c:pt>
                <c:pt idx="51" formatCode="_(* #,##0_);_(* \(#,##0\);_(* &quot;-&quot;??_);_(@_)">
                  <c:v>-19.996276399377621</c:v>
                </c:pt>
                <c:pt idx="52" formatCode="_(* #,##0_);_(* \(#,##0\);_(* &quot;-&quot;??_);_(@_)">
                  <c:v>-21.519001689010906</c:v>
                </c:pt>
                <c:pt idx="53" formatCode="_(* #,##0_);_(* \(#,##0\);_(* &quot;-&quot;??_);_(@_)">
                  <c:v>-22.481131745995867</c:v>
                </c:pt>
                <c:pt idx="54" formatCode="_(* #,##0_);_(* \(#,##0\);_(* &quot;-&quot;??_);_(@_)">
                  <c:v>-22.924328856723378</c:v>
                </c:pt>
                <c:pt idx="55" formatCode="_(* #,##0_);_(* \(#,##0\);_(* &quot;-&quot;??_);_(@_)">
                  <c:v>-22.885426670101992</c:v>
                </c:pt>
                <c:pt idx="56" formatCode="_(* #,##0_);_(* \(#,##0\);_(* &quot;-&quot;??_);_(@_)">
                  <c:v>-22.397177365207881</c:v>
                </c:pt>
                <c:pt idx="57" formatCode="_(* #,##0_);_(* \(#,##0\);_(* &quot;-&quot;??_);_(@_)">
                  <c:v>-21.488856546428678</c:v>
                </c:pt>
                <c:pt idx="58" formatCode="_(* #,##0_);_(* \(#,##0\);_(* &quot;-&quot;??_);_(@_)">
                  <c:v>-20.186757628275927</c:v>
                </c:pt>
                <c:pt idx="59" formatCode="_(* #,##0_);_(* \(#,##0\);_(* &quot;-&quot;??_);_(@_)">
                  <c:v>-18.514599418811144</c:v>
                </c:pt>
                <c:pt idx="60" formatCode="_(* #,##0_);_(* \(#,##0\);_(* &quot;-&quot;??_);_(@_)">
                  <c:v>-16.493864825084984</c:v>
                </c:pt>
                <c:pt idx="61" formatCode="_(* #,##0_);_(* \(#,##0\);_(* &quot;-&quot;??_);_(@_)">
                  <c:v>-14.144084388606871</c:v>
                </c:pt>
                <c:pt idx="62" formatCode="_(* #,##0_);_(* \(#,##0\);_(* &quot;-&quot;??_);_(@_)">
                  <c:v>-11.483075247470879</c:v>
                </c:pt>
                <c:pt idx="63" formatCode="_(* #,##0_);_(* \(#,##0\);_(* &quot;-&quot;??_);_(@_)">
                  <c:v>-8.5271437977814912</c:v>
                </c:pt>
                <c:pt idx="64" formatCode="_(* #,##0_);_(* \(#,##0\);_(* &quot;-&quot;??_);_(@_)">
                  <c:v>-5.2912585719000162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9-4974-A88F-07764FB4AE1F}"/>
            </c:ext>
          </c:extLst>
        </c:ser>
        <c:ser>
          <c:idx val="3"/>
          <c:order val="3"/>
          <c:tx>
            <c:strRef>
              <c:f>'FCT DNC 30'!$E$1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30'!$E$2:$E$66</c:f>
              <c:numCache>
                <c:formatCode>General</c:formatCode>
                <c:ptCount val="65"/>
                <c:pt idx="33" formatCode="_(* #,##0_);_(* \(#,##0\);_(* &quot;-&quot;??_);_(@_)">
                  <c:v>446</c:v>
                </c:pt>
                <c:pt idx="34" formatCode="_(* #,##0_);_(* \(#,##0\);_(* &quot;-&quot;??_);_(@_)">
                  <c:v>707.31139879581758</c:v>
                </c:pt>
                <c:pt idx="35" formatCode="_(* #,##0_);_(* \(#,##0\);_(* &quot;-&quot;??_);_(@_)">
                  <c:v>801.76106394795886</c:v>
                </c:pt>
                <c:pt idx="36" formatCode="_(* #,##0_);_(* \(#,##0\);_(* &quot;-&quot;??_);_(@_)">
                  <c:v>882.46383761995799</c:v>
                </c:pt>
                <c:pt idx="37" formatCode="_(* #,##0_);_(* \(#,##0\);_(* &quot;-&quot;??_);_(@_)">
                  <c:v>955.20143505524538</c:v>
                </c:pt>
                <c:pt idx="38" formatCode="_(* #,##0_);_(* \(#,##0\);_(* &quot;-&quot;??_);_(@_)">
                  <c:v>1022.5765935185835</c:v>
                </c:pt>
                <c:pt idx="39" formatCode="_(* #,##0_);_(* \(#,##0\);_(* &quot;-&quot;??_);_(@_)">
                  <c:v>1086.0263369244121</c:v>
                </c:pt>
                <c:pt idx="40" formatCode="_(* #,##0_);_(* \(#,##0\);_(* &quot;-&quot;??_);_(@_)">
                  <c:v>1146.4434046128504</c:v>
                </c:pt>
                <c:pt idx="41" formatCode="_(* #,##0_);_(* \(#,##0\);_(* &quot;-&quot;??_);_(@_)">
                  <c:v>1204.4273141518288</c:v>
                </c:pt>
                <c:pt idx="42" formatCode="_(* #,##0_);_(* \(#,##0\);_(* &quot;-&quot;??_);_(@_)">
                  <c:v>1260.4036678997509</c:v>
                </c:pt>
                <c:pt idx="43" formatCode="_(* #,##0_);_(* \(#,##0\);_(* &quot;-&quot;??_);_(@_)">
                  <c:v>1314.6874821489359</c:v>
                </c:pt>
                <c:pt idx="44" formatCode="_(* #,##0_);_(* \(#,##0\);_(* &quot;-&quot;??_);_(@_)">
                  <c:v>1367.5196376217291</c:v>
                </c:pt>
                <c:pt idx="45" formatCode="_(* #,##0_);_(* \(#,##0\);_(* &quot;-&quot;??_);_(@_)">
                  <c:v>1419.0892030835646</c:v>
                </c:pt>
                <c:pt idx="46" formatCode="_(* #,##0_);_(* \(#,##0\);_(* &quot;-&quot;??_);_(@_)">
                  <c:v>1469.5477972331735</c:v>
                </c:pt>
                <c:pt idx="47" formatCode="_(* #,##0_);_(* \(#,##0\);_(* &quot;-&quot;??_);_(@_)">
                  <c:v>1519.0192062706401</c:v>
                </c:pt>
                <c:pt idx="48" formatCode="_(* #,##0_);_(* \(#,##0\);_(* &quot;-&quot;??_);_(@_)">
                  <c:v>1567.6060424185262</c:v>
                </c:pt>
                <c:pt idx="49" formatCode="_(* #,##0_);_(* \(#,##0\);_(* &quot;-&quot;??_);_(@_)">
                  <c:v>1615.3944852591171</c:v>
                </c:pt>
                <c:pt idx="50" formatCode="_(* #,##0_);_(* \(#,##0\);_(* &quot;-&quot;??_);_(@_)">
                  <c:v>1662.4577401589343</c:v>
                </c:pt>
                <c:pt idx="51" formatCode="_(* #,##0_);_(* \(#,##0\);_(* &quot;-&quot;??_);_(@_)">
                  <c:v>1708.8586140617151</c:v>
                </c:pt>
                <c:pt idx="52" formatCode="_(* #,##0_);_(* \(#,##0\);_(* &quot;-&quot;??_);_(@_)">
                  <c:v>1754.6514692214787</c:v>
                </c:pt>
                <c:pt idx="53" formatCode="_(* #,##0_);_(* \(#,##0\);_(* &quot;-&quot;??_);_(@_)">
                  <c:v>1799.8837291485934</c:v>
                </c:pt>
                <c:pt idx="54" formatCode="_(* #,##0_);_(* \(#,##0\);_(* &quot;-&quot;??_);_(@_)">
                  <c:v>1844.5970561294512</c:v>
                </c:pt>
                <c:pt idx="55" formatCode="_(* #,##0_);_(* \(#,##0\);_(* &quot;-&quot;??_);_(@_)">
                  <c:v>1888.8282838129589</c:v>
                </c:pt>
                <c:pt idx="56" formatCode="_(* #,##0_);_(* \(#,##0\);_(* &quot;-&quot;??_);_(@_)">
                  <c:v>1932.6101643781951</c:v>
                </c:pt>
                <c:pt idx="57" formatCode="_(* #,##0_);_(* \(#,##0\);_(* &quot;-&quot;??_);_(@_)">
                  <c:v>1975.9719734295454</c:v>
                </c:pt>
                <c:pt idx="58" formatCode="_(* #,##0_);_(* \(#,##0\);_(* &quot;-&quot;??_);_(@_)">
                  <c:v>2018.9400043815231</c:v>
                </c:pt>
                <c:pt idx="59" formatCode="_(* #,##0_);_(* \(#,##0\);_(* &quot;-&quot;??_);_(@_)">
                  <c:v>2061.5379760421879</c:v>
                </c:pt>
                <c:pt idx="60" formatCode="_(* #,##0_);_(* \(#,##0\);_(* &quot;-&quot;??_);_(@_)">
                  <c:v>2103.7873713185918</c:v>
                </c:pt>
                <c:pt idx="61" formatCode="_(* #,##0_);_(* \(#,##0\);_(* &quot;-&quot;??_);_(@_)">
                  <c:v>2145.7077207522434</c:v>
                </c:pt>
                <c:pt idx="62" formatCode="_(* #,##0_);_(* \(#,##0\);_(* &quot;-&quot;??_);_(@_)">
                  <c:v>2187.3168414812371</c:v>
                </c:pt>
                <c:pt idx="63" formatCode="_(* #,##0_);_(* \(#,##0\);_(* &quot;-&quot;??_);_(@_)">
                  <c:v>2228.6310399016775</c:v>
                </c:pt>
                <c:pt idx="64" formatCode="_(* #,##0_);_(* \(#,##0\);_(* &quot;-&quot;??_);_(@_)">
                  <c:v>2269.6652845459262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9-4974-A88F-07764FB4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872656"/>
        <c:axId val="1178274560"/>
      </c:lineChart>
      <c:catAx>
        <c:axId val="1207872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74560"/>
        <c:crosses val="autoZero"/>
        <c:auto val="1"/>
        <c:lblAlgn val="ctr"/>
        <c:lblOffset val="100"/>
        <c:noMultiLvlLbl val="0"/>
      </c:catAx>
      <c:valAx>
        <c:axId val="11782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Data!$A$1:$A$35</c15:sqref>
                  </c15:fullRef>
                </c:ext>
              </c:extLst>
              <c:f>Data!$A$2:$A$35</c:f>
              <c:strCache>
                <c:ptCount val="34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  <c:pt idx="16">
                  <c:v>13/03/20</c:v>
                </c:pt>
                <c:pt idx="17">
                  <c:v>14/03/20</c:v>
                </c:pt>
                <c:pt idx="18">
                  <c:v>15/03/20</c:v>
                </c:pt>
                <c:pt idx="19">
                  <c:v>16/03/20</c:v>
                </c:pt>
                <c:pt idx="20">
                  <c:v>17/03/20</c:v>
                </c:pt>
                <c:pt idx="21">
                  <c:v>18/03/20</c:v>
                </c:pt>
                <c:pt idx="22">
                  <c:v>19/03/20</c:v>
                </c:pt>
                <c:pt idx="23">
                  <c:v>20/03/20</c:v>
                </c:pt>
                <c:pt idx="24">
                  <c:v>21/03/20</c:v>
                </c:pt>
                <c:pt idx="25">
                  <c:v>22/03/20</c:v>
                </c:pt>
                <c:pt idx="26">
                  <c:v>23/03/20</c:v>
                </c:pt>
                <c:pt idx="27">
                  <c:v>24/03/20</c:v>
                </c:pt>
                <c:pt idx="28">
                  <c:v>25/03/20</c:v>
                </c:pt>
                <c:pt idx="29">
                  <c:v>26/03/20</c:v>
                </c:pt>
                <c:pt idx="30">
                  <c:v>27/03/20</c:v>
                </c:pt>
                <c:pt idx="31">
                  <c:v>28/03/20</c:v>
                </c:pt>
                <c:pt idx="32">
                  <c:v>29/03/20</c:v>
                </c:pt>
                <c:pt idx="33">
                  <c:v>30/03/20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Data!$L$2:$L$35</c15:sqref>
                  </c15:fullRef>
                </c:ext>
              </c:extLst>
              <c:f>Data!$L$3:$L$35</c:f>
              <c:numCache>
                <c:formatCode>_(* #,##0_);_(* \(#,##0\);_(* "-"??_);_(@_)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Data!$A$2:$A$35</c:f>
              <c:numCache>
                <c:formatCode>dd/mm/yy;@</c:formatCode>
                <c:ptCount val="34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</c:numCache>
            </c:numRef>
          </c:cat>
          <c:val>
            <c:numRef>
              <c:f>Data!$C$2:$C$35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Data!$U$23:$U$34</c:f>
              <c:numCache>
                <c:formatCode>0%</c:formatCode>
                <c:ptCount val="12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Data!$V$23:$V$34</c:f>
              <c:numCache>
                <c:formatCode>0%</c:formatCode>
                <c:ptCount val="12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Data!$W$23:$W$34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Data!$A$23:$A$34</c:f>
              <c:numCache>
                <c:formatCode>dd/mm/yy;@</c:formatCode>
                <c:ptCount val="1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</c:numCache>
            </c:numRef>
          </c:cat>
          <c:val>
            <c:numRef>
              <c:f>Data!$X$23:$X$34</c:f>
              <c:numCache>
                <c:formatCode>0%</c:formatCode>
                <c:ptCount val="12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30</xdr:row>
      <xdr:rowOff>123825</xdr:rowOff>
    </xdr:from>
    <xdr:to>
      <xdr:col>23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B3F4D-E7CA-4143-B0EC-C5D07FF1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FCD3E-BF49-4104-AF8A-DCF507DF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2</xdr:row>
      <xdr:rowOff>142874</xdr:rowOff>
    </xdr:from>
    <xdr:to>
      <xdr:col>24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161924</xdr:rowOff>
    </xdr:from>
    <xdr:to>
      <xdr:col>18</xdr:col>
      <xdr:colOff>504825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C0105-753C-4C2B-97C3-E0ED3F46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FCB42-939B-4821-9670-CCB7227C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35" totalsRowShown="0" headerRowDxfId="182" dataDxfId="180" headerRowBorderDxfId="181" tableBorderDxfId="179" totalsRowBorderDxfId="178">
  <autoFilter ref="A1:AN35" xr:uid="{4B85C8C0-D087-4D48-9E65-AF70C439B36D}"/>
  <tableColumns count="40">
    <tableColumn id="1" xr3:uid="{537F76B1-0773-408D-AD11-67AD04BFF52D}" name="Date" dataDxfId="177"/>
    <tableColumn id="2" xr3:uid="{0008A3F2-641C-4618-8519-1BB2BB8CD8F1}" name="AS (Acc. Suspects)" dataDxfId="176"/>
    <tableColumn id="33" xr3:uid="{B1F41BDB-6F83-45BD-886D-945164699B24}" name="AC (Acc. Confirmed)" dataDxfId="175"/>
    <tableColumn id="35" xr3:uid="{D8AF82E6-615D-4268-9F5D-45734AB5BB49}" name="AR (Acc. Recovered)" dataDxfId="174"/>
    <tableColumn id="34" xr3:uid="{27A2DFCD-0B9B-4F48-B9EF-2777BE72D531}" name="AD (Acc. Deaths)" dataDxfId="173"/>
    <tableColumn id="39" xr3:uid="{A6FE9DB6-7EF5-4D96-B970-1E4084DE08C6}" name="AN (Acc. Negatives)" dataDxfId="172"/>
    <tableColumn id="38" xr3:uid="{F3572767-B889-4E30-A84E-C02E3F871279}" name="AH (Acc. Hospital)" dataDxfId="171"/>
    <tableColumn id="40" xr3:uid="{904CA045-71CF-4120-9C54-29CFD3B51156}" name="AI (Acc. ICU)" dataDxfId="170"/>
    <tableColumn id="37" xr3:uid="{1713B47D-516C-43E5-BB78-70FCE1C56DFC}" name="AL (Acc. Pending Lab)" dataDxfId="169"/>
    <tableColumn id="36" xr3:uid="{14A03D4F-82FF-430E-B0F4-6CB3B0E8AFA8}" name="AV (Acc. Surveillance)" dataDxfId="168"/>
    <tableColumn id="3" xr3:uid="{B05831DB-9EFA-484C-8251-3E968EF874D8}" name="DNS (Daily New Suspects)" dataDxfId="167"/>
    <tableColumn id="44" xr3:uid="{77353AAF-2FDA-4BBD-8786-4C210674B1BF}" name="DNC (Daily New Confirmed)" dataDxfId="166"/>
    <tableColumn id="45" xr3:uid="{C6181719-CC5E-4E1A-AC6B-2A5D74E2B3E8}" name="DNR (Daily New Recovered)" dataDxfId="165"/>
    <tableColumn id="46" xr3:uid="{51A594EE-5359-44DA-B689-56648C363749}" name="DND (Daily New Deaths)" dataDxfId="164"/>
    <tableColumn id="47" xr3:uid="{B7648E74-EBC4-484E-88B3-0045CEEB410F}" name="DNN (Daily New Negatives)" dataDxfId="163">
      <calculatedColumnFormula>Data[[#This Row],[AN (Acc. Negatives)]]-F1</calculatedColumnFormula>
    </tableColumn>
    <tableColumn id="42" xr3:uid="{737786A2-9F98-4CD5-AECE-E2E2D3BADFF1}" name="DNH (Daily New Hospital)" dataDxfId="162">
      <calculatedColumnFormula>Data[[#This Row],[AH (Acc. Hospital)]]-G1</calculatedColumnFormula>
    </tableColumn>
    <tableColumn id="43" xr3:uid="{BFCA8C58-56C5-48D8-B0D3-B4B44031A59A}" name="DNI (Daily New ICU)" dataDxfId="161">
      <calculatedColumnFormula>Data[[#This Row],[AI (Acc. ICU)]]-H1</calculatedColumnFormula>
    </tableColumn>
    <tableColumn id="48" xr3:uid="{6CACEBF4-593A-46BC-A478-6480A9259D84}" name="DNL (Daily New Pending Lab)" dataDxfId="160">
      <calculatedColumnFormula>Data[[#This Row],[AL (Acc. Pending Lab)]]-I1</calculatedColumnFormula>
    </tableColumn>
    <tableColumn id="41" xr3:uid="{ABA14777-C6C0-4F6C-BC57-D83D38487AE9}" name="DNV (Daily New Surveillance)" dataDxfId="159">
      <calculatedColumnFormula>Data[[#This Row],[AV (Acc. Surveillance)]]-J1</calculatedColumnFormula>
    </tableColumn>
    <tableColumn id="49" xr3:uid="{DE0E97D8-28EF-47F0-8805-8CD1C1585AC7}" name="Active Cases" dataDxfId="158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57">
      <calculatedColumnFormula>Data[[#This Row],[DNS (Daily New Suspects)]]/B1</calculatedColumnFormula>
    </tableColumn>
    <tableColumn id="50" xr3:uid="{F83577D1-CD7F-4B76-8269-2AAC4EE28699}" name="DNC / Prev AC" dataDxfId="156">
      <calculatedColumnFormula>Data[[#This Row],[DNC (Daily New Confirmed)]]/C1</calculatedColumnFormula>
    </tableColumn>
    <tableColumn id="56" xr3:uid="{9C72D354-7A51-4C64-8E4D-6DD3F10A82AE}" name="DNR / Prev AR" dataDxfId="155" dataCellStyle="Percent">
      <calculatedColumnFormula>Data[[#This Row],[DNR (Daily New Recovered)]]/D1</calculatedColumnFormula>
    </tableColumn>
    <tableColumn id="57" xr3:uid="{C219B621-113A-4218-B8D9-7CBAFE2631DD}" name="DND / Prev AD" dataDxfId="154" dataCellStyle="Percent">
      <calculatedColumnFormula>Data[[#This Row],[DND (Daily New Deaths)]]/E1</calculatedColumnFormula>
    </tableColumn>
    <tableColumn id="58" xr3:uid="{00EF6CA8-850A-4528-96CE-B66FA03F79D4}" name="Dif DNS vs Prev DNS" dataDxfId="153" dataCellStyle="Comma">
      <calculatedColumnFormula>Data[[#This Row],[DNS (Daily New Suspects)]]-K1</calculatedColumnFormula>
    </tableColumn>
    <tableColumn id="54" xr3:uid="{73F5E75A-2729-485C-9F78-BC5C00CF8374}" name="Dif DNC vs Prev DNC" dataDxfId="152" dataCellStyle="Percent">
      <calculatedColumnFormula>Data[[#This Row],[DNC (Daily New Confirmed)]]-L1</calculatedColumnFormula>
    </tableColumn>
    <tableColumn id="60" xr3:uid="{A41CC914-5342-480D-A1C2-03187BEF256A}" name="AC % AS" dataDxfId="151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50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49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48">
      <calculatedColumnFormula>Data[[#This Row],[AC (Acc. Confirmed)]]/Data[[#This Row],[AN (Acc. Negatives)]]</calculatedColumnFormula>
    </tableColumn>
    <tableColumn id="66" xr3:uid="{C4A93212-B0D1-4EDC-BBB7-434A9E69C6D7}" name="AH % AC" dataDxfId="147">
      <calculatedColumnFormula>Data[[#This Row],[AH (Acc. Hospital)]]/Data[[#This Row],[AC (Acc. Confirmed)]]</calculatedColumnFormula>
    </tableColumn>
    <tableColumn id="67" xr3:uid="{FF08FDE4-B4F4-4855-A23B-2D2C917DBED6}" name="AI % AH" dataDxfId="146">
      <calculatedColumnFormula>Data[[#This Row],[AI (Acc. ICU)]]/Data[[#This Row],[AH (Acc. Hospital)]]</calculatedColumnFormula>
    </tableColumn>
    <tableColumn id="65" xr3:uid="{05B1C735-9629-4AE5-9401-D9B2E627C503}" name="AL % AS" dataDxfId="145">
      <calculatedColumnFormula>Data[[#This Row],[AL (Acc. Pending Lab)]]/Data[[#This Row],[AS (Acc. Suspects)]]</calculatedColumnFormula>
    </tableColumn>
    <tableColumn id="6" xr3:uid="{4BDCE953-A35F-4789-86A5-F98C4AA344AF}" name="AN % AS" dataDxfId="144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43">
      <calculatedColumnFormula>Data[[#This Row],[DNC (Daily New Confirmed)]]/Data[[#This Row],[DNS (Daily New Suspects)]]</calculatedColumnFormula>
    </tableColumn>
    <tableColumn id="64" xr3:uid="{A40F9A6C-FD69-41C8-BF89-8A30C5CA176D}" name="DNC % DNN" dataDxfId="142">
      <calculatedColumnFormula>Data[[#This Row],[DNC (Daily New Confirmed)]]/Data[[#This Row],[DNN (Daily New Negatives)]]</calculatedColumnFormula>
    </tableColumn>
    <tableColumn id="25" xr3:uid="{0951DA88-EDD7-4580-89E9-23D53B670CAC}" name="Report ID" dataDxfId="141"/>
    <tableColumn id="21" xr3:uid="{F7DAFDBF-582E-46C5-A32A-B945C74E2942}" name="Week" dataDxfId="140">
      <calculatedColumnFormula>WEEKNUM(Data[[#This Row],[Date]])</calculatedColumnFormula>
    </tableColumn>
    <tableColumn id="22" xr3:uid="{75E95CD2-5E14-44E8-AC6C-3D702007373D}" name="Month" dataDxfId="139">
      <calculatedColumnFormula>MONTH(Data[[#This Row],[Date]])</calculatedColumnFormula>
    </tableColumn>
    <tableColumn id="23" xr3:uid="{17EBFFFD-C3E6-4217-8A7D-0CC76F549881}" name="Weekday" dataDxfId="138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04B9F-A1F4-4478-8590-EA9604DBE1B6}" name="Table3" displayName="Table3" ref="G1:H8" totalsRowShown="0">
  <autoFilter ref="G1:H8" xr:uid="{5213BE29-53D4-4EAF-A12B-2592008A26D8}"/>
  <tableColumns count="2">
    <tableColumn id="1" xr3:uid="{8DED7B93-7748-4D46-A3ED-3DF6BFE9EB79}" name="Statistic"/>
    <tableColumn id="2" xr3:uid="{3B50072B-BFB9-4DDF-BF2F-A6C9F9E0BE53}" name="Value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F66" totalsRowShown="0" headerRowDxfId="1" dataDxfId="0">
  <autoFilter ref="A1:F66" xr:uid="{55C7C5FF-BF58-4905-B69E-C7F94EE3A837}"/>
  <tableColumns count="6">
    <tableColumn id="1" xr3:uid="{517BE8E7-591D-46F8-B234-3EF76B78A8F9}" name="Timeline" dataDxfId="7"/>
    <tableColumn id="2" xr3:uid="{1AE710DC-7759-41C5-A500-5EF63D1BA08E}" name="Actuals" dataDxfId="6" dataCellStyle="Comma"/>
    <tableColumn id="6" xr3:uid="{019D8939-DC93-452C-8A1A-D158464B0ED7}" name="FCT0330" dataDxfId="5" dataCellStyle="Comma"/>
    <tableColumn id="4" xr3:uid="{7D5DDC68-F773-4B80-AE69-2070101A7700}" name="FCT0329" dataDxfId="4" dataCellStyle="Comma"/>
    <tableColumn id="5" xr3:uid="{378540BE-10CE-4A1C-9BD2-ECA3074D046B}" name="FCT0328" dataDxfId="3" dataCellStyle="Comma"/>
    <tableColumn id="3" xr3:uid="{E9BC202A-278C-4191-A924-F7FD31E1146E}" name="FCT0327" dataDxfId="2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C716EB-189C-4BF6-998E-1D2CF8E02C60}" name="Table7" displayName="Table7" ref="A1:E66" totalsRowShown="0">
  <autoFilter ref="A1:E66" xr:uid="{1D716033-3E8F-41D7-9CA6-6B8D5334E625}"/>
  <tableColumns count="5">
    <tableColumn id="1" xr3:uid="{B7753375-F392-4412-B7B7-44E0CDBD6BC4}" name="Timeline" dataDxfId="23"/>
    <tableColumn id="2" xr3:uid="{AF7E08EC-900B-48C6-899B-D3435B9033F7}" name="Values"/>
    <tableColumn id="3" xr3:uid="{62C871DF-C231-421B-A8D5-519506B9798F}" name="Forecast" dataDxfId="22">
      <calculatedColumnFormula>_xlfn.FORECAST.ETS(A2,$B$2:$B$34,$A$2:$A$34,1,1)</calculatedColumnFormula>
    </tableColumn>
    <tableColumn id="4" xr3:uid="{96B2D1D1-E12D-4F3B-80AD-656D8440F63D}" name="Lower Confidence Bound" dataDxfId="21">
      <calculatedColumnFormula>C2-_xlfn.FORECAST.ETS.CONFINT(A2,$B$2:$B$34,$A$2:$A$34,0.95,1,1)</calculatedColumnFormula>
    </tableColumn>
    <tableColumn id="5" xr3:uid="{45E91D9B-B680-4259-AFF5-4304EBA04186}" name="Upper Confidence Bound" dataDxfId="20">
      <calculatedColumnFormula>C2+_xlfn.FORECAST.ETS.CONFINT(A2,$B$2:$B$34,$A$2:$A$34,0.95,1,1)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F695BC-A762-40B9-B592-7F4F16F6BDD9}" name="Table8" displayName="Table8" ref="G1:H8" totalsRowShown="0">
  <autoFilter ref="G1:H8" xr:uid="{2BA13796-2AB9-4A8B-9D6C-E0262E7073CF}"/>
  <tableColumns count="2">
    <tableColumn id="1" xr3:uid="{FD3A5A77-85DC-4530-B11A-B5CBCFC6A375}" name="Statistic"/>
    <tableColumn id="2" xr3:uid="{6CF8893A-E9C3-40CC-8F5B-2AF95DAEC2CB}" name="Value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703DA1-DECE-4028-AAFC-B94C2537DF11}" name="Table10" displayName="Table10" ref="A1:E66" totalsRowShown="0">
  <autoFilter ref="A1:E66" xr:uid="{F4ADF5F0-54CD-4DF6-9D4E-E4F072E69C27}"/>
  <tableColumns count="5">
    <tableColumn id="1" xr3:uid="{7014DF16-9530-4ED3-B111-AD7FB651BB58}" name="Timeline" dataDxfId="12"/>
    <tableColumn id="2" xr3:uid="{4635C231-A540-4090-B6C3-AAA49F00591E}" name="Values"/>
    <tableColumn id="3" xr3:uid="{F31F7A85-E562-45AB-AA8D-32F3D8640AE4}" name="Forecast" dataDxfId="11">
      <calculatedColumnFormula>_xlfn.FORECAST.ETS(A2,$B$2:$B$35,$A$2:$A$35,1,1)</calculatedColumnFormula>
    </tableColumn>
    <tableColumn id="4" xr3:uid="{FD71C303-6BC9-4291-A4EF-DB1550562FFF}" name="Lower Confidence Bound" dataDxfId="10">
      <calculatedColumnFormula>C2-_xlfn.FORECAST.ETS.CONFINT(A2,$B$2:$B$35,$A$2:$A$35,0.95,1,1)</calculatedColumnFormula>
    </tableColumn>
    <tableColumn id="5" xr3:uid="{B9CF3004-50CC-4E7A-9CEF-E28A82BBA6CD}" name="Upper Confidence Bound" dataDxfId="9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CD6BA0-D47E-4F2F-A253-B772EB344C42}" name="Table11" displayName="Table11" ref="G1:H8" totalsRowShown="0">
  <autoFilter ref="G1:H8" xr:uid="{91EE5527-3C84-4D70-9E27-88D25D35CC96}"/>
  <tableColumns count="2">
    <tableColumn id="1" xr3:uid="{DBD13429-CAEA-41C5-B164-B216EDAB49B1}" name="Statistic"/>
    <tableColumn id="2" xr3:uid="{46412AE9-0F0D-4AA5-A8D1-DC09D6804873}" name="Valu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36" totalsRowShown="0" headerRowDxfId="137" dataDxfId="136" tableBorderDxfId="135">
  <autoFilter ref="A1:V36" xr:uid="{716D28C0-68F1-4C1C-B6EF-EFA31419B3FF}"/>
  <tableColumns count="22">
    <tableColumn id="1" xr3:uid="{CC312805-C04E-435F-BA24-914049467069}" name="Date" dataDxfId="134"/>
    <tableColumn id="2" xr3:uid="{F34A53F9-9834-4D04-A6E3-9C0E752F5DA2}" name="AC Norte" dataDxfId="133"/>
    <tableColumn id="3" xr3:uid="{7B3810AB-4DDF-4FC0-B031-B2DB14FCEDD0}" name="AD Norte" dataDxfId="132"/>
    <tableColumn id="4" xr3:uid="{9CDB8A2D-A353-4030-8ECA-162E3816C67C}" name="AR Norte" dataDxfId="131"/>
    <tableColumn id="5" xr3:uid="{36BCF0D9-72A6-4E78-8DDB-14EEDA107F2C}" name="AC Centro" dataDxfId="130"/>
    <tableColumn id="6" xr3:uid="{EE2C00D5-9C8A-4033-A061-691D5927E71F}" name="AD Centro" dataDxfId="129"/>
    <tableColumn id="7" xr3:uid="{7EE275A1-41B2-4817-91F0-8F0888F5812E}" name="AR Centro" dataDxfId="128"/>
    <tableColumn id="8" xr3:uid="{C5A6E775-87FA-47CA-AB7C-9ADF1E24BB28}" name="AC LVT" dataDxfId="127"/>
    <tableColumn id="9" xr3:uid="{191C6701-B51F-44F9-90F7-545DAD124133}" name="AD LVT" dataDxfId="126"/>
    <tableColumn id="10" xr3:uid="{2F528A8A-6118-4A03-9B76-68660FFEA791}" name="AR LVT" dataDxfId="125"/>
    <tableColumn id="11" xr3:uid="{F523C3C2-54B8-4B6E-B97B-A2E81BD7D6EB}" name="AC Alentejo" dataDxfId="124"/>
    <tableColumn id="12" xr3:uid="{B9F8FFBA-31A4-4754-A693-6C4BBB0A78CB}" name="AD Alentejo" dataDxfId="123"/>
    <tableColumn id="13" xr3:uid="{8FCACCF3-03AD-4891-94BD-26B7D81FC234}" name="AR Alentejo" dataDxfId="122"/>
    <tableColumn id="14" xr3:uid="{E8CB9EF7-EE2A-4030-AC64-28DB1C6B53B2}" name="AC Algarve" dataDxfId="121"/>
    <tableColumn id="15" xr3:uid="{B05E5CC3-8487-47EB-BBA8-C150F71C51AD}" name="AD Algarve" dataDxfId="120"/>
    <tableColumn id="16" xr3:uid="{75D4ABCA-D534-4F74-95C5-B6C8C5D2A4E2}" name="AR Algarve" dataDxfId="119"/>
    <tableColumn id="17" xr3:uid="{E7CED1AF-CB51-44E8-9A33-1D32F56886BA}" name="AC Açores" dataDxfId="118"/>
    <tableColumn id="18" xr3:uid="{AF019EE5-A0E2-4862-8253-2833AD481C3F}" name="AD Açores" dataDxfId="117"/>
    <tableColumn id="19" xr3:uid="{E2D43AA8-8B24-4CCB-9D65-D8687AE6DF7D}" name="AR Açores" dataDxfId="116"/>
    <tableColumn id="20" xr3:uid="{724EA442-91C0-4629-A3AB-3326ADF33032}" name="AC Madeira" dataDxfId="115"/>
    <tableColumn id="21" xr3:uid="{D330CD24-8A6B-49A0-AEE0-25C9694CA2E1}" name="AD Madeira" dataDxfId="114"/>
    <tableColumn id="22" xr3:uid="{14769248-796C-452F-AE9A-6857EA27C42C}" name="AR Madeira" dataDxfId="1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35" totalsRowShown="0" headerRowDxfId="112" dataDxfId="111">
  <autoFilter ref="A1:AE35" xr:uid="{02C0ADC7-512F-4BCE-B0EB-B87864B3F40F}"/>
  <tableColumns count="31">
    <tableColumn id="1" xr3:uid="{7050856C-DAD5-46C1-94CB-F88CE63D6337}" name="Date" dataDxfId="110"/>
    <tableColumn id="2" xr3:uid="{F1E19F5D-9B72-4546-8A78-A473DBEE8D9E}" name="00-09 M" dataDxfId="109"/>
    <tableColumn id="3" xr3:uid="{9FB683CA-0E87-4D77-AC57-F197191806E1}" name="00-09 F" dataDxfId="108"/>
    <tableColumn id="4" xr3:uid="{7E989C5A-1393-43FE-948F-995B243B53F1}" name="10-19 M" dataDxfId="107"/>
    <tableColumn id="5" xr3:uid="{DE3B0931-F62E-4572-9C56-56A738B55734}" name="10-19 F" dataDxfId="106"/>
    <tableColumn id="6" xr3:uid="{3678CB35-3E5E-4FE2-B6AA-B10D51826EF6}" name="20-29 M" dataDxfId="105"/>
    <tableColumn id="7" xr3:uid="{942A829D-A0A2-4614-8344-DB2CDC75D905}" name="20-29 F" dataDxfId="104"/>
    <tableColumn id="8" xr3:uid="{61818E1C-4FB0-47DB-B5A1-92CA0C27518E}" name="30-39 M" dataDxfId="103"/>
    <tableColumn id="9" xr3:uid="{B8D82C18-77EF-47BB-8912-A31E7103B768}" name="30-39 F" dataDxfId="102"/>
    <tableColumn id="10" xr3:uid="{46744610-3A23-4696-B5AD-E67D24EAA336}" name="40-49 M" dataDxfId="101"/>
    <tableColumn id="11" xr3:uid="{04FF77FC-7E26-475D-BD0D-60DBA85BCD81}" name="40-49 F" dataDxfId="100"/>
    <tableColumn id="12" xr3:uid="{D04A60E5-DE7D-4062-9245-6C3FEFB46A07}" name="50-59 M" dataDxfId="99"/>
    <tableColumn id="13" xr3:uid="{E5079768-93E3-4EF8-93FB-57071EEF3DC9}" name="50-59 F" dataDxfId="98"/>
    <tableColumn id="14" xr3:uid="{5B5F27A7-CF66-43F7-A51E-E8BB0BCC75BD}" name="60-69 M" dataDxfId="97"/>
    <tableColumn id="15" xr3:uid="{90514E53-00C7-4279-B156-7ABBE6A75591}" name="60-69 F" dataDxfId="96"/>
    <tableColumn id="16" xr3:uid="{BAA1495B-4924-47BB-BCD7-6B756CBAFB90}" name="70-79 M" dataDxfId="95"/>
    <tableColumn id="17" xr3:uid="{E368277F-631F-491D-907E-235696352712}" name="70-79 F" dataDxfId="94"/>
    <tableColumn id="18" xr3:uid="{2C9246C7-8738-46F3-B09E-510CAE05F203}" name="80+ M" dataDxfId="93"/>
    <tableColumn id="19" xr3:uid="{05127985-2E2C-4651-B044-0430F0F6F52C}" name="80+ F" dataDxfId="92"/>
    <tableColumn id="20" xr3:uid="{00F3BFA4-247C-4328-BC13-3E31980DF422}" name="Total" dataDxfId="91"/>
    <tableColumn id="21" xr3:uid="{639D2BFD-7297-42C0-A805-58CFDA90E37C}" name="Total M" dataDxfId="90"/>
    <tableColumn id="22" xr3:uid="{5B392D7C-BC0B-4C15-8637-161453AC7C2D}" name="Total F" dataDxfId="89"/>
    <tableColumn id="23" xr3:uid="{AF50D3C7-AD1F-469F-B0C9-DCA651EB1EC4}" name="Total 00-09" dataDxfId="88"/>
    <tableColumn id="24" xr3:uid="{D05910C3-FE3E-49B6-90F0-0D0BE865F5EB}" name="Total 10-19" dataDxfId="87"/>
    <tableColumn id="25" xr3:uid="{D252DEF6-43BC-407F-A5A6-575482DD293A}" name="Total 20-29" dataDxfId="86"/>
    <tableColumn id="26" xr3:uid="{16D7547D-3043-4114-AB74-C13D6DBCE3A7}" name="Total 30-39" dataDxfId="85"/>
    <tableColumn id="27" xr3:uid="{CEEC366B-4A9B-4434-A64D-E2B46464D1A0}" name="Total 40-49" dataDxfId="84"/>
    <tableColumn id="28" xr3:uid="{093D6877-36F1-4707-A4FC-3F965935E74B}" name="Total 50-59" dataDxfId="83"/>
    <tableColumn id="29" xr3:uid="{52665D76-598D-4617-8183-66F958F22691}" name="Total 60-69" dataDxfId="82"/>
    <tableColumn id="30" xr3:uid="{750A35CF-D196-4FDF-B40C-FD2621450DA8}" name="Total 70-79" dataDxfId="81"/>
    <tableColumn id="31" xr3:uid="{D902CA3E-BD38-4DAF-B639-9D151EDBD3CC}" name="Total 80+" dataDxfId="8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36" totalsRowShown="0" headerRowDxfId="79" dataDxfId="78" dataCellStyle="Percent">
  <autoFilter ref="A1:H36" xr:uid="{A78F4D72-024E-4CA8-A7A0-30EBD24EC1AA}"/>
  <tableColumns count="8">
    <tableColumn id="1" xr3:uid="{CF64E061-AFFE-4BC7-9645-CF6840F3D0C7}" name="Date" dataDxfId="77"/>
    <tableColumn id="2" xr3:uid="{BF18176E-0495-4890-B824-78A749CE1EFB}" name="Fever" dataDxfId="76" dataCellStyle="Percent"/>
    <tableColumn id="3" xr3:uid="{8F89F8A2-D8D1-4FA4-9FF3-4AE1FE645F05}" name="Cough" dataDxfId="75" dataCellStyle="Percent"/>
    <tableColumn id="4" xr3:uid="{528A2345-489E-4354-9957-978EE37AEFE3}" name="Breathing Difficulties" dataDxfId="74" dataCellStyle="Percent"/>
    <tableColumn id="5" xr3:uid="{1F52073C-6C2B-4753-97B5-7DEBFC25358B}" name="Cefaleia" dataDxfId="73" dataCellStyle="Percent"/>
    <tableColumn id="6" xr3:uid="{94D8D17B-7500-482D-8D2A-245E98D07015}" name="Muscle Pain" dataDxfId="72" dataCellStyle="Percent"/>
    <tableColumn id="7" xr3:uid="{75B53319-BF28-4386-9025-FF891994023D}" name="Weakness" dataDxfId="71" dataCellStyle="Percent"/>
    <tableColumn id="8" xr3:uid="{4144A88C-3D61-4F0A-8922-32C381201045}" name="% Cases" dataDxfId="70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E35" totalsRowShown="0" headerRowDxfId="69" dataDxfId="68">
  <autoFilter ref="A1:AE35" xr:uid="{047AEC0F-50FA-441C-A1B8-AF38025172DC}"/>
  <tableColumns count="31">
    <tableColumn id="1" xr3:uid="{7F4E97FC-A206-431D-B8CE-8B178487A439}" name="Date" dataDxfId="67"/>
    <tableColumn id="2" xr3:uid="{71E73F4C-2E09-40FA-8B05-C533A9A94FDC}" name="00-09 M" dataDxfId="66"/>
    <tableColumn id="3" xr3:uid="{FBBCD7E8-B33A-48D5-8A1F-6D8F4C00D1AB}" name="00-09 F" dataDxfId="65"/>
    <tableColumn id="4" xr3:uid="{E7A35254-8CCD-48CC-B523-48CF4BDA2A09}" name="10-19 M" dataDxfId="64"/>
    <tableColumn id="5" xr3:uid="{438B48ED-5C59-44FD-BBF8-0DB51A920E87}" name="10-19 F" dataDxfId="63"/>
    <tableColumn id="6" xr3:uid="{D7F0FD54-F77B-43C6-A924-3F35AFAC7EE0}" name="20-29 M" dataDxfId="62"/>
    <tableColumn id="7" xr3:uid="{2AF21253-3D08-445F-A078-969B3D1392C6}" name="20-29 F" dataDxfId="61"/>
    <tableColumn id="8" xr3:uid="{5AF1D027-5286-499B-A222-335014A353BE}" name="30-39 M" dataDxfId="60"/>
    <tableColumn id="9" xr3:uid="{0BE71BC2-843F-47B7-8641-7BEBEA29F431}" name="30-39 F" dataDxfId="59"/>
    <tableColumn id="10" xr3:uid="{E04C7A7C-45A1-4E5B-8F64-FC696D0FD24B}" name="40-49 M" dataDxfId="58"/>
    <tableColumn id="11" xr3:uid="{15E822E6-71D8-4C82-9488-DA4D32251582}" name="40-49 F" dataDxfId="57"/>
    <tableColumn id="12" xr3:uid="{7DE54C12-6FB4-4348-BEF4-E0461728FCEC}" name="50-59 M" dataDxfId="56"/>
    <tableColumn id="13" xr3:uid="{AAB36846-43A8-495A-81FF-35880082A759}" name="50-59 F" dataDxfId="55"/>
    <tableColumn id="14" xr3:uid="{C96802F4-1AE2-4D78-B177-729F1031AF6C}" name="60-69 M" dataDxfId="54"/>
    <tableColumn id="15" xr3:uid="{3BDFE657-2993-4EFE-95F8-A60363BEF897}" name="60-69 F" dataDxfId="53"/>
    <tableColumn id="16" xr3:uid="{970C9B1A-276C-48C8-9904-BF52B96574A5}" name="70-79 M" dataDxfId="52"/>
    <tableColumn id="17" xr3:uid="{9A24E52D-C94F-492C-BA75-AD8680423C15}" name="70-79 F" dataDxfId="51"/>
    <tableColumn id="18" xr3:uid="{1ADAA5DD-400B-4B54-A3E7-3BC51EDDA740}" name="80+ M" dataDxfId="50"/>
    <tableColumn id="19" xr3:uid="{C1318C6C-3089-4BC6-9FFD-D303EB20D5C8}" name="80+ F" dataDxfId="49"/>
    <tableColumn id="20" xr3:uid="{A8805D79-C20C-4688-9D15-F52AFEA3EF18}" name="Total" dataDxfId="48"/>
    <tableColumn id="21" xr3:uid="{39A8224D-9EDF-41B0-A4BE-475E4A4CC199}" name="Total M" dataDxfId="47"/>
    <tableColumn id="22" xr3:uid="{B53CCC57-8388-4829-B9A5-2B9D2FC1B347}" name="Total F" dataDxfId="46"/>
    <tableColumn id="23" xr3:uid="{F9B713DE-97EA-43B8-AA82-6F2A4C98A998}" name="Total 00-09" dataDxfId="45"/>
    <tableColumn id="24" xr3:uid="{420DF660-0CC1-403C-8620-8F38B18DBD41}" name="Total 10-19" dataDxfId="44"/>
    <tableColumn id="25" xr3:uid="{B7A6666F-D2AC-478E-B3DC-4237C73F0DD0}" name="Total 20-29" dataDxfId="43"/>
    <tableColumn id="26" xr3:uid="{59E2C8AC-CF4F-44ED-8D85-05FE8104E2FD}" name="Total 30-39" dataDxfId="42"/>
    <tableColumn id="27" xr3:uid="{90056579-466D-4DB6-A3A3-1EE8A138F641}" name="Total 40-49" dataDxfId="41"/>
    <tableColumn id="28" xr3:uid="{D9A5F6C6-ACE2-4A39-975D-796CF5408109}" name="Total 50-59" dataDxfId="40"/>
    <tableColumn id="29" xr3:uid="{0F467BB6-0302-48EE-8AE2-F84C4FFAC063}" name="Total 60-69" dataDxfId="39"/>
    <tableColumn id="30" xr3:uid="{5626C75E-6B25-47B8-88C8-65D2BBF58B4B}" name="Total 70-79" dataDxfId="38"/>
    <tableColumn id="31" xr3:uid="{19289A03-FFBD-4D20-AF71-46EFED0AD41B}" name="Total 80+" dataDxfId="3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F66" totalsRowShown="0" headerRowDxfId="36" dataDxfId="35" tableBorderDxfId="34" dataCellStyle="Comma">
  <autoFilter ref="A1:F66" xr:uid="{F215F903-A661-4A02-88A8-B5EF1B6BD985}"/>
  <tableColumns count="6">
    <tableColumn id="1" xr3:uid="{FE63B76F-DE7C-4023-925A-5B0E6DE82229}" name="Timeline" dataDxfId="33"/>
    <tableColumn id="2" xr3:uid="{76C9CB77-B863-4452-ACBD-78363520B942}" name="Actuals" dataDxfId="32" dataCellStyle="Comma"/>
    <tableColumn id="6" xr3:uid="{3710A67A-91F2-43DE-B91A-C84C32048B9A}" name="FCT330" dataDxfId="13" dataCellStyle="Comma"/>
    <tableColumn id="5" xr3:uid="{D8FBD313-8CA7-46DA-A7E2-48E8385395ED}" name="FCT0329" dataDxfId="31" dataCellStyle="Comma"/>
    <tableColumn id="3" xr3:uid="{3D0DE8D3-36AD-43B3-8007-CC9DC167A0C2}" name="FCT0328" dataDxfId="30" dataCellStyle="Comma"/>
    <tableColumn id="4" xr3:uid="{1503E8D9-37AB-49BD-BEFE-2B53D0459014}" name="FCT0327" dataDxfId="29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558479-9565-4363-B4F4-4ED5E9BC1D24}" name="Table5" displayName="Table5" ref="A1:E66" totalsRowShown="0">
  <autoFilter ref="A1:E66" xr:uid="{AF8C4288-5F45-4C29-81BB-133975185659}"/>
  <tableColumns count="5">
    <tableColumn id="1" xr3:uid="{C96EDB80-1228-4227-85C2-F55F0E35299A}" name="Timeline" dataDxfId="28"/>
    <tableColumn id="2" xr3:uid="{F5ADF1DF-65BE-4BF5-917D-E58C962EAE17}" name="Values"/>
    <tableColumn id="3" xr3:uid="{9E8DE8F8-E5F4-474B-9209-B9F83AEB14B5}" name="Forecast" dataDxfId="27">
      <calculatedColumnFormula>_xlfn.FORECAST.ETS(A2,$B$2:$B$34,$A$2:$A$34,1,1)</calculatedColumnFormula>
    </tableColumn>
    <tableColumn id="4" xr3:uid="{535035C7-644C-48E2-A721-798DEABA831B}" name="Lower Confidence Bound" dataDxfId="26">
      <calculatedColumnFormula>C2-_xlfn.FORECAST.ETS.CONFINT(A2,$B$2:$B$34,$A$2:$A$34,0.95,1,1)</calculatedColumnFormula>
    </tableColumn>
    <tableColumn id="5" xr3:uid="{441F0116-CFB7-40D8-83FD-90B2CA552168}" name="Upper Confidence Bound" dataDxfId="25">
      <calculatedColumnFormula>C2+_xlfn.FORECAST.ETS.CONFINT(A2,$B$2:$B$34,$A$2:$A$34,0.95,1,1)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C39AFD-3144-476C-B3B9-2FDF8FEE8B98}" name="Table6" displayName="Table6" ref="G1:H8" totalsRowShown="0">
  <autoFilter ref="G1:H8" xr:uid="{66E41041-43F6-42DA-A22E-3EF884E7F1EB}"/>
  <tableColumns count="2">
    <tableColumn id="1" xr3:uid="{854BB1E6-CD8B-43BE-A581-9E04301C956B}" name="Statistic"/>
    <tableColumn id="2" xr3:uid="{D5E6C5B9-F4D5-4BD1-888A-7BDC603B1A3E}" name="Value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5AD0C-8191-4CB4-8587-7F7A99BD1784}" name="Table2" displayName="Table2" ref="A1:E66" totalsRowShown="0">
  <autoFilter ref="A1:E66" xr:uid="{12C2D899-7DF7-410B-BF47-92A58B28D194}"/>
  <tableColumns count="5">
    <tableColumn id="1" xr3:uid="{9CF8F9FE-EEF3-4D8C-BA28-E2508CD91F41}" name="Timeline" dataDxfId="18"/>
    <tableColumn id="2" xr3:uid="{275942D3-22E6-4D06-9557-9F878F8551A9}" name="Values"/>
    <tableColumn id="3" xr3:uid="{D1ED655A-47B3-429C-9093-06D45CCF5579}" name="Forecast" dataDxfId="17">
      <calculatedColumnFormula>_xlfn.FORECAST.ETS(A2,$B$2:$B$35,$A$2:$A$35,1,1)</calculatedColumnFormula>
    </tableColumn>
    <tableColumn id="4" xr3:uid="{E902CE58-9D5B-4617-ACAB-E0B2880C5053}" name="Lower Confidence Bound" dataDxfId="16">
      <calculatedColumnFormula>C2-_xlfn.FORECAST.ETS.CONFINT(A2,$B$2:$B$35,$A$2:$A$35,0.95,1,1)</calculatedColumnFormula>
    </tableColumn>
    <tableColumn id="5" xr3:uid="{C2B46A72-BFC7-410B-86AE-A39FC5E72803}" name="Upper Confidence Bound" dataDxfId="15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35"/>
  <sheetViews>
    <sheetView tabSelected="1" workbookViewId="0">
      <pane ySplit="1" topLeftCell="A2" activePane="bottomLeft" state="frozen"/>
      <selection pane="bottomLeft" activeCell="V38" sqref="V38"/>
    </sheetView>
  </sheetViews>
  <sheetFormatPr defaultRowHeight="11.25" x14ac:dyDescent="0.2"/>
  <cols>
    <col min="1" max="1" width="8.42578125" style="10" bestFit="1" customWidth="1"/>
    <col min="2" max="10" width="5.7109375" style="20" customWidth="1"/>
    <col min="11" max="19" width="5.7109375" style="21" customWidth="1"/>
    <col min="20" max="24" width="5.7109375" style="22" customWidth="1"/>
    <col min="25" max="25" width="5.7109375" style="23" customWidth="1"/>
    <col min="26" max="28" width="5.7109375" style="24" customWidth="1"/>
    <col min="29" max="34" width="5.7109375" style="22" customWidth="1"/>
    <col min="35" max="36" width="5.7109375" style="10" customWidth="1"/>
    <col min="37" max="40" width="5.7109375" style="25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8">
        <v>25</v>
      </c>
      <c r="C2" s="28">
        <v>0</v>
      </c>
      <c r="D2" s="28">
        <v>0</v>
      </c>
      <c r="E2" s="28">
        <v>0</v>
      </c>
      <c r="F2" s="29"/>
      <c r="G2" s="29"/>
      <c r="H2" s="29"/>
      <c r="I2" s="29"/>
      <c r="J2" s="29"/>
      <c r="K2" s="30">
        <v>25</v>
      </c>
      <c r="L2" s="30">
        <v>0</v>
      </c>
      <c r="M2" s="30">
        <v>0</v>
      </c>
      <c r="N2" s="31">
        <v>0</v>
      </c>
      <c r="O2" s="30"/>
      <c r="P2" s="30"/>
      <c r="Q2" s="30"/>
      <c r="R2" s="30"/>
      <c r="S2" s="30"/>
      <c r="T2" s="32">
        <f>(Data[[#This Row],[AC (Acc. Confirmed)]])-(Data[[#This Row],[AR (Acc. Recovered)]]+Data[[#This Row],[AD (Acc. Deaths)]])</f>
        <v>0</v>
      </c>
      <c r="U2" s="12"/>
      <c r="V2" s="12"/>
      <c r="W2" s="12"/>
      <c r="X2" s="12"/>
      <c r="Y2" s="32"/>
      <c r="Z2" s="32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12"/>
      <c r="AE2" s="12"/>
      <c r="AF2" s="12"/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15"/>
      <c r="AK2" s="16"/>
      <c r="AL2" s="16">
        <f>WEEKNUM(Data[[#This Row],[Date]])</f>
        <v>9</v>
      </c>
      <c r="AM2" s="16">
        <f>MONTH(Data[[#This Row],[Date]])</f>
        <v>2</v>
      </c>
      <c r="AN2" s="17">
        <f>WEEKDAY(Data[[#This Row],[Date]])</f>
        <v>4</v>
      </c>
    </row>
    <row r="3" spans="1:40" ht="13.5" thickBot="1" x14ac:dyDescent="0.3">
      <c r="A3" s="11">
        <v>43888</v>
      </c>
      <c r="B3" s="28">
        <v>51</v>
      </c>
      <c r="C3" s="28">
        <v>0</v>
      </c>
      <c r="D3" s="28">
        <v>0</v>
      </c>
      <c r="E3" s="28">
        <v>0</v>
      </c>
      <c r="F3" s="29"/>
      <c r="G3" s="29"/>
      <c r="H3" s="29"/>
      <c r="I3" s="29"/>
      <c r="J3" s="29"/>
      <c r="K3" s="30">
        <v>26</v>
      </c>
      <c r="L3" s="30">
        <v>0</v>
      </c>
      <c r="M3" s="30">
        <v>0</v>
      </c>
      <c r="N3" s="31">
        <v>0</v>
      </c>
      <c r="O3" s="30">
        <f>Data[[#This Row],[AN (Acc. Negatives)]]-F2</f>
        <v>0</v>
      </c>
      <c r="P3" s="30">
        <f>Data[[#This Row],[AH (Acc. Hospital)]]-G2</f>
        <v>0</v>
      </c>
      <c r="Q3" s="30">
        <f>Data[[#This Row],[AI (Acc. ICU)]]-H2</f>
        <v>0</v>
      </c>
      <c r="R3" s="30">
        <f>Data[[#This Row],[AL (Acc. Pending Lab)]]-I2</f>
        <v>0</v>
      </c>
      <c r="S3" s="30">
        <f>Data[[#This Row],[AV (Acc. Surveillance)]]-J2</f>
        <v>0</v>
      </c>
      <c r="T3" s="32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12"/>
      <c r="W3" s="12"/>
      <c r="X3" s="12"/>
      <c r="Y3" s="32">
        <f>Data[[#This Row],[DNS (Daily New Suspects)]]-K2</f>
        <v>1</v>
      </c>
      <c r="Z3" s="32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12"/>
      <c r="AE3" s="12"/>
      <c r="AF3" s="12"/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15"/>
      <c r="AK3" s="16"/>
      <c r="AL3" s="16">
        <f>WEEKNUM(Data[[#This Row],[Date]])</f>
        <v>9</v>
      </c>
      <c r="AM3" s="16">
        <f>MONTH(Data[[#This Row],[Date]])</f>
        <v>2</v>
      </c>
      <c r="AN3" s="17">
        <f>WEEKDAY(Data[[#This Row],[Date]])</f>
        <v>5</v>
      </c>
    </row>
    <row r="4" spans="1:40" ht="13.5" thickBot="1" x14ac:dyDescent="0.3">
      <c r="A4" s="11">
        <v>43889</v>
      </c>
      <c r="B4" s="28">
        <v>59</v>
      </c>
      <c r="C4" s="28">
        <v>0</v>
      </c>
      <c r="D4" s="28">
        <v>0</v>
      </c>
      <c r="E4" s="28">
        <v>0</v>
      </c>
      <c r="F4" s="29"/>
      <c r="G4" s="29"/>
      <c r="H4" s="29"/>
      <c r="I4" s="29"/>
      <c r="J4" s="29"/>
      <c r="K4" s="30">
        <v>8</v>
      </c>
      <c r="L4" s="30">
        <v>0</v>
      </c>
      <c r="M4" s="30">
        <v>0</v>
      </c>
      <c r="N4" s="31">
        <v>0</v>
      </c>
      <c r="O4" s="30">
        <f>Data[[#This Row],[AN (Acc. Negatives)]]-F3</f>
        <v>0</v>
      </c>
      <c r="P4" s="30">
        <f>Data[[#This Row],[AH (Acc. Hospital)]]-G3</f>
        <v>0</v>
      </c>
      <c r="Q4" s="30">
        <f>Data[[#This Row],[AI (Acc. ICU)]]-H3</f>
        <v>0</v>
      </c>
      <c r="R4" s="30">
        <f>Data[[#This Row],[AL (Acc. Pending Lab)]]-I3</f>
        <v>0</v>
      </c>
      <c r="S4" s="30">
        <f>Data[[#This Row],[AV (Acc. Surveillance)]]-J3</f>
        <v>0</v>
      </c>
      <c r="T4" s="32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12"/>
      <c r="W4" s="12"/>
      <c r="X4" s="12"/>
      <c r="Y4" s="32">
        <f>Data[[#This Row],[DNS (Daily New Suspects)]]-K3</f>
        <v>-18</v>
      </c>
      <c r="Z4" s="32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12"/>
      <c r="AE4" s="12"/>
      <c r="AF4" s="12"/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15"/>
      <c r="AK4" s="16"/>
      <c r="AL4" s="16">
        <f>WEEKNUM(Data[[#This Row],[Date]])</f>
        <v>9</v>
      </c>
      <c r="AM4" s="16">
        <f>MONTH(Data[[#This Row],[Date]])</f>
        <v>2</v>
      </c>
      <c r="AN4" s="17">
        <f>WEEKDAY(Data[[#This Row],[Date]])</f>
        <v>6</v>
      </c>
    </row>
    <row r="5" spans="1:40" ht="13.5" thickBot="1" x14ac:dyDescent="0.3">
      <c r="A5" s="11">
        <v>43890</v>
      </c>
      <c r="B5" s="28">
        <v>70</v>
      </c>
      <c r="C5" s="28">
        <v>0</v>
      </c>
      <c r="D5" s="28">
        <v>0</v>
      </c>
      <c r="E5" s="28">
        <v>0</v>
      </c>
      <c r="F5" s="29"/>
      <c r="G5" s="29"/>
      <c r="H5" s="29"/>
      <c r="I5" s="29"/>
      <c r="J5" s="29"/>
      <c r="K5" s="30">
        <v>11</v>
      </c>
      <c r="L5" s="30">
        <v>0</v>
      </c>
      <c r="M5" s="30">
        <v>0</v>
      </c>
      <c r="N5" s="31">
        <v>0</v>
      </c>
      <c r="O5" s="30">
        <f>Data[[#This Row],[AN (Acc. Negatives)]]-F4</f>
        <v>0</v>
      </c>
      <c r="P5" s="30">
        <f>Data[[#This Row],[AH (Acc. Hospital)]]-G4</f>
        <v>0</v>
      </c>
      <c r="Q5" s="30">
        <f>Data[[#This Row],[AI (Acc. ICU)]]-H4</f>
        <v>0</v>
      </c>
      <c r="R5" s="30">
        <f>Data[[#This Row],[AL (Acc. Pending Lab)]]-I4</f>
        <v>0</v>
      </c>
      <c r="S5" s="30">
        <f>Data[[#This Row],[AV (Acc. Surveillance)]]-J4</f>
        <v>0</v>
      </c>
      <c r="T5" s="32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12"/>
      <c r="W5" s="12"/>
      <c r="X5" s="12"/>
      <c r="Y5" s="32">
        <f>Data[[#This Row],[DNS (Daily New Suspects)]]-K4</f>
        <v>3</v>
      </c>
      <c r="Z5" s="32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12"/>
      <c r="AE5" s="12"/>
      <c r="AF5" s="12"/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15"/>
      <c r="AK5" s="16"/>
      <c r="AL5" s="16">
        <f>WEEKNUM(Data[[#This Row],[Date]])</f>
        <v>9</v>
      </c>
      <c r="AM5" s="16">
        <f>MONTH(Data[[#This Row],[Date]])</f>
        <v>2</v>
      </c>
      <c r="AN5" s="17">
        <f>WEEKDAY(Data[[#This Row],[Date]])</f>
        <v>7</v>
      </c>
    </row>
    <row r="6" spans="1:40" ht="13.5" thickBot="1" x14ac:dyDescent="0.3">
      <c r="A6" s="11">
        <v>43891</v>
      </c>
      <c r="B6" s="28">
        <v>85</v>
      </c>
      <c r="C6" s="28">
        <v>0</v>
      </c>
      <c r="D6" s="28">
        <v>0</v>
      </c>
      <c r="E6" s="28">
        <v>0</v>
      </c>
      <c r="F6" s="29"/>
      <c r="G6" s="29"/>
      <c r="H6" s="29"/>
      <c r="I6" s="29"/>
      <c r="J6" s="29">
        <v>85</v>
      </c>
      <c r="K6" s="30">
        <v>15</v>
      </c>
      <c r="L6" s="30">
        <v>0</v>
      </c>
      <c r="M6" s="30">
        <v>0</v>
      </c>
      <c r="N6" s="31">
        <v>0</v>
      </c>
      <c r="O6" s="30">
        <f>Data[[#This Row],[AN (Acc. Negatives)]]-F5</f>
        <v>0</v>
      </c>
      <c r="P6" s="30">
        <f>Data[[#This Row],[AH (Acc. Hospital)]]-G5</f>
        <v>0</v>
      </c>
      <c r="Q6" s="30">
        <f>Data[[#This Row],[AI (Acc. ICU)]]-H5</f>
        <v>0</v>
      </c>
      <c r="R6" s="30">
        <f>Data[[#This Row],[AL (Acc. Pending Lab)]]-I5</f>
        <v>0</v>
      </c>
      <c r="S6" s="30">
        <f>Data[[#This Row],[AV (Acc. Surveillance)]]-J5</f>
        <v>85</v>
      </c>
      <c r="T6" s="32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12"/>
      <c r="W6" s="12"/>
      <c r="X6" s="12"/>
      <c r="Y6" s="32">
        <f>Data[[#This Row],[DNS (Daily New Suspects)]]-K5</f>
        <v>4</v>
      </c>
      <c r="Z6" s="32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12"/>
      <c r="AE6" s="12"/>
      <c r="AF6" s="12"/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15"/>
      <c r="AK6" s="16"/>
      <c r="AL6" s="16">
        <f>WEEKNUM(Data[[#This Row],[Date]])</f>
        <v>10</v>
      </c>
      <c r="AM6" s="16">
        <f>MONTH(Data[[#This Row],[Date]])</f>
        <v>3</v>
      </c>
      <c r="AN6" s="17">
        <f>WEEKDAY(Data[[#This Row],[Date]])</f>
        <v>1</v>
      </c>
    </row>
    <row r="7" spans="1:40" ht="13.5" thickBot="1" x14ac:dyDescent="0.3">
      <c r="A7" s="11">
        <v>43892</v>
      </c>
      <c r="B7" s="28">
        <v>85</v>
      </c>
      <c r="C7" s="28">
        <v>2</v>
      </c>
      <c r="D7" s="28">
        <v>0</v>
      </c>
      <c r="E7" s="28">
        <v>0</v>
      </c>
      <c r="F7" s="29"/>
      <c r="G7" s="29"/>
      <c r="H7" s="29"/>
      <c r="I7" s="29"/>
      <c r="J7" s="29"/>
      <c r="K7" s="30">
        <v>0</v>
      </c>
      <c r="L7" s="30">
        <v>2</v>
      </c>
      <c r="M7" s="30">
        <v>0</v>
      </c>
      <c r="N7" s="31">
        <v>0</v>
      </c>
      <c r="O7" s="30">
        <f>Data[[#This Row],[AN (Acc. Negatives)]]-F6</f>
        <v>0</v>
      </c>
      <c r="P7" s="30">
        <f>Data[[#This Row],[AH (Acc. Hospital)]]-G6</f>
        <v>0</v>
      </c>
      <c r="Q7" s="30">
        <f>Data[[#This Row],[AI (Acc. ICU)]]-H6</f>
        <v>0</v>
      </c>
      <c r="R7" s="30">
        <f>Data[[#This Row],[AL (Acc. Pending Lab)]]-I6</f>
        <v>0</v>
      </c>
      <c r="S7" s="30">
        <f>Data[[#This Row],[AV (Acc. Surveillance)]]-J6</f>
        <v>-85</v>
      </c>
      <c r="T7" s="32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12"/>
      <c r="W7" s="12"/>
      <c r="X7" s="12"/>
      <c r="Y7" s="32">
        <f>Data[[#This Row],[DNS (Daily New Suspects)]]-K6</f>
        <v>-15</v>
      </c>
      <c r="Z7" s="32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12"/>
      <c r="AE7" s="12">
        <f>Data[[#This Row],[AH (Acc. Hospital)]]/Data[[#This Row],[AC (Acc. Confirmed)]]</f>
        <v>0</v>
      </c>
      <c r="AF7" s="12"/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14"/>
      <c r="AJ7" s="15"/>
      <c r="AK7" s="16"/>
      <c r="AL7" s="16">
        <f>WEEKNUM(Data[[#This Row],[Date]])</f>
        <v>10</v>
      </c>
      <c r="AM7" s="16">
        <f>MONTH(Data[[#This Row],[Date]])</f>
        <v>3</v>
      </c>
      <c r="AN7" s="17">
        <f>WEEKDAY(Data[[#This Row],[Date]])</f>
        <v>2</v>
      </c>
    </row>
    <row r="8" spans="1:40" ht="13.5" thickBot="1" x14ac:dyDescent="0.3">
      <c r="A8" s="11">
        <v>43893</v>
      </c>
      <c r="B8" s="28">
        <v>101</v>
      </c>
      <c r="C8" s="28">
        <v>4</v>
      </c>
      <c r="D8" s="28">
        <v>0</v>
      </c>
      <c r="E8" s="28">
        <v>0</v>
      </c>
      <c r="F8" s="29"/>
      <c r="G8" s="29"/>
      <c r="H8" s="29"/>
      <c r="I8" s="29"/>
      <c r="J8" s="29">
        <v>101</v>
      </c>
      <c r="K8" s="30">
        <v>16</v>
      </c>
      <c r="L8" s="30">
        <v>2</v>
      </c>
      <c r="M8" s="30">
        <v>0</v>
      </c>
      <c r="N8" s="31">
        <v>0</v>
      </c>
      <c r="O8" s="30">
        <f>Data[[#This Row],[AN (Acc. Negatives)]]-F7</f>
        <v>0</v>
      </c>
      <c r="P8" s="30">
        <f>Data[[#This Row],[AH (Acc. Hospital)]]-G7</f>
        <v>0</v>
      </c>
      <c r="Q8" s="30">
        <f>Data[[#This Row],[AI (Acc. ICU)]]-H7</f>
        <v>0</v>
      </c>
      <c r="R8" s="30">
        <f>Data[[#This Row],[AL (Acc. Pending Lab)]]-I7</f>
        <v>0</v>
      </c>
      <c r="S8" s="30">
        <f>Data[[#This Row],[AV (Acc. Surveillance)]]-J7</f>
        <v>101</v>
      </c>
      <c r="T8" s="32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12"/>
      <c r="X8" s="12"/>
      <c r="Y8" s="32">
        <f>Data[[#This Row],[DNS (Daily New Suspects)]]-K7</f>
        <v>16</v>
      </c>
      <c r="Z8" s="32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12"/>
      <c r="AE8" s="12">
        <f>Data[[#This Row],[AH (Acc. Hospital)]]/Data[[#This Row],[AC (Acc. Confirmed)]]</f>
        <v>0</v>
      </c>
      <c r="AF8" s="12"/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15"/>
      <c r="AK8" s="16">
        <v>1</v>
      </c>
      <c r="AL8" s="16">
        <f>WEEKNUM(Data[[#This Row],[Date]])</f>
        <v>10</v>
      </c>
      <c r="AM8" s="16">
        <f>MONTH(Data[[#This Row],[Date]])</f>
        <v>3</v>
      </c>
      <c r="AN8" s="17">
        <f>WEEKDAY(Data[[#This Row],[Date]])</f>
        <v>3</v>
      </c>
    </row>
    <row r="9" spans="1:40" ht="13.5" thickBot="1" x14ac:dyDescent="0.3">
      <c r="A9" s="11">
        <v>43894</v>
      </c>
      <c r="B9" s="28">
        <v>117</v>
      </c>
      <c r="C9" s="28">
        <v>6</v>
      </c>
      <c r="D9" s="28">
        <v>0</v>
      </c>
      <c r="E9" s="28">
        <v>0</v>
      </c>
      <c r="F9" s="29"/>
      <c r="G9" s="29"/>
      <c r="H9" s="29"/>
      <c r="I9" s="29"/>
      <c r="J9" s="29">
        <v>81</v>
      </c>
      <c r="K9" s="30">
        <v>16</v>
      </c>
      <c r="L9" s="30">
        <v>2</v>
      </c>
      <c r="M9" s="30">
        <v>0</v>
      </c>
      <c r="N9" s="31">
        <v>0</v>
      </c>
      <c r="O9" s="30">
        <f>Data[[#This Row],[AN (Acc. Negatives)]]-F8</f>
        <v>0</v>
      </c>
      <c r="P9" s="30">
        <f>Data[[#This Row],[AH (Acc. Hospital)]]-G8</f>
        <v>0</v>
      </c>
      <c r="Q9" s="30">
        <f>Data[[#This Row],[AI (Acc. ICU)]]-H8</f>
        <v>0</v>
      </c>
      <c r="R9" s="30">
        <f>Data[[#This Row],[AL (Acc. Pending Lab)]]-I8</f>
        <v>0</v>
      </c>
      <c r="S9" s="30">
        <f>Data[[#This Row],[AV (Acc. Surveillance)]]-J8</f>
        <v>-20</v>
      </c>
      <c r="T9" s="32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12"/>
      <c r="X9" s="12"/>
      <c r="Y9" s="32">
        <f>Data[[#This Row],[DNS (Daily New Suspects)]]-K8</f>
        <v>0</v>
      </c>
      <c r="Z9" s="32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12"/>
      <c r="AE9" s="12">
        <f>Data[[#This Row],[AH (Acc. Hospital)]]/Data[[#This Row],[AC (Acc. Confirmed)]]</f>
        <v>0</v>
      </c>
      <c r="AF9" s="12"/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15"/>
      <c r="AK9" s="16">
        <v>2</v>
      </c>
      <c r="AL9" s="16">
        <f>WEEKNUM(Data[[#This Row],[Date]])</f>
        <v>10</v>
      </c>
      <c r="AM9" s="16">
        <f>MONTH(Data[[#This Row],[Date]])</f>
        <v>3</v>
      </c>
      <c r="AN9" s="17">
        <f>WEEKDAY(Data[[#This Row],[Date]])</f>
        <v>4</v>
      </c>
    </row>
    <row r="10" spans="1:40" ht="13.5" thickBot="1" x14ac:dyDescent="0.3">
      <c r="A10" s="11">
        <v>43895</v>
      </c>
      <c r="B10" s="28">
        <v>147</v>
      </c>
      <c r="C10" s="28">
        <v>9</v>
      </c>
      <c r="D10" s="28">
        <v>0</v>
      </c>
      <c r="E10" s="28">
        <v>0</v>
      </c>
      <c r="F10" s="29"/>
      <c r="G10" s="29">
        <v>9</v>
      </c>
      <c r="H10" s="29"/>
      <c r="I10" s="29"/>
      <c r="J10" s="29">
        <v>213</v>
      </c>
      <c r="K10" s="30">
        <v>30</v>
      </c>
      <c r="L10" s="30">
        <v>3</v>
      </c>
      <c r="M10" s="30">
        <v>0</v>
      </c>
      <c r="N10" s="31">
        <v>0</v>
      </c>
      <c r="O10" s="30">
        <f>Data[[#This Row],[AN (Acc. Negatives)]]-F9</f>
        <v>0</v>
      </c>
      <c r="P10" s="30">
        <f>Data[[#This Row],[AH (Acc. Hospital)]]-G9</f>
        <v>9</v>
      </c>
      <c r="Q10" s="30">
        <f>Data[[#This Row],[AI (Acc. ICU)]]-H9</f>
        <v>0</v>
      </c>
      <c r="R10" s="30">
        <f>Data[[#This Row],[AL (Acc. Pending Lab)]]-I9</f>
        <v>0</v>
      </c>
      <c r="S10" s="30">
        <f>Data[[#This Row],[AV (Acc. Surveillance)]]-J9</f>
        <v>132</v>
      </c>
      <c r="T10" s="32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12"/>
      <c r="X10" s="12"/>
      <c r="Y10" s="32">
        <f>Data[[#This Row],[DNS (Daily New Suspects)]]-K9</f>
        <v>14</v>
      </c>
      <c r="Z10" s="32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12"/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15"/>
      <c r="AK10" s="16">
        <v>3</v>
      </c>
      <c r="AL10" s="16">
        <f>WEEKNUM(Data[[#This Row],[Date]])</f>
        <v>10</v>
      </c>
      <c r="AM10" s="16">
        <f>MONTH(Data[[#This Row],[Date]])</f>
        <v>3</v>
      </c>
      <c r="AN10" s="17">
        <f>WEEKDAY(Data[[#This Row],[Date]])</f>
        <v>5</v>
      </c>
    </row>
    <row r="11" spans="1:40" ht="13.5" thickBot="1" x14ac:dyDescent="0.3">
      <c r="A11" s="11">
        <v>43896</v>
      </c>
      <c r="B11" s="28">
        <v>181</v>
      </c>
      <c r="C11" s="28">
        <v>13</v>
      </c>
      <c r="D11" s="28">
        <v>0</v>
      </c>
      <c r="E11" s="28">
        <v>0</v>
      </c>
      <c r="F11" s="29"/>
      <c r="G11" s="29">
        <v>13</v>
      </c>
      <c r="H11" s="29"/>
      <c r="I11" s="29">
        <v>30</v>
      </c>
      <c r="J11" s="29">
        <v>354</v>
      </c>
      <c r="K11" s="30">
        <v>34</v>
      </c>
      <c r="L11" s="30">
        <v>4</v>
      </c>
      <c r="M11" s="30">
        <v>0</v>
      </c>
      <c r="N11" s="31">
        <v>0</v>
      </c>
      <c r="O11" s="30">
        <f>Data[[#This Row],[AN (Acc. Negatives)]]-F10</f>
        <v>0</v>
      </c>
      <c r="P11" s="30">
        <f>Data[[#This Row],[AH (Acc. Hospital)]]-G10</f>
        <v>4</v>
      </c>
      <c r="Q11" s="30">
        <f>Data[[#This Row],[AI (Acc. ICU)]]-H10</f>
        <v>0</v>
      </c>
      <c r="R11" s="30">
        <f>Data[[#This Row],[AL (Acc. Pending Lab)]]-I10</f>
        <v>30</v>
      </c>
      <c r="S11" s="30">
        <f>Data[[#This Row],[AV (Acc. Surveillance)]]-J10</f>
        <v>141</v>
      </c>
      <c r="T11" s="32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12"/>
      <c r="X11" s="12"/>
      <c r="Y11" s="32">
        <f>Data[[#This Row],[DNS (Daily New Suspects)]]-K10</f>
        <v>4</v>
      </c>
      <c r="Z11" s="32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12"/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15"/>
      <c r="AK11" s="16">
        <v>4</v>
      </c>
      <c r="AL11" s="16">
        <f>WEEKNUM(Data[[#This Row],[Date]])</f>
        <v>10</v>
      </c>
      <c r="AM11" s="16">
        <f>MONTH(Data[[#This Row],[Date]])</f>
        <v>3</v>
      </c>
      <c r="AN11" s="17">
        <f>WEEKDAY(Data[[#This Row],[Date]])</f>
        <v>6</v>
      </c>
    </row>
    <row r="12" spans="1:40" ht="13.5" thickBot="1" x14ac:dyDescent="0.3">
      <c r="A12" s="11">
        <v>43897</v>
      </c>
      <c r="B12" s="28">
        <v>224</v>
      </c>
      <c r="C12" s="28">
        <v>21</v>
      </c>
      <c r="D12" s="28">
        <v>0</v>
      </c>
      <c r="E12" s="28">
        <v>0</v>
      </c>
      <c r="F12" s="29"/>
      <c r="G12" s="29">
        <v>21</v>
      </c>
      <c r="H12" s="29"/>
      <c r="I12" s="29">
        <v>47</v>
      </c>
      <c r="J12" s="29">
        <v>412</v>
      </c>
      <c r="K12" s="30">
        <v>43</v>
      </c>
      <c r="L12" s="30">
        <v>8</v>
      </c>
      <c r="M12" s="30">
        <v>0</v>
      </c>
      <c r="N12" s="31">
        <v>0</v>
      </c>
      <c r="O12" s="30">
        <f>Data[[#This Row],[AN (Acc. Negatives)]]-F11</f>
        <v>0</v>
      </c>
      <c r="P12" s="30">
        <f>Data[[#This Row],[AH (Acc. Hospital)]]-G11</f>
        <v>8</v>
      </c>
      <c r="Q12" s="30">
        <f>Data[[#This Row],[AI (Acc. ICU)]]-H11</f>
        <v>0</v>
      </c>
      <c r="R12" s="30">
        <f>Data[[#This Row],[AL (Acc. Pending Lab)]]-I11</f>
        <v>17</v>
      </c>
      <c r="S12" s="30">
        <f>Data[[#This Row],[AV (Acc. Surveillance)]]-J11</f>
        <v>58</v>
      </c>
      <c r="T12" s="32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12"/>
      <c r="X12" s="12"/>
      <c r="Y12" s="32">
        <f>Data[[#This Row],[DNS (Daily New Suspects)]]-K11</f>
        <v>9</v>
      </c>
      <c r="Z12" s="32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12"/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15"/>
      <c r="AK12" s="16">
        <v>5</v>
      </c>
      <c r="AL12" s="16">
        <f>WEEKNUM(Data[[#This Row],[Date]])</f>
        <v>10</v>
      </c>
      <c r="AM12" s="16">
        <f>MONTH(Data[[#This Row],[Date]])</f>
        <v>3</v>
      </c>
      <c r="AN12" s="17">
        <f>WEEKDAY(Data[[#This Row],[Date]])</f>
        <v>7</v>
      </c>
    </row>
    <row r="13" spans="1:40" ht="13.5" thickBot="1" x14ac:dyDescent="0.3">
      <c r="A13" s="11">
        <v>43898</v>
      </c>
      <c r="B13" s="28">
        <v>281</v>
      </c>
      <c r="C13" s="28">
        <v>30</v>
      </c>
      <c r="D13" s="28">
        <v>0</v>
      </c>
      <c r="E13" s="28">
        <v>0</v>
      </c>
      <c r="F13" s="29"/>
      <c r="G13" s="29">
        <v>30</v>
      </c>
      <c r="H13" s="29"/>
      <c r="I13" s="29">
        <v>56</v>
      </c>
      <c r="J13" s="29">
        <v>447</v>
      </c>
      <c r="K13" s="30">
        <v>57</v>
      </c>
      <c r="L13" s="30">
        <v>9</v>
      </c>
      <c r="M13" s="30">
        <v>0</v>
      </c>
      <c r="N13" s="31">
        <v>0</v>
      </c>
      <c r="O13" s="30">
        <f>Data[[#This Row],[AN (Acc. Negatives)]]-F12</f>
        <v>0</v>
      </c>
      <c r="P13" s="30">
        <f>Data[[#This Row],[AH (Acc. Hospital)]]-G12</f>
        <v>9</v>
      </c>
      <c r="Q13" s="30">
        <f>Data[[#This Row],[AI (Acc. ICU)]]-H12</f>
        <v>0</v>
      </c>
      <c r="R13" s="30">
        <f>Data[[#This Row],[AL (Acc. Pending Lab)]]-I12</f>
        <v>9</v>
      </c>
      <c r="S13" s="30">
        <f>Data[[#This Row],[AV (Acc. Surveillance)]]-J12</f>
        <v>35</v>
      </c>
      <c r="T13" s="32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12"/>
      <c r="X13" s="12"/>
      <c r="Y13" s="32">
        <f>Data[[#This Row],[DNS (Daily New Suspects)]]-K12</f>
        <v>14</v>
      </c>
      <c r="Z13" s="32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12"/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15"/>
      <c r="AK13" s="16">
        <v>6</v>
      </c>
      <c r="AL13" s="16">
        <f>WEEKNUM(Data[[#This Row],[Date]])</f>
        <v>11</v>
      </c>
      <c r="AM13" s="16">
        <f>MONTH(Data[[#This Row],[Date]])</f>
        <v>3</v>
      </c>
      <c r="AN13" s="17">
        <f>WEEKDAY(Data[[#This Row],[Date]])</f>
        <v>1</v>
      </c>
    </row>
    <row r="14" spans="1:40" ht="13.5" thickBot="1" x14ac:dyDescent="0.3">
      <c r="A14" s="11">
        <v>43899</v>
      </c>
      <c r="B14" s="28">
        <v>339</v>
      </c>
      <c r="C14" s="28">
        <v>39</v>
      </c>
      <c r="D14" s="28">
        <v>0</v>
      </c>
      <c r="E14" s="28">
        <v>0</v>
      </c>
      <c r="F14" s="29"/>
      <c r="G14" s="29">
        <v>38</v>
      </c>
      <c r="H14" s="29"/>
      <c r="I14" s="29">
        <v>67</v>
      </c>
      <c r="J14" s="29">
        <v>496</v>
      </c>
      <c r="K14" s="30">
        <v>58</v>
      </c>
      <c r="L14" s="30">
        <v>9</v>
      </c>
      <c r="M14" s="30">
        <v>0</v>
      </c>
      <c r="N14" s="31">
        <v>0</v>
      </c>
      <c r="O14" s="30">
        <f>Data[[#This Row],[AN (Acc. Negatives)]]-F13</f>
        <v>0</v>
      </c>
      <c r="P14" s="30">
        <f>Data[[#This Row],[AH (Acc. Hospital)]]-G13</f>
        <v>8</v>
      </c>
      <c r="Q14" s="30">
        <f>Data[[#This Row],[AI (Acc. ICU)]]-H13</f>
        <v>0</v>
      </c>
      <c r="R14" s="30">
        <f>Data[[#This Row],[AL (Acc. Pending Lab)]]-I13</f>
        <v>11</v>
      </c>
      <c r="S14" s="30">
        <f>Data[[#This Row],[AV (Acc. Surveillance)]]-J13</f>
        <v>49</v>
      </c>
      <c r="T14" s="32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12"/>
      <c r="X14" s="12"/>
      <c r="Y14" s="32">
        <f>Data[[#This Row],[DNS (Daily New Suspects)]]-K13</f>
        <v>1</v>
      </c>
      <c r="Z14" s="32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12"/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15"/>
      <c r="AK14" s="16">
        <v>7</v>
      </c>
      <c r="AL14" s="16">
        <f>WEEKNUM(Data[[#This Row],[Date]])</f>
        <v>11</v>
      </c>
      <c r="AM14" s="16">
        <f>MONTH(Data[[#This Row],[Date]])</f>
        <v>3</v>
      </c>
      <c r="AN14" s="17">
        <f>WEEKDAY(Data[[#This Row],[Date]])</f>
        <v>2</v>
      </c>
    </row>
    <row r="15" spans="1:40" ht="13.5" thickBot="1" x14ac:dyDescent="0.3">
      <c r="A15" s="11">
        <v>43900</v>
      </c>
      <c r="B15" s="28">
        <v>375</v>
      </c>
      <c r="C15" s="28">
        <v>41</v>
      </c>
      <c r="D15" s="28">
        <v>0</v>
      </c>
      <c r="E15" s="28">
        <v>0</v>
      </c>
      <c r="F15" s="29"/>
      <c r="G15" s="29">
        <v>40</v>
      </c>
      <c r="H15" s="29"/>
      <c r="I15" s="29">
        <v>83</v>
      </c>
      <c r="J15" s="29">
        <v>667</v>
      </c>
      <c r="K15" s="30">
        <v>36</v>
      </c>
      <c r="L15" s="30">
        <v>2</v>
      </c>
      <c r="M15" s="30">
        <v>0</v>
      </c>
      <c r="N15" s="31">
        <v>0</v>
      </c>
      <c r="O15" s="30">
        <f>Data[[#This Row],[AN (Acc. Negatives)]]-F14</f>
        <v>0</v>
      </c>
      <c r="P15" s="30">
        <f>Data[[#This Row],[AH (Acc. Hospital)]]-G14</f>
        <v>2</v>
      </c>
      <c r="Q15" s="30">
        <f>Data[[#This Row],[AI (Acc. ICU)]]-H14</f>
        <v>0</v>
      </c>
      <c r="R15" s="30">
        <f>Data[[#This Row],[AL (Acc. Pending Lab)]]-I14</f>
        <v>16</v>
      </c>
      <c r="S15" s="30">
        <f>Data[[#This Row],[AV (Acc. Surveillance)]]-J14</f>
        <v>171</v>
      </c>
      <c r="T15" s="32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12"/>
      <c r="X15" s="12"/>
      <c r="Y15" s="32">
        <f>Data[[#This Row],[DNS (Daily New Suspects)]]-K14</f>
        <v>-22</v>
      </c>
      <c r="Z15" s="32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12"/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15"/>
      <c r="AK15" s="16">
        <v>8</v>
      </c>
      <c r="AL15" s="16">
        <f>WEEKNUM(Data[[#This Row],[Date]])</f>
        <v>11</v>
      </c>
      <c r="AM15" s="16">
        <f>MONTH(Data[[#This Row],[Date]])</f>
        <v>3</v>
      </c>
      <c r="AN15" s="17">
        <f>WEEKDAY(Data[[#This Row],[Date]])</f>
        <v>3</v>
      </c>
    </row>
    <row r="16" spans="1:40" ht="13.5" thickBot="1" x14ac:dyDescent="0.3">
      <c r="A16" s="11">
        <v>43901</v>
      </c>
      <c r="B16" s="28">
        <v>471</v>
      </c>
      <c r="C16" s="28">
        <v>59</v>
      </c>
      <c r="D16" s="28">
        <v>0</v>
      </c>
      <c r="E16" s="28">
        <v>0</v>
      </c>
      <c r="F16" s="29"/>
      <c r="G16" s="29">
        <v>57</v>
      </c>
      <c r="H16" s="29"/>
      <c r="I16" s="29">
        <v>83</v>
      </c>
      <c r="J16" s="29">
        <v>3066</v>
      </c>
      <c r="K16" s="30">
        <v>96</v>
      </c>
      <c r="L16" s="30">
        <v>18</v>
      </c>
      <c r="M16" s="30">
        <v>0</v>
      </c>
      <c r="N16" s="31">
        <v>0</v>
      </c>
      <c r="O16" s="30">
        <f>Data[[#This Row],[AN (Acc. Negatives)]]-F15</f>
        <v>0</v>
      </c>
      <c r="P16" s="30">
        <f>Data[[#This Row],[AH (Acc. Hospital)]]-G15</f>
        <v>17</v>
      </c>
      <c r="Q16" s="30">
        <f>Data[[#This Row],[AI (Acc. ICU)]]-H15</f>
        <v>0</v>
      </c>
      <c r="R16" s="30">
        <f>Data[[#This Row],[AL (Acc. Pending Lab)]]-I15</f>
        <v>0</v>
      </c>
      <c r="S16" s="30">
        <f>Data[[#This Row],[AV (Acc. Surveillance)]]-J15</f>
        <v>2399</v>
      </c>
      <c r="T16" s="32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12"/>
      <c r="X16" s="12"/>
      <c r="Y16" s="32">
        <f>Data[[#This Row],[DNS (Daily New Suspects)]]-K15</f>
        <v>60</v>
      </c>
      <c r="Z16" s="32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12"/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15"/>
      <c r="AK16" s="16">
        <v>9</v>
      </c>
      <c r="AL16" s="16">
        <f>WEEKNUM(Data[[#This Row],[Date]])</f>
        <v>11</v>
      </c>
      <c r="AM16" s="16">
        <f>MONTH(Data[[#This Row],[Date]])</f>
        <v>3</v>
      </c>
      <c r="AN16" s="17">
        <f>WEEKDAY(Data[[#This Row],[Date]])</f>
        <v>4</v>
      </c>
    </row>
    <row r="17" spans="1:40" ht="13.5" thickBot="1" x14ac:dyDescent="0.3">
      <c r="A17" s="11">
        <v>43902</v>
      </c>
      <c r="B17" s="28">
        <v>637</v>
      </c>
      <c r="C17" s="28">
        <v>78</v>
      </c>
      <c r="D17" s="28">
        <v>0</v>
      </c>
      <c r="E17" s="28">
        <v>0</v>
      </c>
      <c r="F17" s="29"/>
      <c r="G17" s="29">
        <v>69</v>
      </c>
      <c r="H17" s="29"/>
      <c r="I17" s="29">
        <v>133</v>
      </c>
      <c r="J17" s="29">
        <v>4923</v>
      </c>
      <c r="K17" s="30">
        <v>166</v>
      </c>
      <c r="L17" s="30">
        <v>19</v>
      </c>
      <c r="M17" s="30">
        <v>0</v>
      </c>
      <c r="N17" s="31">
        <v>0</v>
      </c>
      <c r="O17" s="30">
        <f>Data[[#This Row],[AN (Acc. Negatives)]]-F16</f>
        <v>0</v>
      </c>
      <c r="P17" s="30">
        <f>Data[[#This Row],[AH (Acc. Hospital)]]-G16</f>
        <v>12</v>
      </c>
      <c r="Q17" s="30">
        <f>Data[[#This Row],[AI (Acc. ICU)]]-H16</f>
        <v>0</v>
      </c>
      <c r="R17" s="30">
        <f>Data[[#This Row],[AL (Acc. Pending Lab)]]-I16</f>
        <v>50</v>
      </c>
      <c r="S17" s="30">
        <f>Data[[#This Row],[AV (Acc. Surveillance)]]-J16</f>
        <v>1857</v>
      </c>
      <c r="T17" s="32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12"/>
      <c r="X17" s="12"/>
      <c r="Y17" s="32">
        <f>Data[[#This Row],[DNS (Daily New Suspects)]]-K16</f>
        <v>70</v>
      </c>
      <c r="Z17" s="32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12"/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15"/>
      <c r="AK17" s="16">
        <v>10</v>
      </c>
      <c r="AL17" s="16">
        <f>WEEKNUM(Data[[#This Row],[Date]])</f>
        <v>11</v>
      </c>
      <c r="AM17" s="16">
        <f>MONTH(Data[[#This Row],[Date]])</f>
        <v>3</v>
      </c>
      <c r="AN17" s="17">
        <f>WEEKDAY(Data[[#This Row],[Date]])</f>
        <v>5</v>
      </c>
    </row>
    <row r="18" spans="1:40" ht="13.5" thickBot="1" x14ac:dyDescent="0.3">
      <c r="A18" s="11">
        <v>43903</v>
      </c>
      <c r="B18" s="28">
        <v>1308</v>
      </c>
      <c r="C18" s="28">
        <v>112</v>
      </c>
      <c r="D18" s="28">
        <v>0</v>
      </c>
      <c r="E18" s="28">
        <v>0</v>
      </c>
      <c r="F18" s="29"/>
      <c r="G18" s="29">
        <v>107</v>
      </c>
      <c r="H18" s="29"/>
      <c r="I18" s="29">
        <v>172</v>
      </c>
      <c r="J18" s="29">
        <v>5674</v>
      </c>
      <c r="K18" s="30">
        <v>671</v>
      </c>
      <c r="L18" s="30">
        <v>34</v>
      </c>
      <c r="M18" s="30">
        <v>0</v>
      </c>
      <c r="N18" s="31">
        <v>0</v>
      </c>
      <c r="O18" s="30">
        <f>Data[[#This Row],[AN (Acc. Negatives)]]-F17</f>
        <v>0</v>
      </c>
      <c r="P18" s="30">
        <f>Data[[#This Row],[AH (Acc. Hospital)]]-G17</f>
        <v>38</v>
      </c>
      <c r="Q18" s="30">
        <f>Data[[#This Row],[AI (Acc. ICU)]]-H17</f>
        <v>0</v>
      </c>
      <c r="R18" s="30">
        <f>Data[[#This Row],[AL (Acc. Pending Lab)]]-I17</f>
        <v>39</v>
      </c>
      <c r="S18" s="30">
        <f>Data[[#This Row],[AV (Acc. Surveillance)]]-J17</f>
        <v>751</v>
      </c>
      <c r="T18" s="32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12"/>
      <c r="X18" s="12"/>
      <c r="Y18" s="32">
        <f>Data[[#This Row],[DNS (Daily New Suspects)]]-K17</f>
        <v>505</v>
      </c>
      <c r="Z18" s="32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12"/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15"/>
      <c r="AK18" s="16">
        <v>11</v>
      </c>
      <c r="AL18" s="16">
        <f>WEEKNUM(Data[[#This Row],[Date]])</f>
        <v>11</v>
      </c>
      <c r="AM18" s="16">
        <f>MONTH(Data[[#This Row],[Date]])</f>
        <v>3</v>
      </c>
      <c r="AN18" s="17">
        <f>WEEKDAY(Data[[#This Row],[Date]])</f>
        <v>6</v>
      </c>
    </row>
    <row r="19" spans="1:40" ht="13.5" thickBot="1" x14ac:dyDescent="0.3">
      <c r="A19" s="11">
        <v>43904</v>
      </c>
      <c r="B19" s="28">
        <v>1704</v>
      </c>
      <c r="C19" s="28">
        <v>169</v>
      </c>
      <c r="D19" s="28">
        <v>1</v>
      </c>
      <c r="E19" s="28">
        <v>0</v>
      </c>
      <c r="F19" s="29"/>
      <c r="G19" s="29">
        <v>114</v>
      </c>
      <c r="H19" s="29">
        <v>10</v>
      </c>
      <c r="I19" s="29">
        <v>126</v>
      </c>
      <c r="J19" s="29">
        <v>5011</v>
      </c>
      <c r="K19" s="30">
        <v>396</v>
      </c>
      <c r="L19" s="30">
        <v>57</v>
      </c>
      <c r="M19" s="30">
        <v>1</v>
      </c>
      <c r="N19" s="31">
        <v>0</v>
      </c>
      <c r="O19" s="30">
        <f>Data[[#This Row],[AN (Acc. Negatives)]]-F18</f>
        <v>0</v>
      </c>
      <c r="P19" s="30">
        <f>Data[[#This Row],[AH (Acc. Hospital)]]-G18</f>
        <v>7</v>
      </c>
      <c r="Q19" s="30">
        <f>Data[[#This Row],[AI (Acc. ICU)]]-H18</f>
        <v>10</v>
      </c>
      <c r="R19" s="30">
        <f>Data[[#This Row],[AL (Acc. Pending Lab)]]-I18</f>
        <v>-46</v>
      </c>
      <c r="S19" s="30">
        <f>Data[[#This Row],[AV (Acc. Surveillance)]]-J18</f>
        <v>-663</v>
      </c>
      <c r="T19" s="32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12"/>
      <c r="X19" s="12"/>
      <c r="Y19" s="32">
        <f>Data[[#This Row],[DNS (Daily New Suspects)]]-K18</f>
        <v>-275</v>
      </c>
      <c r="Z19" s="32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12"/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18"/>
      <c r="AK19" s="16">
        <v>12</v>
      </c>
      <c r="AL19" s="16">
        <f>WEEKNUM(Data[[#This Row],[Date]])</f>
        <v>11</v>
      </c>
      <c r="AM19" s="16">
        <f>MONTH(Data[[#This Row],[Date]])</f>
        <v>3</v>
      </c>
      <c r="AN19" s="17">
        <f>WEEKDAY(Data[[#This Row],[Date]])</f>
        <v>7</v>
      </c>
    </row>
    <row r="20" spans="1:40" ht="13.5" thickBot="1" x14ac:dyDescent="0.3">
      <c r="A20" s="11">
        <v>43905</v>
      </c>
      <c r="B20" s="28">
        <v>2271</v>
      </c>
      <c r="C20" s="28">
        <v>245</v>
      </c>
      <c r="D20" s="28">
        <v>2</v>
      </c>
      <c r="E20" s="28">
        <v>0</v>
      </c>
      <c r="F20" s="29">
        <v>1746</v>
      </c>
      <c r="G20" s="29">
        <v>139</v>
      </c>
      <c r="H20" s="29">
        <v>9</v>
      </c>
      <c r="I20" s="29">
        <v>281</v>
      </c>
      <c r="J20" s="29">
        <v>4592</v>
      </c>
      <c r="K20" s="30">
        <v>567</v>
      </c>
      <c r="L20" s="30">
        <v>76</v>
      </c>
      <c r="M20" s="30">
        <v>1</v>
      </c>
      <c r="N20" s="31">
        <v>0</v>
      </c>
      <c r="O20" s="30">
        <f>Data[[#This Row],[AN (Acc. Negatives)]]-F19</f>
        <v>1746</v>
      </c>
      <c r="P20" s="30">
        <f>Data[[#This Row],[AH (Acc. Hospital)]]-G19</f>
        <v>25</v>
      </c>
      <c r="Q20" s="30">
        <f>Data[[#This Row],[AI (Acc. ICU)]]-H19</f>
        <v>-1</v>
      </c>
      <c r="R20" s="30">
        <f>Data[[#This Row],[AL (Acc. Pending Lab)]]-I19</f>
        <v>155</v>
      </c>
      <c r="S20" s="30">
        <f>Data[[#This Row],[AV (Acc. Surveillance)]]-J19</f>
        <v>-419</v>
      </c>
      <c r="T20" s="32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12"/>
      <c r="Y20" s="32">
        <f>Data[[#This Row],[DNS (Daily New Suspects)]]-K19</f>
        <v>171</v>
      </c>
      <c r="Z20" s="32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9">
        <f>Data[[#This Row],[DNC (Daily New Confirmed)]]/Data[[#This Row],[DNN (Daily New Negatives)]]</f>
        <v>4.3528064146620846E-2</v>
      </c>
      <c r="AK20" s="16">
        <v>13</v>
      </c>
      <c r="AL20" s="16">
        <f>WEEKNUM(Data[[#This Row],[Date]])</f>
        <v>12</v>
      </c>
      <c r="AM20" s="16">
        <f>MONTH(Data[[#This Row],[Date]])</f>
        <v>3</v>
      </c>
      <c r="AN20" s="17">
        <f>WEEKDAY(Data[[#This Row],[Date]])</f>
        <v>1</v>
      </c>
    </row>
    <row r="21" spans="1:40" ht="13.5" thickBot="1" x14ac:dyDescent="0.3">
      <c r="A21" s="11">
        <v>43906</v>
      </c>
      <c r="B21" s="28">
        <v>2908</v>
      </c>
      <c r="C21" s="28">
        <v>331</v>
      </c>
      <c r="D21" s="28">
        <v>3</v>
      </c>
      <c r="E21" s="28">
        <v>0</v>
      </c>
      <c r="F21" s="29">
        <v>2203</v>
      </c>
      <c r="G21" s="29">
        <v>139</v>
      </c>
      <c r="H21" s="29">
        <v>18</v>
      </c>
      <c r="I21" s="29">
        <v>374</v>
      </c>
      <c r="J21" s="29">
        <v>4592</v>
      </c>
      <c r="K21" s="30">
        <v>637</v>
      </c>
      <c r="L21" s="30">
        <v>86</v>
      </c>
      <c r="M21" s="30">
        <v>1</v>
      </c>
      <c r="N21" s="31">
        <v>0</v>
      </c>
      <c r="O21" s="30">
        <f>Data[[#This Row],[AN (Acc. Negatives)]]-F20</f>
        <v>457</v>
      </c>
      <c r="P21" s="30">
        <f>Data[[#This Row],[AH (Acc. Hospital)]]-G20</f>
        <v>0</v>
      </c>
      <c r="Q21" s="30">
        <f>Data[[#This Row],[AI (Acc. ICU)]]-H20</f>
        <v>9</v>
      </c>
      <c r="R21" s="30">
        <f>Data[[#This Row],[AL (Acc. Pending Lab)]]-I20</f>
        <v>93</v>
      </c>
      <c r="S21" s="30">
        <f>Data[[#This Row],[AV (Acc. Surveillance)]]-J20</f>
        <v>0</v>
      </c>
      <c r="T21" s="32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12"/>
      <c r="Y21" s="32">
        <f>Data[[#This Row],[DNS (Daily New Suspects)]]-K20</f>
        <v>70</v>
      </c>
      <c r="Z21" s="32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9">
        <f>Data[[#This Row],[DNC (Daily New Confirmed)]]/Data[[#This Row],[DNN (Daily New Negatives)]]</f>
        <v>0.18818380743982493</v>
      </c>
      <c r="AK21" s="16">
        <v>14</v>
      </c>
      <c r="AL21" s="16">
        <f>WEEKNUM(Data[[#This Row],[Date]])</f>
        <v>12</v>
      </c>
      <c r="AM21" s="16">
        <f>MONTH(Data[[#This Row],[Date]])</f>
        <v>3</v>
      </c>
      <c r="AN21" s="17">
        <f>WEEKDAY(Data[[#This Row],[Date]])</f>
        <v>2</v>
      </c>
    </row>
    <row r="22" spans="1:40" ht="13.5" thickBot="1" x14ac:dyDescent="0.3">
      <c r="A22" s="11">
        <v>43907</v>
      </c>
      <c r="B22" s="28">
        <v>4030</v>
      </c>
      <c r="C22" s="28">
        <v>448</v>
      </c>
      <c r="D22" s="28">
        <v>3</v>
      </c>
      <c r="E22" s="28">
        <v>1</v>
      </c>
      <c r="F22" s="29">
        <v>3259</v>
      </c>
      <c r="G22" s="29">
        <v>206</v>
      </c>
      <c r="H22" s="29">
        <v>17</v>
      </c>
      <c r="I22" s="29">
        <v>323</v>
      </c>
      <c r="J22" s="29">
        <v>6852</v>
      </c>
      <c r="K22" s="30">
        <v>1122</v>
      </c>
      <c r="L22" s="30">
        <v>117</v>
      </c>
      <c r="M22" s="30">
        <v>0</v>
      </c>
      <c r="N22" s="31">
        <v>1</v>
      </c>
      <c r="O22" s="30">
        <f>Data[[#This Row],[AN (Acc. Negatives)]]-F21</f>
        <v>1056</v>
      </c>
      <c r="P22" s="30">
        <f>Data[[#This Row],[AH (Acc. Hospital)]]-G21</f>
        <v>67</v>
      </c>
      <c r="Q22" s="30">
        <f>Data[[#This Row],[AI (Acc. ICU)]]-H21</f>
        <v>-1</v>
      </c>
      <c r="R22" s="30">
        <f>Data[[#This Row],[AL (Acc. Pending Lab)]]-I21</f>
        <v>-51</v>
      </c>
      <c r="S22" s="30">
        <f>Data[[#This Row],[AV (Acc. Surveillance)]]-J21</f>
        <v>2260</v>
      </c>
      <c r="T22" s="32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12"/>
      <c r="Y22" s="32">
        <f>Data[[#This Row],[DNS (Daily New Suspects)]]-K21</f>
        <v>485</v>
      </c>
      <c r="Z22" s="32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9">
        <f>Data[[#This Row],[DNC (Daily New Confirmed)]]/Data[[#This Row],[DNN (Daily New Negatives)]]</f>
        <v>0.11079545454545454</v>
      </c>
      <c r="AK22" s="16">
        <v>15</v>
      </c>
      <c r="AL22" s="16">
        <f>WEEKNUM(Data[[#This Row],[Date]])</f>
        <v>12</v>
      </c>
      <c r="AM22" s="16">
        <f>MONTH(Data[[#This Row],[Date]])</f>
        <v>3</v>
      </c>
      <c r="AN22" s="17">
        <f>WEEKDAY(Data[[#This Row],[Date]])</f>
        <v>3</v>
      </c>
    </row>
    <row r="23" spans="1:40" ht="13.5" thickBot="1" x14ac:dyDescent="0.3">
      <c r="A23" s="11">
        <v>43908</v>
      </c>
      <c r="B23" s="28">
        <v>5067</v>
      </c>
      <c r="C23" s="28">
        <v>642</v>
      </c>
      <c r="D23" s="28">
        <v>3</v>
      </c>
      <c r="E23" s="28">
        <v>2</v>
      </c>
      <c r="F23" s="29">
        <v>4074</v>
      </c>
      <c r="G23" s="29">
        <v>89</v>
      </c>
      <c r="H23" s="29">
        <v>20</v>
      </c>
      <c r="I23" s="29">
        <v>351</v>
      </c>
      <c r="J23" s="29">
        <v>6656</v>
      </c>
      <c r="K23" s="30">
        <v>1037</v>
      </c>
      <c r="L23" s="30">
        <v>194</v>
      </c>
      <c r="M23" s="30">
        <v>0</v>
      </c>
      <c r="N23" s="31">
        <v>1</v>
      </c>
      <c r="O23" s="30">
        <f>Data[[#This Row],[AN (Acc. Negatives)]]-F22</f>
        <v>815</v>
      </c>
      <c r="P23" s="30">
        <f>Data[[#This Row],[AH (Acc. Hospital)]]-G22</f>
        <v>-117</v>
      </c>
      <c r="Q23" s="30">
        <f>Data[[#This Row],[AI (Acc. ICU)]]-H22</f>
        <v>3</v>
      </c>
      <c r="R23" s="30">
        <f>Data[[#This Row],[AL (Acc. Pending Lab)]]-I22</f>
        <v>28</v>
      </c>
      <c r="S23" s="30">
        <f>Data[[#This Row],[AV (Acc. Surveillance)]]-J22</f>
        <v>-196</v>
      </c>
      <c r="T23" s="32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2">
        <f>Data[[#This Row],[DNS (Daily New Suspects)]]-K22</f>
        <v>-85</v>
      </c>
      <c r="Z23" s="32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9">
        <f>Data[[#This Row],[DNC (Daily New Confirmed)]]/Data[[#This Row],[DNN (Daily New Negatives)]]</f>
        <v>0.23803680981595093</v>
      </c>
      <c r="AK23" s="16">
        <v>16</v>
      </c>
      <c r="AL23" s="16">
        <f>WEEKNUM(Data[[#This Row],[Date]])</f>
        <v>12</v>
      </c>
      <c r="AM23" s="16">
        <f>MONTH(Data[[#This Row],[Date]])</f>
        <v>3</v>
      </c>
      <c r="AN23" s="17">
        <f>WEEKDAY(Data[[#This Row],[Date]])</f>
        <v>4</v>
      </c>
    </row>
    <row r="24" spans="1:40" ht="13.5" thickBot="1" x14ac:dyDescent="0.3">
      <c r="A24" s="11">
        <v>43909</v>
      </c>
      <c r="B24" s="28">
        <v>6061</v>
      </c>
      <c r="C24" s="28">
        <v>785</v>
      </c>
      <c r="D24" s="28">
        <v>3</v>
      </c>
      <c r="E24" s="28">
        <v>3</v>
      </c>
      <c r="F24" s="29">
        <v>4788</v>
      </c>
      <c r="G24" s="29">
        <v>89</v>
      </c>
      <c r="H24" s="29">
        <v>20</v>
      </c>
      <c r="I24" s="29">
        <v>488</v>
      </c>
      <c r="J24" s="29">
        <v>8091</v>
      </c>
      <c r="K24" s="30">
        <v>994</v>
      </c>
      <c r="L24" s="30">
        <v>143</v>
      </c>
      <c r="M24" s="30">
        <v>0</v>
      </c>
      <c r="N24" s="31">
        <v>1</v>
      </c>
      <c r="O24" s="30">
        <f>Data[[#This Row],[AN (Acc. Negatives)]]-F23</f>
        <v>714</v>
      </c>
      <c r="P24" s="30">
        <f>Data[[#This Row],[AH (Acc. Hospital)]]-G23</f>
        <v>0</v>
      </c>
      <c r="Q24" s="30">
        <f>Data[[#This Row],[AI (Acc. ICU)]]-H23</f>
        <v>0</v>
      </c>
      <c r="R24" s="30">
        <f>Data[[#This Row],[AL (Acc. Pending Lab)]]-I23</f>
        <v>137</v>
      </c>
      <c r="S24" s="30">
        <f>Data[[#This Row],[AV (Acc. Surveillance)]]-J23</f>
        <v>1435</v>
      </c>
      <c r="T24" s="32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2">
        <f>Data[[#This Row],[DNS (Daily New Suspects)]]-K23</f>
        <v>-43</v>
      </c>
      <c r="Z24" s="32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9">
        <f>Data[[#This Row],[DNC (Daily New Confirmed)]]/Data[[#This Row],[DNN (Daily New Negatives)]]</f>
        <v>0.20028011204481794</v>
      </c>
      <c r="AK24" s="16">
        <v>17</v>
      </c>
      <c r="AL24" s="16">
        <f>WEEKNUM(Data[[#This Row],[Date]])</f>
        <v>12</v>
      </c>
      <c r="AM24" s="16">
        <f>MONTH(Data[[#This Row],[Date]])</f>
        <v>3</v>
      </c>
      <c r="AN24" s="17">
        <f>WEEKDAY(Data[[#This Row],[Date]])</f>
        <v>5</v>
      </c>
    </row>
    <row r="25" spans="1:40" ht="13.5" thickBot="1" x14ac:dyDescent="0.3">
      <c r="A25" s="11">
        <v>43910</v>
      </c>
      <c r="B25" s="28">
        <v>7732</v>
      </c>
      <c r="C25" s="28">
        <v>1020</v>
      </c>
      <c r="D25" s="28">
        <v>5</v>
      </c>
      <c r="E25" s="28">
        <v>6</v>
      </c>
      <c r="F25" s="29">
        <v>5862</v>
      </c>
      <c r="G25" s="29">
        <v>126</v>
      </c>
      <c r="H25" s="29">
        <v>26</v>
      </c>
      <c r="I25" s="29">
        <v>850</v>
      </c>
      <c r="J25" s="29">
        <v>9008</v>
      </c>
      <c r="K25" s="30">
        <v>1671</v>
      </c>
      <c r="L25" s="30">
        <v>235</v>
      </c>
      <c r="M25" s="30">
        <v>2</v>
      </c>
      <c r="N25" s="31">
        <v>3</v>
      </c>
      <c r="O25" s="30">
        <f>Data[[#This Row],[AN (Acc. Negatives)]]-F24</f>
        <v>1074</v>
      </c>
      <c r="P25" s="30">
        <f>Data[[#This Row],[AH (Acc. Hospital)]]-G24</f>
        <v>37</v>
      </c>
      <c r="Q25" s="30">
        <f>Data[[#This Row],[AI (Acc. ICU)]]-H24</f>
        <v>6</v>
      </c>
      <c r="R25" s="30">
        <f>Data[[#This Row],[AL (Acc. Pending Lab)]]-I24</f>
        <v>362</v>
      </c>
      <c r="S25" s="30">
        <f>Data[[#This Row],[AV (Acc. Surveillance)]]-J24</f>
        <v>917</v>
      </c>
      <c r="T25" s="32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2">
        <f>Data[[#This Row],[DNS (Daily New Suspects)]]-K24</f>
        <v>677</v>
      </c>
      <c r="Z25" s="32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9">
        <f>Data[[#This Row],[DNC (Daily New Confirmed)]]/Data[[#This Row],[DNN (Daily New Negatives)]]</f>
        <v>0.21880819366852886</v>
      </c>
      <c r="AK25" s="16">
        <v>18</v>
      </c>
      <c r="AL25" s="16">
        <f>WEEKNUM(Data[[#This Row],[Date]])</f>
        <v>12</v>
      </c>
      <c r="AM25" s="16">
        <f>MONTH(Data[[#This Row],[Date]])</f>
        <v>3</v>
      </c>
      <c r="AN25" s="17">
        <f>WEEKDAY(Data[[#This Row],[Date]])</f>
        <v>6</v>
      </c>
    </row>
    <row r="26" spans="1:40" ht="13.5" thickBot="1" x14ac:dyDescent="0.3">
      <c r="A26" s="11">
        <v>43911</v>
      </c>
      <c r="B26" s="28">
        <v>9854</v>
      </c>
      <c r="C26" s="28">
        <v>1280</v>
      </c>
      <c r="D26" s="28">
        <v>5</v>
      </c>
      <c r="E26" s="28">
        <v>12</v>
      </c>
      <c r="F26" s="29">
        <v>7515</v>
      </c>
      <c r="G26" s="29">
        <v>156</v>
      </c>
      <c r="H26" s="29">
        <v>35</v>
      </c>
      <c r="I26" s="29">
        <v>1059</v>
      </c>
      <c r="J26" s="29">
        <v>13155</v>
      </c>
      <c r="K26" s="30">
        <v>2122</v>
      </c>
      <c r="L26" s="30">
        <v>260</v>
      </c>
      <c r="M26" s="30">
        <v>0</v>
      </c>
      <c r="N26" s="31">
        <v>6</v>
      </c>
      <c r="O26" s="30">
        <f>Data[[#This Row],[AN (Acc. Negatives)]]-F25</f>
        <v>1653</v>
      </c>
      <c r="P26" s="30">
        <f>Data[[#This Row],[AH (Acc. Hospital)]]-G25</f>
        <v>30</v>
      </c>
      <c r="Q26" s="30">
        <f>Data[[#This Row],[AI (Acc. ICU)]]-H25</f>
        <v>9</v>
      </c>
      <c r="R26" s="30">
        <f>Data[[#This Row],[AL (Acc. Pending Lab)]]-I25</f>
        <v>209</v>
      </c>
      <c r="S26" s="30">
        <f>Data[[#This Row],[AV (Acc. Surveillance)]]-J25</f>
        <v>4147</v>
      </c>
      <c r="T26" s="32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2">
        <f>Data[[#This Row],[DNS (Daily New Suspects)]]-K25</f>
        <v>451</v>
      </c>
      <c r="Z26" s="32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9">
        <f>Data[[#This Row],[DNC (Daily New Confirmed)]]/Data[[#This Row],[DNN (Daily New Negatives)]]</f>
        <v>0.15728977616454931</v>
      </c>
      <c r="AK26" s="16">
        <v>19</v>
      </c>
      <c r="AL26" s="16">
        <f>WEEKNUM(Data[[#This Row],[Date]])</f>
        <v>12</v>
      </c>
      <c r="AM26" s="16">
        <f>MONTH(Data[[#This Row],[Date]])</f>
        <v>3</v>
      </c>
      <c r="AN26" s="17">
        <f>WEEKDAY(Data[[#This Row],[Date]])</f>
        <v>7</v>
      </c>
    </row>
    <row r="27" spans="1:40" ht="13.5" thickBot="1" x14ac:dyDescent="0.3">
      <c r="A27" s="11">
        <v>43912</v>
      </c>
      <c r="B27" s="28">
        <v>11779</v>
      </c>
      <c r="C27" s="28">
        <v>1600</v>
      </c>
      <c r="D27" s="28">
        <v>5</v>
      </c>
      <c r="E27" s="28">
        <v>14</v>
      </c>
      <c r="F27" s="29">
        <v>9027</v>
      </c>
      <c r="G27" s="29">
        <v>169</v>
      </c>
      <c r="H27" s="29">
        <v>41</v>
      </c>
      <c r="I27" s="29">
        <v>1152</v>
      </c>
      <c r="J27" s="29">
        <v>12562</v>
      </c>
      <c r="K27" s="30">
        <v>1925</v>
      </c>
      <c r="L27" s="30">
        <v>320</v>
      </c>
      <c r="M27" s="30">
        <v>0</v>
      </c>
      <c r="N27" s="31">
        <v>2</v>
      </c>
      <c r="O27" s="30">
        <f>Data[[#This Row],[AN (Acc. Negatives)]]-F26</f>
        <v>1512</v>
      </c>
      <c r="P27" s="30">
        <f>Data[[#This Row],[AH (Acc. Hospital)]]-G26</f>
        <v>13</v>
      </c>
      <c r="Q27" s="30">
        <f>Data[[#This Row],[AI (Acc. ICU)]]-H26</f>
        <v>6</v>
      </c>
      <c r="R27" s="30">
        <f>Data[[#This Row],[AL (Acc. Pending Lab)]]-I26</f>
        <v>93</v>
      </c>
      <c r="S27" s="30">
        <f>Data[[#This Row],[AV (Acc. Surveillance)]]-J26</f>
        <v>-593</v>
      </c>
      <c r="T27" s="32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2">
        <f>Data[[#This Row],[DNS (Daily New Suspects)]]-K26</f>
        <v>-197</v>
      </c>
      <c r="Z27" s="32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9">
        <f>Data[[#This Row],[DNC (Daily New Confirmed)]]/Data[[#This Row],[DNN (Daily New Negatives)]]</f>
        <v>0.21164021164021163</v>
      </c>
      <c r="AK27" s="16">
        <v>20</v>
      </c>
      <c r="AL27" s="16">
        <f>WEEKNUM(Data[[#This Row],[Date]])</f>
        <v>13</v>
      </c>
      <c r="AM27" s="16">
        <f>MONTH(Data[[#This Row],[Date]])</f>
        <v>3</v>
      </c>
      <c r="AN27" s="17">
        <f>WEEKDAY(Data[[#This Row],[Date]])</f>
        <v>1</v>
      </c>
    </row>
    <row r="28" spans="1:40" ht="13.5" thickBot="1" x14ac:dyDescent="0.3">
      <c r="A28" s="11">
        <v>43913</v>
      </c>
      <c r="B28" s="28">
        <v>13674</v>
      </c>
      <c r="C28" s="28">
        <v>2060</v>
      </c>
      <c r="D28" s="28">
        <v>14</v>
      </c>
      <c r="E28" s="28">
        <v>23</v>
      </c>
      <c r="F28" s="29">
        <v>10212</v>
      </c>
      <c r="G28" s="29">
        <v>201</v>
      </c>
      <c r="H28" s="29">
        <v>47</v>
      </c>
      <c r="I28" s="29">
        <v>1402</v>
      </c>
      <c r="J28" s="29">
        <v>11842</v>
      </c>
      <c r="K28" s="30">
        <v>1895</v>
      </c>
      <c r="L28" s="30">
        <v>460</v>
      </c>
      <c r="M28" s="30">
        <v>9</v>
      </c>
      <c r="N28" s="31">
        <v>9</v>
      </c>
      <c r="O28" s="30">
        <f>Data[[#This Row],[AN (Acc. Negatives)]]-F27</f>
        <v>1185</v>
      </c>
      <c r="P28" s="30">
        <f>Data[[#This Row],[AH (Acc. Hospital)]]-G27</f>
        <v>32</v>
      </c>
      <c r="Q28" s="30">
        <f>Data[[#This Row],[AI (Acc. ICU)]]-H27</f>
        <v>6</v>
      </c>
      <c r="R28" s="30">
        <f>Data[[#This Row],[AL (Acc. Pending Lab)]]-I27</f>
        <v>250</v>
      </c>
      <c r="S28" s="30">
        <f>Data[[#This Row],[AV (Acc. Surveillance)]]-J27</f>
        <v>-720</v>
      </c>
      <c r="T28" s="32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2">
        <f>Data[[#This Row],[DNS (Daily New Suspects)]]-K27</f>
        <v>-30</v>
      </c>
      <c r="Z28" s="32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9">
        <f>Data[[#This Row],[DNC (Daily New Confirmed)]]/Data[[#This Row],[DNN (Daily New Negatives)]]</f>
        <v>0.3881856540084388</v>
      </c>
      <c r="AK28" s="16">
        <v>21</v>
      </c>
      <c r="AL28" s="16">
        <f>WEEKNUM(Data[[#This Row],[Date]])</f>
        <v>13</v>
      </c>
      <c r="AM28" s="16">
        <f>MONTH(Data[[#This Row],[Date]])</f>
        <v>3</v>
      </c>
      <c r="AN28" s="17">
        <f>WEEKDAY(Data[[#This Row],[Date]])</f>
        <v>2</v>
      </c>
    </row>
    <row r="29" spans="1:40" ht="13.5" thickBot="1" x14ac:dyDescent="0.3">
      <c r="A29" s="11">
        <v>43914</v>
      </c>
      <c r="B29" s="28">
        <v>15474</v>
      </c>
      <c r="C29" s="28">
        <v>2362</v>
      </c>
      <c r="D29" s="28">
        <v>22</v>
      </c>
      <c r="E29" s="28">
        <v>33</v>
      </c>
      <c r="F29" s="29">
        <v>11329</v>
      </c>
      <c r="G29" s="29">
        <v>203</v>
      </c>
      <c r="H29" s="29">
        <v>48</v>
      </c>
      <c r="I29" s="29">
        <v>1783</v>
      </c>
      <c r="J29" s="29">
        <v>11842</v>
      </c>
      <c r="K29" s="30">
        <v>1800</v>
      </c>
      <c r="L29" s="30">
        <v>302</v>
      </c>
      <c r="M29" s="30">
        <v>8</v>
      </c>
      <c r="N29" s="31">
        <v>10</v>
      </c>
      <c r="O29" s="30">
        <f>Data[[#This Row],[AN (Acc. Negatives)]]-F28</f>
        <v>1117</v>
      </c>
      <c r="P29" s="30">
        <f>Data[[#This Row],[AH (Acc. Hospital)]]-G28</f>
        <v>2</v>
      </c>
      <c r="Q29" s="30">
        <f>Data[[#This Row],[AI (Acc. ICU)]]-H28</f>
        <v>1</v>
      </c>
      <c r="R29" s="30">
        <f>Data[[#This Row],[AL (Acc. Pending Lab)]]-I28</f>
        <v>381</v>
      </c>
      <c r="S29" s="30">
        <f>Data[[#This Row],[AV (Acc. Surveillance)]]-J28</f>
        <v>0</v>
      </c>
      <c r="T29" s="32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2">
        <f>Data[[#This Row],[DNS (Daily New Suspects)]]-K28</f>
        <v>-95</v>
      </c>
      <c r="Z29" s="32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9">
        <f>Data[[#This Row],[DNC (Daily New Confirmed)]]/Data[[#This Row],[DNN (Daily New Negatives)]]</f>
        <v>0.27036705461056398</v>
      </c>
      <c r="AK29" s="16">
        <v>22</v>
      </c>
      <c r="AL29" s="16">
        <f>WEEKNUM(Data[[#This Row],[Date]])</f>
        <v>13</v>
      </c>
      <c r="AM29" s="16">
        <f>MONTH(Data[[#This Row],[Date]])</f>
        <v>3</v>
      </c>
      <c r="AN29" s="17">
        <f>WEEKDAY(Data[[#This Row],[Date]])</f>
        <v>3</v>
      </c>
    </row>
    <row r="30" spans="1:40" ht="13.5" thickBot="1" x14ac:dyDescent="0.3">
      <c r="A30" s="11">
        <v>43915</v>
      </c>
      <c r="B30" s="28">
        <v>21155</v>
      </c>
      <c r="C30" s="28">
        <v>2995</v>
      </c>
      <c r="D30" s="28">
        <v>22</v>
      </c>
      <c r="E30" s="28">
        <v>43</v>
      </c>
      <c r="F30" s="29">
        <v>16569</v>
      </c>
      <c r="G30" s="29">
        <v>276</v>
      </c>
      <c r="H30" s="29">
        <v>61</v>
      </c>
      <c r="I30" s="29">
        <v>1591</v>
      </c>
      <c r="J30" s="29">
        <v>13624</v>
      </c>
      <c r="K30" s="30">
        <v>5681</v>
      </c>
      <c r="L30" s="30">
        <v>633</v>
      </c>
      <c r="M30" s="30">
        <v>0</v>
      </c>
      <c r="N30" s="31">
        <v>10</v>
      </c>
      <c r="O30" s="30">
        <f>Data[[#This Row],[AN (Acc. Negatives)]]-F29</f>
        <v>5240</v>
      </c>
      <c r="P30" s="30">
        <f>Data[[#This Row],[AH (Acc. Hospital)]]-G29</f>
        <v>73</v>
      </c>
      <c r="Q30" s="30">
        <f>Data[[#This Row],[AI (Acc. ICU)]]-H29</f>
        <v>13</v>
      </c>
      <c r="R30" s="30">
        <f>Data[[#This Row],[AL (Acc. Pending Lab)]]-I29</f>
        <v>-192</v>
      </c>
      <c r="S30" s="30">
        <f>Data[[#This Row],[AV (Acc. Surveillance)]]-J29</f>
        <v>1782</v>
      </c>
      <c r="T30" s="32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2">
        <f>Data[[#This Row],[DNS (Daily New Suspects)]]-K29</f>
        <v>3881</v>
      </c>
      <c r="Z30" s="32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9">
        <f>Data[[#This Row],[DNC (Daily New Confirmed)]]/Data[[#This Row],[DNN (Daily New Negatives)]]</f>
        <v>0.12080152671755726</v>
      </c>
      <c r="AK30" s="16">
        <v>23</v>
      </c>
      <c r="AL30" s="16">
        <f>WEEKNUM(Data[[#This Row],[Date]])</f>
        <v>13</v>
      </c>
      <c r="AM30" s="16">
        <f>MONTH(Data[[#This Row],[Date]])</f>
        <v>3</v>
      </c>
      <c r="AN30" s="17">
        <f>WEEKDAY(Data[[#This Row],[Date]])</f>
        <v>4</v>
      </c>
    </row>
    <row r="31" spans="1:40" ht="13.5" thickBot="1" x14ac:dyDescent="0.3">
      <c r="A31" s="11">
        <v>43916</v>
      </c>
      <c r="B31" s="28">
        <v>22257</v>
      </c>
      <c r="C31" s="28">
        <v>3544</v>
      </c>
      <c r="D31" s="28">
        <v>43</v>
      </c>
      <c r="E31" s="28">
        <v>60</v>
      </c>
      <c r="F31" s="29">
        <v>16718</v>
      </c>
      <c r="G31" s="29">
        <v>191</v>
      </c>
      <c r="H31" s="29">
        <v>61</v>
      </c>
      <c r="I31" s="29">
        <v>1994</v>
      </c>
      <c r="J31" s="29">
        <v>14994</v>
      </c>
      <c r="K31" s="30">
        <v>1102</v>
      </c>
      <c r="L31" s="30">
        <v>549</v>
      </c>
      <c r="M31" s="30">
        <v>21</v>
      </c>
      <c r="N31" s="31">
        <v>17</v>
      </c>
      <c r="O31" s="30">
        <f>Data[[#This Row],[AN (Acc. Negatives)]]-F30</f>
        <v>149</v>
      </c>
      <c r="P31" s="30">
        <f>Data[[#This Row],[AH (Acc. Hospital)]]-G30</f>
        <v>-85</v>
      </c>
      <c r="Q31" s="30">
        <f>Data[[#This Row],[AI (Acc. ICU)]]-H30</f>
        <v>0</v>
      </c>
      <c r="R31" s="30">
        <f>Data[[#This Row],[AL (Acc. Pending Lab)]]-I30</f>
        <v>403</v>
      </c>
      <c r="S31" s="30">
        <f>Data[[#This Row],[AV (Acc. Surveillance)]]-J30</f>
        <v>1370</v>
      </c>
      <c r="T31" s="32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2">
        <f>Data[[#This Row],[DNS (Daily New Suspects)]]-K30</f>
        <v>-4579</v>
      </c>
      <c r="Z31" s="32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9">
        <f>Data[[#This Row],[DNC (Daily New Confirmed)]]/Data[[#This Row],[DNN (Daily New Negatives)]]</f>
        <v>3.6845637583892619</v>
      </c>
      <c r="AK31" s="16">
        <v>24</v>
      </c>
      <c r="AL31" s="16">
        <f>WEEKNUM(Data[[#This Row],[Date]])</f>
        <v>13</v>
      </c>
      <c r="AM31" s="16">
        <f>MONTH(Data[[#This Row],[Date]])</f>
        <v>3</v>
      </c>
      <c r="AN31" s="17">
        <f>WEEKDAY(Data[[#This Row],[Date]])</f>
        <v>5</v>
      </c>
    </row>
    <row r="32" spans="1:40" ht="13.5" thickBot="1" x14ac:dyDescent="0.3">
      <c r="A32" s="11">
        <v>43917</v>
      </c>
      <c r="B32" s="28">
        <v>25431</v>
      </c>
      <c r="C32" s="28">
        <v>4268</v>
      </c>
      <c r="D32" s="28">
        <v>43</v>
      </c>
      <c r="E32" s="28">
        <v>76</v>
      </c>
      <c r="F32" s="29">
        <v>17168</v>
      </c>
      <c r="G32" s="29">
        <v>354</v>
      </c>
      <c r="H32" s="29">
        <v>71</v>
      </c>
      <c r="I32" s="29">
        <v>3995</v>
      </c>
      <c r="J32" s="29">
        <v>19816</v>
      </c>
      <c r="K32" s="30">
        <v>3174</v>
      </c>
      <c r="L32" s="30">
        <v>724</v>
      </c>
      <c r="M32" s="30">
        <v>0</v>
      </c>
      <c r="N32" s="31">
        <v>16</v>
      </c>
      <c r="O32" s="30">
        <f>Data[[#This Row],[AN (Acc. Negatives)]]-F31</f>
        <v>450</v>
      </c>
      <c r="P32" s="30">
        <f>Data[[#This Row],[AH (Acc. Hospital)]]-G31</f>
        <v>163</v>
      </c>
      <c r="Q32" s="30">
        <f>Data[[#This Row],[AI (Acc. ICU)]]-H31</f>
        <v>10</v>
      </c>
      <c r="R32" s="30">
        <f>Data[[#This Row],[AL (Acc. Pending Lab)]]-I31</f>
        <v>2001</v>
      </c>
      <c r="S32" s="30">
        <f>Data[[#This Row],[AV (Acc. Surveillance)]]-J31</f>
        <v>4822</v>
      </c>
      <c r="T32" s="32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2">
        <f>Data[[#This Row],[DNS (Daily New Suspects)]]-K31</f>
        <v>2072</v>
      </c>
      <c r="Z32" s="32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9">
        <f>Data[[#This Row],[DNC (Daily New Confirmed)]]/Data[[#This Row],[DNN (Daily New Negatives)]]</f>
        <v>1.6088888888888888</v>
      </c>
      <c r="AK32" s="16">
        <v>25</v>
      </c>
      <c r="AL32" s="16">
        <f>WEEKNUM(Data[[#This Row],[Date]])</f>
        <v>13</v>
      </c>
      <c r="AM32" s="16">
        <f>MONTH(Data[[#This Row],[Date]])</f>
        <v>3</v>
      </c>
      <c r="AN32" s="17">
        <f>WEEKDAY(Data[[#This Row],[Date]])</f>
        <v>6</v>
      </c>
    </row>
    <row r="33" spans="1:40" ht="13.5" thickBot="1" x14ac:dyDescent="0.3">
      <c r="A33" s="11">
        <v>43918</v>
      </c>
      <c r="B33" s="28">
        <v>32754</v>
      </c>
      <c r="C33" s="28">
        <v>5170</v>
      </c>
      <c r="D33" s="28">
        <v>43</v>
      </c>
      <c r="E33" s="28">
        <v>100</v>
      </c>
      <c r="F33" s="29">
        <v>22646</v>
      </c>
      <c r="G33" s="29">
        <v>418</v>
      </c>
      <c r="H33" s="29">
        <v>89</v>
      </c>
      <c r="I33" s="29">
        <v>4938</v>
      </c>
      <c r="J33" s="29">
        <v>19927</v>
      </c>
      <c r="K33" s="33">
        <f>Data[[#This Row],[AS (Acc. Suspects)]]-B32</f>
        <v>7323</v>
      </c>
      <c r="L33" s="33">
        <f>Data[[#This Row],[AC (Acc. Confirmed)]]-C32</f>
        <v>902</v>
      </c>
      <c r="M33" s="33">
        <f>Data[[#This Row],[AR (Acc. Recovered)]]-D32</f>
        <v>0</v>
      </c>
      <c r="N33" s="34">
        <f>Data[[#This Row],[AD (Acc. Deaths)]]-E32</f>
        <v>24</v>
      </c>
      <c r="O33" s="33">
        <f>Data[[#This Row],[AN (Acc. Negatives)]]-F32</f>
        <v>5478</v>
      </c>
      <c r="P33" s="33">
        <f>Data[[#This Row],[AH (Acc. Hospital)]]-G32</f>
        <v>64</v>
      </c>
      <c r="Q33" s="33">
        <f>Data[[#This Row],[AI (Acc. ICU)]]-H32</f>
        <v>18</v>
      </c>
      <c r="R33" s="33">
        <f>Data[[#This Row],[AL (Acc. Pending Lab)]]-I32</f>
        <v>943</v>
      </c>
      <c r="S33" s="33">
        <f>Data[[#This Row],[AV (Acc. Surveillance)]]-J32</f>
        <v>111</v>
      </c>
      <c r="T33" s="32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2">
        <f>Data[[#This Row],[DNS (Daily New Suspects)]]-K32</f>
        <v>4149</v>
      </c>
      <c r="Z33" s="32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9">
        <f>Data[[#This Row],[DNC (Daily New Confirmed)]]/Data[[#This Row],[DNN (Daily New Negatives)]]</f>
        <v>0.1646586345381526</v>
      </c>
      <c r="AK33" s="16">
        <v>26</v>
      </c>
      <c r="AL33" s="16">
        <f>WEEKNUM(Data[[#This Row],[Date]])</f>
        <v>13</v>
      </c>
      <c r="AM33" s="16">
        <f>MONTH(Data[[#This Row],[Date]])</f>
        <v>3</v>
      </c>
      <c r="AN33" s="17">
        <f>WEEKDAY(Data[[#This Row],[Date]])</f>
        <v>7</v>
      </c>
    </row>
    <row r="34" spans="1:40" ht="13.5" thickBot="1" x14ac:dyDescent="0.3">
      <c r="A34" s="11">
        <v>43919</v>
      </c>
      <c r="B34" s="28">
        <v>38042</v>
      </c>
      <c r="C34" s="28">
        <v>5962</v>
      </c>
      <c r="D34" s="28">
        <v>43</v>
      </c>
      <c r="E34" s="28">
        <v>119</v>
      </c>
      <c r="F34" s="29">
        <v>26572</v>
      </c>
      <c r="G34" s="29">
        <v>486</v>
      </c>
      <c r="H34" s="29">
        <v>138</v>
      </c>
      <c r="I34" s="29">
        <v>5508</v>
      </c>
      <c r="J34" s="29">
        <v>17785</v>
      </c>
      <c r="K34" s="33">
        <f>Data[[#This Row],[AS (Acc. Suspects)]]-B33</f>
        <v>5288</v>
      </c>
      <c r="L34" s="33">
        <f>Data[[#This Row],[AC (Acc. Confirmed)]]-C33</f>
        <v>792</v>
      </c>
      <c r="M34" s="33">
        <f>Data[[#This Row],[AR (Acc. Recovered)]]-D33</f>
        <v>0</v>
      </c>
      <c r="N34" s="34">
        <f>Data[[#This Row],[AD (Acc. Deaths)]]-E33</f>
        <v>19</v>
      </c>
      <c r="O34" s="33">
        <f>Data[[#This Row],[AN (Acc. Negatives)]]-F33</f>
        <v>3926</v>
      </c>
      <c r="P34" s="33">
        <f>Data[[#This Row],[AH (Acc. Hospital)]]-G33</f>
        <v>68</v>
      </c>
      <c r="Q34" s="33">
        <f>Data[[#This Row],[AI (Acc. ICU)]]-H33</f>
        <v>49</v>
      </c>
      <c r="R34" s="33">
        <f>Data[[#This Row],[AL (Acc. Pending Lab)]]-I33</f>
        <v>570</v>
      </c>
      <c r="S34" s="33">
        <f>Data[[#This Row],[AV (Acc. Surveillance)]]-J33</f>
        <v>-2142</v>
      </c>
      <c r="T34" s="32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2">
        <f>Data[[#This Row],[DNS (Daily New Suspects)]]-K33</f>
        <v>-2035</v>
      </c>
      <c r="Z34" s="32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9">
        <f>Data[[#This Row],[DNC (Daily New Confirmed)]]/Data[[#This Row],[DNN (Daily New Negatives)]]</f>
        <v>0.20173204279164544</v>
      </c>
      <c r="AK34" s="16">
        <v>27</v>
      </c>
      <c r="AL34" s="16">
        <f>WEEKNUM(Data[[#This Row],[Date]])</f>
        <v>14</v>
      </c>
      <c r="AM34" s="16">
        <f>MONTH(Data[[#This Row],[Date]])</f>
        <v>3</v>
      </c>
      <c r="AN34" s="17">
        <f>WEEKDAY(Data[[#This Row],[Date]])</f>
        <v>1</v>
      </c>
    </row>
    <row r="35" spans="1:40" ht="13.5" thickBot="1" x14ac:dyDescent="0.3">
      <c r="A35" s="11">
        <v>43920</v>
      </c>
      <c r="B35" s="61">
        <v>44206</v>
      </c>
      <c r="C35" s="61">
        <v>6408</v>
      </c>
      <c r="D35" s="61">
        <v>43</v>
      </c>
      <c r="E35" s="61">
        <v>140</v>
      </c>
      <c r="F35" s="29">
        <v>32953</v>
      </c>
      <c r="G35" s="29">
        <v>571</v>
      </c>
      <c r="H35" s="29">
        <v>164</v>
      </c>
      <c r="I35" s="29">
        <v>4845</v>
      </c>
      <c r="J35" s="29">
        <v>11482</v>
      </c>
      <c r="K35" s="33">
        <f>Data[[#This Row],[AS (Acc. Suspects)]]-B34</f>
        <v>6164</v>
      </c>
      <c r="L35" s="33">
        <f>Data[[#This Row],[AC (Acc. Confirmed)]]-C34</f>
        <v>446</v>
      </c>
      <c r="M35" s="33">
        <f>Data[[#This Row],[AR (Acc. Recovered)]]-D34</f>
        <v>0</v>
      </c>
      <c r="N35" s="34">
        <f>Data[[#This Row],[AD (Acc. Deaths)]]-E34</f>
        <v>21</v>
      </c>
      <c r="O35" s="33">
        <f>Data[[#This Row],[AN (Acc. Negatives)]]-F34</f>
        <v>6381</v>
      </c>
      <c r="P35" s="33">
        <f>Data[[#This Row],[AH (Acc. Hospital)]]-G34</f>
        <v>85</v>
      </c>
      <c r="Q35" s="33">
        <f>Data[[#This Row],[AI (Acc. ICU)]]-H34</f>
        <v>26</v>
      </c>
      <c r="R35" s="33">
        <f>Data[[#This Row],[AL (Acc. Pending Lab)]]-I34</f>
        <v>-663</v>
      </c>
      <c r="S35" s="33">
        <f>Data[[#This Row],[AV (Acc. Surveillance)]]-J34</f>
        <v>-6303</v>
      </c>
      <c r="T35" s="32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2">
        <f>Data[[#This Row],[DNS (Daily New Suspects)]]-K34</f>
        <v>876</v>
      </c>
      <c r="Z35" s="32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9">
        <f>Data[[#This Row],[DNC (Daily New Confirmed)]]/Data[[#This Row],[DNN (Daily New Negatives)]]</f>
        <v>6.9895000783576244E-2</v>
      </c>
      <c r="AK35" s="16">
        <v>28</v>
      </c>
      <c r="AL35" s="16">
        <f>WEEKNUM(Data[[#This Row],[Date]])</f>
        <v>14</v>
      </c>
      <c r="AM35" s="16">
        <f>MONTH(Data[[#This Row],[Date]])</f>
        <v>3</v>
      </c>
      <c r="AN35" s="17">
        <f>WEEKDAY(Data[[#This Row],[Date]])</f>
        <v>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48A-521E-408D-A7B5-AF269610FB3B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_xlfn.FORECAST.ETS.STAT($B$2:$B$35,$A$2:$A$35,1,1,1)</f>
        <v>0.998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_xlfn.FORECAST.ETS.STAT($B$2:$B$35,$A$2:$A$35,2,1,1)</f>
        <v>0.89900000000000002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_xlfn.FORECAST.ETS.STAT($B$2:$B$35,$A$2:$A$35,3,1,1)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_xlfn.FORECAST.ETS.STAT($B$2:$B$35,$A$2:$A$35,4,1,1)</f>
        <v>3.5279420144505078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_xlfn.FORECAST.ETS.STAT($B$2:$B$35,$A$2:$A$35,5,1,1)</f>
        <v>4.7357299566541389E-2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_xlfn.FORECAST.ETS.STAT($B$2:$B$35,$A$2:$A$35,6,1,1)</f>
        <v>156.45655890171818</v>
      </c>
    </row>
    <row r="8" spans="1:8" x14ac:dyDescent="0.25">
      <c r="A8" s="26">
        <v>43893</v>
      </c>
      <c r="B8" s="35">
        <v>4</v>
      </c>
      <c r="G8" t="s">
        <v>52</v>
      </c>
      <c r="H8" s="27">
        <f>_xlfn.FORECAST.ETS.STAT($B$2:$B$35,$A$2:$A$35,7,1,1)</f>
        <v>187.35228342659795</v>
      </c>
    </row>
    <row r="9" spans="1:8" x14ac:dyDescent="0.25">
      <c r="A9" s="26">
        <v>43894</v>
      </c>
      <c r="B9" s="35">
        <v>6</v>
      </c>
    </row>
    <row r="10" spans="1:8" x14ac:dyDescent="0.25">
      <c r="A10" s="26">
        <v>43895</v>
      </c>
      <c r="B10" s="35">
        <v>9</v>
      </c>
    </row>
    <row r="11" spans="1:8" x14ac:dyDescent="0.25">
      <c r="A11" s="26">
        <v>43896</v>
      </c>
      <c r="B11" s="35">
        <v>13</v>
      </c>
    </row>
    <row r="12" spans="1:8" x14ac:dyDescent="0.25">
      <c r="A12" s="26">
        <v>43897</v>
      </c>
      <c r="B12" s="35">
        <v>21</v>
      </c>
    </row>
    <row r="13" spans="1:8" x14ac:dyDescent="0.25">
      <c r="A13" s="26">
        <v>43898</v>
      </c>
      <c r="B13" s="35">
        <v>30</v>
      </c>
    </row>
    <row r="14" spans="1:8" x14ac:dyDescent="0.25">
      <c r="A14" s="26">
        <v>43899</v>
      </c>
      <c r="B14" s="35">
        <v>39</v>
      </c>
    </row>
    <row r="15" spans="1:8" x14ac:dyDescent="0.25">
      <c r="A15" s="26">
        <v>43900</v>
      </c>
      <c r="B15" s="35">
        <v>41</v>
      </c>
    </row>
    <row r="16" spans="1:8" x14ac:dyDescent="0.25">
      <c r="A16" s="26">
        <v>43901</v>
      </c>
      <c r="B16" s="35">
        <v>59</v>
      </c>
    </row>
    <row r="17" spans="1:2" x14ac:dyDescent="0.25">
      <c r="A17" s="26">
        <v>43902</v>
      </c>
      <c r="B17" s="35">
        <v>78</v>
      </c>
    </row>
    <row r="18" spans="1:2" x14ac:dyDescent="0.25">
      <c r="A18" s="26">
        <v>43903</v>
      </c>
      <c r="B18" s="35">
        <v>112</v>
      </c>
    </row>
    <row r="19" spans="1:2" x14ac:dyDescent="0.25">
      <c r="A19" s="26">
        <v>43904</v>
      </c>
      <c r="B19" s="35">
        <v>169</v>
      </c>
    </row>
    <row r="20" spans="1:2" x14ac:dyDescent="0.25">
      <c r="A20" s="26">
        <v>43905</v>
      </c>
      <c r="B20" s="35">
        <v>245</v>
      </c>
    </row>
    <row r="21" spans="1:2" x14ac:dyDescent="0.25">
      <c r="A21" s="26">
        <v>43906</v>
      </c>
      <c r="B21" s="35">
        <v>331</v>
      </c>
    </row>
    <row r="22" spans="1:2" x14ac:dyDescent="0.25">
      <c r="A22" s="26">
        <v>43907</v>
      </c>
      <c r="B22" s="35">
        <v>448</v>
      </c>
    </row>
    <row r="23" spans="1:2" x14ac:dyDescent="0.25">
      <c r="A23" s="26">
        <v>43908</v>
      </c>
      <c r="B23" s="35">
        <v>642</v>
      </c>
    </row>
    <row r="24" spans="1:2" x14ac:dyDescent="0.25">
      <c r="A24" s="26">
        <v>43909</v>
      </c>
      <c r="B24" s="35">
        <v>785</v>
      </c>
    </row>
    <row r="25" spans="1:2" x14ac:dyDescent="0.25">
      <c r="A25" s="26">
        <v>43910</v>
      </c>
      <c r="B25" s="35">
        <v>1020</v>
      </c>
    </row>
    <row r="26" spans="1:2" x14ac:dyDescent="0.25">
      <c r="A26" s="26">
        <v>43911</v>
      </c>
      <c r="B26" s="35">
        <v>1280</v>
      </c>
    </row>
    <row r="27" spans="1:2" x14ac:dyDescent="0.25">
      <c r="A27" s="26">
        <v>43912</v>
      </c>
      <c r="B27" s="35">
        <v>1600</v>
      </c>
    </row>
    <row r="28" spans="1:2" x14ac:dyDescent="0.25">
      <c r="A28" s="26">
        <v>43913</v>
      </c>
      <c r="B28" s="35">
        <v>2060</v>
      </c>
    </row>
    <row r="29" spans="1:2" x14ac:dyDescent="0.25">
      <c r="A29" s="26">
        <v>43914</v>
      </c>
      <c r="B29" s="35">
        <v>2362</v>
      </c>
    </row>
    <row r="30" spans="1:2" x14ac:dyDescent="0.25">
      <c r="A30" s="26">
        <v>43915</v>
      </c>
      <c r="B30" s="35">
        <v>2995</v>
      </c>
    </row>
    <row r="31" spans="1:2" x14ac:dyDescent="0.25">
      <c r="A31" s="26">
        <v>43916</v>
      </c>
      <c r="B31" s="35">
        <v>3544</v>
      </c>
    </row>
    <row r="32" spans="1:2" x14ac:dyDescent="0.25">
      <c r="A32" s="26">
        <v>43917</v>
      </c>
      <c r="B32" s="35">
        <v>4268</v>
      </c>
    </row>
    <row r="33" spans="1:5" x14ac:dyDescent="0.25">
      <c r="A33" s="26">
        <v>43918</v>
      </c>
      <c r="B33" s="35">
        <v>5170</v>
      </c>
    </row>
    <row r="34" spans="1:5" x14ac:dyDescent="0.25">
      <c r="A34" s="26">
        <v>43919</v>
      </c>
      <c r="B34" s="35">
        <v>5962</v>
      </c>
    </row>
    <row r="35" spans="1:5" x14ac:dyDescent="0.25">
      <c r="A35" s="26">
        <v>43920</v>
      </c>
      <c r="B35" s="35">
        <v>6408</v>
      </c>
      <c r="C35" s="35">
        <v>6408</v>
      </c>
      <c r="D35" s="35">
        <v>6408</v>
      </c>
      <c r="E35" s="35">
        <v>6408</v>
      </c>
    </row>
    <row r="36" spans="1:5" x14ac:dyDescent="0.25">
      <c r="A36" s="26">
        <v>43921</v>
      </c>
      <c r="C36" s="35">
        <f>_xlfn.FORECAST.ETS(A36,$B$2:$B$35,$A$2:$A$35,1,1)</f>
        <v>6890.4548061901642</v>
      </c>
      <c r="D36" s="35">
        <f>C36-_xlfn.FORECAST.ETS.CONFINT(A36,$B$2:$B$35,$A$2:$A$35,0.95,1,1)</f>
        <v>6679.8374407372858</v>
      </c>
      <c r="E36" s="35">
        <f>C36+_xlfn.FORECAST.ETS.CONFINT(A36,$B$2:$B$35,$A$2:$A$35,0.95,1,1)</f>
        <v>7101.0721716430426</v>
      </c>
    </row>
    <row r="37" spans="1:5" x14ac:dyDescent="0.25">
      <c r="A37" s="26">
        <v>43922</v>
      </c>
      <c r="C37" s="35">
        <f>_xlfn.FORECAST.ETS(A37,$B$2:$B$35,$A$2:$A$35,1,1)</f>
        <v>7372.1982491650906</v>
      </c>
      <c r="D37" s="35">
        <f>C37-_xlfn.FORECAST.ETS.CONFINT(A37,$B$2:$B$35,$A$2:$A$35,0.95,1,1)</f>
        <v>6920.5426292598122</v>
      </c>
      <c r="E37" s="35">
        <f>C37+_xlfn.FORECAST.ETS.CONFINT(A37,$B$2:$B$35,$A$2:$A$35,0.95,1,1)</f>
        <v>7823.853869070369</v>
      </c>
    </row>
    <row r="38" spans="1:5" x14ac:dyDescent="0.25">
      <c r="A38" s="26">
        <v>43923</v>
      </c>
      <c r="C38" s="35">
        <f>_xlfn.FORECAST.ETS(A38,$B$2:$B$35,$A$2:$A$35,1,1)</f>
        <v>7853.9416921400179</v>
      </c>
      <c r="D38" s="35">
        <f>C38-_xlfn.FORECAST.ETS.CONFINT(A38,$B$2:$B$35,$A$2:$A$35,0.95,1,1)</f>
        <v>7111.7963552034189</v>
      </c>
      <c r="E38" s="35">
        <f>C38+_xlfn.FORECAST.ETS.CONFINT(A38,$B$2:$B$35,$A$2:$A$35,0.95,1,1)</f>
        <v>8596.0870290766161</v>
      </c>
    </row>
    <row r="39" spans="1:5" x14ac:dyDescent="0.25">
      <c r="A39" s="26">
        <v>43924</v>
      </c>
      <c r="C39" s="35">
        <f>_xlfn.FORECAST.ETS(A39,$B$2:$B$35,$A$2:$A$35,1,1)</f>
        <v>8335.6851351149453</v>
      </c>
      <c r="D39" s="35">
        <f>C39-_xlfn.FORECAST.ETS.CONFINT(A39,$B$2:$B$35,$A$2:$A$35,0.95,1,1)</f>
        <v>7260.3138281440715</v>
      </c>
      <c r="E39" s="35">
        <f>C39+_xlfn.FORECAST.ETS.CONFINT(A39,$B$2:$B$35,$A$2:$A$35,0.95,1,1)</f>
        <v>9411.0564420858191</v>
      </c>
    </row>
    <row r="40" spans="1:5" x14ac:dyDescent="0.25">
      <c r="A40" s="26">
        <v>43925</v>
      </c>
      <c r="C40" s="35">
        <f>_xlfn.FORECAST.ETS(A40,$B$2:$B$35,$A$2:$A$35,1,1)</f>
        <v>8817.4285780898717</v>
      </c>
      <c r="D40" s="35">
        <f>C40-_xlfn.FORECAST.ETS.CONFINT(A40,$B$2:$B$35,$A$2:$A$35,0.95,1,1)</f>
        <v>7370.83703036732</v>
      </c>
      <c r="E40" s="35">
        <f>C40+_xlfn.FORECAST.ETS.CONFINT(A40,$B$2:$B$35,$A$2:$A$35,0.95,1,1)</f>
        <v>10264.020125812423</v>
      </c>
    </row>
    <row r="41" spans="1:5" x14ac:dyDescent="0.25">
      <c r="A41" s="26">
        <v>43926</v>
      </c>
      <c r="C41" s="35">
        <f>_xlfn.FORECAST.ETS(A41,$B$2:$B$35,$A$2:$A$35,1,1)</f>
        <v>9299.1720210647982</v>
      </c>
      <c r="D41" s="35">
        <f>C41-_xlfn.FORECAST.ETS.CONFINT(A41,$B$2:$B$35,$A$2:$A$35,0.95,1,1)</f>
        <v>7446.850844220251</v>
      </c>
      <c r="E41" s="35">
        <f>C41+_xlfn.FORECAST.ETS.CONFINT(A41,$B$2:$B$35,$A$2:$A$35,0.95,1,1)</f>
        <v>11151.493197909345</v>
      </c>
    </row>
    <row r="42" spans="1:5" x14ac:dyDescent="0.25">
      <c r="A42" s="26">
        <v>43927</v>
      </c>
      <c r="C42" s="35">
        <f>_xlfn.FORECAST.ETS(A42,$B$2:$B$35,$A$2:$A$35,1,1)</f>
        <v>9780.9154640397246</v>
      </c>
      <c r="D42" s="35">
        <f>C42-_xlfn.FORECAST.ETS.CONFINT(A42,$B$2:$B$35,$A$2:$A$35,0.95,1,1)</f>
        <v>7491.0407025339009</v>
      </c>
      <c r="E42" s="35">
        <f>C42+_xlfn.FORECAST.ETS.CONFINT(A42,$B$2:$B$35,$A$2:$A$35,0.95,1,1)</f>
        <v>12070.790225545548</v>
      </c>
    </row>
    <row r="43" spans="1:5" x14ac:dyDescent="0.25">
      <c r="A43" s="26">
        <v>43928</v>
      </c>
      <c r="C43" s="35">
        <f>_xlfn.FORECAST.ETS(A43,$B$2:$B$35,$A$2:$A$35,1,1)</f>
        <v>10262.658907014651</v>
      </c>
      <c r="D43" s="35">
        <f>C43-_xlfn.FORECAST.ETS.CONFINT(A43,$B$2:$B$35,$A$2:$A$35,0.95,1,1)</f>
        <v>7505.5538643443742</v>
      </c>
      <c r="E43" s="35">
        <f>C43+_xlfn.FORECAST.ETS.CONFINT(A43,$B$2:$B$35,$A$2:$A$35,0.95,1,1)</f>
        <v>13019.763949684928</v>
      </c>
    </row>
    <row r="44" spans="1:5" x14ac:dyDescent="0.25">
      <c r="A44" s="26">
        <v>43929</v>
      </c>
      <c r="C44" s="35">
        <f>_xlfn.FORECAST.ETS(A44,$B$2:$B$35,$A$2:$A$35,1,1)</f>
        <v>10744.402349989577</v>
      </c>
      <c r="D44" s="35">
        <f>C44-_xlfn.FORECAST.ETS.CONFINT(A44,$B$2:$B$35,$A$2:$A$35,0.95,1,1)</f>
        <v>7492.1566354427669</v>
      </c>
      <c r="E44" s="35">
        <f>C44+_xlfn.FORECAST.ETS.CONFINT(A44,$B$2:$B$35,$A$2:$A$35,0.95,1,1)</f>
        <v>13996.648064536388</v>
      </c>
    </row>
    <row r="45" spans="1:5" x14ac:dyDescent="0.25">
      <c r="A45" s="26">
        <v>43930</v>
      </c>
      <c r="C45" s="35">
        <f>_xlfn.FORECAST.ETS(A45,$B$2:$B$35,$A$2:$A$35,1,1)</f>
        <v>11226.145792964504</v>
      </c>
      <c r="D45" s="35">
        <f>C45-_xlfn.FORECAST.ETS.CONFINT(A45,$B$2:$B$35,$A$2:$A$35,0.95,1,1)</f>
        <v>7452.3345358155966</v>
      </c>
      <c r="E45" s="35">
        <f>C45+_xlfn.FORECAST.ETS.CONFINT(A45,$B$2:$B$35,$A$2:$A$35,0.95,1,1)</f>
        <v>14999.957050113411</v>
      </c>
    </row>
    <row r="46" spans="1:5" x14ac:dyDescent="0.25">
      <c r="A46" s="26">
        <v>43931</v>
      </c>
      <c r="C46" s="35">
        <f>_xlfn.FORECAST.ETS(A46,$B$2:$B$35,$A$2:$A$35,1,1)</f>
        <v>11707.88923593943</v>
      </c>
      <c r="D46" s="35">
        <f>C46-_xlfn.FORECAST.ETS.CONFINT(A46,$B$2:$B$35,$A$2:$A$35,0.95,1,1)</f>
        <v>7387.3592992885078</v>
      </c>
      <c r="E46" s="35">
        <f>C46+_xlfn.FORECAST.ETS.CONFINT(A46,$B$2:$B$35,$A$2:$A$35,0.95,1,1)</f>
        <v>16028.419172590353</v>
      </c>
    </row>
    <row r="47" spans="1:5" x14ac:dyDescent="0.25">
      <c r="A47" s="26">
        <v>43932</v>
      </c>
      <c r="C47" s="35">
        <f>_xlfn.FORECAST.ETS(A47,$B$2:$B$35,$A$2:$A$35,1,1)</f>
        <v>12189.632678914357</v>
      </c>
      <c r="D47" s="35">
        <f>C47-_xlfn.FORECAST.ETS.CONFINT(A47,$B$2:$B$35,$A$2:$A$35,0.95,1,1)</f>
        <v>7298.3355256717832</v>
      </c>
      <c r="E47" s="35">
        <f>C47+_xlfn.FORECAST.ETS.CONFINT(A47,$B$2:$B$35,$A$2:$A$35,0.95,1,1)</f>
        <v>17080.929832156929</v>
      </c>
    </row>
    <row r="48" spans="1:5" x14ac:dyDescent="0.25">
      <c r="A48" s="26">
        <v>43933</v>
      </c>
      <c r="C48" s="35">
        <f>_xlfn.FORECAST.ETS(A48,$B$2:$B$35,$A$2:$A$35,1,1)</f>
        <v>12671.376121889283</v>
      </c>
      <c r="D48" s="35">
        <f>C48-_xlfn.FORECAST.ETS.CONFINT(A48,$B$2:$B$35,$A$2:$A$35,0.95,1,1)</f>
        <v>7186.234264576764</v>
      </c>
      <c r="E48" s="35">
        <f>C48+_xlfn.FORECAST.ETS.CONFINT(A48,$B$2:$B$35,$A$2:$A$35,0.95,1,1)</f>
        <v>18156.517979201803</v>
      </c>
    </row>
    <row r="49" spans="1:5" x14ac:dyDescent="0.25">
      <c r="A49" s="26">
        <v>43934</v>
      </c>
      <c r="C49" s="35">
        <f>_xlfn.FORECAST.ETS(A49,$B$2:$B$35,$A$2:$A$35,1,1)</f>
        <v>13153.119564864211</v>
      </c>
      <c r="D49" s="35">
        <f>C49-_xlfn.FORECAST.ETS.CONFINT(A49,$B$2:$B$35,$A$2:$A$35,0.95,1,1)</f>
        <v>7051.9178749626726</v>
      </c>
      <c r="E49" s="35">
        <f>C49+_xlfn.FORECAST.ETS.CONFINT(A49,$B$2:$B$35,$A$2:$A$35,0.95,1,1)</f>
        <v>19254.321254765749</v>
      </c>
    </row>
    <row r="50" spans="1:5" x14ac:dyDescent="0.25">
      <c r="A50" s="26">
        <v>43935</v>
      </c>
      <c r="C50" s="35">
        <f>_xlfn.FORECAST.ETS(A50,$B$2:$B$35,$A$2:$A$35,1,1)</f>
        <v>13634.863007839138</v>
      </c>
      <c r="D50" s="35">
        <f>C50-_xlfn.FORECAST.ETS.CONFINT(A50,$B$2:$B$35,$A$2:$A$35,0.95,1,1)</f>
        <v>6896.1588663771181</v>
      </c>
      <c r="E50" s="35">
        <f>C50+_xlfn.FORECAST.ETS.CONFINT(A50,$B$2:$B$35,$A$2:$A$35,0.95,1,1)</f>
        <v>20373.567149301158</v>
      </c>
    </row>
    <row r="51" spans="1:5" x14ac:dyDescent="0.25">
      <c r="A51" s="26">
        <v>43936</v>
      </c>
      <c r="C51" s="35">
        <f>_xlfn.FORECAST.ETS(A51,$B$2:$B$35,$A$2:$A$35,1,1)</f>
        <v>14116.606450814064</v>
      </c>
      <c r="D51" s="35">
        <f>C51-_xlfn.FORECAST.ETS.CONFINT(A51,$B$2:$B$35,$A$2:$A$35,0.95,1,1)</f>
        <v>6719.6544706040022</v>
      </c>
      <c r="E51" s="35">
        <f>C51+_xlfn.FORECAST.ETS.CONFINT(A51,$B$2:$B$35,$A$2:$A$35,0.95,1,1)</f>
        <v>21513.558431024125</v>
      </c>
    </row>
    <row r="52" spans="1:5" x14ac:dyDescent="0.25">
      <c r="A52" s="26">
        <v>43937</v>
      </c>
      <c r="C52" s="35">
        <f>_xlfn.FORECAST.ETS(A52,$B$2:$B$35,$A$2:$A$35,1,1)</f>
        <v>14598.349893788991</v>
      </c>
      <c r="D52" s="35">
        <f>C52-_xlfn.FORECAST.ETS.CONFINT(A52,$B$2:$B$35,$A$2:$A$35,0.95,1,1)</f>
        <v>6523.0381102243618</v>
      </c>
      <c r="E52" s="35">
        <f>C52+_xlfn.FORECAST.ETS.CONFINT(A52,$B$2:$B$35,$A$2:$A$35,0.95,1,1)</f>
        <v>22673.661677353619</v>
      </c>
    </row>
    <row r="53" spans="1:5" x14ac:dyDescent="0.25">
      <c r="A53" s="26">
        <v>43938</v>
      </c>
      <c r="C53" s="35">
        <f>_xlfn.FORECAST.ETS(A53,$B$2:$B$35,$A$2:$A$35,1,1)</f>
        <v>15080.093336763917</v>
      </c>
      <c r="D53" s="35">
        <f>C53-_xlfn.FORECAST.ETS.CONFINT(A53,$B$2:$B$35,$A$2:$A$35,0.95,1,1)</f>
        <v>6306.8885639524615</v>
      </c>
      <c r="E53" s="35">
        <f>C53+_xlfn.FORECAST.ETS.CONFINT(A53,$B$2:$B$35,$A$2:$A$35,0.95,1,1)</f>
        <v>23853.298109575371</v>
      </c>
    </row>
    <row r="54" spans="1:5" x14ac:dyDescent="0.25">
      <c r="A54" s="26">
        <v>43939</v>
      </c>
      <c r="C54" s="35">
        <f>_xlfn.FORECAST.ETS(A54,$B$2:$B$35,$A$2:$A$35,1,1)</f>
        <v>15561.836779738844</v>
      </c>
      <c r="D54" s="35">
        <f>C54-_xlfn.FORECAST.ETS.CONFINT(A54,$B$2:$B$35,$A$2:$A$35,0.95,1,1)</f>
        <v>6071.7373905839959</v>
      </c>
      <c r="E54" s="35">
        <f>C54+_xlfn.FORECAST.ETS.CONFINT(A54,$B$2:$B$35,$A$2:$A$35,0.95,1,1)</f>
        <v>25051.936168893692</v>
      </c>
    </row>
    <row r="55" spans="1:5" x14ac:dyDescent="0.25">
      <c r="A55" s="26">
        <v>43940</v>
      </c>
      <c r="C55" s="35">
        <f>_xlfn.FORECAST.ETS(A55,$B$2:$B$35,$A$2:$A$35,1,1)</f>
        <v>16043.58022271377</v>
      </c>
      <c r="D55" s="35">
        <f>C55-_xlfn.FORECAST.ETS.CONFINT(A55,$B$2:$B$35,$A$2:$A$35,0.95,1,1)</f>
        <v>5818.0750146746068</v>
      </c>
      <c r="E55" s="35">
        <f>C55+_xlfn.FORECAST.ETS.CONFINT(A55,$B$2:$B$35,$A$2:$A$35,0.95,1,1)</f>
        <v>26269.085430752933</v>
      </c>
    </row>
    <row r="56" spans="1:5" x14ac:dyDescent="0.25">
      <c r="A56" s="26">
        <v>43941</v>
      </c>
      <c r="C56" s="35">
        <f>_xlfn.FORECAST.ETS(A56,$B$2:$B$35,$A$2:$A$35,1,1)</f>
        <v>16525.323665688698</v>
      </c>
      <c r="D56" s="35">
        <f>C56-_xlfn.FORECAST.ETS.CONFINT(A56,$B$2:$B$35,$A$2:$A$35,0.95,1,1)</f>
        <v>5546.3557686926415</v>
      </c>
      <c r="E56" s="35">
        <f>C56+_xlfn.FORECAST.ETS.CONFINT(A56,$B$2:$B$35,$A$2:$A$35,0.95,1,1)</f>
        <v>27504.291562684753</v>
      </c>
    </row>
    <row r="57" spans="1:5" x14ac:dyDescent="0.25">
      <c r="A57" s="26">
        <v>43942</v>
      </c>
      <c r="C57" s="35">
        <f>_xlfn.FORECAST.ETS(A57,$B$2:$B$35,$A$2:$A$35,1,1)</f>
        <v>17007.067108663625</v>
      </c>
      <c r="D57" s="35">
        <f>C57-_xlfn.FORECAST.ETS.CONFINT(A57,$B$2:$B$35,$A$2:$A$35,0.95,1,1)</f>
        <v>5257.0021108122965</v>
      </c>
      <c r="E57" s="35">
        <f>C57+_xlfn.FORECAST.ETS.CONFINT(A57,$B$2:$B$35,$A$2:$A$35,0.95,1,1)</f>
        <v>28757.132106514953</v>
      </c>
    </row>
    <row r="58" spans="1:5" x14ac:dyDescent="0.25">
      <c r="A58" s="26">
        <v>43943</v>
      </c>
      <c r="C58" s="35">
        <f>_xlfn.FORECAST.ETS(A58,$B$2:$B$35,$A$2:$A$35,1,1)</f>
        <v>17488.810551638551</v>
      </c>
      <c r="D58" s="35">
        <f>C58-_xlfn.FORECAST.ETS.CONFINT(A58,$B$2:$B$35,$A$2:$A$35,0.95,1,1)</f>
        <v>4950.4081838003513</v>
      </c>
      <c r="E58" s="35">
        <f>C58+_xlfn.FORECAST.ETS.CONFINT(A58,$B$2:$B$35,$A$2:$A$35,0.95,1,1)</f>
        <v>30027.212919476751</v>
      </c>
    </row>
    <row r="59" spans="1:5" x14ac:dyDescent="0.25">
      <c r="A59" s="26">
        <v>43944</v>
      </c>
      <c r="C59" s="35">
        <f>_xlfn.FORECAST.ETS(A59,$B$2:$B$35,$A$2:$A$35,1,1)</f>
        <v>17970.553994613478</v>
      </c>
      <c r="D59" s="35">
        <f>C59-_xlfn.FORECAST.ETS.CONFINT(A59,$B$2:$B$35,$A$2:$A$35,0.95,1,1)</f>
        <v>4626.9428416196733</v>
      </c>
      <c r="E59" s="35">
        <f>C59+_xlfn.FORECAST.ETS.CONFINT(A59,$B$2:$B$35,$A$2:$A$35,0.95,1,1)</f>
        <v>31314.16514760728</v>
      </c>
    </row>
    <row r="60" spans="1:5" x14ac:dyDescent="0.25">
      <c r="A60" s="26">
        <v>43945</v>
      </c>
      <c r="C60" s="35">
        <f>_xlfn.FORECAST.ETS(A60,$B$2:$B$35,$A$2:$A$35,1,1)</f>
        <v>18452.297437588404</v>
      </c>
      <c r="D60" s="35">
        <f>C60-_xlfn.FORECAST.ETS.CONFINT(A60,$B$2:$B$35,$A$2:$A$35,0.95,1,1)</f>
        <v>4286.9522418653942</v>
      </c>
      <c r="E60" s="35">
        <f>C60+_xlfn.FORECAST.ETS.CONFINT(A60,$B$2:$B$35,$A$2:$A$35,0.95,1,1)</f>
        <v>32617.642633311414</v>
      </c>
    </row>
    <row r="61" spans="1:5" x14ac:dyDescent="0.25">
      <c r="A61" s="26">
        <v>43946</v>
      </c>
      <c r="C61" s="35">
        <f>_xlfn.FORECAST.ETS(A61,$B$2:$B$35,$A$2:$A$35,1,1)</f>
        <v>18934.040880563331</v>
      </c>
      <c r="D61" s="35">
        <f>C61-_xlfn.FORECAST.ETS.CONFINT(A61,$B$2:$B$35,$A$2:$A$35,0.95,1,1)</f>
        <v>3930.762080924922</v>
      </c>
      <c r="E61" s="35">
        <f>C61+_xlfn.FORECAST.ETS.CONFINT(A61,$B$2:$B$35,$A$2:$A$35,0.95,1,1)</f>
        <v>33937.319680201741</v>
      </c>
    </row>
    <row r="62" spans="1:5" x14ac:dyDescent="0.25">
      <c r="A62" s="26">
        <v>43947</v>
      </c>
      <c r="C62" s="35">
        <f>_xlfn.FORECAST.ETS(A62,$B$2:$B$35,$A$2:$A$35,1,1)</f>
        <v>19415.784323538257</v>
      </c>
      <c r="D62" s="35">
        <f>C62-_xlfn.FORECAST.ETS.CONFINT(A62,$B$2:$B$35,$A$2:$A$35,0.95,1,1)</f>
        <v>3558.6795327464788</v>
      </c>
      <c r="E62" s="35">
        <f>C62+_xlfn.FORECAST.ETS.CONFINT(A62,$B$2:$B$35,$A$2:$A$35,0.95,1,1)</f>
        <v>35272.889114330035</v>
      </c>
    </row>
    <row r="63" spans="1:5" x14ac:dyDescent="0.25">
      <c r="A63" s="26">
        <v>43948</v>
      </c>
      <c r="C63" s="35">
        <f>_xlfn.FORECAST.ETS(A63,$B$2:$B$35,$A$2:$A$35,1,1)</f>
        <v>19897.527766513187</v>
      </c>
      <c r="D63" s="35">
        <f>C63-_xlfn.FORECAST.ETS.CONFINT(A63,$B$2:$B$35,$A$2:$A$35,0.95,1,1)</f>
        <v>3170.9949398870594</v>
      </c>
      <c r="E63" s="35">
        <f>C63+_xlfn.FORECAST.ETS.CONFINT(A63,$B$2:$B$35,$A$2:$A$35,0.95,1,1)</f>
        <v>36624.060593139315</v>
      </c>
    </row>
    <row r="64" spans="1:5" x14ac:dyDescent="0.25">
      <c r="A64" s="26">
        <v>43949</v>
      </c>
      <c r="C64" s="35">
        <f>_xlfn.FORECAST.ETS(A64,$B$2:$B$35,$A$2:$A$35,1,1)</f>
        <v>20379.271209488114</v>
      </c>
      <c r="D64" s="35">
        <f>C64-_xlfn.FORECAST.ETS.CONFINT(A64,$B$2:$B$35,$A$2:$A$35,0.95,1,1)</f>
        <v>2767.9832960894819</v>
      </c>
      <c r="E64" s="35">
        <f>C64+_xlfn.FORECAST.ETS.CONFINT(A64,$B$2:$B$35,$A$2:$A$35,0.95,1,1)</f>
        <v>37990.559122886742</v>
      </c>
    </row>
    <row r="65" spans="1:5" x14ac:dyDescent="0.25">
      <c r="A65" s="26">
        <v>43950</v>
      </c>
      <c r="C65" s="35">
        <f>_xlfn.FORECAST.ETS(A65,$B$2:$B$35,$A$2:$A$35,1,1)</f>
        <v>20861.01465246304</v>
      </c>
      <c r="D65" s="35">
        <f>C65-_xlfn.FORECAST.ETS.CONFINT(A65,$B$2:$B$35,$A$2:$A$35,0.95,1,1)</f>
        <v>2349.9055522983181</v>
      </c>
      <c r="E65" s="35">
        <f>C65+_xlfn.FORECAST.ETS.CONFINT(A65,$B$2:$B$35,$A$2:$A$35,0.95,1,1)</f>
        <v>39372.123752627762</v>
      </c>
    </row>
    <row r="66" spans="1:5" x14ac:dyDescent="0.25">
      <c r="A66" s="26">
        <v>43951</v>
      </c>
      <c r="C66" s="35">
        <f>_xlfn.FORECAST.ETS(A66,$B$2:$B$35,$A$2:$A$35,1,1)</f>
        <v>21342.758095437966</v>
      </c>
      <c r="D66" s="35">
        <f>C66-_xlfn.FORECAST.ETS.CONFINT(A66,$B$2:$B$35,$A$2:$A$35,0.95,1,1)</f>
        <v>1917.0097722527171</v>
      </c>
      <c r="E66" s="35">
        <f>C66+_xlfn.FORECAST.ETS.CONFINT(A66,$B$2:$B$35,$A$2:$A$35,0.95,1,1)</f>
        <v>40768.506418623219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F66"/>
  <sheetViews>
    <sheetView workbookViewId="0">
      <selection activeCell="D24" sqref="D24"/>
    </sheetView>
  </sheetViews>
  <sheetFormatPr defaultRowHeight="13.5" x14ac:dyDescent="0.25"/>
  <cols>
    <col min="1" max="1" width="11" style="36" customWidth="1"/>
    <col min="2" max="5" width="9.140625" style="36"/>
    <col min="6" max="6" width="10.5703125" style="36" customWidth="1"/>
    <col min="7" max="16384" width="9.140625" style="1"/>
  </cols>
  <sheetData>
    <row r="1" spans="1:6" x14ac:dyDescent="0.25">
      <c r="A1" s="64" t="s">
        <v>40</v>
      </c>
      <c r="B1" s="63" t="s">
        <v>55</v>
      </c>
      <c r="C1" s="63" t="s">
        <v>133</v>
      </c>
      <c r="D1" s="63" t="s">
        <v>73</v>
      </c>
      <c r="E1" s="64" t="s">
        <v>54</v>
      </c>
      <c r="F1" s="64" t="s">
        <v>53</v>
      </c>
    </row>
    <row r="2" spans="1:6" x14ac:dyDescent="0.25">
      <c r="A2" s="66">
        <v>43887</v>
      </c>
      <c r="B2" s="65">
        <v>0</v>
      </c>
      <c r="C2" s="65"/>
      <c r="D2" s="65"/>
      <c r="E2" s="65"/>
      <c r="F2" s="65"/>
    </row>
    <row r="3" spans="1:6" x14ac:dyDescent="0.25">
      <c r="A3" s="66">
        <v>43888</v>
      </c>
      <c r="B3" s="65">
        <v>0</v>
      </c>
      <c r="C3" s="65"/>
      <c r="D3" s="65"/>
      <c r="E3" s="65"/>
      <c r="F3" s="65"/>
    </row>
    <row r="4" spans="1:6" x14ac:dyDescent="0.25">
      <c r="A4" s="66">
        <v>43889</v>
      </c>
      <c r="B4" s="65">
        <v>0</v>
      </c>
      <c r="C4" s="65"/>
      <c r="D4" s="65"/>
      <c r="E4" s="65"/>
      <c r="F4" s="65"/>
    </row>
    <row r="5" spans="1:6" x14ac:dyDescent="0.25">
      <c r="A5" s="66">
        <v>43890</v>
      </c>
      <c r="B5" s="65">
        <v>0</v>
      </c>
      <c r="C5" s="65"/>
      <c r="D5" s="65"/>
      <c r="E5" s="65"/>
      <c r="F5" s="65"/>
    </row>
    <row r="6" spans="1:6" x14ac:dyDescent="0.25">
      <c r="A6" s="66">
        <v>43891</v>
      </c>
      <c r="B6" s="65">
        <v>0</v>
      </c>
      <c r="C6" s="65"/>
      <c r="D6" s="65"/>
      <c r="E6" s="65"/>
      <c r="F6" s="65"/>
    </row>
    <row r="7" spans="1:6" x14ac:dyDescent="0.25">
      <c r="A7" s="66">
        <v>43892</v>
      </c>
      <c r="B7" s="65">
        <v>2</v>
      </c>
      <c r="C7" s="65"/>
      <c r="D7" s="65"/>
      <c r="E7" s="65"/>
      <c r="F7" s="65"/>
    </row>
    <row r="8" spans="1:6" x14ac:dyDescent="0.25">
      <c r="A8" s="66">
        <v>43893</v>
      </c>
      <c r="B8" s="65">
        <v>2</v>
      </c>
      <c r="C8" s="65"/>
      <c r="D8" s="65"/>
      <c r="E8" s="65"/>
      <c r="F8" s="65"/>
    </row>
    <row r="9" spans="1:6" x14ac:dyDescent="0.25">
      <c r="A9" s="66">
        <v>43894</v>
      </c>
      <c r="B9" s="65">
        <v>2</v>
      </c>
      <c r="C9" s="65"/>
      <c r="D9" s="65"/>
      <c r="E9" s="65"/>
      <c r="F9" s="65"/>
    </row>
    <row r="10" spans="1:6" x14ac:dyDescent="0.25">
      <c r="A10" s="66">
        <v>43895</v>
      </c>
      <c r="B10" s="65">
        <v>3</v>
      </c>
      <c r="C10" s="65"/>
      <c r="D10" s="65"/>
      <c r="E10" s="65"/>
      <c r="F10" s="65"/>
    </row>
    <row r="11" spans="1:6" x14ac:dyDescent="0.25">
      <c r="A11" s="66">
        <v>43896</v>
      </c>
      <c r="B11" s="65">
        <v>4</v>
      </c>
      <c r="C11" s="65"/>
      <c r="D11" s="65"/>
      <c r="E11" s="65"/>
      <c r="F11" s="65"/>
    </row>
    <row r="12" spans="1:6" x14ac:dyDescent="0.25">
      <c r="A12" s="66">
        <v>43897</v>
      </c>
      <c r="B12" s="65">
        <v>8</v>
      </c>
      <c r="C12" s="65"/>
      <c r="D12" s="65"/>
      <c r="E12" s="65"/>
      <c r="F12" s="65"/>
    </row>
    <row r="13" spans="1:6" x14ac:dyDescent="0.25">
      <c r="A13" s="66">
        <v>43898</v>
      </c>
      <c r="B13" s="65">
        <v>9</v>
      </c>
      <c r="C13" s="65"/>
      <c r="D13" s="65"/>
      <c r="E13" s="65"/>
      <c r="F13" s="65"/>
    </row>
    <row r="14" spans="1:6" x14ac:dyDescent="0.25">
      <c r="A14" s="66">
        <v>43899</v>
      </c>
      <c r="B14" s="65">
        <v>9</v>
      </c>
      <c r="C14" s="65"/>
      <c r="D14" s="65"/>
      <c r="E14" s="65"/>
      <c r="F14" s="65"/>
    </row>
    <row r="15" spans="1:6" x14ac:dyDescent="0.25">
      <c r="A15" s="66">
        <v>43900</v>
      </c>
      <c r="B15" s="65">
        <v>2</v>
      </c>
      <c r="C15" s="65"/>
      <c r="D15" s="65"/>
      <c r="E15" s="65"/>
      <c r="F15" s="65"/>
    </row>
    <row r="16" spans="1:6" x14ac:dyDescent="0.25">
      <c r="A16" s="66">
        <v>43901</v>
      </c>
      <c r="B16" s="65">
        <v>18</v>
      </c>
      <c r="C16" s="65"/>
      <c r="D16" s="65"/>
      <c r="E16" s="65"/>
      <c r="F16" s="65"/>
    </row>
    <row r="17" spans="1:6" x14ac:dyDescent="0.25">
      <c r="A17" s="66">
        <v>43902</v>
      </c>
      <c r="B17" s="65">
        <v>19</v>
      </c>
      <c r="C17" s="65"/>
      <c r="D17" s="65"/>
      <c r="E17" s="65"/>
      <c r="F17" s="65"/>
    </row>
    <row r="18" spans="1:6" x14ac:dyDescent="0.25">
      <c r="A18" s="66">
        <v>43903</v>
      </c>
      <c r="B18" s="65">
        <v>34</v>
      </c>
      <c r="C18" s="65"/>
      <c r="D18" s="65"/>
      <c r="E18" s="65"/>
      <c r="F18" s="65"/>
    </row>
    <row r="19" spans="1:6" x14ac:dyDescent="0.25">
      <c r="A19" s="66">
        <v>43904</v>
      </c>
      <c r="B19" s="65">
        <v>57</v>
      </c>
      <c r="C19" s="65"/>
      <c r="D19" s="65"/>
      <c r="E19" s="65"/>
      <c r="F19" s="65"/>
    </row>
    <row r="20" spans="1:6" x14ac:dyDescent="0.25">
      <c r="A20" s="66">
        <v>43905</v>
      </c>
      <c r="B20" s="65">
        <v>76</v>
      </c>
      <c r="C20" s="65"/>
      <c r="D20" s="65"/>
      <c r="E20" s="65"/>
      <c r="F20" s="65"/>
    </row>
    <row r="21" spans="1:6" x14ac:dyDescent="0.25">
      <c r="A21" s="66">
        <v>43906</v>
      </c>
      <c r="B21" s="65">
        <v>86</v>
      </c>
      <c r="C21" s="65"/>
      <c r="D21" s="65"/>
      <c r="E21" s="65"/>
      <c r="F21" s="65"/>
    </row>
    <row r="22" spans="1:6" x14ac:dyDescent="0.25">
      <c r="A22" s="66">
        <v>43907</v>
      </c>
      <c r="B22" s="65">
        <v>117</v>
      </c>
      <c r="C22" s="65"/>
      <c r="D22" s="65"/>
      <c r="E22" s="65"/>
      <c r="F22" s="65"/>
    </row>
    <row r="23" spans="1:6" x14ac:dyDescent="0.25">
      <c r="A23" s="66">
        <v>43908</v>
      </c>
      <c r="B23" s="65">
        <v>194</v>
      </c>
      <c r="C23" s="65"/>
      <c r="D23" s="65"/>
      <c r="E23" s="65"/>
      <c r="F23" s="65"/>
    </row>
    <row r="24" spans="1:6" x14ac:dyDescent="0.25">
      <c r="A24" s="66">
        <v>43909</v>
      </c>
      <c r="B24" s="65">
        <v>143</v>
      </c>
      <c r="C24" s="65"/>
      <c r="D24" s="65"/>
      <c r="E24" s="65"/>
      <c r="F24" s="65"/>
    </row>
    <row r="25" spans="1:6" x14ac:dyDescent="0.25">
      <c r="A25" s="66">
        <v>43910</v>
      </c>
      <c r="B25" s="65">
        <v>235</v>
      </c>
      <c r="C25" s="65"/>
      <c r="D25" s="65"/>
      <c r="E25" s="65"/>
      <c r="F25" s="65"/>
    </row>
    <row r="26" spans="1:6" x14ac:dyDescent="0.25">
      <c r="A26" s="66">
        <v>43911</v>
      </c>
      <c r="B26" s="65">
        <v>260</v>
      </c>
      <c r="C26" s="65"/>
      <c r="D26" s="65"/>
      <c r="E26" s="65"/>
      <c r="F26" s="65"/>
    </row>
    <row r="27" spans="1:6" x14ac:dyDescent="0.25">
      <c r="A27" s="66">
        <v>43912</v>
      </c>
      <c r="B27" s="65">
        <v>320</v>
      </c>
      <c r="C27" s="65"/>
      <c r="D27" s="65"/>
      <c r="E27" s="65"/>
      <c r="F27" s="65"/>
    </row>
    <row r="28" spans="1:6" x14ac:dyDescent="0.25">
      <c r="A28" s="66">
        <v>43913</v>
      </c>
      <c r="B28" s="65">
        <v>460</v>
      </c>
      <c r="C28" s="65"/>
      <c r="D28" s="65"/>
      <c r="E28" s="65"/>
      <c r="F28" s="65"/>
    </row>
    <row r="29" spans="1:6" x14ac:dyDescent="0.25">
      <c r="A29" s="66">
        <v>43914</v>
      </c>
      <c r="B29" s="65">
        <v>302</v>
      </c>
      <c r="C29" s="65"/>
      <c r="D29" s="65"/>
      <c r="E29" s="65"/>
      <c r="F29" s="65"/>
    </row>
    <row r="30" spans="1:6" x14ac:dyDescent="0.25">
      <c r="A30" s="66">
        <v>43915</v>
      </c>
      <c r="B30" s="65">
        <v>633</v>
      </c>
      <c r="C30" s="65"/>
      <c r="D30" s="65"/>
      <c r="E30" s="65"/>
      <c r="F30" s="65"/>
    </row>
    <row r="31" spans="1:6" x14ac:dyDescent="0.25">
      <c r="A31" s="66">
        <v>43916</v>
      </c>
      <c r="B31" s="65">
        <v>549</v>
      </c>
      <c r="C31" s="65"/>
      <c r="D31" s="65"/>
      <c r="E31" s="65"/>
      <c r="F31" s="65"/>
    </row>
    <row r="32" spans="1:6" x14ac:dyDescent="0.25">
      <c r="A32" s="66">
        <v>43917</v>
      </c>
      <c r="B32" s="65">
        <v>724</v>
      </c>
      <c r="C32" s="65"/>
      <c r="D32" s="65"/>
      <c r="E32" s="65"/>
      <c r="F32" s="65">
        <v>724</v>
      </c>
    </row>
    <row r="33" spans="1:6" x14ac:dyDescent="0.25">
      <c r="A33" s="66">
        <v>43918</v>
      </c>
      <c r="B33" s="65">
        <v>902</v>
      </c>
      <c r="C33" s="65"/>
      <c r="D33" s="65"/>
      <c r="E33" s="65">
        <v>902</v>
      </c>
      <c r="F33" s="65">
        <f t="shared" ref="F33:F66" si="0">_xlfn.FORECAST.ETS(A33,$B$2:$B$32,$A$2:$A$32,1,1)</f>
        <v>742.59879032258038</v>
      </c>
    </row>
    <row r="34" spans="1:6" x14ac:dyDescent="0.25">
      <c r="A34" s="66">
        <v>43919</v>
      </c>
      <c r="B34" s="65">
        <v>792</v>
      </c>
      <c r="C34" s="65"/>
      <c r="D34" s="65">
        <v>792</v>
      </c>
      <c r="E34" s="65">
        <v>1019.0673635534285</v>
      </c>
      <c r="F34" s="65">
        <f t="shared" si="0"/>
        <v>761.19758064516134</v>
      </c>
    </row>
    <row r="35" spans="1:6" x14ac:dyDescent="0.25">
      <c r="A35" s="66">
        <v>43920</v>
      </c>
      <c r="B35" s="65">
        <v>446</v>
      </c>
      <c r="C35" s="65">
        <v>446</v>
      </c>
      <c r="D35" s="65">
        <v>918.73466937219087</v>
      </c>
      <c r="E35" s="65">
        <v>1170.2353978857382</v>
      </c>
      <c r="F35" s="65">
        <f t="shared" si="0"/>
        <v>779.79637096774172</v>
      </c>
    </row>
    <row r="36" spans="1:6" x14ac:dyDescent="0.25">
      <c r="A36" s="66">
        <v>43921</v>
      </c>
      <c r="B36" s="65"/>
      <c r="C36" s="65">
        <v>468.13506493506509</v>
      </c>
      <c r="D36" s="65">
        <v>1018.2671096525905</v>
      </c>
      <c r="E36" s="65">
        <v>1321.4034322180478</v>
      </c>
      <c r="F36" s="65">
        <f t="shared" si="0"/>
        <v>798.39516129032256</v>
      </c>
    </row>
    <row r="37" spans="1:6" x14ac:dyDescent="0.25">
      <c r="A37" s="66">
        <v>43922</v>
      </c>
      <c r="B37" s="65"/>
      <c r="C37" s="65">
        <v>490.27012987012984</v>
      </c>
      <c r="D37" s="65">
        <v>1117.79954993299</v>
      </c>
      <c r="E37" s="65">
        <v>1472.5714665503574</v>
      </c>
      <c r="F37" s="65">
        <f t="shared" si="0"/>
        <v>816.99395161290295</v>
      </c>
    </row>
    <row r="38" spans="1:6" x14ac:dyDescent="0.25">
      <c r="A38" s="66">
        <v>43923</v>
      </c>
      <c r="B38" s="65"/>
      <c r="C38" s="65">
        <v>512.40519480519504</v>
      </c>
      <c r="D38" s="65">
        <v>1217.3319902133896</v>
      </c>
      <c r="E38" s="65">
        <v>1623.739500882667</v>
      </c>
      <c r="F38" s="65">
        <f t="shared" si="0"/>
        <v>835.5927419354839</v>
      </c>
    </row>
    <row r="39" spans="1:6" x14ac:dyDescent="0.25">
      <c r="A39" s="66">
        <v>43924</v>
      </c>
      <c r="B39" s="65"/>
      <c r="C39" s="65">
        <v>534.54025974025967</v>
      </c>
      <c r="D39" s="65">
        <v>1316.8644304937893</v>
      </c>
      <c r="E39" s="65">
        <v>1774.9075352149766</v>
      </c>
      <c r="F39" s="65">
        <f t="shared" si="0"/>
        <v>854.19153225806429</v>
      </c>
    </row>
    <row r="40" spans="1:6" x14ac:dyDescent="0.25">
      <c r="A40" s="66">
        <v>43925</v>
      </c>
      <c r="B40" s="65"/>
      <c r="C40" s="65">
        <v>556.67532467532487</v>
      </c>
      <c r="D40" s="65">
        <v>1416.3968707741888</v>
      </c>
      <c r="E40" s="65">
        <v>1926.0755695472862</v>
      </c>
      <c r="F40" s="65">
        <f t="shared" si="0"/>
        <v>872.79032258064512</v>
      </c>
    </row>
    <row r="41" spans="1:6" x14ac:dyDescent="0.25">
      <c r="A41" s="66">
        <v>43926</v>
      </c>
      <c r="B41" s="65"/>
      <c r="C41" s="65">
        <v>578.81038961038951</v>
      </c>
      <c r="D41" s="65">
        <v>1515.9293110545887</v>
      </c>
      <c r="E41" s="65">
        <v>2077.2436038795959</v>
      </c>
      <c r="F41" s="65">
        <f t="shared" si="0"/>
        <v>891.38911290322551</v>
      </c>
    </row>
    <row r="42" spans="1:6" x14ac:dyDescent="0.25">
      <c r="A42" s="66">
        <v>43927</v>
      </c>
      <c r="B42" s="65"/>
      <c r="C42" s="65">
        <v>600.94545454545471</v>
      </c>
      <c r="D42" s="65">
        <v>1615.4617513349881</v>
      </c>
      <c r="E42" s="65">
        <v>2228.4116382119055</v>
      </c>
      <c r="F42" s="65">
        <f t="shared" si="0"/>
        <v>909.98790322580646</v>
      </c>
    </row>
    <row r="43" spans="1:6" x14ac:dyDescent="0.25">
      <c r="A43" s="66">
        <v>43928</v>
      </c>
      <c r="B43" s="65"/>
      <c r="C43" s="65">
        <v>623.08051948051946</v>
      </c>
      <c r="D43" s="65">
        <v>1714.9941916153875</v>
      </c>
      <c r="E43" s="65">
        <v>2379.5796725442151</v>
      </c>
      <c r="F43" s="65">
        <f t="shared" si="0"/>
        <v>928.58669354838685</v>
      </c>
    </row>
    <row r="44" spans="1:6" x14ac:dyDescent="0.25">
      <c r="A44" s="66">
        <v>43929</v>
      </c>
      <c r="B44" s="65"/>
      <c r="C44" s="65">
        <v>645.21558441558466</v>
      </c>
      <c r="D44" s="65">
        <v>1814.5266318957874</v>
      </c>
      <c r="E44" s="65">
        <v>2530.7477068765247</v>
      </c>
      <c r="F44" s="65">
        <f t="shared" si="0"/>
        <v>947.18548387096769</v>
      </c>
    </row>
    <row r="45" spans="1:6" x14ac:dyDescent="0.25">
      <c r="A45" s="66">
        <v>43930</v>
      </c>
      <c r="B45" s="65"/>
      <c r="C45" s="65">
        <v>667.35064935064929</v>
      </c>
      <c r="D45" s="65">
        <v>1914.0590721761869</v>
      </c>
      <c r="E45" s="65">
        <v>2681.9157412088343</v>
      </c>
      <c r="F45" s="65">
        <f t="shared" si="0"/>
        <v>965.78427419354819</v>
      </c>
    </row>
    <row r="46" spans="1:6" x14ac:dyDescent="0.25">
      <c r="A46" s="66">
        <v>43931</v>
      </c>
      <c r="B46" s="65"/>
      <c r="C46" s="65">
        <v>689.48571428571449</v>
      </c>
      <c r="D46" s="65">
        <v>2013.5915124565863</v>
      </c>
      <c r="E46" s="65">
        <v>2833.083775541144</v>
      </c>
      <c r="F46" s="65">
        <f t="shared" si="0"/>
        <v>984.38306451612902</v>
      </c>
    </row>
    <row r="47" spans="1:6" x14ac:dyDescent="0.25">
      <c r="A47" s="66">
        <v>43932</v>
      </c>
      <c r="B47" s="65"/>
      <c r="C47" s="65">
        <v>711.62077922077913</v>
      </c>
      <c r="D47" s="65">
        <v>2113.1239527369862</v>
      </c>
      <c r="E47" s="65">
        <v>2984.2518098734536</v>
      </c>
      <c r="F47" s="65">
        <f t="shared" si="0"/>
        <v>1002.9818548387094</v>
      </c>
    </row>
    <row r="48" spans="1:6" x14ac:dyDescent="0.25">
      <c r="A48" s="66">
        <v>43933</v>
      </c>
      <c r="B48" s="65"/>
      <c r="C48" s="65">
        <v>733.75584415584433</v>
      </c>
      <c r="D48" s="65">
        <v>2212.6563930173857</v>
      </c>
      <c r="E48" s="65">
        <v>3135.4198442057632</v>
      </c>
      <c r="F48" s="65">
        <f t="shared" si="0"/>
        <v>1021.5806451612904</v>
      </c>
    </row>
    <row r="49" spans="1:6" x14ac:dyDescent="0.25">
      <c r="A49" s="66">
        <v>43934</v>
      </c>
      <c r="B49" s="65"/>
      <c r="C49" s="65">
        <v>755.89090909090908</v>
      </c>
      <c r="D49" s="65">
        <v>2312.1888332977851</v>
      </c>
      <c r="E49" s="65">
        <v>3286.5878785380728</v>
      </c>
      <c r="F49" s="65">
        <f t="shared" si="0"/>
        <v>1040.1794354838705</v>
      </c>
    </row>
    <row r="50" spans="1:6" x14ac:dyDescent="0.25">
      <c r="A50" s="66">
        <v>43935</v>
      </c>
      <c r="B50" s="65"/>
      <c r="C50" s="65">
        <v>778.02597402597428</v>
      </c>
      <c r="D50" s="65">
        <v>2411.721273578185</v>
      </c>
      <c r="E50" s="65">
        <v>3437.7559128703824</v>
      </c>
      <c r="F50" s="65">
        <f t="shared" si="0"/>
        <v>1058.7782258064517</v>
      </c>
    </row>
    <row r="51" spans="1:6" x14ac:dyDescent="0.25">
      <c r="A51" s="66">
        <v>43936</v>
      </c>
      <c r="B51" s="65"/>
      <c r="C51" s="65">
        <v>800.16103896103891</v>
      </c>
      <c r="D51" s="65">
        <v>2511.2537138585844</v>
      </c>
      <c r="E51" s="65">
        <v>3588.923947202692</v>
      </c>
      <c r="F51" s="65">
        <f t="shared" si="0"/>
        <v>1077.377016129032</v>
      </c>
    </row>
    <row r="52" spans="1:6" x14ac:dyDescent="0.25">
      <c r="A52" s="66">
        <v>43937</v>
      </c>
      <c r="B52" s="65"/>
      <c r="C52" s="65">
        <v>822.296103896104</v>
      </c>
      <c r="D52" s="65">
        <v>2610.7861541389839</v>
      </c>
      <c r="E52" s="65">
        <v>3740.0919815350017</v>
      </c>
      <c r="F52" s="65">
        <f t="shared" si="0"/>
        <v>1095.9758064516129</v>
      </c>
    </row>
    <row r="53" spans="1:6" x14ac:dyDescent="0.25">
      <c r="A53" s="66">
        <v>43938</v>
      </c>
      <c r="B53" s="65"/>
      <c r="C53" s="65">
        <v>844.43116883116875</v>
      </c>
      <c r="D53" s="65">
        <v>2710.3185944193838</v>
      </c>
      <c r="E53" s="65">
        <v>3891.2600158673113</v>
      </c>
      <c r="F53" s="65">
        <f t="shared" si="0"/>
        <v>1114.5745967741932</v>
      </c>
    </row>
    <row r="54" spans="1:6" x14ac:dyDescent="0.25">
      <c r="A54" s="66">
        <v>43939</v>
      </c>
      <c r="B54" s="65"/>
      <c r="C54" s="65">
        <v>866.56623376623395</v>
      </c>
      <c r="D54" s="65">
        <v>2809.8510346997832</v>
      </c>
      <c r="E54" s="65">
        <v>4042.4280501996209</v>
      </c>
      <c r="F54" s="65">
        <f t="shared" si="0"/>
        <v>1133.1733870967744</v>
      </c>
    </row>
    <row r="55" spans="1:6" x14ac:dyDescent="0.25">
      <c r="A55" s="66">
        <v>43940</v>
      </c>
      <c r="B55" s="65"/>
      <c r="C55" s="65">
        <v>888.7012987012987</v>
      </c>
      <c r="D55" s="65">
        <v>2909.3834749801827</v>
      </c>
      <c r="E55" s="65">
        <v>4193.5960845319305</v>
      </c>
      <c r="F55" s="65">
        <f t="shared" si="0"/>
        <v>1151.7721774193544</v>
      </c>
    </row>
    <row r="56" spans="1:6" x14ac:dyDescent="0.25">
      <c r="A56" s="66">
        <v>43941</v>
      </c>
      <c r="B56" s="65"/>
      <c r="C56" s="65">
        <v>910.8363636363639</v>
      </c>
      <c r="D56" s="65">
        <v>3008.9159152605826</v>
      </c>
      <c r="E56" s="65">
        <v>4344.7641188642401</v>
      </c>
      <c r="F56" s="65">
        <f t="shared" si="0"/>
        <v>1170.3709677419356</v>
      </c>
    </row>
    <row r="57" spans="1:6" x14ac:dyDescent="0.25">
      <c r="A57" s="66">
        <v>43942</v>
      </c>
      <c r="B57" s="65"/>
      <c r="C57" s="65">
        <v>932.97142857142853</v>
      </c>
      <c r="D57" s="65">
        <v>3108.448355540982</v>
      </c>
      <c r="E57" s="65">
        <v>4495.9321531965497</v>
      </c>
      <c r="F57" s="65">
        <f t="shared" si="0"/>
        <v>1188.9697580645159</v>
      </c>
    </row>
    <row r="58" spans="1:6" x14ac:dyDescent="0.25">
      <c r="A58" s="66">
        <v>43943</v>
      </c>
      <c r="B58" s="65"/>
      <c r="C58" s="65">
        <v>955.10649350649362</v>
      </c>
      <c r="D58" s="65">
        <v>3207.9807958213814</v>
      </c>
      <c r="E58" s="65">
        <v>4647.1001875288594</v>
      </c>
      <c r="F58" s="65">
        <f t="shared" si="0"/>
        <v>1207.5685483870968</v>
      </c>
    </row>
    <row r="59" spans="1:6" x14ac:dyDescent="0.25">
      <c r="A59" s="66">
        <v>43944</v>
      </c>
      <c r="B59" s="65"/>
      <c r="C59" s="65">
        <v>977.24155844155837</v>
      </c>
      <c r="D59" s="65">
        <v>3307.5132361017813</v>
      </c>
      <c r="E59" s="65">
        <v>4798.268221861169</v>
      </c>
      <c r="F59" s="65">
        <f t="shared" si="0"/>
        <v>1226.1673387096771</v>
      </c>
    </row>
    <row r="60" spans="1:6" x14ac:dyDescent="0.25">
      <c r="A60" s="66">
        <v>43945</v>
      </c>
      <c r="B60" s="65"/>
      <c r="C60" s="65">
        <v>999.37662337662357</v>
      </c>
      <c r="D60" s="65">
        <v>3407.0456763821808</v>
      </c>
      <c r="E60" s="65">
        <v>4949.4362561934786</v>
      </c>
      <c r="F60" s="65">
        <f t="shared" si="0"/>
        <v>1244.7661290322583</v>
      </c>
    </row>
    <row r="61" spans="1:6" x14ac:dyDescent="0.25">
      <c r="A61" s="66">
        <v>43946</v>
      </c>
      <c r="B61" s="65"/>
      <c r="C61" s="65">
        <v>1021.5116883116883</v>
      </c>
      <c r="D61" s="65">
        <v>3506.5781166625802</v>
      </c>
      <c r="E61" s="65">
        <v>5100.6042905257882</v>
      </c>
      <c r="F61" s="65">
        <f t="shared" si="0"/>
        <v>1263.3649193548383</v>
      </c>
    </row>
    <row r="62" spans="1:6" x14ac:dyDescent="0.25">
      <c r="A62" s="66">
        <v>43947</v>
      </c>
      <c r="B62" s="65"/>
      <c r="C62" s="65">
        <v>1043.6467532467534</v>
      </c>
      <c r="D62" s="65">
        <v>3606.1105569429801</v>
      </c>
      <c r="E62" s="65">
        <v>5251.7723248580978</v>
      </c>
      <c r="F62" s="65">
        <f t="shared" si="0"/>
        <v>1281.9637096774193</v>
      </c>
    </row>
    <row r="63" spans="1:6" x14ac:dyDescent="0.25">
      <c r="A63" s="66">
        <v>43948</v>
      </c>
      <c r="B63" s="65"/>
      <c r="C63" s="65">
        <v>1065.7818181818182</v>
      </c>
      <c r="D63" s="65">
        <v>3705.6429972233796</v>
      </c>
      <c r="E63" s="65">
        <v>5402.9403591904074</v>
      </c>
      <c r="F63" s="65">
        <f t="shared" si="0"/>
        <v>1300.5624999999998</v>
      </c>
    </row>
    <row r="64" spans="1:6" x14ac:dyDescent="0.25">
      <c r="A64" s="66">
        <v>43949</v>
      </c>
      <c r="B64" s="65"/>
      <c r="C64" s="65">
        <v>1087.9168831168831</v>
      </c>
      <c r="D64" s="65">
        <v>3805.175437503779</v>
      </c>
      <c r="E64" s="65">
        <v>5554.1083935227171</v>
      </c>
      <c r="F64" s="65">
        <f t="shared" si="0"/>
        <v>1319.1612903225807</v>
      </c>
    </row>
    <row r="65" spans="1:6" x14ac:dyDescent="0.25">
      <c r="A65" s="66">
        <v>43950</v>
      </c>
      <c r="B65" s="65"/>
      <c r="C65" s="65">
        <v>1110.0519480519481</v>
      </c>
      <c r="D65" s="65">
        <v>3904.7078777841789</v>
      </c>
      <c r="E65" s="65">
        <v>5705.2764278550267</v>
      </c>
      <c r="F65" s="65">
        <f t="shared" si="0"/>
        <v>1337.7600806451608</v>
      </c>
    </row>
    <row r="66" spans="1:6" x14ac:dyDescent="0.25">
      <c r="A66" s="66">
        <v>43951</v>
      </c>
      <c r="B66" s="65"/>
      <c r="C66" s="65">
        <v>1132.1870129870131</v>
      </c>
      <c r="D66" s="65">
        <v>4004.2403180645783</v>
      </c>
      <c r="E66" s="65">
        <v>5856.4444621873363</v>
      </c>
      <c r="F66" s="65">
        <f t="shared" si="0"/>
        <v>1356.3588709677422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2845-739C-4A4F-9BE4-7243AAFA2AAB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_xlfn.FORECAST.ETS.STAT($B$2:$B$34,$A$2:$A$34,1,1,1)</f>
        <v>0.1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_xlfn.FORECAST.ETS.STAT($B$2:$B$34,$A$2:$A$34,2,1,1)</f>
        <v>9.9000000000000005E-2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_xlfn.FORECAST.ETS.STAT($B$2:$B$34,$A$2:$A$34,3,1,1)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_xlfn.FORECAST.ETS.STAT($B$2:$B$34,$A$2:$A$34,4,1,1)</f>
        <v>7.6797669116334601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_xlfn.FORECAST.ETS.STAT($B$2:$B$34,$A$2:$A$34,5,1,1)</f>
        <v>0.19413906978735238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_xlfn.FORECAST.ETS.STAT($B$2:$B$34,$A$2:$A$34,6,1,1)</f>
        <v>90.411801368775741</v>
      </c>
    </row>
    <row r="8" spans="1:8" x14ac:dyDescent="0.25">
      <c r="A8" s="26">
        <v>43893</v>
      </c>
      <c r="B8" s="35">
        <v>2</v>
      </c>
      <c r="G8" t="s">
        <v>52</v>
      </c>
      <c r="H8" s="27">
        <f>_xlfn.FORECAST.ETS.STAT($B$2:$B$34,$A$2:$A$34,7,1,1)</f>
        <v>111.1937256546446</v>
      </c>
    </row>
    <row r="9" spans="1:8" x14ac:dyDescent="0.25">
      <c r="A9" s="26">
        <v>43894</v>
      </c>
      <c r="B9" s="35">
        <v>2</v>
      </c>
    </row>
    <row r="10" spans="1:8" x14ac:dyDescent="0.25">
      <c r="A10" s="26">
        <v>43895</v>
      </c>
      <c r="B10" s="35">
        <v>3</v>
      </c>
    </row>
    <row r="11" spans="1:8" x14ac:dyDescent="0.25">
      <c r="A11" s="26">
        <v>43896</v>
      </c>
      <c r="B11" s="35">
        <v>4</v>
      </c>
    </row>
    <row r="12" spans="1:8" x14ac:dyDescent="0.25">
      <c r="A12" s="26">
        <v>43897</v>
      </c>
      <c r="B12" s="35">
        <v>8</v>
      </c>
    </row>
    <row r="13" spans="1:8" x14ac:dyDescent="0.25">
      <c r="A13" s="26">
        <v>43898</v>
      </c>
      <c r="B13" s="35">
        <v>9</v>
      </c>
    </row>
    <row r="14" spans="1:8" x14ac:dyDescent="0.25">
      <c r="A14" s="26">
        <v>43899</v>
      </c>
      <c r="B14" s="35">
        <v>9</v>
      </c>
    </row>
    <row r="15" spans="1:8" x14ac:dyDescent="0.25">
      <c r="A15" s="26">
        <v>43900</v>
      </c>
      <c r="B15" s="35">
        <v>2</v>
      </c>
    </row>
    <row r="16" spans="1:8" x14ac:dyDescent="0.25">
      <c r="A16" s="26">
        <v>43901</v>
      </c>
      <c r="B16" s="35">
        <v>18</v>
      </c>
    </row>
    <row r="17" spans="1:2" x14ac:dyDescent="0.25">
      <c r="A17" s="26">
        <v>43902</v>
      </c>
      <c r="B17" s="35">
        <v>19</v>
      </c>
    </row>
    <row r="18" spans="1:2" x14ac:dyDescent="0.25">
      <c r="A18" s="26">
        <v>43903</v>
      </c>
      <c r="B18" s="35">
        <v>34</v>
      </c>
    </row>
    <row r="19" spans="1:2" x14ac:dyDescent="0.25">
      <c r="A19" s="26">
        <v>43904</v>
      </c>
      <c r="B19" s="35">
        <v>57</v>
      </c>
    </row>
    <row r="20" spans="1:2" x14ac:dyDescent="0.25">
      <c r="A20" s="26">
        <v>43905</v>
      </c>
      <c r="B20" s="35">
        <v>76</v>
      </c>
    </row>
    <row r="21" spans="1:2" x14ac:dyDescent="0.25">
      <c r="A21" s="26">
        <v>43906</v>
      </c>
      <c r="B21" s="35">
        <v>86</v>
      </c>
    </row>
    <row r="22" spans="1:2" x14ac:dyDescent="0.25">
      <c r="A22" s="26">
        <v>43907</v>
      </c>
      <c r="B22" s="35">
        <v>117</v>
      </c>
    </row>
    <row r="23" spans="1:2" x14ac:dyDescent="0.25">
      <c r="A23" s="26">
        <v>43908</v>
      </c>
      <c r="B23" s="35">
        <v>194</v>
      </c>
    </row>
    <row r="24" spans="1:2" x14ac:dyDescent="0.25">
      <c r="A24" s="26">
        <v>43909</v>
      </c>
      <c r="B24" s="35">
        <v>143</v>
      </c>
    </row>
    <row r="25" spans="1:2" x14ac:dyDescent="0.25">
      <c r="A25" s="26">
        <v>43910</v>
      </c>
      <c r="B25" s="35">
        <v>235</v>
      </c>
    </row>
    <row r="26" spans="1:2" x14ac:dyDescent="0.25">
      <c r="A26" s="26">
        <v>43911</v>
      </c>
      <c r="B26" s="35">
        <v>260</v>
      </c>
    </row>
    <row r="27" spans="1:2" x14ac:dyDescent="0.25">
      <c r="A27" s="26">
        <v>43912</v>
      </c>
      <c r="B27" s="35">
        <v>320</v>
      </c>
    </row>
    <row r="28" spans="1:2" x14ac:dyDescent="0.25">
      <c r="A28" s="26">
        <v>43913</v>
      </c>
      <c r="B28" s="35">
        <v>460</v>
      </c>
    </row>
    <row r="29" spans="1:2" x14ac:dyDescent="0.25">
      <c r="A29" s="26">
        <v>43914</v>
      </c>
      <c r="B29" s="35">
        <v>302</v>
      </c>
    </row>
    <row r="30" spans="1:2" x14ac:dyDescent="0.25">
      <c r="A30" s="26">
        <v>43915</v>
      </c>
      <c r="B30" s="35">
        <v>633</v>
      </c>
    </row>
    <row r="31" spans="1:2" x14ac:dyDescent="0.25">
      <c r="A31" s="26">
        <v>43916</v>
      </c>
      <c r="B31" s="35">
        <v>549</v>
      </c>
    </row>
    <row r="32" spans="1:2" x14ac:dyDescent="0.25">
      <c r="A32" s="26">
        <v>43917</v>
      </c>
      <c r="B32" s="35">
        <v>724</v>
      </c>
    </row>
    <row r="33" spans="1:5" x14ac:dyDescent="0.25">
      <c r="A33" s="26">
        <v>43918</v>
      </c>
      <c r="B33" s="35">
        <v>902</v>
      </c>
    </row>
    <row r="34" spans="1:5" x14ac:dyDescent="0.25">
      <c r="A34" s="26">
        <v>43919</v>
      </c>
      <c r="B34" s="35">
        <v>792</v>
      </c>
      <c r="C34" s="35">
        <v>792</v>
      </c>
      <c r="D34" s="35">
        <v>792</v>
      </c>
      <c r="E34" s="35">
        <v>792</v>
      </c>
    </row>
    <row r="35" spans="1:5" x14ac:dyDescent="0.25">
      <c r="A35" s="26">
        <v>43920</v>
      </c>
      <c r="C35" s="35">
        <f t="shared" ref="C35:C66" si="0">_xlfn.FORECAST.ETS(A35,$B$2:$B$34,$A$2:$A$34,1,1)</f>
        <v>918.73466937219087</v>
      </c>
      <c r="D35" s="35">
        <f t="shared" ref="D35:D66" si="1">C35-_xlfn.FORECAST.ETS.CONFINT(A35,$B$2:$B$34,$A$2:$A$34,0.95,1,1)</f>
        <v>779.48536380043083</v>
      </c>
      <c r="E35" s="35">
        <f t="shared" ref="E35:E66" si="2">C35+_xlfn.FORECAST.ETS.CONFINT(A35,$B$2:$B$34,$A$2:$A$34,0.95,1,1)</f>
        <v>1057.9839749439509</v>
      </c>
    </row>
    <row r="36" spans="1:5" x14ac:dyDescent="0.25">
      <c r="A36" s="26">
        <v>43921</v>
      </c>
      <c r="C36" s="35">
        <f t="shared" si="0"/>
        <v>1018.2671096525905</v>
      </c>
      <c r="D36" s="35">
        <f t="shared" si="1"/>
        <v>876.28736775595826</v>
      </c>
      <c r="E36" s="35">
        <f t="shared" si="2"/>
        <v>1160.2468515492228</v>
      </c>
    </row>
    <row r="37" spans="1:5" x14ac:dyDescent="0.25">
      <c r="A37" s="26">
        <v>43922</v>
      </c>
      <c r="C37" s="35">
        <f t="shared" si="0"/>
        <v>1117.79954993299</v>
      </c>
      <c r="D37" s="35">
        <f t="shared" si="1"/>
        <v>969.88001286371832</v>
      </c>
      <c r="E37" s="35">
        <f t="shared" si="2"/>
        <v>1265.7190870022616</v>
      </c>
    </row>
    <row r="38" spans="1:5" x14ac:dyDescent="0.25">
      <c r="A38" s="26">
        <v>43923</v>
      </c>
      <c r="C38" s="35">
        <f t="shared" si="0"/>
        <v>1217.3319902133896</v>
      </c>
      <c r="D38" s="35">
        <f t="shared" si="1"/>
        <v>1059.4197166859053</v>
      </c>
      <c r="E38" s="35">
        <f t="shared" si="2"/>
        <v>1375.244263740874</v>
      </c>
    </row>
    <row r="39" spans="1:5" x14ac:dyDescent="0.25">
      <c r="A39" s="26">
        <v>43924</v>
      </c>
      <c r="C39" s="35">
        <f t="shared" si="0"/>
        <v>1316.8644304937893</v>
      </c>
      <c r="D39" s="35">
        <f t="shared" si="1"/>
        <v>1144.5083247833443</v>
      </c>
      <c r="E39" s="35">
        <f t="shared" si="2"/>
        <v>1489.2205362042343</v>
      </c>
    </row>
    <row r="40" spans="1:5" x14ac:dyDescent="0.25">
      <c r="A40" s="26">
        <v>43925</v>
      </c>
      <c r="C40" s="35">
        <f t="shared" si="0"/>
        <v>1416.3968707741888</v>
      </c>
      <c r="D40" s="35">
        <f t="shared" si="1"/>
        <v>1225.1606226487806</v>
      </c>
      <c r="E40" s="35">
        <f t="shared" si="2"/>
        <v>1607.6331188995969</v>
      </c>
    </row>
    <row r="41" spans="1:5" x14ac:dyDescent="0.25">
      <c r="A41" s="26">
        <v>43926</v>
      </c>
      <c r="C41" s="35">
        <f t="shared" si="0"/>
        <v>1515.9293110545887</v>
      </c>
      <c r="D41" s="35">
        <f t="shared" si="1"/>
        <v>1301.6621824277313</v>
      </c>
      <c r="E41" s="35">
        <f t="shared" si="2"/>
        <v>1730.196439681446</v>
      </c>
    </row>
    <row r="42" spans="1:5" x14ac:dyDescent="0.25">
      <c r="A42" s="26">
        <v>43927</v>
      </c>
      <c r="C42" s="35">
        <f t="shared" si="0"/>
        <v>1615.4617513349881</v>
      </c>
      <c r="D42" s="35">
        <f t="shared" si="1"/>
        <v>1374.4140037214529</v>
      </c>
      <c r="E42" s="35">
        <f t="shared" si="2"/>
        <v>1856.5094989485233</v>
      </c>
    </row>
    <row r="43" spans="1:5" x14ac:dyDescent="0.25">
      <c r="A43" s="26">
        <v>43928</v>
      </c>
      <c r="C43" s="35">
        <f t="shared" si="0"/>
        <v>1714.9941916153875</v>
      </c>
      <c r="D43" s="35">
        <f t="shared" si="1"/>
        <v>1443.8259131038601</v>
      </c>
      <c r="E43" s="35">
        <f t="shared" si="2"/>
        <v>1986.162470126915</v>
      </c>
    </row>
    <row r="44" spans="1:5" x14ac:dyDescent="0.25">
      <c r="A44" s="26">
        <v>43929</v>
      </c>
      <c r="C44" s="35">
        <f t="shared" si="0"/>
        <v>1814.5266318957874</v>
      </c>
      <c r="D44" s="35">
        <f t="shared" si="1"/>
        <v>1510.2649873377195</v>
      </c>
      <c r="E44" s="35">
        <f t="shared" si="2"/>
        <v>2118.7882764538554</v>
      </c>
    </row>
    <row r="45" spans="1:5" x14ac:dyDescent="0.25">
      <c r="A45" s="26">
        <v>43930</v>
      </c>
      <c r="C45" s="35">
        <f t="shared" si="0"/>
        <v>1914.0590721761869</v>
      </c>
      <c r="D45" s="35">
        <f t="shared" si="1"/>
        <v>1574.0401817016655</v>
      </c>
      <c r="E45" s="35">
        <f t="shared" si="2"/>
        <v>2254.0779626507083</v>
      </c>
    </row>
    <row r="46" spans="1:5" x14ac:dyDescent="0.25">
      <c r="A46" s="26">
        <v>43931</v>
      </c>
      <c r="C46" s="35">
        <f t="shared" si="0"/>
        <v>2013.5915124565863</v>
      </c>
      <c r="D46" s="35">
        <f t="shared" si="1"/>
        <v>1635.4044980350432</v>
      </c>
      <c r="E46" s="35">
        <f t="shared" si="2"/>
        <v>2391.7785268781295</v>
      </c>
    </row>
    <row r="47" spans="1:5" x14ac:dyDescent="0.25">
      <c r="A47" s="26">
        <v>43932</v>
      </c>
      <c r="C47" s="35">
        <f t="shared" si="0"/>
        <v>2113.1239527369862</v>
      </c>
      <c r="D47" s="35">
        <f t="shared" si="1"/>
        <v>1694.5633784386064</v>
      </c>
      <c r="E47" s="35">
        <f t="shared" si="2"/>
        <v>2531.684527035366</v>
      </c>
    </row>
    <row r="48" spans="1:5" x14ac:dyDescent="0.25">
      <c r="A48" s="26">
        <v>43933</v>
      </c>
      <c r="C48" s="35">
        <f t="shared" si="0"/>
        <v>2212.6563930173857</v>
      </c>
      <c r="D48" s="35">
        <f t="shared" si="1"/>
        <v>1751.6840019413114</v>
      </c>
      <c r="E48" s="35">
        <f t="shared" si="2"/>
        <v>2673.6287840934597</v>
      </c>
    </row>
    <row r="49" spans="1:5" x14ac:dyDescent="0.25">
      <c r="A49" s="26">
        <v>43934</v>
      </c>
      <c r="C49" s="35">
        <f t="shared" si="0"/>
        <v>2312.1888332977851</v>
      </c>
      <c r="D49" s="35">
        <f t="shared" si="1"/>
        <v>1806.9034873550859</v>
      </c>
      <c r="E49" s="35">
        <f t="shared" si="2"/>
        <v>2817.4741792404843</v>
      </c>
    </row>
    <row r="50" spans="1:5" x14ac:dyDescent="0.25">
      <c r="A50" s="26">
        <v>43935</v>
      </c>
      <c r="C50" s="35">
        <f t="shared" si="0"/>
        <v>2411.721273578185</v>
      </c>
      <c r="D50" s="35">
        <f t="shared" si="1"/>
        <v>1860.3355185552145</v>
      </c>
      <c r="E50" s="35">
        <f t="shared" si="2"/>
        <v>2963.1070286011554</v>
      </c>
    </row>
    <row r="51" spans="1:5" x14ac:dyDescent="0.25">
      <c r="A51" s="26">
        <v>43936</v>
      </c>
      <c r="C51" s="35">
        <f t="shared" si="0"/>
        <v>2511.2537138585844</v>
      </c>
      <c r="D51" s="35">
        <f t="shared" si="1"/>
        <v>1912.0754887844507</v>
      </c>
      <c r="E51" s="35">
        <f t="shared" si="2"/>
        <v>3110.4319389327184</v>
      </c>
    </row>
    <row r="52" spans="1:5" x14ac:dyDescent="0.25">
      <c r="A52" s="26">
        <v>43937</v>
      </c>
      <c r="C52" s="35">
        <f t="shared" si="0"/>
        <v>2610.7861541389839</v>
      </c>
      <c r="D52" s="35">
        <f t="shared" si="1"/>
        <v>1962.2044287397953</v>
      </c>
      <c r="E52" s="35">
        <f t="shared" si="2"/>
        <v>3259.3678795381725</v>
      </c>
    </row>
    <row r="53" spans="1:5" x14ac:dyDescent="0.25">
      <c r="A53" s="26">
        <v>43938</v>
      </c>
      <c r="C53" s="35">
        <f t="shared" si="0"/>
        <v>2710.3185944193838</v>
      </c>
      <c r="D53" s="35">
        <f t="shared" si="1"/>
        <v>2010.7919914843769</v>
      </c>
      <c r="E53" s="35">
        <f t="shared" si="2"/>
        <v>3409.8451973543906</v>
      </c>
    </row>
    <row r="54" spans="1:5" x14ac:dyDescent="0.25">
      <c r="A54" s="26">
        <v>43939</v>
      </c>
      <c r="C54" s="35">
        <f t="shared" si="0"/>
        <v>2809.8510346997832</v>
      </c>
      <c r="D54" s="35">
        <f t="shared" si="1"/>
        <v>2057.8987247132141</v>
      </c>
      <c r="E54" s="35">
        <f t="shared" si="2"/>
        <v>3561.8033446863524</v>
      </c>
    </row>
    <row r="55" spans="1:5" x14ac:dyDescent="0.25">
      <c r="A55" s="26">
        <v>43940</v>
      </c>
      <c r="C55" s="35">
        <f t="shared" si="0"/>
        <v>2909.3834749801827</v>
      </c>
      <c r="D55" s="35">
        <f t="shared" si="1"/>
        <v>2103.5778102086006</v>
      </c>
      <c r="E55" s="35">
        <f t="shared" si="2"/>
        <v>3715.1891397517647</v>
      </c>
    </row>
    <row r="56" spans="1:5" x14ac:dyDescent="0.25">
      <c r="A56" s="26">
        <v>43941</v>
      </c>
      <c r="C56" s="35">
        <f t="shared" si="0"/>
        <v>3008.9159152605826</v>
      </c>
      <c r="D56" s="35">
        <f t="shared" si="1"/>
        <v>2147.8764057835597</v>
      </c>
      <c r="E56" s="35">
        <f t="shared" si="2"/>
        <v>3869.9554247376054</v>
      </c>
    </row>
    <row r="57" spans="1:5" x14ac:dyDescent="0.25">
      <c r="A57" s="26">
        <v>43942</v>
      </c>
      <c r="C57" s="35">
        <f t="shared" si="0"/>
        <v>3108.448355540982</v>
      </c>
      <c r="D57" s="35">
        <f t="shared" si="1"/>
        <v>2190.836689847556</v>
      </c>
      <c r="E57" s="35">
        <f t="shared" si="2"/>
        <v>4026.0600212344079</v>
      </c>
    </row>
    <row r="58" spans="1:5" x14ac:dyDescent="0.25">
      <c r="A58" s="26">
        <v>43943</v>
      </c>
      <c r="C58" s="35">
        <f t="shared" si="0"/>
        <v>3207.9807958213814</v>
      </c>
      <c r="D58" s="35">
        <f t="shared" si="1"/>
        <v>2232.4966822645247</v>
      </c>
      <c r="E58" s="35">
        <f t="shared" si="2"/>
        <v>4183.4649093782382</v>
      </c>
    </row>
    <row r="59" spans="1:5" x14ac:dyDescent="0.25">
      <c r="A59" s="26">
        <v>43944</v>
      </c>
      <c r="C59" s="35">
        <f t="shared" si="0"/>
        <v>3307.5132361017813</v>
      </c>
      <c r="D59" s="35">
        <f t="shared" si="1"/>
        <v>2272.8908957036037</v>
      </c>
      <c r="E59" s="35">
        <f t="shared" si="2"/>
        <v>4342.1355764999589</v>
      </c>
    </row>
    <row r="60" spans="1:5" x14ac:dyDescent="0.25">
      <c r="A60" s="26">
        <v>43945</v>
      </c>
      <c r="C60" s="35">
        <f t="shared" si="0"/>
        <v>3407.0456763821808</v>
      </c>
      <c r="D60" s="35">
        <f t="shared" si="1"/>
        <v>2312.0508574997384</v>
      </c>
      <c r="E60" s="35">
        <f t="shared" si="2"/>
        <v>4502.0404952646231</v>
      </c>
    </row>
    <row r="61" spans="1:5" x14ac:dyDescent="0.25">
      <c r="A61" s="26">
        <v>43946</v>
      </c>
      <c r="C61" s="35">
        <f t="shared" si="0"/>
        <v>3506.5781166625802</v>
      </c>
      <c r="D61" s="35">
        <f t="shared" si="1"/>
        <v>2350.005531736706</v>
      </c>
      <c r="E61" s="35">
        <f t="shared" si="2"/>
        <v>4663.1507015884545</v>
      </c>
    </row>
    <row r="62" spans="1:5" x14ac:dyDescent="0.25">
      <c r="A62" s="26">
        <v>43947</v>
      </c>
      <c r="C62" s="35">
        <f t="shared" si="0"/>
        <v>3606.1105569429801</v>
      </c>
      <c r="D62" s="35">
        <f t="shared" si="1"/>
        <v>2386.7816637667693</v>
      </c>
      <c r="E62" s="35">
        <f t="shared" si="2"/>
        <v>4825.439450119191</v>
      </c>
    </row>
    <row r="63" spans="1:5" x14ac:dyDescent="0.25">
      <c r="A63" s="26">
        <v>43948</v>
      </c>
      <c r="C63" s="35">
        <f t="shared" si="0"/>
        <v>3705.6429972233796</v>
      </c>
      <c r="D63" s="35">
        <f t="shared" si="1"/>
        <v>2422.404063902251</v>
      </c>
      <c r="E63" s="35">
        <f t="shared" si="2"/>
        <v>4988.8819305445086</v>
      </c>
    </row>
    <row r="64" spans="1:5" x14ac:dyDescent="0.25">
      <c r="A64" s="26">
        <v>43949</v>
      </c>
      <c r="C64" s="35">
        <f t="shared" si="0"/>
        <v>3805.175437503779</v>
      </c>
      <c r="D64" s="35">
        <f t="shared" si="1"/>
        <v>2456.8958429879626</v>
      </c>
      <c r="E64" s="35">
        <f t="shared" si="2"/>
        <v>5153.4550320195958</v>
      </c>
    </row>
    <row r="65" spans="1:5" x14ac:dyDescent="0.25">
      <c r="A65" s="26">
        <v>43950</v>
      </c>
      <c r="C65" s="35">
        <f t="shared" si="0"/>
        <v>3904.7078777841789</v>
      </c>
      <c r="D65" s="35">
        <f t="shared" si="1"/>
        <v>2490.2786095847318</v>
      </c>
      <c r="E65" s="35">
        <f t="shared" si="2"/>
        <v>5319.1371459836264</v>
      </c>
    </row>
    <row r="66" spans="1:5" x14ac:dyDescent="0.25">
      <c r="A66" s="26">
        <v>43951</v>
      </c>
      <c r="C66" s="35">
        <f t="shared" si="0"/>
        <v>4004.2403180645783</v>
      </c>
      <c r="D66" s="35">
        <f t="shared" si="1"/>
        <v>2522.5726362746445</v>
      </c>
      <c r="E66" s="35">
        <f t="shared" si="2"/>
        <v>5485.9079998545121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2B2-FFB3-4FC0-B245-4FF932779DC6}">
  <dimension ref="A1:H66"/>
  <sheetViews>
    <sheetView topLeftCell="A29"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_xlfn.FORECAST.ETS.STAT($B$2:$B$35,$A$2:$A$35,1,1,1)</f>
        <v>0.83333299999999999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_xlfn.FORECAST.ETS.STAT($B$2:$B$35,$A$2:$A$35,2,1,1)</f>
        <v>1E-3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_xlfn.FORECAST.ETS.STAT($B$2:$B$35,$A$2:$A$35,3,1,1)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_xlfn.FORECAST.ETS.STAT($B$2:$B$35,$A$2:$A$35,4,1,1)</f>
        <v>11.712748121071717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_xlfn.FORECAST.ETS.STAT($B$2:$B$35,$A$2:$A$35,5,1,1)</f>
        <v>0.31825954500354137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_xlfn.FORECAST.ETS.STAT($B$2:$B$35,$A$2:$A$35,6,1,1)</f>
        <v>178.74672132592056</v>
      </c>
    </row>
    <row r="8" spans="1:8" x14ac:dyDescent="0.25">
      <c r="A8" s="26">
        <v>43893</v>
      </c>
      <c r="B8" s="35">
        <v>2</v>
      </c>
      <c r="G8" t="s">
        <v>52</v>
      </c>
      <c r="H8" s="27">
        <f>_xlfn.FORECAST.ETS.STAT($B$2:$B$35,$A$2:$A$35,7,1,1)</f>
        <v>219.55599246533103</v>
      </c>
    </row>
    <row r="9" spans="1:8" x14ac:dyDescent="0.25">
      <c r="A9" s="26">
        <v>43894</v>
      </c>
      <c r="B9" s="35">
        <v>2</v>
      </c>
    </row>
    <row r="10" spans="1:8" x14ac:dyDescent="0.25">
      <c r="A10" s="26">
        <v>43895</v>
      </c>
      <c r="B10" s="35">
        <v>3</v>
      </c>
    </row>
    <row r="11" spans="1:8" x14ac:dyDescent="0.25">
      <c r="A11" s="26">
        <v>43896</v>
      </c>
      <c r="B11" s="35">
        <v>4</v>
      </c>
    </row>
    <row r="12" spans="1:8" x14ac:dyDescent="0.25">
      <c r="A12" s="26">
        <v>43897</v>
      </c>
      <c r="B12" s="35">
        <v>8</v>
      </c>
    </row>
    <row r="13" spans="1:8" x14ac:dyDescent="0.25">
      <c r="A13" s="26">
        <v>43898</v>
      </c>
      <c r="B13" s="35">
        <v>9</v>
      </c>
    </row>
    <row r="14" spans="1:8" x14ac:dyDescent="0.25">
      <c r="A14" s="26">
        <v>43899</v>
      </c>
      <c r="B14" s="35">
        <v>9</v>
      </c>
    </row>
    <row r="15" spans="1:8" x14ac:dyDescent="0.25">
      <c r="A15" s="26">
        <v>43900</v>
      </c>
      <c r="B15" s="35">
        <v>2</v>
      </c>
    </row>
    <row r="16" spans="1:8" x14ac:dyDescent="0.25">
      <c r="A16" s="26">
        <v>43901</v>
      </c>
      <c r="B16" s="35">
        <v>18</v>
      </c>
    </row>
    <row r="17" spans="1:2" x14ac:dyDescent="0.25">
      <c r="A17" s="26">
        <v>43902</v>
      </c>
      <c r="B17" s="35">
        <v>19</v>
      </c>
    </row>
    <row r="18" spans="1:2" x14ac:dyDescent="0.25">
      <c r="A18" s="26">
        <v>43903</v>
      </c>
      <c r="B18" s="35">
        <v>34</v>
      </c>
    </row>
    <row r="19" spans="1:2" x14ac:dyDescent="0.25">
      <c r="A19" s="26">
        <v>43904</v>
      </c>
      <c r="B19" s="35">
        <v>57</v>
      </c>
    </row>
    <row r="20" spans="1:2" x14ac:dyDescent="0.25">
      <c r="A20" s="26">
        <v>43905</v>
      </c>
      <c r="B20" s="35">
        <v>76</v>
      </c>
    </row>
    <row r="21" spans="1:2" x14ac:dyDescent="0.25">
      <c r="A21" s="26">
        <v>43906</v>
      </c>
      <c r="B21" s="35">
        <v>86</v>
      </c>
    </row>
    <row r="22" spans="1:2" x14ac:dyDescent="0.25">
      <c r="A22" s="26">
        <v>43907</v>
      </c>
      <c r="B22" s="35">
        <v>117</v>
      </c>
    </row>
    <row r="23" spans="1:2" x14ac:dyDescent="0.25">
      <c r="A23" s="26">
        <v>43908</v>
      </c>
      <c r="B23" s="35">
        <v>194</v>
      </c>
    </row>
    <row r="24" spans="1:2" x14ac:dyDescent="0.25">
      <c r="A24" s="26">
        <v>43909</v>
      </c>
      <c r="B24" s="35">
        <v>143</v>
      </c>
    </row>
    <row r="25" spans="1:2" x14ac:dyDescent="0.25">
      <c r="A25" s="26">
        <v>43910</v>
      </c>
      <c r="B25" s="35">
        <v>235</v>
      </c>
    </row>
    <row r="26" spans="1:2" x14ac:dyDescent="0.25">
      <c r="A26" s="26">
        <v>43911</v>
      </c>
      <c r="B26" s="35">
        <v>260</v>
      </c>
    </row>
    <row r="27" spans="1:2" x14ac:dyDescent="0.25">
      <c r="A27" s="26">
        <v>43912</v>
      </c>
      <c r="B27" s="35">
        <v>320</v>
      </c>
    </row>
    <row r="28" spans="1:2" x14ac:dyDescent="0.25">
      <c r="A28" s="26">
        <v>43913</v>
      </c>
      <c r="B28" s="35">
        <v>460</v>
      </c>
    </row>
    <row r="29" spans="1:2" x14ac:dyDescent="0.25">
      <c r="A29" s="26">
        <v>43914</v>
      </c>
      <c r="B29" s="35">
        <v>302</v>
      </c>
    </row>
    <row r="30" spans="1:2" x14ac:dyDescent="0.25">
      <c r="A30" s="26">
        <v>43915</v>
      </c>
      <c r="B30" s="35">
        <v>633</v>
      </c>
    </row>
    <row r="31" spans="1:2" x14ac:dyDescent="0.25">
      <c r="A31" s="26">
        <v>43916</v>
      </c>
      <c r="B31" s="35">
        <v>549</v>
      </c>
    </row>
    <row r="32" spans="1:2" x14ac:dyDescent="0.25">
      <c r="A32" s="26">
        <v>43917</v>
      </c>
      <c r="B32" s="35">
        <v>724</v>
      </c>
    </row>
    <row r="33" spans="1:5" x14ac:dyDescent="0.25">
      <c r="A33" s="26">
        <v>43918</v>
      </c>
      <c r="B33" s="35">
        <v>902</v>
      </c>
    </row>
    <row r="34" spans="1:5" x14ac:dyDescent="0.25">
      <c r="A34" s="26">
        <v>43919</v>
      </c>
      <c r="B34" s="35">
        <v>792</v>
      </c>
    </row>
    <row r="35" spans="1:5" x14ac:dyDescent="0.25">
      <c r="A35" s="26">
        <v>43920</v>
      </c>
      <c r="B35" s="35">
        <v>446</v>
      </c>
      <c r="C35" s="35">
        <v>446</v>
      </c>
      <c r="D35" s="35">
        <v>446</v>
      </c>
      <c r="E35" s="35">
        <v>446</v>
      </c>
    </row>
    <row r="36" spans="1:5" x14ac:dyDescent="0.25">
      <c r="A36" s="26">
        <v>43921</v>
      </c>
      <c r="C36" s="35">
        <f>_xlfn.FORECAST.ETS(A36,$B$2:$B$35,$A$2:$A$35,1,1)</f>
        <v>468.13506493506509</v>
      </c>
      <c r="D36" s="35">
        <f>C36-_xlfn.FORECAST.ETS.CONFINT(A36,$B$2:$B$35,$A$2:$A$35,0.95,1,1)</f>
        <v>228.95873107431257</v>
      </c>
      <c r="E36" s="35">
        <f>C36+_xlfn.FORECAST.ETS.CONFINT(A36,$B$2:$B$35,$A$2:$A$35,0.95,1,1)</f>
        <v>707.31139879581758</v>
      </c>
    </row>
    <row r="37" spans="1:5" x14ac:dyDescent="0.25">
      <c r="A37" s="26">
        <v>43922</v>
      </c>
      <c r="C37" s="35">
        <f>_xlfn.FORECAST.ETS(A37,$B$2:$B$35,$A$2:$A$35,1,1)</f>
        <v>490.27012987012984</v>
      </c>
      <c r="D37" s="35">
        <f>C37-_xlfn.FORECAST.ETS.CONFINT(A37,$B$2:$B$35,$A$2:$A$35,0.95,1,1)</f>
        <v>178.77919579230081</v>
      </c>
      <c r="E37" s="35">
        <f>C37+_xlfn.FORECAST.ETS.CONFINT(A37,$B$2:$B$35,$A$2:$A$35,0.95,1,1)</f>
        <v>801.76106394795886</v>
      </c>
    </row>
    <row r="38" spans="1:5" x14ac:dyDescent="0.25">
      <c r="A38" s="26">
        <v>43923</v>
      </c>
      <c r="C38" s="35">
        <f>_xlfn.FORECAST.ETS(A38,$B$2:$B$35,$A$2:$A$35,1,1)</f>
        <v>512.40519480519504</v>
      </c>
      <c r="D38" s="35">
        <f>C38-_xlfn.FORECAST.ETS.CONFINT(A38,$B$2:$B$35,$A$2:$A$35,0.95,1,1)</f>
        <v>142.34655199043203</v>
      </c>
      <c r="E38" s="35">
        <f>C38+_xlfn.FORECAST.ETS.CONFINT(A38,$B$2:$B$35,$A$2:$A$35,0.95,1,1)</f>
        <v>882.46383761995799</v>
      </c>
    </row>
    <row r="39" spans="1:5" x14ac:dyDescent="0.25">
      <c r="A39" s="26">
        <v>43924</v>
      </c>
      <c r="C39" s="35">
        <f>_xlfn.FORECAST.ETS(A39,$B$2:$B$35,$A$2:$A$35,1,1)</f>
        <v>534.54025974025967</v>
      </c>
      <c r="D39" s="35">
        <f>C39-_xlfn.FORECAST.ETS.CONFINT(A39,$B$2:$B$35,$A$2:$A$35,0.95,1,1)</f>
        <v>113.87908442527396</v>
      </c>
      <c r="E39" s="35">
        <f>C39+_xlfn.FORECAST.ETS.CONFINT(A39,$B$2:$B$35,$A$2:$A$35,0.95,1,1)</f>
        <v>955.20143505524538</v>
      </c>
    </row>
    <row r="40" spans="1:5" x14ac:dyDescent="0.25">
      <c r="A40" s="26">
        <v>43925</v>
      </c>
      <c r="C40" s="35">
        <f>_xlfn.FORECAST.ETS(A40,$B$2:$B$35,$A$2:$A$35,1,1)</f>
        <v>556.67532467532487</v>
      </c>
      <c r="D40" s="35">
        <f>C40-_xlfn.FORECAST.ETS.CONFINT(A40,$B$2:$B$35,$A$2:$A$35,0.95,1,1)</f>
        <v>90.77405583206621</v>
      </c>
      <c r="E40" s="35">
        <f>C40+_xlfn.FORECAST.ETS.CONFINT(A40,$B$2:$B$35,$A$2:$A$35,0.95,1,1)</f>
        <v>1022.5765935185835</v>
      </c>
    </row>
    <row r="41" spans="1:5" x14ac:dyDescent="0.25">
      <c r="A41" s="26">
        <v>43926</v>
      </c>
      <c r="C41" s="35">
        <f>_xlfn.FORECAST.ETS(A41,$B$2:$B$35,$A$2:$A$35,1,1)</f>
        <v>578.81038961038951</v>
      </c>
      <c r="D41" s="35">
        <f>C41-_xlfn.FORECAST.ETS.CONFINT(A41,$B$2:$B$35,$A$2:$A$35,0.95,1,1)</f>
        <v>71.594442296366935</v>
      </c>
      <c r="E41" s="35">
        <f>C41+_xlfn.FORECAST.ETS.CONFINT(A41,$B$2:$B$35,$A$2:$A$35,0.95,1,1)</f>
        <v>1086.0263369244121</v>
      </c>
    </row>
    <row r="42" spans="1:5" x14ac:dyDescent="0.25">
      <c r="A42" s="26">
        <v>43927</v>
      </c>
      <c r="C42" s="35">
        <f>_xlfn.FORECAST.ETS(A42,$B$2:$B$35,$A$2:$A$35,1,1)</f>
        <v>600.94545454545471</v>
      </c>
      <c r="D42" s="35">
        <f>C42-_xlfn.FORECAST.ETS.CONFINT(A42,$B$2:$B$35,$A$2:$A$35,0.95,1,1)</f>
        <v>55.447504478058931</v>
      </c>
      <c r="E42" s="35">
        <f>C42+_xlfn.FORECAST.ETS.CONFINT(A42,$B$2:$B$35,$A$2:$A$35,0.95,1,1)</f>
        <v>1146.4434046128504</v>
      </c>
    </row>
    <row r="43" spans="1:5" x14ac:dyDescent="0.25">
      <c r="A43" s="26">
        <v>43928</v>
      </c>
      <c r="C43" s="35">
        <f>_xlfn.FORECAST.ETS(A43,$B$2:$B$35,$A$2:$A$35,1,1)</f>
        <v>623.08051948051946</v>
      </c>
      <c r="D43" s="35">
        <f>C43-_xlfn.FORECAST.ETS.CONFINT(A43,$B$2:$B$35,$A$2:$A$35,0.95,1,1)</f>
        <v>41.733724809210116</v>
      </c>
      <c r="E43" s="35">
        <f>C43+_xlfn.FORECAST.ETS.CONFINT(A43,$B$2:$B$35,$A$2:$A$35,0.95,1,1)</f>
        <v>1204.4273141518288</v>
      </c>
    </row>
    <row r="44" spans="1:5" x14ac:dyDescent="0.25">
      <c r="A44" s="26">
        <v>43929</v>
      </c>
      <c r="C44" s="35">
        <f>_xlfn.FORECAST.ETS(A44,$B$2:$B$35,$A$2:$A$35,1,1)</f>
        <v>645.21558441558466</v>
      </c>
      <c r="D44" s="35">
        <f>C44-_xlfn.FORECAST.ETS.CONFINT(A44,$B$2:$B$35,$A$2:$A$35,0.95,1,1)</f>
        <v>30.027500931418331</v>
      </c>
      <c r="E44" s="35">
        <f>C44+_xlfn.FORECAST.ETS.CONFINT(A44,$B$2:$B$35,$A$2:$A$35,0.95,1,1)</f>
        <v>1260.4036678997509</v>
      </c>
    </row>
    <row r="45" spans="1:5" x14ac:dyDescent="0.25">
      <c r="A45" s="26">
        <v>43930</v>
      </c>
      <c r="C45" s="35">
        <f>_xlfn.FORECAST.ETS(A45,$B$2:$B$35,$A$2:$A$35,1,1)</f>
        <v>667.35064935064929</v>
      </c>
      <c r="D45" s="35">
        <f>C45-_xlfn.FORECAST.ETS.CONFINT(A45,$B$2:$B$35,$A$2:$A$35,0.95,1,1)</f>
        <v>20.013816552362755</v>
      </c>
      <c r="E45" s="35">
        <f>C45+_xlfn.FORECAST.ETS.CONFINT(A45,$B$2:$B$35,$A$2:$A$35,0.95,1,1)</f>
        <v>1314.6874821489359</v>
      </c>
    </row>
    <row r="46" spans="1:5" x14ac:dyDescent="0.25">
      <c r="A46" s="26">
        <v>43931</v>
      </c>
      <c r="C46" s="35">
        <f>_xlfn.FORECAST.ETS(A46,$B$2:$B$35,$A$2:$A$35,1,1)</f>
        <v>689.48571428571449</v>
      </c>
      <c r="D46" s="35">
        <f>C46-_xlfn.FORECAST.ETS.CONFINT(A46,$B$2:$B$35,$A$2:$A$35,0.95,1,1)</f>
        <v>11.451790949699898</v>
      </c>
      <c r="E46" s="35">
        <f>C46+_xlfn.FORECAST.ETS.CONFINT(A46,$B$2:$B$35,$A$2:$A$35,0.95,1,1)</f>
        <v>1367.5196376217291</v>
      </c>
    </row>
    <row r="47" spans="1:5" x14ac:dyDescent="0.25">
      <c r="A47" s="26">
        <v>43932</v>
      </c>
      <c r="C47" s="35">
        <f>_xlfn.FORECAST.ETS(A47,$B$2:$B$35,$A$2:$A$35,1,1)</f>
        <v>711.62077922077913</v>
      </c>
      <c r="D47" s="35">
        <f>C47-_xlfn.FORECAST.ETS.CONFINT(A47,$B$2:$B$35,$A$2:$A$35,0.95,1,1)</f>
        <v>4.1523553579936561</v>
      </c>
      <c r="E47" s="35">
        <f>C47+_xlfn.FORECAST.ETS.CONFINT(A47,$B$2:$B$35,$A$2:$A$35,0.95,1,1)</f>
        <v>1419.0892030835646</v>
      </c>
    </row>
    <row r="48" spans="1:5" x14ac:dyDescent="0.25">
      <c r="A48" s="26">
        <v>43933</v>
      </c>
      <c r="C48" s="35">
        <f>_xlfn.FORECAST.ETS(A48,$B$2:$B$35,$A$2:$A$35,1,1)</f>
        <v>733.75584415584433</v>
      </c>
      <c r="D48" s="35">
        <f>C48-_xlfn.FORECAST.ETS.CONFINT(A48,$B$2:$B$35,$A$2:$A$35,0.95,1,1)</f>
        <v>-2.0361089214848107</v>
      </c>
      <c r="E48" s="35">
        <f>C48+_xlfn.FORECAST.ETS.CONFINT(A48,$B$2:$B$35,$A$2:$A$35,0.95,1,1)</f>
        <v>1469.5477972331735</v>
      </c>
    </row>
    <row r="49" spans="1:5" x14ac:dyDescent="0.25">
      <c r="A49" s="26">
        <v>43934</v>
      </c>
      <c r="C49" s="35">
        <f>_xlfn.FORECAST.ETS(A49,$B$2:$B$35,$A$2:$A$35,1,1)</f>
        <v>755.89090909090908</v>
      </c>
      <c r="D49" s="35">
        <f>C49-_xlfn.FORECAST.ETS.CONFINT(A49,$B$2:$B$35,$A$2:$A$35,0.95,1,1)</f>
        <v>-7.2373880888219446</v>
      </c>
      <c r="E49" s="35">
        <f>C49+_xlfn.FORECAST.ETS.CONFINT(A49,$B$2:$B$35,$A$2:$A$35,0.95,1,1)</f>
        <v>1519.0192062706401</v>
      </c>
    </row>
    <row r="50" spans="1:5" x14ac:dyDescent="0.25">
      <c r="A50" s="26">
        <v>43935</v>
      </c>
      <c r="C50" s="35">
        <f>_xlfn.FORECAST.ETS(A50,$B$2:$B$35,$A$2:$A$35,1,1)</f>
        <v>778.02597402597428</v>
      </c>
      <c r="D50" s="35">
        <f>C50-_xlfn.FORECAST.ETS.CONFINT(A50,$B$2:$B$35,$A$2:$A$35,0.95,1,1)</f>
        <v>-11.554094366577488</v>
      </c>
      <c r="E50" s="35">
        <f>C50+_xlfn.FORECAST.ETS.CONFINT(A50,$B$2:$B$35,$A$2:$A$35,0.95,1,1)</f>
        <v>1567.6060424185262</v>
      </c>
    </row>
    <row r="51" spans="1:5" x14ac:dyDescent="0.25">
      <c r="A51" s="26">
        <v>43936</v>
      </c>
      <c r="C51" s="35">
        <f>_xlfn.FORECAST.ETS(A51,$B$2:$B$35,$A$2:$A$35,1,1)</f>
        <v>800.16103896103891</v>
      </c>
      <c r="D51" s="35">
        <f>C51-_xlfn.FORECAST.ETS.CONFINT(A51,$B$2:$B$35,$A$2:$A$35,0.95,1,1)</f>
        <v>-15.072407337039181</v>
      </c>
      <c r="E51" s="35">
        <f>C51+_xlfn.FORECAST.ETS.CONFINT(A51,$B$2:$B$35,$A$2:$A$35,0.95,1,1)</f>
        <v>1615.3944852591171</v>
      </c>
    </row>
    <row r="52" spans="1:5" x14ac:dyDescent="0.25">
      <c r="A52" s="26">
        <v>43937</v>
      </c>
      <c r="C52" s="35">
        <f>_xlfn.FORECAST.ETS(A52,$B$2:$B$35,$A$2:$A$35,1,1)</f>
        <v>822.296103896104</v>
      </c>
      <c r="D52" s="35">
        <f>C52-_xlfn.FORECAST.ETS.CONFINT(A52,$B$2:$B$35,$A$2:$A$35,0.95,1,1)</f>
        <v>-17.865532366726256</v>
      </c>
      <c r="E52" s="35">
        <f>C52+_xlfn.FORECAST.ETS.CONFINT(A52,$B$2:$B$35,$A$2:$A$35,0.95,1,1)</f>
        <v>1662.4577401589343</v>
      </c>
    </row>
    <row r="53" spans="1:5" x14ac:dyDescent="0.25">
      <c r="A53" s="26">
        <v>43938</v>
      </c>
      <c r="C53" s="35">
        <f>_xlfn.FORECAST.ETS(A53,$B$2:$B$35,$A$2:$A$35,1,1)</f>
        <v>844.43116883116875</v>
      </c>
      <c r="D53" s="35">
        <f>C53-_xlfn.FORECAST.ETS.CONFINT(A53,$B$2:$B$35,$A$2:$A$35,0.95,1,1)</f>
        <v>-19.996276399377621</v>
      </c>
      <c r="E53" s="35">
        <f>C53+_xlfn.FORECAST.ETS.CONFINT(A53,$B$2:$B$35,$A$2:$A$35,0.95,1,1)</f>
        <v>1708.8586140617151</v>
      </c>
    </row>
    <row r="54" spans="1:5" x14ac:dyDescent="0.25">
      <c r="A54" s="26">
        <v>43939</v>
      </c>
      <c r="C54" s="35">
        <f>_xlfn.FORECAST.ETS(A54,$B$2:$B$35,$A$2:$A$35,1,1)</f>
        <v>866.56623376623395</v>
      </c>
      <c r="D54" s="35">
        <f>C54-_xlfn.FORECAST.ETS.CONFINT(A54,$B$2:$B$35,$A$2:$A$35,0.95,1,1)</f>
        <v>-21.519001689010906</v>
      </c>
      <c r="E54" s="35">
        <f>C54+_xlfn.FORECAST.ETS.CONFINT(A54,$B$2:$B$35,$A$2:$A$35,0.95,1,1)</f>
        <v>1754.6514692214787</v>
      </c>
    </row>
    <row r="55" spans="1:5" x14ac:dyDescent="0.25">
      <c r="A55" s="26">
        <v>43940</v>
      </c>
      <c r="C55" s="35">
        <f>_xlfn.FORECAST.ETS(A55,$B$2:$B$35,$A$2:$A$35,1,1)</f>
        <v>888.7012987012987</v>
      </c>
      <c r="D55" s="35">
        <f>C55-_xlfn.FORECAST.ETS.CONFINT(A55,$B$2:$B$35,$A$2:$A$35,0.95,1,1)</f>
        <v>-22.481131745995867</v>
      </c>
      <c r="E55" s="35">
        <f>C55+_xlfn.FORECAST.ETS.CONFINT(A55,$B$2:$B$35,$A$2:$A$35,0.95,1,1)</f>
        <v>1799.8837291485934</v>
      </c>
    </row>
    <row r="56" spans="1:5" x14ac:dyDescent="0.25">
      <c r="A56" s="26">
        <v>43941</v>
      </c>
      <c r="C56" s="35">
        <f>_xlfn.FORECAST.ETS(A56,$B$2:$B$35,$A$2:$A$35,1,1)</f>
        <v>910.8363636363639</v>
      </c>
      <c r="D56" s="35">
        <f>C56-_xlfn.FORECAST.ETS.CONFINT(A56,$B$2:$B$35,$A$2:$A$35,0.95,1,1)</f>
        <v>-22.924328856723378</v>
      </c>
      <c r="E56" s="35">
        <f>C56+_xlfn.FORECAST.ETS.CONFINT(A56,$B$2:$B$35,$A$2:$A$35,0.95,1,1)</f>
        <v>1844.5970561294512</v>
      </c>
    </row>
    <row r="57" spans="1:5" x14ac:dyDescent="0.25">
      <c r="A57" s="26">
        <v>43942</v>
      </c>
      <c r="C57" s="35">
        <f>_xlfn.FORECAST.ETS(A57,$B$2:$B$35,$A$2:$A$35,1,1)</f>
        <v>932.97142857142853</v>
      </c>
      <c r="D57" s="35">
        <f>C57-_xlfn.FORECAST.ETS.CONFINT(A57,$B$2:$B$35,$A$2:$A$35,0.95,1,1)</f>
        <v>-22.885426670101992</v>
      </c>
      <c r="E57" s="35">
        <f>C57+_xlfn.FORECAST.ETS.CONFINT(A57,$B$2:$B$35,$A$2:$A$35,0.95,1,1)</f>
        <v>1888.8282838129589</v>
      </c>
    </row>
    <row r="58" spans="1:5" x14ac:dyDescent="0.25">
      <c r="A58" s="26">
        <v>43943</v>
      </c>
      <c r="C58" s="35">
        <f>_xlfn.FORECAST.ETS(A58,$B$2:$B$35,$A$2:$A$35,1,1)</f>
        <v>955.10649350649362</v>
      </c>
      <c r="D58" s="35">
        <f>C58-_xlfn.FORECAST.ETS.CONFINT(A58,$B$2:$B$35,$A$2:$A$35,0.95,1,1)</f>
        <v>-22.397177365207881</v>
      </c>
      <c r="E58" s="35">
        <f>C58+_xlfn.FORECAST.ETS.CONFINT(A58,$B$2:$B$35,$A$2:$A$35,0.95,1,1)</f>
        <v>1932.6101643781951</v>
      </c>
    </row>
    <row r="59" spans="1:5" x14ac:dyDescent="0.25">
      <c r="A59" s="26">
        <v>43944</v>
      </c>
      <c r="C59" s="35">
        <f>_xlfn.FORECAST.ETS(A59,$B$2:$B$35,$A$2:$A$35,1,1)</f>
        <v>977.24155844155837</v>
      </c>
      <c r="D59" s="35">
        <f>C59-_xlfn.FORECAST.ETS.CONFINT(A59,$B$2:$B$35,$A$2:$A$35,0.95,1,1)</f>
        <v>-21.488856546428678</v>
      </c>
      <c r="E59" s="35">
        <f>C59+_xlfn.FORECAST.ETS.CONFINT(A59,$B$2:$B$35,$A$2:$A$35,0.95,1,1)</f>
        <v>1975.9719734295454</v>
      </c>
    </row>
    <row r="60" spans="1:5" x14ac:dyDescent="0.25">
      <c r="A60" s="26">
        <v>43945</v>
      </c>
      <c r="C60" s="35">
        <f>_xlfn.FORECAST.ETS(A60,$B$2:$B$35,$A$2:$A$35,1,1)</f>
        <v>999.37662337662357</v>
      </c>
      <c r="D60" s="35">
        <f>C60-_xlfn.FORECAST.ETS.CONFINT(A60,$B$2:$B$35,$A$2:$A$35,0.95,1,1)</f>
        <v>-20.186757628275927</v>
      </c>
      <c r="E60" s="35">
        <f>C60+_xlfn.FORECAST.ETS.CONFINT(A60,$B$2:$B$35,$A$2:$A$35,0.95,1,1)</f>
        <v>2018.9400043815231</v>
      </c>
    </row>
    <row r="61" spans="1:5" x14ac:dyDescent="0.25">
      <c r="A61" s="26">
        <v>43946</v>
      </c>
      <c r="C61" s="35">
        <f>_xlfn.FORECAST.ETS(A61,$B$2:$B$35,$A$2:$A$35,1,1)</f>
        <v>1021.5116883116883</v>
      </c>
      <c r="D61" s="35">
        <f>C61-_xlfn.FORECAST.ETS.CONFINT(A61,$B$2:$B$35,$A$2:$A$35,0.95,1,1)</f>
        <v>-18.514599418811144</v>
      </c>
      <c r="E61" s="35">
        <f>C61+_xlfn.FORECAST.ETS.CONFINT(A61,$B$2:$B$35,$A$2:$A$35,0.95,1,1)</f>
        <v>2061.5379760421879</v>
      </c>
    </row>
    <row r="62" spans="1:5" x14ac:dyDescent="0.25">
      <c r="A62" s="26">
        <v>43947</v>
      </c>
      <c r="C62" s="35">
        <f>_xlfn.FORECAST.ETS(A62,$B$2:$B$35,$A$2:$A$35,1,1)</f>
        <v>1043.6467532467534</v>
      </c>
      <c r="D62" s="35">
        <f>C62-_xlfn.FORECAST.ETS.CONFINT(A62,$B$2:$B$35,$A$2:$A$35,0.95,1,1)</f>
        <v>-16.493864825084984</v>
      </c>
      <c r="E62" s="35">
        <f>C62+_xlfn.FORECAST.ETS.CONFINT(A62,$B$2:$B$35,$A$2:$A$35,0.95,1,1)</f>
        <v>2103.7873713185918</v>
      </c>
    </row>
    <row r="63" spans="1:5" x14ac:dyDescent="0.25">
      <c r="A63" s="26">
        <v>43948</v>
      </c>
      <c r="C63" s="35">
        <f>_xlfn.FORECAST.ETS(A63,$B$2:$B$35,$A$2:$A$35,1,1)</f>
        <v>1065.7818181818182</v>
      </c>
      <c r="D63" s="35">
        <f>C63-_xlfn.FORECAST.ETS.CONFINT(A63,$B$2:$B$35,$A$2:$A$35,0.95,1,1)</f>
        <v>-14.144084388606871</v>
      </c>
      <c r="E63" s="35">
        <f>C63+_xlfn.FORECAST.ETS.CONFINT(A63,$B$2:$B$35,$A$2:$A$35,0.95,1,1)</f>
        <v>2145.7077207522434</v>
      </c>
    </row>
    <row r="64" spans="1:5" x14ac:dyDescent="0.25">
      <c r="A64" s="26">
        <v>43949</v>
      </c>
      <c r="C64" s="35">
        <f>_xlfn.FORECAST.ETS(A64,$B$2:$B$35,$A$2:$A$35,1,1)</f>
        <v>1087.9168831168831</v>
      </c>
      <c r="D64" s="35">
        <f>C64-_xlfn.FORECAST.ETS.CONFINT(A64,$B$2:$B$35,$A$2:$A$35,0.95,1,1)</f>
        <v>-11.483075247470879</v>
      </c>
      <c r="E64" s="35">
        <f>C64+_xlfn.FORECAST.ETS.CONFINT(A64,$B$2:$B$35,$A$2:$A$35,0.95,1,1)</f>
        <v>2187.3168414812371</v>
      </c>
    </row>
    <row r="65" spans="1:5" x14ac:dyDescent="0.25">
      <c r="A65" s="26">
        <v>43950</v>
      </c>
      <c r="C65" s="35">
        <f>_xlfn.FORECAST.ETS(A65,$B$2:$B$35,$A$2:$A$35,1,1)</f>
        <v>1110.0519480519481</v>
      </c>
      <c r="D65" s="35">
        <f>C65-_xlfn.FORECAST.ETS.CONFINT(A65,$B$2:$B$35,$A$2:$A$35,0.95,1,1)</f>
        <v>-8.5271437977814912</v>
      </c>
      <c r="E65" s="35">
        <f>C65+_xlfn.FORECAST.ETS.CONFINT(A65,$B$2:$B$35,$A$2:$A$35,0.95,1,1)</f>
        <v>2228.6310399016775</v>
      </c>
    </row>
    <row r="66" spans="1:5" x14ac:dyDescent="0.25">
      <c r="A66" s="26">
        <v>43951</v>
      </c>
      <c r="C66" s="35">
        <f>_xlfn.FORECAST.ETS(A66,$B$2:$B$35,$A$2:$A$35,1,1)</f>
        <v>1132.1870129870131</v>
      </c>
      <c r="D66" s="35">
        <f>C66-_xlfn.FORECAST.ETS.CONFINT(A66,$B$2:$B$35,$A$2:$A$35,0.95,1,1)</f>
        <v>-5.2912585719000162</v>
      </c>
      <c r="E66" s="35">
        <f>C66+_xlfn.FORECAST.ETS.CONFINT(A66,$B$2:$B$35,$A$2:$A$35,0.95,1,1)</f>
        <v>2269.6652845459262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36"/>
  <sheetViews>
    <sheetView workbookViewId="0">
      <selection activeCell="S16" sqref="S16"/>
    </sheetView>
  </sheetViews>
  <sheetFormatPr defaultRowHeight="15" x14ac:dyDescent="0.25"/>
  <cols>
    <col min="1" max="1" width="9.140625" style="57"/>
    <col min="2" max="22" width="7.7109375" style="52" customWidth="1"/>
    <col min="23" max="16384" width="9.140625" style="57"/>
  </cols>
  <sheetData>
    <row r="1" spans="1:22" ht="15.75" thickBot="1" x14ac:dyDescent="0.3">
      <c r="A1" s="58" t="s">
        <v>0</v>
      </c>
      <c r="B1" s="52" t="s">
        <v>100</v>
      </c>
      <c r="C1" s="52" t="s">
        <v>101</v>
      </c>
      <c r="D1" s="52" t="s">
        <v>102</v>
      </c>
      <c r="E1" s="52" t="s">
        <v>103</v>
      </c>
      <c r="F1" s="52" t="s">
        <v>104</v>
      </c>
      <c r="G1" s="52" t="s">
        <v>105</v>
      </c>
      <c r="H1" s="52" t="s">
        <v>106</v>
      </c>
      <c r="I1" s="52" t="s">
        <v>107</v>
      </c>
      <c r="J1" s="52" t="s">
        <v>108</v>
      </c>
      <c r="K1" s="52" t="s">
        <v>109</v>
      </c>
      <c r="L1" s="52" t="s">
        <v>110</v>
      </c>
      <c r="M1" s="52" t="s">
        <v>111</v>
      </c>
      <c r="N1" s="52" t="s">
        <v>112</v>
      </c>
      <c r="O1" s="52" t="s">
        <v>113</v>
      </c>
      <c r="P1" s="52" t="s">
        <v>114</v>
      </c>
      <c r="Q1" s="52" t="s">
        <v>115</v>
      </c>
      <c r="R1" s="52" t="s">
        <v>116</v>
      </c>
      <c r="S1" s="52" t="s">
        <v>117</v>
      </c>
      <c r="T1" s="52" t="s">
        <v>118</v>
      </c>
      <c r="U1" s="52" t="s">
        <v>119</v>
      </c>
      <c r="V1" s="52" t="s">
        <v>120</v>
      </c>
    </row>
    <row r="2" spans="1:22" ht="15.75" thickBot="1" x14ac:dyDescent="0.3">
      <c r="A2" s="55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55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55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55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55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55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55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55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55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55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55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55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55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55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55">
        <v>43915</v>
      </c>
      <c r="B30" s="52">
        <v>1517</v>
      </c>
      <c r="C30" s="52">
        <v>20</v>
      </c>
      <c r="D30" s="52">
        <v>3</v>
      </c>
      <c r="E30" s="52">
        <v>365</v>
      </c>
      <c r="F30" s="52">
        <v>10</v>
      </c>
      <c r="G30" s="52">
        <v>8</v>
      </c>
      <c r="H30" s="52">
        <v>992</v>
      </c>
      <c r="I30" s="52">
        <v>12</v>
      </c>
      <c r="J30" s="52">
        <v>11</v>
      </c>
      <c r="K30" s="52">
        <v>12</v>
      </c>
      <c r="L30" s="52">
        <v>0</v>
      </c>
      <c r="M30" s="52">
        <v>0</v>
      </c>
      <c r="N30" s="52">
        <v>62</v>
      </c>
      <c r="O30" s="52">
        <v>1</v>
      </c>
      <c r="P30" s="52">
        <v>0</v>
      </c>
      <c r="Q30" s="52">
        <v>17</v>
      </c>
      <c r="R30" s="52">
        <v>0</v>
      </c>
      <c r="S30" s="52">
        <v>0</v>
      </c>
      <c r="T30" s="52">
        <v>16</v>
      </c>
      <c r="U30" s="52">
        <v>0</v>
      </c>
      <c r="V30" s="52">
        <v>0</v>
      </c>
    </row>
    <row r="31" spans="1:22" ht="15.75" thickBot="1" x14ac:dyDescent="0.3">
      <c r="A31" s="11">
        <v>43916</v>
      </c>
      <c r="B31" s="52">
        <v>1858</v>
      </c>
      <c r="C31" s="52">
        <v>28</v>
      </c>
      <c r="D31" s="52">
        <v>3</v>
      </c>
      <c r="E31" s="52">
        <v>435</v>
      </c>
      <c r="F31" s="52">
        <v>13</v>
      </c>
      <c r="G31" s="52">
        <v>8</v>
      </c>
      <c r="H31" s="52">
        <v>1082</v>
      </c>
      <c r="I31" s="52">
        <v>18</v>
      </c>
      <c r="J31" s="52">
        <v>11</v>
      </c>
      <c r="K31" s="52">
        <v>20</v>
      </c>
      <c r="L31" s="52">
        <v>0</v>
      </c>
      <c r="M31" s="52">
        <v>0</v>
      </c>
      <c r="N31" s="52">
        <v>89</v>
      </c>
      <c r="O31" s="52">
        <v>1</v>
      </c>
      <c r="P31" s="52">
        <v>1</v>
      </c>
      <c r="Q31" s="52">
        <v>24</v>
      </c>
      <c r="R31" s="52">
        <v>0</v>
      </c>
      <c r="S31" s="52">
        <v>0</v>
      </c>
      <c r="T31" s="52">
        <v>15</v>
      </c>
      <c r="U31" s="52">
        <v>0</v>
      </c>
      <c r="V31" s="52">
        <v>0</v>
      </c>
    </row>
    <row r="32" spans="1:22" ht="15.75" thickBot="1" x14ac:dyDescent="0.3">
      <c r="A32" s="55">
        <v>43917</v>
      </c>
      <c r="B32" s="52">
        <v>2443</v>
      </c>
      <c r="C32" s="52">
        <v>33</v>
      </c>
      <c r="D32" s="52">
        <v>16</v>
      </c>
      <c r="E32" s="52">
        <v>520</v>
      </c>
      <c r="F32" s="52">
        <v>18</v>
      </c>
      <c r="G32" s="52">
        <v>10</v>
      </c>
      <c r="H32" s="52">
        <v>1110</v>
      </c>
      <c r="I32" s="52">
        <v>24</v>
      </c>
      <c r="J32" s="52">
        <v>17</v>
      </c>
      <c r="K32" s="52">
        <v>30</v>
      </c>
      <c r="L32" s="52">
        <v>0</v>
      </c>
      <c r="M32" s="52">
        <v>0</v>
      </c>
      <c r="N32" s="52">
        <v>99</v>
      </c>
      <c r="O32" s="52">
        <v>1</v>
      </c>
      <c r="P32" s="52">
        <v>0</v>
      </c>
      <c r="Q32" s="52">
        <v>24</v>
      </c>
      <c r="R32" s="52">
        <v>0</v>
      </c>
      <c r="S32" s="52">
        <v>0</v>
      </c>
      <c r="T32" s="52">
        <v>21</v>
      </c>
      <c r="U32" s="52">
        <v>0</v>
      </c>
      <c r="V32" s="52">
        <v>0</v>
      </c>
    </row>
    <row r="33" spans="1:22" ht="15.75" thickBot="1" x14ac:dyDescent="0.3">
      <c r="A33" s="11">
        <v>43918</v>
      </c>
      <c r="B33" s="52">
        <v>3035</v>
      </c>
      <c r="C33" s="52">
        <v>44</v>
      </c>
      <c r="D33" s="52">
        <v>16</v>
      </c>
      <c r="E33" s="52">
        <v>647</v>
      </c>
      <c r="F33" s="52">
        <v>28</v>
      </c>
      <c r="G33" s="52">
        <v>10</v>
      </c>
      <c r="H33" s="52">
        <v>1287</v>
      </c>
      <c r="I33" s="52">
        <v>27</v>
      </c>
      <c r="J33" s="52">
        <v>17</v>
      </c>
      <c r="K33" s="52">
        <v>34</v>
      </c>
      <c r="L33" s="52">
        <v>0</v>
      </c>
      <c r="M33" s="52">
        <v>0</v>
      </c>
      <c r="N33" s="52">
        <v>106</v>
      </c>
      <c r="O33" s="52">
        <v>1</v>
      </c>
      <c r="P33" s="52">
        <v>0</v>
      </c>
      <c r="Q33" s="52">
        <v>30</v>
      </c>
      <c r="R33" s="52">
        <v>0</v>
      </c>
      <c r="S33" s="52">
        <v>0</v>
      </c>
      <c r="T33" s="52">
        <v>31</v>
      </c>
      <c r="U33" s="52">
        <v>0</v>
      </c>
      <c r="V33" s="52">
        <v>0</v>
      </c>
    </row>
    <row r="34" spans="1:22" ht="15.75" thickBot="1" x14ac:dyDescent="0.3">
      <c r="A34" s="55">
        <v>43919</v>
      </c>
      <c r="B34" s="52">
        <v>3550</v>
      </c>
      <c r="C34" s="52">
        <v>61</v>
      </c>
      <c r="D34" s="52">
        <v>16</v>
      </c>
      <c r="E34" s="52">
        <v>709</v>
      </c>
      <c r="F34" s="52">
        <v>28</v>
      </c>
      <c r="G34" s="52">
        <v>10</v>
      </c>
      <c r="H34" s="52">
        <v>1478</v>
      </c>
      <c r="I34" s="52">
        <v>28</v>
      </c>
      <c r="J34" s="52">
        <v>17</v>
      </c>
      <c r="K34" s="52">
        <v>41</v>
      </c>
      <c r="L34" s="52">
        <v>0</v>
      </c>
      <c r="M34" s="52">
        <v>0</v>
      </c>
      <c r="N34" s="52">
        <v>108</v>
      </c>
      <c r="O34" s="52">
        <v>2</v>
      </c>
      <c r="P34" s="52">
        <v>0</v>
      </c>
      <c r="Q34" s="52">
        <v>33</v>
      </c>
      <c r="R34" s="52">
        <v>0</v>
      </c>
      <c r="S34" s="52">
        <v>0</v>
      </c>
      <c r="T34" s="52">
        <v>43</v>
      </c>
      <c r="U34" s="52">
        <v>0</v>
      </c>
      <c r="V34" s="52">
        <v>0</v>
      </c>
    </row>
    <row r="35" spans="1:22" ht="15.75" thickBot="1" x14ac:dyDescent="0.3">
      <c r="A35" s="11">
        <v>43920</v>
      </c>
      <c r="B35" s="52">
        <v>3801</v>
      </c>
      <c r="C35" s="52">
        <v>74</v>
      </c>
      <c r="D35" s="52">
        <v>16</v>
      </c>
      <c r="E35" s="52">
        <v>784</v>
      </c>
      <c r="F35" s="52">
        <v>34</v>
      </c>
      <c r="G35" s="52">
        <v>10</v>
      </c>
      <c r="H35" s="52">
        <v>1577</v>
      </c>
      <c r="I35" s="52">
        <v>30</v>
      </c>
      <c r="J35" s="52">
        <v>17</v>
      </c>
      <c r="K35" s="52">
        <v>45</v>
      </c>
      <c r="L35" s="52">
        <v>0</v>
      </c>
      <c r="M35" s="52">
        <v>0</v>
      </c>
      <c r="N35" s="52">
        <v>116</v>
      </c>
      <c r="O35" s="52">
        <v>2</v>
      </c>
      <c r="P35" s="52">
        <v>0</v>
      </c>
      <c r="Q35" s="52">
        <v>41</v>
      </c>
      <c r="R35" s="52">
        <v>0</v>
      </c>
      <c r="S35" s="52">
        <v>0</v>
      </c>
      <c r="T35" s="52">
        <v>44</v>
      </c>
      <c r="U35" s="52">
        <v>0</v>
      </c>
      <c r="V35" s="52">
        <v>0</v>
      </c>
    </row>
    <row r="36" spans="1:22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</sheetData>
  <conditionalFormatting sqref="E31 B31 H31 K31 N31 Q31 T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 E32 H32 K32 N32 Q32 T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 B33 H33 K33 N33 Q33 T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35"/>
  <sheetViews>
    <sheetView workbookViewId="0">
      <selection activeCell="B35" sqref="B35:S35"/>
    </sheetView>
  </sheetViews>
  <sheetFormatPr defaultRowHeight="12.75" x14ac:dyDescent="0.25"/>
  <cols>
    <col min="1" max="1" width="9.140625" style="52"/>
    <col min="2" max="31" width="6.42578125" style="52" customWidth="1"/>
    <col min="32" max="16384" width="9.140625" style="52"/>
  </cols>
  <sheetData>
    <row r="1" spans="1:31" ht="13.5" thickBot="1" x14ac:dyDescent="0.3">
      <c r="A1" s="54" t="s">
        <v>0</v>
      </c>
      <c r="B1" s="56" t="s">
        <v>74</v>
      </c>
      <c r="C1" s="56" t="s">
        <v>75</v>
      </c>
      <c r="D1" s="56" t="s">
        <v>76</v>
      </c>
      <c r="E1" s="56" t="s">
        <v>77</v>
      </c>
      <c r="F1" s="56" t="s">
        <v>78</v>
      </c>
      <c r="G1" s="56" t="s">
        <v>79</v>
      </c>
      <c r="H1" s="56" t="s">
        <v>80</v>
      </c>
      <c r="I1" s="56" t="s">
        <v>81</v>
      </c>
      <c r="J1" s="56" t="s">
        <v>82</v>
      </c>
      <c r="K1" s="56" t="s">
        <v>83</v>
      </c>
      <c r="L1" s="56" t="s">
        <v>84</v>
      </c>
      <c r="M1" s="56" t="s">
        <v>85</v>
      </c>
      <c r="N1" s="56" t="s">
        <v>91</v>
      </c>
      <c r="O1" s="56" t="s">
        <v>86</v>
      </c>
      <c r="P1" s="56" t="s">
        <v>87</v>
      </c>
      <c r="Q1" s="56" t="s">
        <v>88</v>
      </c>
      <c r="R1" s="56" t="s">
        <v>89</v>
      </c>
      <c r="S1" s="56" t="s">
        <v>90</v>
      </c>
      <c r="T1" s="56" t="s">
        <v>92</v>
      </c>
      <c r="U1" s="52" t="s">
        <v>121</v>
      </c>
      <c r="V1" s="52" t="s">
        <v>122</v>
      </c>
      <c r="W1" s="52" t="s">
        <v>123</v>
      </c>
      <c r="X1" s="52" t="s">
        <v>124</v>
      </c>
      <c r="Y1" s="52" t="s">
        <v>125</v>
      </c>
      <c r="Z1" s="52" t="s">
        <v>126</v>
      </c>
      <c r="AA1" s="52" t="s">
        <v>127</v>
      </c>
      <c r="AB1" s="52" t="s">
        <v>128</v>
      </c>
      <c r="AC1" s="52" t="s">
        <v>129</v>
      </c>
      <c r="AD1" s="52" t="s">
        <v>130</v>
      </c>
      <c r="AE1" s="52" t="s">
        <v>131</v>
      </c>
    </row>
    <row r="2" spans="1:31" ht="13.5" thickBot="1" x14ac:dyDescent="0.3">
      <c r="A2" s="55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55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55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55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55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55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55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55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55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55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55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55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55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55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55">
        <v>43915</v>
      </c>
      <c r="B30" s="52">
        <v>13</v>
      </c>
      <c r="C30" s="52">
        <v>21</v>
      </c>
      <c r="D30" s="52">
        <v>35</v>
      </c>
      <c r="E30" s="52">
        <v>42</v>
      </c>
      <c r="F30" s="52">
        <v>157</v>
      </c>
      <c r="G30" s="52">
        <v>191</v>
      </c>
      <c r="H30" s="52">
        <v>230</v>
      </c>
      <c r="I30" s="52">
        <v>260</v>
      </c>
      <c r="J30" s="52">
        <v>272</v>
      </c>
      <c r="K30" s="52">
        <v>279</v>
      </c>
      <c r="L30" s="52">
        <v>252</v>
      </c>
      <c r="M30" s="52">
        <v>283</v>
      </c>
      <c r="N30" s="52">
        <v>198</v>
      </c>
      <c r="O30" s="52">
        <v>226</v>
      </c>
      <c r="P30" s="52">
        <v>142</v>
      </c>
      <c r="Q30" s="52">
        <v>134</v>
      </c>
      <c r="R30" s="52">
        <v>110</v>
      </c>
      <c r="S30" s="52">
        <v>150</v>
      </c>
      <c r="T30" s="52">
        <f>SUM(B30:S30)</f>
        <v>2995</v>
      </c>
      <c r="U30" s="52">
        <f t="shared" ref="U30" si="0">B30+D30+F30+H30+J30+L30+N30+P30+R30</f>
        <v>1409</v>
      </c>
      <c r="V30" s="52">
        <f t="shared" ref="V30" si="1">C30+E30+G30+I30+K30+M30+O30+Q30+S30</f>
        <v>1586</v>
      </c>
      <c r="W30" s="52">
        <f t="shared" ref="W30" si="2">B30+C30</f>
        <v>34</v>
      </c>
      <c r="X30" s="52">
        <f t="shared" ref="X30" si="3">D30+E30</f>
        <v>77</v>
      </c>
      <c r="Y30" s="52">
        <f t="shared" ref="Y30" si="4">F30+G30</f>
        <v>348</v>
      </c>
      <c r="Z30" s="52">
        <f t="shared" ref="Z30" si="5">H30+I30</f>
        <v>490</v>
      </c>
      <c r="AA30" s="52">
        <f t="shared" ref="AA30" si="6">J30+K30</f>
        <v>551</v>
      </c>
      <c r="AB30" s="52">
        <f t="shared" ref="AB30" si="7">L30+M30</f>
        <v>535</v>
      </c>
      <c r="AC30" s="52">
        <f t="shared" ref="AC30" si="8">N30+O30</f>
        <v>424</v>
      </c>
      <c r="AD30" s="52">
        <f t="shared" ref="AD30" si="9">P30+Q30</f>
        <v>276</v>
      </c>
      <c r="AE30" s="52">
        <f t="shared" ref="AE30" si="10">R30+S30</f>
        <v>260</v>
      </c>
    </row>
    <row r="31" spans="1:31" ht="13.5" thickBot="1" x14ac:dyDescent="0.3">
      <c r="A31" s="11">
        <v>43916</v>
      </c>
      <c r="B31" s="52">
        <v>14</v>
      </c>
      <c r="C31" s="52">
        <v>29</v>
      </c>
      <c r="D31" s="52">
        <v>49</v>
      </c>
      <c r="E31" s="52">
        <v>51</v>
      </c>
      <c r="F31" s="52">
        <v>166</v>
      </c>
      <c r="G31" s="52">
        <v>234</v>
      </c>
      <c r="H31" s="52">
        <v>268</v>
      </c>
      <c r="I31" s="52">
        <v>310</v>
      </c>
      <c r="J31" s="52">
        <v>304</v>
      </c>
      <c r="K31" s="52">
        <v>367</v>
      </c>
      <c r="L31" s="52">
        <v>277</v>
      </c>
      <c r="M31" s="52">
        <v>360</v>
      </c>
      <c r="N31" s="52">
        <v>255</v>
      </c>
      <c r="O31" s="52">
        <v>229</v>
      </c>
      <c r="P31" s="52">
        <v>184</v>
      </c>
      <c r="Q31" s="52">
        <v>133</v>
      </c>
      <c r="R31" s="52">
        <v>128</v>
      </c>
      <c r="S31" s="52">
        <v>186</v>
      </c>
      <c r="T31" s="52">
        <f>SUM(B31:S31)</f>
        <v>3544</v>
      </c>
      <c r="U31" s="52">
        <f t="shared" ref="U31:U33" si="11">B31+D31+F31+H31+J31+L31+N31+P31+R31</f>
        <v>1645</v>
      </c>
      <c r="V31" s="52">
        <f t="shared" ref="V31:V33" si="12">C31+E31+G31+I31+K31+M31+O31+Q31+S31</f>
        <v>1899</v>
      </c>
      <c r="W31" s="52">
        <f t="shared" ref="W31:W33" si="13">B31+C31</f>
        <v>43</v>
      </c>
      <c r="X31" s="52">
        <f t="shared" ref="X31:X33" si="14">D31+E31</f>
        <v>100</v>
      </c>
      <c r="Y31" s="52">
        <f t="shared" ref="Y31:Y33" si="15">F31+G31</f>
        <v>400</v>
      </c>
      <c r="Z31" s="52">
        <f t="shared" ref="Z31:Z33" si="16">H31+I31</f>
        <v>578</v>
      </c>
      <c r="AA31" s="52">
        <f t="shared" ref="AA31:AA33" si="17">J31+K31</f>
        <v>671</v>
      </c>
      <c r="AB31" s="52">
        <f t="shared" ref="AB31:AB33" si="18">L31+M31</f>
        <v>637</v>
      </c>
      <c r="AC31" s="52">
        <f t="shared" ref="AC31:AC33" si="19">N31+O31</f>
        <v>484</v>
      </c>
      <c r="AD31" s="52">
        <f t="shared" ref="AD31:AD33" si="20">P31+Q31</f>
        <v>317</v>
      </c>
      <c r="AE31" s="52">
        <f t="shared" ref="AE31:AE33" si="21">R31+S31</f>
        <v>314</v>
      </c>
    </row>
    <row r="32" spans="1:31" ht="13.5" thickBot="1" x14ac:dyDescent="0.3">
      <c r="A32" s="55">
        <v>43917</v>
      </c>
      <c r="B32" s="52">
        <v>19</v>
      </c>
      <c r="C32" s="52">
        <v>30</v>
      </c>
      <c r="D32" s="52">
        <v>50</v>
      </c>
      <c r="E32" s="52">
        <v>54</v>
      </c>
      <c r="F32" s="52">
        <v>179</v>
      </c>
      <c r="G32" s="52">
        <v>254</v>
      </c>
      <c r="H32" s="52">
        <v>307</v>
      </c>
      <c r="I32" s="52">
        <v>364</v>
      </c>
      <c r="J32" s="52">
        <v>359</v>
      </c>
      <c r="K32" s="52">
        <v>462</v>
      </c>
      <c r="L32" s="52">
        <v>346</v>
      </c>
      <c r="M32" s="52">
        <v>429</v>
      </c>
      <c r="N32" s="52">
        <v>319</v>
      </c>
      <c r="O32" s="52">
        <v>294</v>
      </c>
      <c r="P32" s="52">
        <v>236</v>
      </c>
      <c r="Q32" s="52">
        <v>179</v>
      </c>
      <c r="R32" s="52">
        <v>161</v>
      </c>
      <c r="S32" s="52">
        <v>222</v>
      </c>
      <c r="T32" s="52">
        <f>SUM(B32:S32)</f>
        <v>4264</v>
      </c>
      <c r="U32" s="52">
        <f t="shared" si="11"/>
        <v>1976</v>
      </c>
      <c r="V32" s="52">
        <f t="shared" si="12"/>
        <v>2288</v>
      </c>
      <c r="W32" s="52">
        <f t="shared" si="13"/>
        <v>49</v>
      </c>
      <c r="X32" s="52">
        <f t="shared" si="14"/>
        <v>104</v>
      </c>
      <c r="Y32" s="52">
        <f t="shared" si="15"/>
        <v>433</v>
      </c>
      <c r="Z32" s="52">
        <f t="shared" si="16"/>
        <v>671</v>
      </c>
      <c r="AA32" s="52">
        <f t="shared" si="17"/>
        <v>821</v>
      </c>
      <c r="AB32" s="52">
        <f t="shared" si="18"/>
        <v>775</v>
      </c>
      <c r="AC32" s="52">
        <f t="shared" si="19"/>
        <v>613</v>
      </c>
      <c r="AD32" s="52">
        <f t="shared" si="20"/>
        <v>415</v>
      </c>
      <c r="AE32" s="52">
        <f t="shared" si="21"/>
        <v>383</v>
      </c>
    </row>
    <row r="33" spans="1:31" ht="13.5" thickBot="1" x14ac:dyDescent="0.3">
      <c r="A33" s="11">
        <v>43918</v>
      </c>
      <c r="B33" s="52">
        <v>22</v>
      </c>
      <c r="C33" s="52">
        <v>34</v>
      </c>
      <c r="D33" s="52">
        <v>56</v>
      </c>
      <c r="E33" s="52">
        <v>67</v>
      </c>
      <c r="F33" s="52">
        <v>216</v>
      </c>
      <c r="G33" s="52">
        <v>302</v>
      </c>
      <c r="H33" s="52">
        <v>362</v>
      </c>
      <c r="I33" s="52">
        <v>439</v>
      </c>
      <c r="J33" s="52">
        <v>434</v>
      </c>
      <c r="K33" s="52">
        <v>568</v>
      </c>
      <c r="L33" s="52">
        <v>398</v>
      </c>
      <c r="M33" s="52">
        <v>533</v>
      </c>
      <c r="N33" s="52">
        <v>377</v>
      </c>
      <c r="O33" s="52">
        <v>359</v>
      </c>
      <c r="P33" s="52">
        <v>286</v>
      </c>
      <c r="Q33" s="52">
        <v>224</v>
      </c>
      <c r="R33" s="52">
        <v>208</v>
      </c>
      <c r="S33" s="52">
        <v>285</v>
      </c>
      <c r="T33" s="52">
        <f>SUM(B33:S33)</f>
        <v>5170</v>
      </c>
      <c r="U33" s="52">
        <f t="shared" si="11"/>
        <v>2359</v>
      </c>
      <c r="V33" s="52">
        <f t="shared" si="12"/>
        <v>2811</v>
      </c>
      <c r="W33" s="52">
        <f t="shared" si="13"/>
        <v>56</v>
      </c>
      <c r="X33" s="52">
        <f t="shared" si="14"/>
        <v>123</v>
      </c>
      <c r="Y33" s="52">
        <f t="shared" si="15"/>
        <v>518</v>
      </c>
      <c r="Z33" s="52">
        <f t="shared" si="16"/>
        <v>801</v>
      </c>
      <c r="AA33" s="52">
        <f t="shared" si="17"/>
        <v>1002</v>
      </c>
      <c r="AB33" s="52">
        <f t="shared" si="18"/>
        <v>931</v>
      </c>
      <c r="AC33" s="52">
        <f t="shared" si="19"/>
        <v>736</v>
      </c>
      <c r="AD33" s="52">
        <f t="shared" si="20"/>
        <v>510</v>
      </c>
      <c r="AE33" s="52">
        <f t="shared" si="21"/>
        <v>493</v>
      </c>
    </row>
    <row r="34" spans="1:31" ht="13.5" thickBot="1" x14ac:dyDescent="0.3">
      <c r="A34" s="55">
        <v>43919</v>
      </c>
      <c r="B34" s="52">
        <v>24</v>
      </c>
      <c r="C34" s="52">
        <v>40</v>
      </c>
      <c r="D34" s="52">
        <v>63</v>
      </c>
      <c r="E34" s="52">
        <v>75</v>
      </c>
      <c r="F34" s="52">
        <v>241</v>
      </c>
      <c r="G34" s="52">
        <v>347</v>
      </c>
      <c r="H34" s="52">
        <v>407</v>
      </c>
      <c r="I34" s="52">
        <v>495</v>
      </c>
      <c r="J34" s="52">
        <v>482</v>
      </c>
      <c r="K34" s="52">
        <v>664</v>
      </c>
      <c r="L34" s="52">
        <v>469</v>
      </c>
      <c r="M34" s="52">
        <v>615</v>
      </c>
      <c r="N34" s="52">
        <v>438</v>
      </c>
      <c r="O34" s="52">
        <v>412</v>
      </c>
      <c r="P34" s="52">
        <v>336</v>
      </c>
      <c r="Q34" s="52">
        <v>275</v>
      </c>
      <c r="R34" s="52">
        <v>245</v>
      </c>
      <c r="S34" s="52">
        <v>334</v>
      </c>
      <c r="T34" s="52">
        <f>SUM(B34:S34)</f>
        <v>5962</v>
      </c>
      <c r="U34" s="52">
        <f>B34+D34+F34+H34+J34+L34+N34+P34+R34</f>
        <v>2705</v>
      </c>
      <c r="V34" s="52">
        <f>C34+E34+G34+I34+K34+M34+O34+Q34+S34</f>
        <v>3257</v>
      </c>
      <c r="W34" s="52">
        <f>B34+C34</f>
        <v>64</v>
      </c>
      <c r="X34" s="52">
        <f>D34+E34</f>
        <v>138</v>
      </c>
      <c r="Y34" s="52">
        <f>F34+G34</f>
        <v>588</v>
      </c>
      <c r="Z34" s="52">
        <f>H34+I34</f>
        <v>902</v>
      </c>
      <c r="AA34" s="52">
        <f>J34+K34</f>
        <v>1146</v>
      </c>
      <c r="AB34" s="52">
        <f>L34+M34</f>
        <v>1084</v>
      </c>
      <c r="AC34" s="52">
        <f>N34+O34</f>
        <v>850</v>
      </c>
      <c r="AD34" s="52">
        <f>P34+Q34</f>
        <v>611</v>
      </c>
      <c r="AE34" s="52">
        <f>R34+S34</f>
        <v>579</v>
      </c>
    </row>
    <row r="35" spans="1:31" ht="13.5" thickBot="1" x14ac:dyDescent="0.3">
      <c r="A35" s="11">
        <v>43920</v>
      </c>
      <c r="B35" s="52">
        <v>30</v>
      </c>
      <c r="C35" s="52">
        <v>41</v>
      </c>
      <c r="D35" s="52">
        <v>66</v>
      </c>
      <c r="E35" s="52">
        <v>83</v>
      </c>
      <c r="F35" s="52">
        <v>264</v>
      </c>
      <c r="G35" s="52">
        <v>373</v>
      </c>
      <c r="H35" s="52">
        <v>436</v>
      </c>
      <c r="I35" s="52">
        <v>529</v>
      </c>
      <c r="J35" s="52">
        <v>510</v>
      </c>
      <c r="K35" s="52">
        <v>700</v>
      </c>
      <c r="L35" s="52">
        <v>503</v>
      </c>
      <c r="M35" s="52">
        <v>647</v>
      </c>
      <c r="N35" s="52">
        <v>458</v>
      </c>
      <c r="O35" s="52">
        <v>443</v>
      </c>
      <c r="P35" s="52">
        <v>360</v>
      </c>
      <c r="Q35" s="52">
        <v>308</v>
      </c>
      <c r="R35" s="52">
        <v>269</v>
      </c>
      <c r="S35" s="52">
        <v>388</v>
      </c>
      <c r="T35" s="52">
        <f>SUM(B35:S35)</f>
        <v>6408</v>
      </c>
      <c r="U35" s="52">
        <f>B35+D35+F35+H35+J35+L35+N35+P35+R35</f>
        <v>2896</v>
      </c>
      <c r="V35" s="52">
        <f>C35+E35+G35+I35+K35+M35+O35+Q35+S35</f>
        <v>3512</v>
      </c>
      <c r="W35" s="52">
        <f>B35+C35</f>
        <v>71</v>
      </c>
      <c r="X35" s="52">
        <f>D35+E35</f>
        <v>149</v>
      </c>
      <c r="Y35" s="52">
        <f>F35+G35</f>
        <v>637</v>
      </c>
      <c r="Z35" s="52">
        <f>H35+I35</f>
        <v>965</v>
      </c>
      <c r="AA35" s="52">
        <f>J35+K35</f>
        <v>1210</v>
      </c>
      <c r="AB35" s="52">
        <f>L35+M35</f>
        <v>1150</v>
      </c>
      <c r="AC35" s="52">
        <f>N35+O35</f>
        <v>901</v>
      </c>
      <c r="AD35" s="52">
        <f>P35+Q35</f>
        <v>668</v>
      </c>
      <c r="AE35" s="52">
        <f>R35+S35</f>
        <v>657</v>
      </c>
    </row>
  </sheetData>
  <conditionalFormatting sqref="B31:S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AE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36"/>
  <sheetViews>
    <sheetView workbookViewId="0">
      <selection activeCell="L34" sqref="L34"/>
    </sheetView>
  </sheetViews>
  <sheetFormatPr defaultRowHeight="12.75" x14ac:dyDescent="0.25"/>
  <cols>
    <col min="1" max="1" width="8.42578125" style="52" bestFit="1" customWidth="1"/>
    <col min="2" max="3" width="9.140625" style="52"/>
    <col min="4" max="4" width="17" style="52" customWidth="1"/>
    <col min="5" max="5" width="9.140625" style="52"/>
    <col min="6" max="6" width="11" style="52" customWidth="1"/>
    <col min="7" max="7" width="9.5703125" style="52" customWidth="1"/>
    <col min="8" max="16384" width="9.140625" style="52"/>
  </cols>
  <sheetData>
    <row r="1" spans="1:8" ht="13.5" thickBot="1" x14ac:dyDescent="0.3">
      <c r="A1" s="2" t="s">
        <v>0</v>
      </c>
      <c r="B1" s="51" t="s">
        <v>93</v>
      </c>
      <c r="C1" s="51" t="s">
        <v>94</v>
      </c>
      <c r="D1" s="51" t="s">
        <v>95</v>
      </c>
      <c r="E1" s="51" t="s">
        <v>96</v>
      </c>
      <c r="F1" s="51" t="s">
        <v>97</v>
      </c>
      <c r="G1" s="51" t="s">
        <v>98</v>
      </c>
      <c r="H1" s="51" t="s">
        <v>99</v>
      </c>
    </row>
    <row r="2" spans="1:8" ht="13.5" thickBot="1" x14ac:dyDescent="0.3">
      <c r="A2" s="11">
        <v>43887</v>
      </c>
      <c r="B2" s="53"/>
      <c r="C2" s="53"/>
      <c r="D2" s="53"/>
      <c r="E2" s="53"/>
      <c r="F2" s="53"/>
      <c r="G2" s="53"/>
      <c r="H2" s="53"/>
    </row>
    <row r="3" spans="1:8" ht="13.5" thickBot="1" x14ac:dyDescent="0.3">
      <c r="A3" s="11">
        <v>43888</v>
      </c>
      <c r="B3" s="53"/>
      <c r="C3" s="53"/>
      <c r="D3" s="53"/>
      <c r="E3" s="53"/>
      <c r="F3" s="53"/>
      <c r="G3" s="53"/>
      <c r="H3" s="53"/>
    </row>
    <row r="4" spans="1:8" ht="13.5" thickBot="1" x14ac:dyDescent="0.3">
      <c r="A4" s="11">
        <v>43889</v>
      </c>
      <c r="B4" s="53"/>
      <c r="C4" s="53"/>
      <c r="D4" s="53"/>
      <c r="E4" s="53"/>
      <c r="F4" s="53"/>
      <c r="G4" s="53"/>
      <c r="H4" s="53"/>
    </row>
    <row r="5" spans="1:8" ht="13.5" thickBot="1" x14ac:dyDescent="0.3">
      <c r="A5" s="11">
        <v>43890</v>
      </c>
      <c r="B5" s="53"/>
      <c r="C5" s="53"/>
      <c r="D5" s="53"/>
      <c r="E5" s="53"/>
      <c r="F5" s="53"/>
      <c r="G5" s="53"/>
      <c r="H5" s="53"/>
    </row>
    <row r="6" spans="1:8" ht="13.5" thickBot="1" x14ac:dyDescent="0.3">
      <c r="A6" s="11">
        <v>43891</v>
      </c>
      <c r="B6" s="53"/>
      <c r="C6" s="53"/>
      <c r="D6" s="53"/>
      <c r="E6" s="53"/>
      <c r="F6" s="53"/>
      <c r="G6" s="53"/>
      <c r="H6" s="53"/>
    </row>
    <row r="7" spans="1:8" ht="13.5" thickBot="1" x14ac:dyDescent="0.3">
      <c r="A7" s="11">
        <v>43892</v>
      </c>
      <c r="B7" s="53"/>
      <c r="C7" s="53"/>
      <c r="D7" s="53"/>
      <c r="E7" s="53"/>
      <c r="F7" s="53"/>
      <c r="G7" s="53"/>
      <c r="H7" s="53"/>
    </row>
    <row r="8" spans="1:8" ht="13.5" thickBot="1" x14ac:dyDescent="0.3">
      <c r="A8" s="11">
        <v>43893</v>
      </c>
      <c r="B8" s="53"/>
      <c r="C8" s="53"/>
      <c r="D8" s="53"/>
      <c r="E8" s="53"/>
      <c r="F8" s="53"/>
      <c r="G8" s="53"/>
      <c r="H8" s="53"/>
    </row>
    <row r="9" spans="1:8" ht="13.5" thickBot="1" x14ac:dyDescent="0.3">
      <c r="A9" s="11">
        <v>43894</v>
      </c>
      <c r="B9" s="53"/>
      <c r="C9" s="53"/>
      <c r="D9" s="53"/>
      <c r="E9" s="53"/>
      <c r="F9" s="53"/>
      <c r="G9" s="53"/>
      <c r="H9" s="53"/>
    </row>
    <row r="10" spans="1:8" ht="13.5" thickBot="1" x14ac:dyDescent="0.3">
      <c r="A10" s="11">
        <v>43895</v>
      </c>
      <c r="B10" s="53"/>
      <c r="C10" s="53"/>
      <c r="D10" s="53"/>
      <c r="E10" s="53"/>
      <c r="F10" s="53"/>
      <c r="G10" s="53"/>
      <c r="H10" s="53"/>
    </row>
    <row r="11" spans="1:8" ht="13.5" thickBot="1" x14ac:dyDescent="0.3">
      <c r="A11" s="11">
        <v>43896</v>
      </c>
      <c r="B11" s="53"/>
      <c r="C11" s="53"/>
      <c r="D11" s="53"/>
      <c r="E11" s="53"/>
      <c r="F11" s="53"/>
      <c r="G11" s="53"/>
      <c r="H11" s="53"/>
    </row>
    <row r="12" spans="1:8" ht="13.5" thickBot="1" x14ac:dyDescent="0.3">
      <c r="A12" s="11">
        <v>43897</v>
      </c>
      <c r="B12" s="53"/>
      <c r="C12" s="53"/>
      <c r="D12" s="53"/>
      <c r="E12" s="53"/>
      <c r="F12" s="53"/>
      <c r="G12" s="53"/>
      <c r="H12" s="53"/>
    </row>
    <row r="13" spans="1:8" ht="13.5" thickBot="1" x14ac:dyDescent="0.3">
      <c r="A13" s="11">
        <v>43898</v>
      </c>
      <c r="B13" s="53"/>
      <c r="C13" s="53"/>
      <c r="D13" s="53"/>
      <c r="E13" s="53"/>
      <c r="F13" s="53"/>
      <c r="G13" s="53"/>
      <c r="H13" s="53"/>
    </row>
    <row r="14" spans="1:8" ht="13.5" thickBot="1" x14ac:dyDescent="0.3">
      <c r="A14" s="11">
        <v>43899</v>
      </c>
      <c r="B14" s="53"/>
      <c r="C14" s="53"/>
      <c r="D14" s="53"/>
      <c r="E14" s="53"/>
      <c r="F14" s="53"/>
      <c r="G14" s="53"/>
      <c r="H14" s="53"/>
    </row>
    <row r="15" spans="1:8" ht="13.5" thickBot="1" x14ac:dyDescent="0.3">
      <c r="A15" s="11">
        <v>43900</v>
      </c>
      <c r="B15" s="53"/>
      <c r="C15" s="53"/>
      <c r="D15" s="53"/>
      <c r="E15" s="53"/>
      <c r="F15" s="53"/>
      <c r="G15" s="53"/>
      <c r="H15" s="53"/>
    </row>
    <row r="16" spans="1:8" ht="13.5" thickBot="1" x14ac:dyDescent="0.3">
      <c r="A16" s="11">
        <v>43901</v>
      </c>
      <c r="B16" s="53"/>
      <c r="C16" s="53"/>
      <c r="D16" s="53"/>
      <c r="E16" s="53"/>
      <c r="F16" s="53"/>
      <c r="G16" s="53"/>
      <c r="H16" s="53"/>
    </row>
    <row r="17" spans="1:8" ht="13.5" thickBot="1" x14ac:dyDescent="0.3">
      <c r="A17" s="11">
        <v>43902</v>
      </c>
      <c r="B17" s="53"/>
      <c r="C17" s="53"/>
      <c r="D17" s="53"/>
      <c r="E17" s="53"/>
      <c r="F17" s="53"/>
      <c r="G17" s="53"/>
      <c r="H17" s="53"/>
    </row>
    <row r="18" spans="1:8" ht="13.5" thickBot="1" x14ac:dyDescent="0.3">
      <c r="A18" s="11">
        <v>43903</v>
      </c>
      <c r="B18" s="53"/>
      <c r="C18" s="53"/>
      <c r="D18" s="53"/>
      <c r="E18" s="53"/>
      <c r="F18" s="53"/>
      <c r="G18" s="53"/>
      <c r="H18" s="53"/>
    </row>
    <row r="19" spans="1:8" ht="13.5" thickBot="1" x14ac:dyDescent="0.3">
      <c r="A19" s="11">
        <v>43904</v>
      </c>
      <c r="B19" s="53"/>
      <c r="C19" s="53"/>
      <c r="D19" s="53"/>
      <c r="E19" s="53"/>
      <c r="F19" s="53"/>
      <c r="G19" s="53"/>
      <c r="H19" s="53"/>
    </row>
    <row r="20" spans="1:8" ht="13.5" thickBot="1" x14ac:dyDescent="0.3">
      <c r="A20" s="11">
        <v>43905</v>
      </c>
      <c r="B20" s="53"/>
      <c r="C20" s="53"/>
      <c r="D20" s="53"/>
      <c r="E20" s="53"/>
      <c r="F20" s="53"/>
      <c r="G20" s="53"/>
      <c r="H20" s="53"/>
    </row>
    <row r="21" spans="1:8" ht="13.5" thickBot="1" x14ac:dyDescent="0.3">
      <c r="A21" s="11">
        <v>43906</v>
      </c>
      <c r="B21" s="53"/>
      <c r="C21" s="53"/>
      <c r="D21" s="53"/>
      <c r="E21" s="53"/>
      <c r="F21" s="53"/>
      <c r="G21" s="53"/>
      <c r="H21" s="53"/>
    </row>
    <row r="22" spans="1:8" ht="13.5" thickBot="1" x14ac:dyDescent="0.3">
      <c r="A22" s="11">
        <v>43907</v>
      </c>
      <c r="B22" s="53"/>
      <c r="C22" s="53"/>
      <c r="D22" s="53"/>
      <c r="E22" s="53"/>
      <c r="F22" s="53"/>
      <c r="G22" s="53"/>
      <c r="H22" s="53"/>
    </row>
    <row r="23" spans="1:8" ht="13.5" thickBot="1" x14ac:dyDescent="0.3">
      <c r="A23" s="11">
        <v>43908</v>
      </c>
      <c r="B23" s="53"/>
      <c r="C23" s="53"/>
      <c r="D23" s="53"/>
      <c r="E23" s="53"/>
      <c r="F23" s="53"/>
      <c r="G23" s="53"/>
      <c r="H23" s="53"/>
    </row>
    <row r="24" spans="1:8" ht="13.5" thickBot="1" x14ac:dyDescent="0.3">
      <c r="A24" s="11">
        <v>43909</v>
      </c>
      <c r="B24" s="53"/>
      <c r="C24" s="53"/>
      <c r="D24" s="53"/>
      <c r="E24" s="53"/>
      <c r="F24" s="53"/>
      <c r="G24" s="53"/>
      <c r="H24" s="53"/>
    </row>
    <row r="25" spans="1:8" ht="13.5" thickBot="1" x14ac:dyDescent="0.3">
      <c r="A25" s="11">
        <v>43910</v>
      </c>
      <c r="B25" s="53"/>
      <c r="C25" s="53"/>
      <c r="D25" s="53"/>
      <c r="E25" s="53"/>
      <c r="F25" s="53"/>
      <c r="G25" s="53"/>
      <c r="H25" s="53"/>
    </row>
    <row r="26" spans="1:8" ht="13.5" thickBot="1" x14ac:dyDescent="0.3">
      <c r="A26" s="11">
        <v>43911</v>
      </c>
      <c r="B26" s="53"/>
      <c r="C26" s="53"/>
      <c r="D26" s="53"/>
      <c r="E26" s="53"/>
      <c r="F26" s="53"/>
      <c r="G26" s="53"/>
      <c r="H26" s="53"/>
    </row>
    <row r="27" spans="1:8" ht="13.5" thickBot="1" x14ac:dyDescent="0.3">
      <c r="A27" s="11">
        <v>43912</v>
      </c>
      <c r="B27" s="53"/>
      <c r="C27" s="53"/>
      <c r="D27" s="53"/>
      <c r="E27" s="53"/>
      <c r="F27" s="53"/>
      <c r="G27" s="53"/>
      <c r="H27" s="53"/>
    </row>
    <row r="28" spans="1:8" ht="13.5" thickBot="1" x14ac:dyDescent="0.3">
      <c r="A28" s="11">
        <v>43913</v>
      </c>
      <c r="B28" s="53"/>
      <c r="C28" s="53"/>
      <c r="D28" s="53"/>
      <c r="E28" s="53"/>
      <c r="F28" s="53"/>
      <c r="G28" s="53"/>
      <c r="H28" s="53"/>
    </row>
    <row r="29" spans="1:8" ht="13.5" thickBot="1" x14ac:dyDescent="0.3">
      <c r="A29" s="11">
        <v>43914</v>
      </c>
      <c r="B29" s="53"/>
      <c r="C29" s="53"/>
      <c r="D29" s="53"/>
      <c r="E29" s="53"/>
      <c r="F29" s="53"/>
      <c r="G29" s="53"/>
      <c r="H29" s="53"/>
    </row>
    <row r="30" spans="1:8" ht="13.5" thickBot="1" x14ac:dyDescent="0.3">
      <c r="A30" s="11">
        <v>43915</v>
      </c>
      <c r="B30" s="53"/>
      <c r="C30" s="53"/>
      <c r="D30" s="53"/>
      <c r="E30" s="53"/>
      <c r="F30" s="53"/>
      <c r="G30" s="53"/>
      <c r="H30" s="53"/>
    </row>
    <row r="31" spans="1:8" ht="13.5" thickBot="1" x14ac:dyDescent="0.3">
      <c r="A31" s="11">
        <v>43916</v>
      </c>
      <c r="B31" s="53">
        <v>0.48</v>
      </c>
      <c r="C31" s="53">
        <v>0.53</v>
      </c>
      <c r="D31" s="53">
        <v>0.19</v>
      </c>
      <c r="E31" s="53">
        <v>0.63</v>
      </c>
      <c r="F31" s="53">
        <v>0.31</v>
      </c>
      <c r="G31" s="53">
        <v>0.37</v>
      </c>
      <c r="H31" s="53">
        <v>0.79</v>
      </c>
    </row>
    <row r="32" spans="1:8" ht="13.5" thickBot="1" x14ac:dyDescent="0.3">
      <c r="A32" s="11">
        <v>43917</v>
      </c>
      <c r="B32" s="53">
        <v>0.51</v>
      </c>
      <c r="C32" s="53">
        <v>0.6</v>
      </c>
      <c r="D32" s="53">
        <v>0.19</v>
      </c>
      <c r="E32" s="53">
        <v>0.28000000000000003</v>
      </c>
      <c r="F32" s="53">
        <v>0.35</v>
      </c>
      <c r="G32" s="53">
        <v>0.24</v>
      </c>
      <c r="H32" s="53">
        <v>0.73</v>
      </c>
    </row>
    <row r="33" spans="1:8" ht="13.5" thickBot="1" x14ac:dyDescent="0.3">
      <c r="A33" s="11">
        <v>43918</v>
      </c>
      <c r="B33" s="53">
        <v>0.41</v>
      </c>
      <c r="C33" s="53">
        <v>0.49</v>
      </c>
      <c r="D33" s="53">
        <v>0.15</v>
      </c>
      <c r="E33" s="53">
        <v>0.23</v>
      </c>
      <c r="F33" s="53">
        <v>0.28000000000000003</v>
      </c>
      <c r="G33" s="53">
        <v>0.19</v>
      </c>
      <c r="H33" s="53">
        <v>0.83</v>
      </c>
    </row>
    <row r="34" spans="1:8" ht="13.5" thickBot="1" x14ac:dyDescent="0.3">
      <c r="A34" s="11">
        <v>43919</v>
      </c>
      <c r="B34" s="53">
        <v>0.52</v>
      </c>
      <c r="C34" s="53">
        <v>0.62</v>
      </c>
      <c r="D34" s="53">
        <v>0.2</v>
      </c>
      <c r="E34" s="53">
        <v>0.28999999999999998</v>
      </c>
      <c r="F34" s="53">
        <v>0.35</v>
      </c>
      <c r="G34" s="53">
        <v>0.24</v>
      </c>
      <c r="H34" s="53">
        <v>0.73</v>
      </c>
    </row>
    <row r="35" spans="1:8" ht="13.5" thickBot="1" x14ac:dyDescent="0.3">
      <c r="A35" s="11">
        <v>43920</v>
      </c>
      <c r="B35" s="53">
        <v>0.51</v>
      </c>
      <c r="C35" s="53">
        <v>0.61</v>
      </c>
      <c r="D35" s="53">
        <v>0.19</v>
      </c>
      <c r="E35" s="53">
        <v>0.28999999999999998</v>
      </c>
      <c r="F35" s="53">
        <v>0.35</v>
      </c>
      <c r="G35" s="53">
        <v>0.24</v>
      </c>
      <c r="H35" s="53">
        <v>0.79</v>
      </c>
    </row>
    <row r="36" spans="1:8" x14ac:dyDescent="0.25">
      <c r="A36" s="59"/>
      <c r="B36" s="62"/>
      <c r="C36" s="62"/>
      <c r="D36" s="62"/>
      <c r="E36" s="62"/>
      <c r="F36" s="62"/>
      <c r="G36" s="62"/>
      <c r="H36" s="62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E35"/>
  <sheetViews>
    <sheetView workbookViewId="0">
      <selection activeCell="AD40" sqref="AD40"/>
    </sheetView>
  </sheetViews>
  <sheetFormatPr defaultRowHeight="12.75" x14ac:dyDescent="0.25"/>
  <cols>
    <col min="1" max="1" width="8.42578125" style="50" bestFit="1" customWidth="1"/>
    <col min="2" max="20" width="6.42578125" style="52" customWidth="1"/>
    <col min="21" max="31" width="6.42578125" style="50" customWidth="1"/>
    <col min="32" max="16384" width="9.140625" style="50"/>
  </cols>
  <sheetData>
    <row r="1" spans="1:31" s="51" customFormat="1" ht="13.5" thickBot="1" x14ac:dyDescent="0.3">
      <c r="A1" s="2" t="s">
        <v>0</v>
      </c>
      <c r="B1" s="51" t="s">
        <v>74</v>
      </c>
      <c r="C1" s="51" t="s">
        <v>75</v>
      </c>
      <c r="D1" s="51" t="s">
        <v>76</v>
      </c>
      <c r="E1" s="51" t="s">
        <v>77</v>
      </c>
      <c r="F1" s="51" t="s">
        <v>78</v>
      </c>
      <c r="G1" s="51" t="s">
        <v>79</v>
      </c>
      <c r="H1" s="51" t="s">
        <v>80</v>
      </c>
      <c r="I1" s="51" t="s">
        <v>81</v>
      </c>
      <c r="J1" s="51" t="s">
        <v>82</v>
      </c>
      <c r="K1" s="51" t="s">
        <v>83</v>
      </c>
      <c r="L1" s="51" t="s">
        <v>84</v>
      </c>
      <c r="M1" s="51" t="s">
        <v>85</v>
      </c>
      <c r="N1" s="51" t="s">
        <v>91</v>
      </c>
      <c r="O1" s="51" t="s">
        <v>86</v>
      </c>
      <c r="P1" s="51" t="s">
        <v>87</v>
      </c>
      <c r="Q1" s="51" t="s">
        <v>88</v>
      </c>
      <c r="R1" s="51" t="s">
        <v>89</v>
      </c>
      <c r="S1" s="51" t="s">
        <v>90</v>
      </c>
      <c r="T1" s="51" t="s">
        <v>92</v>
      </c>
      <c r="U1" s="51" t="s">
        <v>121</v>
      </c>
      <c r="V1" s="51" t="s">
        <v>122</v>
      </c>
      <c r="W1" s="51" t="s">
        <v>123</v>
      </c>
      <c r="X1" s="51" t="s">
        <v>124</v>
      </c>
      <c r="Y1" s="51" t="s">
        <v>125</v>
      </c>
      <c r="Z1" s="51" t="s">
        <v>126</v>
      </c>
      <c r="AA1" s="51" t="s">
        <v>127</v>
      </c>
      <c r="AB1" s="51" t="s">
        <v>128</v>
      </c>
      <c r="AC1" s="51" t="s">
        <v>129</v>
      </c>
      <c r="AD1" s="51" t="s">
        <v>130</v>
      </c>
      <c r="AE1" s="51" t="s">
        <v>131</v>
      </c>
    </row>
    <row r="2" spans="1:31" ht="13.5" thickBot="1" x14ac:dyDescent="0.3">
      <c r="A2" s="11">
        <v>43887</v>
      </c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1" ht="13.5" thickBot="1" x14ac:dyDescent="0.3">
      <c r="A3" s="11">
        <v>43888</v>
      </c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1" ht="13.5" thickBot="1" x14ac:dyDescent="0.3">
      <c r="A4" s="11">
        <v>43889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3.5" thickBot="1" x14ac:dyDescent="0.3">
      <c r="A5" s="11">
        <v>43890</v>
      </c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3.5" thickBot="1" x14ac:dyDescent="0.3">
      <c r="A6" s="11">
        <v>43891</v>
      </c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3.5" thickBot="1" x14ac:dyDescent="0.3">
      <c r="A7" s="11">
        <v>43892</v>
      </c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3.5" thickBot="1" x14ac:dyDescent="0.3">
      <c r="A8" s="11">
        <v>43893</v>
      </c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3.5" thickBot="1" x14ac:dyDescent="0.3">
      <c r="A9" s="11">
        <v>43894</v>
      </c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spans="1:31" ht="13.5" thickBot="1" x14ac:dyDescent="0.3">
      <c r="A10" s="11">
        <v>43895</v>
      </c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3.5" thickBot="1" x14ac:dyDescent="0.3">
      <c r="A11" s="11">
        <v>43896</v>
      </c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13.5" thickBot="1" x14ac:dyDescent="0.3">
      <c r="A12" s="11">
        <v>43897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3.5" thickBot="1" x14ac:dyDescent="0.3">
      <c r="A13" s="11">
        <v>43898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ht="13.5" thickBot="1" x14ac:dyDescent="0.3">
      <c r="A14" s="11">
        <v>43899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ht="13.5" thickBot="1" x14ac:dyDescent="0.3">
      <c r="A15" s="11">
        <v>43900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ht="13.5" thickBot="1" x14ac:dyDescent="0.3">
      <c r="A16" s="11">
        <v>43901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ht="13.5" thickBot="1" x14ac:dyDescent="0.3">
      <c r="A17" s="11">
        <v>43902</v>
      </c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ht="13.5" thickBot="1" x14ac:dyDescent="0.3">
      <c r="A18" s="11">
        <v>43903</v>
      </c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ht="13.5" thickBot="1" x14ac:dyDescent="0.3">
      <c r="A19" s="11">
        <v>43904</v>
      </c>
      <c r="T19" s="52">
        <f t="shared" ref="T19:T31" si="0">SUM(B19:S19)</f>
        <v>0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ht="13.5" thickBot="1" x14ac:dyDescent="0.3">
      <c r="A20" s="11">
        <v>43905</v>
      </c>
      <c r="T20" s="52">
        <f t="shared" si="0"/>
        <v>0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ht="13.5" thickBot="1" x14ac:dyDescent="0.3">
      <c r="A21" s="11">
        <v>43906</v>
      </c>
      <c r="T21" s="52">
        <f t="shared" si="0"/>
        <v>0</v>
      </c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ht="13.5" thickBot="1" x14ac:dyDescent="0.3">
      <c r="A22" s="11">
        <v>43907</v>
      </c>
      <c r="T22" s="52">
        <f t="shared" si="0"/>
        <v>0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ht="13.5" thickBot="1" x14ac:dyDescent="0.3">
      <c r="A23" s="11">
        <v>43908</v>
      </c>
      <c r="T23" s="52">
        <f t="shared" si="0"/>
        <v>0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 spans="1:31" ht="13.5" thickBot="1" x14ac:dyDescent="0.3">
      <c r="A24" s="11">
        <v>43909</v>
      </c>
      <c r="T24" s="52">
        <f t="shared" si="0"/>
        <v>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1" ht="13.5" thickBot="1" x14ac:dyDescent="0.3">
      <c r="A25" s="11">
        <v>43910</v>
      </c>
      <c r="T25" s="52">
        <f t="shared" si="0"/>
        <v>0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1" ht="13.5" thickBot="1" x14ac:dyDescent="0.3">
      <c r="A26" s="11">
        <v>43911</v>
      </c>
      <c r="T26" s="52">
        <f t="shared" si="0"/>
        <v>0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1" ht="13.5" thickBot="1" x14ac:dyDescent="0.3">
      <c r="A27" s="11">
        <v>43912</v>
      </c>
      <c r="T27" s="52">
        <f t="shared" si="0"/>
        <v>0</v>
      </c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1" ht="13.5" thickBot="1" x14ac:dyDescent="0.3">
      <c r="A28" s="11">
        <v>43913</v>
      </c>
      <c r="T28" s="52">
        <f t="shared" si="0"/>
        <v>0</v>
      </c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1" ht="13.5" thickBot="1" x14ac:dyDescent="0.3">
      <c r="A29" s="11">
        <v>43914</v>
      </c>
      <c r="T29" s="52">
        <f t="shared" si="0"/>
        <v>0</v>
      </c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1" ht="13.5" thickBot="1" x14ac:dyDescent="0.3">
      <c r="A30" s="11">
        <v>43915</v>
      </c>
      <c r="T30" s="52">
        <f t="shared" si="0"/>
        <v>0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1" ht="13.5" thickBot="1" x14ac:dyDescent="0.3">
      <c r="A31" s="11">
        <v>43916</v>
      </c>
      <c r="B31" s="52">
        <v>0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3</v>
      </c>
      <c r="M31" s="52">
        <v>1</v>
      </c>
      <c r="N31" s="52">
        <v>8</v>
      </c>
      <c r="O31" s="52">
        <v>0</v>
      </c>
      <c r="P31" s="52">
        <v>14</v>
      </c>
      <c r="Q31" s="52">
        <v>1</v>
      </c>
      <c r="R31" s="52">
        <v>16</v>
      </c>
      <c r="S31" s="52">
        <v>17</v>
      </c>
      <c r="T31" s="52">
        <f t="shared" si="0"/>
        <v>60</v>
      </c>
      <c r="U31" s="52">
        <f t="shared" ref="U31:V33" si="1">B31+D31+F31+H31+J31+L31+N31+P31+R31</f>
        <v>41</v>
      </c>
      <c r="V31" s="52">
        <f t="shared" si="1"/>
        <v>19</v>
      </c>
      <c r="W31" s="52">
        <f t="shared" ref="W31:W33" si="2">B31+C31</f>
        <v>0</v>
      </c>
      <c r="X31" s="52">
        <f t="shared" ref="X31:X33" si="3">D31+E31</f>
        <v>0</v>
      </c>
      <c r="Y31" s="52">
        <f t="shared" ref="Y31:Y33" si="4">F31+G31</f>
        <v>0</v>
      </c>
      <c r="Z31" s="52">
        <f t="shared" ref="Z31:Z33" si="5">H31+I31</f>
        <v>0</v>
      </c>
      <c r="AA31" s="52">
        <f t="shared" ref="AA31:AA33" si="6">J31+K31</f>
        <v>0</v>
      </c>
      <c r="AB31" s="52">
        <f t="shared" ref="AB31:AB33" si="7">L31+M31</f>
        <v>4</v>
      </c>
      <c r="AC31" s="52">
        <f t="shared" ref="AC31:AC33" si="8">N31+O31</f>
        <v>8</v>
      </c>
      <c r="AD31" s="52">
        <f t="shared" ref="AD31:AD33" si="9">P31+Q31</f>
        <v>15</v>
      </c>
      <c r="AE31" s="52">
        <f t="shared" ref="AE31:AE33" si="10">R31+S31</f>
        <v>33</v>
      </c>
    </row>
    <row r="32" spans="1:31" ht="13.5" thickBot="1" x14ac:dyDescent="0.3">
      <c r="A32" s="11">
        <v>43917</v>
      </c>
      <c r="B32" s="52">
        <v>0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1</v>
      </c>
      <c r="L32" s="52">
        <v>3</v>
      </c>
      <c r="M32" s="52">
        <v>1</v>
      </c>
      <c r="N32" s="52">
        <v>9</v>
      </c>
      <c r="O32" s="52">
        <v>1</v>
      </c>
      <c r="P32" s="52">
        <v>14</v>
      </c>
      <c r="Q32" s="52">
        <v>4</v>
      </c>
      <c r="R32" s="52">
        <v>23</v>
      </c>
      <c r="S32" s="52">
        <v>20</v>
      </c>
      <c r="T32" s="52">
        <f>SUM(B32:S32)</f>
        <v>76</v>
      </c>
      <c r="U32" s="52">
        <f t="shared" si="1"/>
        <v>49</v>
      </c>
      <c r="V32" s="52">
        <f t="shared" si="1"/>
        <v>27</v>
      </c>
      <c r="W32" s="52">
        <f t="shared" si="2"/>
        <v>0</v>
      </c>
      <c r="X32" s="52">
        <f t="shared" si="3"/>
        <v>0</v>
      </c>
      <c r="Y32" s="52">
        <f t="shared" si="4"/>
        <v>0</v>
      </c>
      <c r="Z32" s="52">
        <f t="shared" si="5"/>
        <v>0</v>
      </c>
      <c r="AA32" s="52">
        <f t="shared" si="6"/>
        <v>1</v>
      </c>
      <c r="AB32" s="52">
        <f t="shared" si="7"/>
        <v>4</v>
      </c>
      <c r="AC32" s="52">
        <f t="shared" si="8"/>
        <v>10</v>
      </c>
      <c r="AD32" s="52">
        <f t="shared" si="9"/>
        <v>18</v>
      </c>
      <c r="AE32" s="52">
        <f t="shared" si="10"/>
        <v>43</v>
      </c>
    </row>
    <row r="33" spans="1:31" ht="13.5" thickBot="1" x14ac:dyDescent="0.3">
      <c r="A33" s="11">
        <v>43918</v>
      </c>
      <c r="B33" s="52">
        <v>0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2</v>
      </c>
      <c r="L33" s="52">
        <v>4</v>
      </c>
      <c r="M33" s="52">
        <v>1</v>
      </c>
      <c r="N33" s="52">
        <v>13</v>
      </c>
      <c r="O33" s="52">
        <v>1</v>
      </c>
      <c r="P33" s="52">
        <v>7</v>
      </c>
      <c r="Q33" s="52">
        <v>4</v>
      </c>
      <c r="R33" s="52">
        <v>31</v>
      </c>
      <c r="S33" s="52">
        <v>27</v>
      </c>
      <c r="T33" s="52">
        <f>SUM(B33:S33)</f>
        <v>90</v>
      </c>
      <c r="U33" s="52">
        <f t="shared" si="1"/>
        <v>55</v>
      </c>
      <c r="V33" s="52">
        <f t="shared" si="1"/>
        <v>35</v>
      </c>
      <c r="W33" s="52">
        <f t="shared" si="2"/>
        <v>0</v>
      </c>
      <c r="X33" s="52">
        <f t="shared" si="3"/>
        <v>0</v>
      </c>
      <c r="Y33" s="52">
        <f t="shared" si="4"/>
        <v>0</v>
      </c>
      <c r="Z33" s="52">
        <f t="shared" si="5"/>
        <v>0</v>
      </c>
      <c r="AA33" s="52">
        <f t="shared" si="6"/>
        <v>2</v>
      </c>
      <c r="AB33" s="52">
        <f t="shared" si="7"/>
        <v>5</v>
      </c>
      <c r="AC33" s="52">
        <f t="shared" si="8"/>
        <v>14</v>
      </c>
      <c r="AD33" s="52">
        <f t="shared" si="9"/>
        <v>11</v>
      </c>
      <c r="AE33" s="52">
        <f t="shared" si="10"/>
        <v>58</v>
      </c>
    </row>
    <row r="34" spans="1:31" ht="13.5" thickBot="1" x14ac:dyDescent="0.3">
      <c r="A34" s="11">
        <v>43919</v>
      </c>
      <c r="B34" s="52">
        <v>0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2</v>
      </c>
      <c r="L34" s="52">
        <v>4</v>
      </c>
      <c r="M34" s="52">
        <v>1</v>
      </c>
      <c r="N34" s="52">
        <v>14</v>
      </c>
      <c r="O34" s="52">
        <v>1</v>
      </c>
      <c r="P34" s="52">
        <v>20</v>
      </c>
      <c r="Q34" s="52">
        <v>7</v>
      </c>
      <c r="R34" s="52">
        <v>38</v>
      </c>
      <c r="S34" s="52">
        <v>32</v>
      </c>
      <c r="T34" s="52">
        <f>SUM(B34:S34)</f>
        <v>119</v>
      </c>
      <c r="U34" s="52">
        <f>B34+D34+F34+H34+J34+L34+N34+P34+R34</f>
        <v>76</v>
      </c>
      <c r="V34" s="52">
        <f>C34+E34+G34+I34+K34+M34+O34+Q34+S34</f>
        <v>43</v>
      </c>
      <c r="W34" s="52">
        <f>B34+C34</f>
        <v>0</v>
      </c>
      <c r="X34" s="52">
        <f>D34+E34</f>
        <v>0</v>
      </c>
      <c r="Y34" s="52">
        <f>F34+G34</f>
        <v>0</v>
      </c>
      <c r="Z34" s="52">
        <f>H34+I34</f>
        <v>0</v>
      </c>
      <c r="AA34" s="52">
        <f>J34+K34</f>
        <v>2</v>
      </c>
      <c r="AB34" s="52">
        <f>L34+M34</f>
        <v>5</v>
      </c>
      <c r="AC34" s="52">
        <f>N34+O34</f>
        <v>15</v>
      </c>
      <c r="AD34" s="52">
        <f>P34+Q34</f>
        <v>27</v>
      </c>
      <c r="AE34" s="52">
        <f>R34+S34</f>
        <v>70</v>
      </c>
    </row>
    <row r="35" spans="1:31" ht="13.5" thickBot="1" x14ac:dyDescent="0.3">
      <c r="A35" s="11">
        <v>43920</v>
      </c>
      <c r="B35" s="52">
        <v>0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2</v>
      </c>
      <c r="L35" s="52">
        <v>5</v>
      </c>
      <c r="M35" s="52">
        <v>1</v>
      </c>
      <c r="N35" s="52">
        <v>15</v>
      </c>
      <c r="O35" s="52">
        <v>1</v>
      </c>
      <c r="P35" s="52">
        <v>23</v>
      </c>
      <c r="Q35" s="52">
        <v>8</v>
      </c>
      <c r="R35" s="52">
        <v>45</v>
      </c>
      <c r="S35" s="52">
        <v>40</v>
      </c>
      <c r="T35" s="52">
        <f>SUM(B35:S35)</f>
        <v>140</v>
      </c>
      <c r="U35" s="52">
        <f>B35+D35+F35+H35+J35+L35+N35+P35+R35</f>
        <v>88</v>
      </c>
      <c r="V35" s="52">
        <f>C35+E35+G35+I35+K35+M35+O35+Q35+S35</f>
        <v>52</v>
      </c>
      <c r="W35" s="52">
        <f>B35+C35</f>
        <v>0</v>
      </c>
      <c r="X35" s="52">
        <f>D35+E35</f>
        <v>0</v>
      </c>
      <c r="Y35" s="52">
        <f>F35+G35</f>
        <v>0</v>
      </c>
      <c r="Z35" s="52">
        <f>H35+I35</f>
        <v>0</v>
      </c>
      <c r="AA35" s="52">
        <f>J35+K35</f>
        <v>2</v>
      </c>
      <c r="AB35" s="52">
        <f>L35+M35</f>
        <v>6</v>
      </c>
      <c r="AC35" s="52">
        <f>N35+O35</f>
        <v>16</v>
      </c>
      <c r="AD35" s="52">
        <f>P35+Q35</f>
        <v>31</v>
      </c>
      <c r="AE35" s="52">
        <f>R35+S35</f>
        <v>85</v>
      </c>
    </row>
  </sheetData>
  <conditionalFormatting sqref="W31:AE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7">
        <v>9</v>
      </c>
      <c r="C4" s="47">
        <v>10</v>
      </c>
      <c r="D4" s="47">
        <v>11</v>
      </c>
      <c r="E4" s="47">
        <v>12</v>
      </c>
      <c r="F4" s="47">
        <v>13</v>
      </c>
      <c r="G4" s="47">
        <v>14</v>
      </c>
      <c r="H4" s="47">
        <v>15</v>
      </c>
    </row>
    <row r="5" spans="1:8" x14ac:dyDescent="0.25">
      <c r="A5" s="45" t="s">
        <v>18</v>
      </c>
      <c r="B5" s="38">
        <f>IFERROR(SUMIFS(Data!$K:$K,Data!$AL:$AL,Week!B4),0)</f>
        <v>70</v>
      </c>
      <c r="C5" s="38">
        <f>IFERROR(SUMIFS(Data!$K:$K,Data!$AL:$AL,Week!C4),0)</f>
        <v>154</v>
      </c>
      <c r="D5" s="38">
        <f>IFERROR(SUMIFS(Data!$K:$K,Data!$AL:$AL,Week!D4),0)</f>
        <v>1480</v>
      </c>
      <c r="E5" s="38">
        <f>IFERROR(SUMIFS(Data!$K:$K,Data!$AL:$AL,Week!E4),0)</f>
        <v>8150</v>
      </c>
      <c r="F5" s="38">
        <f>IFERROR(SUMIFS(Data!$K:$K,Data!$AL:$AL,Week!F4),0)</f>
        <v>22900</v>
      </c>
      <c r="G5" s="38">
        <f>IFERROR(SUMIFS(Data!$K:$K,Data!$AL:$AL,Week!G4),0)</f>
        <v>11452</v>
      </c>
      <c r="H5" s="38">
        <f>IFERROR(SUMIFS(Data!$K:$K,Data!$AL:$AL,Week!H4),0)</f>
        <v>0</v>
      </c>
    </row>
    <row r="6" spans="1:8" x14ac:dyDescent="0.25">
      <c r="A6" s="45" t="s">
        <v>21</v>
      </c>
      <c r="B6" s="38">
        <f>IFERROR(SUMIFS(Data!$L:$L,Data!$AL:$AL,Week!B4),0)</f>
        <v>0</v>
      </c>
      <c r="C6" s="38">
        <f>IFERROR(SUMIFS(Data!$L:$L,Data!$AL:$AL,Week!C4),0)</f>
        <v>21</v>
      </c>
      <c r="D6" s="38">
        <f>IFERROR(SUMIFS(Data!$L:$L,Data!$AL:$AL,Week!D4),0)</f>
        <v>148</v>
      </c>
      <c r="E6" s="38">
        <f>IFERROR(SUMIFS(Data!$L:$L,Data!$AL:$AL,Week!E4),0)</f>
        <v>1111</v>
      </c>
      <c r="F6" s="38">
        <f>IFERROR(SUMIFS(Data!$L:$L,Data!$AL:$AL,Week!F4),0)</f>
        <v>3890</v>
      </c>
      <c r="G6" s="38">
        <f>IFERROR(SUMIFS(Data!$L:$L,Data!$AL:$AL,Week!G4),0)</f>
        <v>1238</v>
      </c>
      <c r="H6" s="38">
        <f>IFERROR(SUMIFS(Data!$L:$L,Data!$AL:$AL,Week!H4),0)</f>
        <v>0</v>
      </c>
    </row>
    <row r="7" spans="1:8" x14ac:dyDescent="0.25">
      <c r="A7" s="45" t="s">
        <v>19</v>
      </c>
      <c r="B7" s="38">
        <f>IFERROR(SUMIFS(Data!$M:$M,Data!$AL:$AL,Week!B4),0)</f>
        <v>0</v>
      </c>
      <c r="C7" s="38">
        <f>IFERROR(SUMIFS(Data!$M:$M,Data!$AL:$AL,Week!C4),0)</f>
        <v>0</v>
      </c>
      <c r="D7" s="38">
        <f>IFERROR(SUMIFS(Data!$M:$M,Data!$AL:$AL,Week!D4),0)</f>
        <v>1</v>
      </c>
      <c r="E7" s="38">
        <f>IFERROR(SUMIFS(Data!$M:$M,Data!$AL:$AL,Week!E4),0)</f>
        <v>4</v>
      </c>
      <c r="F7" s="38">
        <f>IFERROR(SUMIFS(Data!$M:$M,Data!$AL:$AL,Week!F4),0)</f>
        <v>38</v>
      </c>
      <c r="G7" s="38">
        <f>IFERROR(SUMIFS(Data!$M:$M,Data!$AL:$AL,Week!G4),0)</f>
        <v>0</v>
      </c>
      <c r="H7" s="38">
        <f>IFERROR(SUMIFS(Data!$M:$M,Data!$AL:$AL,Week!H4),0)</f>
        <v>0</v>
      </c>
    </row>
    <row r="8" spans="1:8" x14ac:dyDescent="0.25">
      <c r="A8" s="45" t="s">
        <v>20</v>
      </c>
      <c r="B8" s="38">
        <f>IFERROR(SUMIFS(Data!$N:$N,Data!$AL:$AL,Week!B4),0)</f>
        <v>0</v>
      </c>
      <c r="C8" s="38">
        <f>IFERROR(SUMIFS(Data!$N:$N,Data!$AL:$AL,Week!C4),0)</f>
        <v>0</v>
      </c>
      <c r="D8" s="38">
        <f>IFERROR(SUMIFS(Data!$N:$N,Data!$AL:$AL,Week!D4),0)</f>
        <v>0</v>
      </c>
      <c r="E8" s="38">
        <f>IFERROR(SUMIFS(Data!$N:$N,Data!$AL:$AL,Week!E4),0)</f>
        <v>12</v>
      </c>
      <c r="F8" s="38">
        <f>IFERROR(SUMIFS(Data!$N:$N,Data!$AL:$AL,Week!F4),0)</f>
        <v>88</v>
      </c>
      <c r="G8" s="38">
        <f>IFERROR(SUMIFS(Data!$N:$N,Data!$AL:$AL,Week!G4),0)</f>
        <v>40</v>
      </c>
      <c r="H8" s="38">
        <f>IFERROR(SUMIFS(Data!$N:$N,Data!$AL:$AL,Week!H4),0)</f>
        <v>0</v>
      </c>
    </row>
    <row r="9" spans="1:8" x14ac:dyDescent="0.25">
      <c r="A9" s="45" t="s">
        <v>22</v>
      </c>
      <c r="B9" s="38">
        <f>IFERROR(SUMIFS(Data!$O:$O,Data!$AL:$AL,Week!B4),0)</f>
        <v>0</v>
      </c>
      <c r="C9" s="38">
        <f>IFERROR(SUMIFS(Data!$O:$O,Data!$AL:$AL,Week!C4),0)</f>
        <v>0</v>
      </c>
      <c r="D9" s="38">
        <f>IFERROR(SUMIFS(Data!$O:$O,Data!$AL:$AL,Week!D4),0)</f>
        <v>0</v>
      </c>
      <c r="E9" s="38">
        <f>IFERROR(SUMIFS(Data!$O:$O,Data!$AL:$AL,Week!E4),0)</f>
        <v>7515</v>
      </c>
      <c r="F9" s="38">
        <f>IFERROR(SUMIFS(Data!$O:$O,Data!$AL:$AL,Week!F4),0)</f>
        <v>15131</v>
      </c>
      <c r="G9" s="38">
        <f>IFERROR(SUMIFS(Data!$O:$O,Data!$AL:$AL,Week!G4),0)</f>
        <v>10307</v>
      </c>
      <c r="H9" s="38">
        <f>IFERROR(SUMIFS(Data!$O:$O,Data!$AL:$AL,Week!H4),0)</f>
        <v>0</v>
      </c>
    </row>
    <row r="10" spans="1:8" x14ac:dyDescent="0.25">
      <c r="A10" s="45" t="s">
        <v>23</v>
      </c>
      <c r="B10" s="38">
        <f>IFERROR(SUMIFS(Data!$P:$P,Data!$AL:$AL,Week!B4),0)</f>
        <v>0</v>
      </c>
      <c r="C10" s="38">
        <f>IFERROR(SUMIFS(Data!$P:$P,Data!$AL:$AL,Week!C4),0)</f>
        <v>21</v>
      </c>
      <c r="D10" s="38">
        <f>IFERROR(SUMIFS(Data!$P:$P,Data!$AL:$AL,Week!D4),0)</f>
        <v>93</v>
      </c>
      <c r="E10" s="38">
        <f>IFERROR(SUMIFS(Data!$P:$P,Data!$AL:$AL,Week!E4),0)</f>
        <v>42</v>
      </c>
      <c r="F10" s="38">
        <f>IFERROR(SUMIFS(Data!$P:$P,Data!$AL:$AL,Week!F4),0)</f>
        <v>262</v>
      </c>
      <c r="G10" s="38">
        <f>IFERROR(SUMIFS(Data!$P:$P,Data!$AL:$AL,Week!G4),0)</f>
        <v>153</v>
      </c>
      <c r="H10" s="38">
        <f>IFERROR(SUMIFS(Data!$P:$P,Data!$AL:$AL,Week!H4),0)</f>
        <v>0</v>
      </c>
    </row>
    <row r="11" spans="1:8" x14ac:dyDescent="0.25">
      <c r="A11" s="45" t="s">
        <v>24</v>
      </c>
      <c r="B11" s="38">
        <f>IFERROR(SUMIFS(Data!$Q:$Q,Data!$AL:$AL,Week!B4),0)</f>
        <v>0</v>
      </c>
      <c r="C11" s="38">
        <f>IFERROR(SUMIFS(Data!$Q:$Q,Data!$AL:$AL,Week!C4),0)</f>
        <v>0</v>
      </c>
      <c r="D11" s="38">
        <f>IFERROR(SUMIFS(Data!$Q:$Q,Data!$AL:$AL,Week!D4),0)</f>
        <v>10</v>
      </c>
      <c r="E11" s="38">
        <f>IFERROR(SUMIFS(Data!$Q:$Q,Data!$AL:$AL,Week!E4),0)</f>
        <v>25</v>
      </c>
      <c r="F11" s="38">
        <f>IFERROR(SUMIFS(Data!$Q:$Q,Data!$AL:$AL,Week!F4),0)</f>
        <v>54</v>
      </c>
      <c r="G11" s="38">
        <f>IFERROR(SUMIFS(Data!$Q:$Q,Data!$AL:$AL,Week!G4),0)</f>
        <v>75</v>
      </c>
      <c r="H11" s="38">
        <f>IFERROR(SUMIFS(Data!$Q:$Q,Data!$AL:$AL,Week!H4),0)</f>
        <v>0</v>
      </c>
    </row>
    <row r="12" spans="1:8" x14ac:dyDescent="0.25">
      <c r="A12" s="45" t="s">
        <v>25</v>
      </c>
      <c r="B12" s="38">
        <f>IFERROR(SUMIFS(Data!$R:$R,Data!$AL:$AL,Week!B4),0)</f>
        <v>0</v>
      </c>
      <c r="C12" s="38">
        <f>IFERROR(SUMIFS(Data!$R:$R,Data!$AL:$AL,Week!C4),0)</f>
        <v>47</v>
      </c>
      <c r="D12" s="38">
        <f>IFERROR(SUMIFS(Data!$R:$R,Data!$AL:$AL,Week!D4),0)</f>
        <v>79</v>
      </c>
      <c r="E12" s="38">
        <f>IFERROR(SUMIFS(Data!$R:$R,Data!$AL:$AL,Week!E4),0)</f>
        <v>933</v>
      </c>
      <c r="F12" s="38">
        <f>IFERROR(SUMIFS(Data!$R:$R,Data!$AL:$AL,Week!F4),0)</f>
        <v>3879</v>
      </c>
      <c r="G12" s="38">
        <f>IFERROR(SUMIFS(Data!$R:$R,Data!$AL:$AL,Week!G4),0)</f>
        <v>-93</v>
      </c>
      <c r="H12" s="38">
        <f>IFERROR(SUMIFS(Data!$R:$R,Data!$AL:$AL,Week!H4),0)</f>
        <v>0</v>
      </c>
    </row>
    <row r="13" spans="1:8" x14ac:dyDescent="0.25">
      <c r="A13" s="45" t="s">
        <v>26</v>
      </c>
      <c r="B13" s="38">
        <f>IFERROR(SUMIFS(Data!$S:$S,Data!$AL:$AL,Week!B4),0)</f>
        <v>0</v>
      </c>
      <c r="C13" s="38">
        <f>IFERROR(SUMIFS(Data!$S:$S,Data!$AL:$AL,Week!C4),0)</f>
        <v>412</v>
      </c>
      <c r="D13" s="38">
        <f>IFERROR(SUMIFS(Data!$S:$S,Data!$AL:$AL,Week!D4),0)</f>
        <v>4599</v>
      </c>
      <c r="E13" s="38">
        <f>IFERROR(SUMIFS(Data!$S:$S,Data!$AL:$AL,Week!E4),0)</f>
        <v>8144</v>
      </c>
      <c r="F13" s="38">
        <f>IFERROR(SUMIFS(Data!$S:$S,Data!$AL:$AL,Week!F4),0)</f>
        <v>6772</v>
      </c>
      <c r="G13" s="38">
        <f>IFERROR(SUMIFS(Data!$S:$S,Data!$AL:$AL,Week!G4),0)</f>
        <v>-8445</v>
      </c>
      <c r="H13" s="38">
        <f>IFERROR(SUMIFS(Data!$S:$S,Data!$AL:$AL,Week!H4),0)</f>
        <v>0</v>
      </c>
    </row>
    <row r="14" spans="1:8" x14ac:dyDescent="0.25">
      <c r="A14" s="45"/>
      <c r="B14" s="37"/>
    </row>
    <row r="15" spans="1:8" x14ac:dyDescent="0.25">
      <c r="A15" s="45"/>
      <c r="B15" s="37"/>
    </row>
    <row r="16" spans="1:8" x14ac:dyDescent="0.25">
      <c r="A16" s="45" t="s">
        <v>64</v>
      </c>
      <c r="B16" s="48">
        <f>B5/(SUM($B5:$H5))</f>
        <v>1.5834954531059131E-3</v>
      </c>
      <c r="C16" s="48">
        <f>C5/(SUM($B5:$H5))</f>
        <v>3.4836899968330092E-3</v>
      </c>
      <c r="D16" s="48">
        <f t="shared" ref="D16:H17" si="0">D5/(SUM($B5:$H5))</f>
        <v>3.3479618151382166E-2</v>
      </c>
      <c r="E16" s="48">
        <f t="shared" si="0"/>
        <v>0.18436411346875989</v>
      </c>
      <c r="F16" s="48">
        <f t="shared" si="0"/>
        <v>0.51802922680179164</v>
      </c>
      <c r="G16" s="48">
        <f t="shared" si="0"/>
        <v>0.25905985612812743</v>
      </c>
      <c r="H16" s="48">
        <f t="shared" si="0"/>
        <v>0</v>
      </c>
    </row>
    <row r="17" spans="1:8" x14ac:dyDescent="0.25">
      <c r="A17" s="45" t="s">
        <v>63</v>
      </c>
      <c r="B17" s="48">
        <f>B6/(SUM($B6:$H6))</f>
        <v>0</v>
      </c>
      <c r="C17" s="48">
        <f>C6/(SUM($B6:$H6))</f>
        <v>3.2771535580524347E-3</v>
      </c>
      <c r="D17" s="48">
        <f t="shared" si="0"/>
        <v>2.3096129837702872E-2</v>
      </c>
      <c r="E17" s="48">
        <f t="shared" si="0"/>
        <v>0.17337702871410737</v>
      </c>
      <c r="F17" s="48">
        <f t="shared" si="0"/>
        <v>0.60705368289637951</v>
      </c>
      <c r="G17" s="48">
        <f t="shared" si="0"/>
        <v>0.1931960049937578</v>
      </c>
      <c r="H17" s="48">
        <f t="shared" si="0"/>
        <v>0</v>
      </c>
    </row>
    <row r="18" spans="1:8" x14ac:dyDescent="0.25">
      <c r="A18" s="45" t="s">
        <v>65</v>
      </c>
      <c r="B18" s="48">
        <f t="shared" ref="B18:H24" si="1">B7/(SUM($B7:$H7))</f>
        <v>0</v>
      </c>
      <c r="C18" s="48">
        <f t="shared" si="1"/>
        <v>0</v>
      </c>
      <c r="D18" s="48">
        <f t="shared" si="1"/>
        <v>2.3255813953488372E-2</v>
      </c>
      <c r="E18" s="48">
        <f t="shared" si="1"/>
        <v>9.3023255813953487E-2</v>
      </c>
      <c r="F18" s="48">
        <f t="shared" si="1"/>
        <v>0.88372093023255816</v>
      </c>
      <c r="G18" s="48">
        <f t="shared" si="1"/>
        <v>0</v>
      </c>
      <c r="H18" s="48">
        <f t="shared" si="1"/>
        <v>0</v>
      </c>
    </row>
    <row r="19" spans="1:8" x14ac:dyDescent="0.25">
      <c r="A19" s="45" t="s">
        <v>66</v>
      </c>
      <c r="B19" s="48">
        <f t="shared" si="1"/>
        <v>0</v>
      </c>
      <c r="C19" s="48">
        <f t="shared" si="1"/>
        <v>0</v>
      </c>
      <c r="D19" s="48">
        <f t="shared" si="1"/>
        <v>0</v>
      </c>
      <c r="E19" s="48">
        <f t="shared" si="1"/>
        <v>8.5714285714285715E-2</v>
      </c>
      <c r="F19" s="48">
        <f t="shared" si="1"/>
        <v>0.62857142857142856</v>
      </c>
      <c r="G19" s="48">
        <f t="shared" si="1"/>
        <v>0.2857142857142857</v>
      </c>
      <c r="H19" s="48">
        <f t="shared" si="1"/>
        <v>0</v>
      </c>
    </row>
    <row r="20" spans="1:8" x14ac:dyDescent="0.25">
      <c r="A20" s="45" t="s">
        <v>67</v>
      </c>
      <c r="B20" s="48">
        <f t="shared" si="1"/>
        <v>0</v>
      </c>
      <c r="C20" s="48">
        <f t="shared" si="1"/>
        <v>0</v>
      </c>
      <c r="D20" s="48">
        <f t="shared" si="1"/>
        <v>0</v>
      </c>
      <c r="E20" s="48">
        <f t="shared" si="1"/>
        <v>0.22805207416623677</v>
      </c>
      <c r="F20" s="48">
        <f t="shared" si="1"/>
        <v>0.45916911965526658</v>
      </c>
      <c r="G20" s="48">
        <f t="shared" si="1"/>
        <v>0.31277880617849663</v>
      </c>
      <c r="H20" s="48">
        <f t="shared" si="1"/>
        <v>0</v>
      </c>
    </row>
    <row r="21" spans="1:8" x14ac:dyDescent="0.25">
      <c r="A21" s="45" t="s">
        <v>68</v>
      </c>
      <c r="B21" s="48">
        <f t="shared" si="1"/>
        <v>0</v>
      </c>
      <c r="C21" s="48">
        <f t="shared" si="1"/>
        <v>3.6777583187390543E-2</v>
      </c>
      <c r="D21" s="48">
        <f t="shared" si="1"/>
        <v>0.1628721541155867</v>
      </c>
      <c r="E21" s="48">
        <f t="shared" si="1"/>
        <v>7.3555166374781086E-2</v>
      </c>
      <c r="F21" s="48">
        <f t="shared" si="1"/>
        <v>0.45884413309982486</v>
      </c>
      <c r="G21" s="48">
        <f t="shared" si="1"/>
        <v>0.26795096322241679</v>
      </c>
      <c r="H21" s="48">
        <f t="shared" si="1"/>
        <v>0</v>
      </c>
    </row>
    <row r="22" spans="1:8" x14ac:dyDescent="0.25">
      <c r="A22" s="45" t="s">
        <v>69</v>
      </c>
      <c r="B22" s="48">
        <f t="shared" si="1"/>
        <v>0</v>
      </c>
      <c r="C22" s="48">
        <f t="shared" si="1"/>
        <v>0</v>
      </c>
      <c r="D22" s="48">
        <f t="shared" si="1"/>
        <v>6.097560975609756E-2</v>
      </c>
      <c r="E22" s="48">
        <f t="shared" si="1"/>
        <v>0.1524390243902439</v>
      </c>
      <c r="F22" s="48">
        <f t="shared" si="1"/>
        <v>0.32926829268292684</v>
      </c>
      <c r="G22" s="48">
        <f t="shared" si="1"/>
        <v>0.45731707317073172</v>
      </c>
      <c r="H22" s="48">
        <f t="shared" si="1"/>
        <v>0</v>
      </c>
    </row>
    <row r="23" spans="1:8" x14ac:dyDescent="0.25">
      <c r="A23" s="45" t="s">
        <v>70</v>
      </c>
      <c r="B23" s="48">
        <f t="shared" si="1"/>
        <v>0</v>
      </c>
      <c r="C23" s="48">
        <f t="shared" si="1"/>
        <v>9.7007223942208454E-3</v>
      </c>
      <c r="D23" s="48">
        <f t="shared" si="1"/>
        <v>1.6305469556243551E-2</v>
      </c>
      <c r="E23" s="48">
        <f t="shared" si="1"/>
        <v>0.19256965944272444</v>
      </c>
      <c r="F23" s="48">
        <f t="shared" si="1"/>
        <v>0.80061919504643964</v>
      </c>
      <c r="G23" s="48">
        <f t="shared" si="1"/>
        <v>-1.9195046439628483E-2</v>
      </c>
      <c r="H23" s="48">
        <f t="shared" si="1"/>
        <v>0</v>
      </c>
    </row>
    <row r="24" spans="1:8" x14ac:dyDescent="0.25">
      <c r="A24" s="45" t="s">
        <v>71</v>
      </c>
      <c r="B24" s="48">
        <f t="shared" si="1"/>
        <v>0</v>
      </c>
      <c r="C24" s="48">
        <f t="shared" si="1"/>
        <v>3.5882250479010627E-2</v>
      </c>
      <c r="D24" s="48">
        <f t="shared" si="1"/>
        <v>0.40053997561400451</v>
      </c>
      <c r="E24" s="48">
        <f t="shared" si="1"/>
        <v>0.70928409684723914</v>
      </c>
      <c r="F24" s="48">
        <f t="shared" si="1"/>
        <v>0.58979271903849506</v>
      </c>
      <c r="G24" s="48">
        <f t="shared" si="1"/>
        <v>-0.73549904197874938</v>
      </c>
      <c r="H24" s="48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B6" sqref="B6"/>
    </sheetView>
  </sheetViews>
  <sheetFormatPr defaultRowHeight="12.75" x14ac:dyDescent="0.2"/>
  <cols>
    <col min="1" max="1" width="22.140625" style="45" bestFit="1" customWidth="1"/>
    <col min="2" max="16384" width="9.140625" style="37"/>
  </cols>
  <sheetData>
    <row r="4" spans="1:8" x14ac:dyDescent="0.2">
      <c r="B4" s="46">
        <v>2</v>
      </c>
      <c r="C4" s="46">
        <v>3</v>
      </c>
      <c r="D4" s="46">
        <v>4</v>
      </c>
      <c r="E4" s="46">
        <v>5</v>
      </c>
      <c r="F4" s="46">
        <v>6</v>
      </c>
      <c r="G4" s="46">
        <v>7</v>
      </c>
      <c r="H4" s="46">
        <v>1</v>
      </c>
    </row>
    <row r="5" spans="1:8" x14ac:dyDescent="0.2">
      <c r="B5" s="47" t="s">
        <v>56</v>
      </c>
      <c r="C5" s="47" t="s">
        <v>57</v>
      </c>
      <c r="D5" s="47" t="s">
        <v>58</v>
      </c>
      <c r="E5" s="47" t="s">
        <v>59</v>
      </c>
      <c r="F5" s="47" t="s">
        <v>60</v>
      </c>
      <c r="G5" s="47" t="s">
        <v>61</v>
      </c>
      <c r="H5" s="47" t="s">
        <v>62</v>
      </c>
    </row>
    <row r="6" spans="1:8" x14ac:dyDescent="0.2">
      <c r="A6" s="45" t="s">
        <v>18</v>
      </c>
      <c r="B6" s="38">
        <f>IFERROR(SUMIFS(Data!$K:$K,Data!$AN:$AN,Weekday!B4),0)</f>
        <v>8754</v>
      </c>
      <c r="C6" s="38">
        <f>IFERROR(SUMIFS(Data!$K:$K,Data!$AN:$AN,Weekday!C4),0)</f>
        <v>2974</v>
      </c>
      <c r="D6" s="38">
        <f>IFERROR(SUMIFS(Data!$K:$K,Data!$AN:$AN,Weekday!D4),0)</f>
        <v>6855</v>
      </c>
      <c r="E6" s="38">
        <f>IFERROR(SUMIFS(Data!$K:$K,Data!$AN:$AN,Weekday!E4),0)</f>
        <v>2318</v>
      </c>
      <c r="F6" s="38">
        <f>IFERROR(SUMIFS(Data!$K:$K,Data!$AN:$AN,Weekday!F4),0)</f>
        <v>5558</v>
      </c>
      <c r="G6" s="38">
        <f>IFERROR(SUMIFS(Data!$K:$K,Data!$AN:$AN,Weekday!G4),0)</f>
        <v>9895</v>
      </c>
      <c r="H6" s="38">
        <f>IFERROR(SUMIFS(Data!$K:$K,Data!$AN:$AN,Weekday!H4),0)</f>
        <v>7852</v>
      </c>
    </row>
    <row r="7" spans="1:8" x14ac:dyDescent="0.2">
      <c r="A7" s="45" t="s">
        <v>21</v>
      </c>
      <c r="B7" s="38">
        <f>IFERROR(SUMIFS(Data!$L:$L,Data!$AN:$AN,Weekday!B4),0)</f>
        <v>1003</v>
      </c>
      <c r="C7" s="38">
        <f>IFERROR(SUMIFS(Data!$L:$L,Data!$AN:$AN,Weekday!C4),0)</f>
        <v>423</v>
      </c>
      <c r="D7" s="38">
        <f>IFERROR(SUMIFS(Data!$L:$L,Data!$AN:$AN,Weekday!D4),0)</f>
        <v>847</v>
      </c>
      <c r="E7" s="38">
        <f>IFERROR(SUMIFS(Data!$L:$L,Data!$AN:$AN,Weekday!E4),0)</f>
        <v>714</v>
      </c>
      <c r="F7" s="38">
        <f>IFERROR(SUMIFS(Data!$L:$L,Data!$AN:$AN,Weekday!F4),0)</f>
        <v>997</v>
      </c>
      <c r="G7" s="38">
        <f>IFERROR(SUMIFS(Data!$L:$L,Data!$AN:$AN,Weekday!G4),0)</f>
        <v>1227</v>
      </c>
      <c r="H7" s="38">
        <f>IFERROR(SUMIFS(Data!$L:$L,Data!$AN:$AN,Weekday!H4),0)</f>
        <v>1197</v>
      </c>
    </row>
    <row r="8" spans="1:8" x14ac:dyDescent="0.2">
      <c r="A8" s="45" t="s">
        <v>19</v>
      </c>
      <c r="B8" s="38">
        <f>IFERROR(SUMIFS(Data!$M:$M,Data!$AN:$AN,Weekday!B4),0)</f>
        <v>10</v>
      </c>
      <c r="C8" s="38">
        <f>IFERROR(SUMIFS(Data!$M:$M,Data!$AN:$AN,Weekday!C4),0)</f>
        <v>8</v>
      </c>
      <c r="D8" s="38">
        <f>IFERROR(SUMIFS(Data!$M:$M,Data!$AN:$AN,Weekday!D4),0)</f>
        <v>0</v>
      </c>
      <c r="E8" s="38">
        <f>IFERROR(SUMIFS(Data!$M:$M,Data!$AN:$AN,Weekday!E4),0)</f>
        <v>21</v>
      </c>
      <c r="F8" s="38">
        <f>IFERROR(SUMIFS(Data!$M:$M,Data!$AN:$AN,Weekday!F4),0)</f>
        <v>2</v>
      </c>
      <c r="G8" s="38">
        <f>IFERROR(SUMIFS(Data!$M:$M,Data!$AN:$AN,Weekday!G4),0)</f>
        <v>1</v>
      </c>
      <c r="H8" s="38">
        <f>IFERROR(SUMIFS(Data!$M:$M,Data!$AN:$AN,Weekday!H4),0)</f>
        <v>1</v>
      </c>
    </row>
    <row r="9" spans="1:8" x14ac:dyDescent="0.2">
      <c r="A9" s="45" t="s">
        <v>20</v>
      </c>
      <c r="B9" s="38">
        <f>IFERROR(SUMIFS(Data!$N:$N,Data!$AN:$AN,Weekday!B4),0)</f>
        <v>30</v>
      </c>
      <c r="C9" s="38">
        <f>IFERROR(SUMIFS(Data!$N:$N,Data!$AN:$AN,Weekday!C4),0)</f>
        <v>11</v>
      </c>
      <c r="D9" s="38">
        <f>IFERROR(SUMIFS(Data!$N:$N,Data!$AN:$AN,Weekday!D4),0)</f>
        <v>11</v>
      </c>
      <c r="E9" s="38">
        <f>IFERROR(SUMIFS(Data!$N:$N,Data!$AN:$AN,Weekday!E4),0)</f>
        <v>18</v>
      </c>
      <c r="F9" s="38">
        <f>IFERROR(SUMIFS(Data!$N:$N,Data!$AN:$AN,Weekday!F4),0)</f>
        <v>19</v>
      </c>
      <c r="G9" s="38">
        <f>IFERROR(SUMIFS(Data!$N:$N,Data!$AN:$AN,Weekday!G4),0)</f>
        <v>30</v>
      </c>
      <c r="H9" s="38">
        <f>IFERROR(SUMIFS(Data!$N:$N,Data!$AN:$AN,Weekday!H4),0)</f>
        <v>21</v>
      </c>
    </row>
    <row r="10" spans="1:8" x14ac:dyDescent="0.2">
      <c r="A10" s="45" t="s">
        <v>22</v>
      </c>
      <c r="B10" s="38">
        <f>IFERROR(SUMIFS(Data!$O:$O,Data!$AN:$AN,Weekday!B4),0)</f>
        <v>8023</v>
      </c>
      <c r="C10" s="38">
        <f>IFERROR(SUMIFS(Data!$O:$O,Data!$AN:$AN,Weekday!C4),0)</f>
        <v>2173</v>
      </c>
      <c r="D10" s="38">
        <f>IFERROR(SUMIFS(Data!$O:$O,Data!$AN:$AN,Weekday!D4),0)</f>
        <v>6055</v>
      </c>
      <c r="E10" s="38">
        <f>IFERROR(SUMIFS(Data!$O:$O,Data!$AN:$AN,Weekday!E4),0)</f>
        <v>863</v>
      </c>
      <c r="F10" s="38">
        <f>IFERROR(SUMIFS(Data!$O:$O,Data!$AN:$AN,Weekday!F4),0)</f>
        <v>1524</v>
      </c>
      <c r="G10" s="38">
        <f>IFERROR(SUMIFS(Data!$O:$O,Data!$AN:$AN,Weekday!G4),0)</f>
        <v>7131</v>
      </c>
      <c r="H10" s="38">
        <f>IFERROR(SUMIFS(Data!$O:$O,Data!$AN:$AN,Weekday!H4),0)</f>
        <v>7184</v>
      </c>
    </row>
    <row r="11" spans="1:8" x14ac:dyDescent="0.2">
      <c r="A11" s="45" t="s">
        <v>23</v>
      </c>
      <c r="B11" s="38">
        <f>IFERROR(SUMIFS(Data!$P:$P,Data!$AN:$AN,Weekday!B4),0)</f>
        <v>125</v>
      </c>
      <c r="C11" s="38">
        <f>IFERROR(SUMIFS(Data!$P:$P,Data!$AN:$AN,Weekday!C4),0)</f>
        <v>71</v>
      </c>
      <c r="D11" s="38">
        <f>IFERROR(SUMIFS(Data!$P:$P,Data!$AN:$AN,Weekday!D4),0)</f>
        <v>-27</v>
      </c>
      <c r="E11" s="38">
        <f>IFERROR(SUMIFS(Data!$P:$P,Data!$AN:$AN,Weekday!E4),0)</f>
        <v>-64</v>
      </c>
      <c r="F11" s="38">
        <f>IFERROR(SUMIFS(Data!$P:$P,Data!$AN:$AN,Weekday!F4),0)</f>
        <v>242</v>
      </c>
      <c r="G11" s="38">
        <f>IFERROR(SUMIFS(Data!$P:$P,Data!$AN:$AN,Weekday!G4),0)</f>
        <v>109</v>
      </c>
      <c r="H11" s="38">
        <f>IFERROR(SUMIFS(Data!$P:$P,Data!$AN:$AN,Weekday!H4),0)</f>
        <v>115</v>
      </c>
    </row>
    <row r="12" spans="1:8" x14ac:dyDescent="0.2">
      <c r="A12" s="45" t="s">
        <v>24</v>
      </c>
      <c r="B12" s="38">
        <f>IFERROR(SUMIFS(Data!$Q:$Q,Data!$AN:$AN,Weekday!B4),0)</f>
        <v>41</v>
      </c>
      <c r="C12" s="38">
        <f>IFERROR(SUMIFS(Data!$Q:$Q,Data!$AN:$AN,Weekday!C4),0)</f>
        <v>0</v>
      </c>
      <c r="D12" s="38">
        <f>IFERROR(SUMIFS(Data!$Q:$Q,Data!$AN:$AN,Weekday!D4),0)</f>
        <v>16</v>
      </c>
      <c r="E12" s="38">
        <f>IFERROR(SUMIFS(Data!$Q:$Q,Data!$AN:$AN,Weekday!E4),0)</f>
        <v>0</v>
      </c>
      <c r="F12" s="38">
        <f>IFERROR(SUMIFS(Data!$Q:$Q,Data!$AN:$AN,Weekday!F4),0)</f>
        <v>16</v>
      </c>
      <c r="G12" s="38">
        <f>IFERROR(SUMIFS(Data!$Q:$Q,Data!$AN:$AN,Weekday!G4),0)</f>
        <v>37</v>
      </c>
      <c r="H12" s="38">
        <f>IFERROR(SUMIFS(Data!$Q:$Q,Data!$AN:$AN,Weekday!H4),0)</f>
        <v>54</v>
      </c>
    </row>
    <row r="13" spans="1:8" x14ac:dyDescent="0.2">
      <c r="A13" s="45" t="s">
        <v>25</v>
      </c>
      <c r="B13" s="38">
        <f>IFERROR(SUMIFS(Data!$R:$R,Data!$AN:$AN,Weekday!B4),0)</f>
        <v>-309</v>
      </c>
      <c r="C13" s="38">
        <f>IFERROR(SUMIFS(Data!$R:$R,Data!$AN:$AN,Weekday!C4),0)</f>
        <v>346</v>
      </c>
      <c r="D13" s="38">
        <f>IFERROR(SUMIFS(Data!$R:$R,Data!$AN:$AN,Weekday!D4),0)</f>
        <v>-164</v>
      </c>
      <c r="E13" s="38">
        <f>IFERROR(SUMIFS(Data!$R:$R,Data!$AN:$AN,Weekday!E4),0)</f>
        <v>590</v>
      </c>
      <c r="F13" s="38">
        <f>IFERROR(SUMIFS(Data!$R:$R,Data!$AN:$AN,Weekday!F4),0)</f>
        <v>2432</v>
      </c>
      <c r="G13" s="38">
        <f>IFERROR(SUMIFS(Data!$R:$R,Data!$AN:$AN,Weekday!G4),0)</f>
        <v>1123</v>
      </c>
      <c r="H13" s="38">
        <f>IFERROR(SUMIFS(Data!$R:$R,Data!$AN:$AN,Weekday!H4),0)</f>
        <v>827</v>
      </c>
    </row>
    <row r="14" spans="1:8" x14ac:dyDescent="0.2">
      <c r="A14" s="45" t="s">
        <v>26</v>
      </c>
      <c r="B14" s="38">
        <f>IFERROR(SUMIFS(Data!$S:$S,Data!$AN:$AN,Weekday!B4),0)</f>
        <v>-7059</v>
      </c>
      <c r="C14" s="38">
        <f>IFERROR(SUMIFS(Data!$S:$S,Data!$AN:$AN,Weekday!C4),0)</f>
        <v>2532</v>
      </c>
      <c r="D14" s="38">
        <f>IFERROR(SUMIFS(Data!$S:$S,Data!$AN:$AN,Weekday!D4),0)</f>
        <v>3965</v>
      </c>
      <c r="E14" s="38">
        <f>IFERROR(SUMIFS(Data!$S:$S,Data!$AN:$AN,Weekday!E4),0)</f>
        <v>4794</v>
      </c>
      <c r="F14" s="38">
        <f>IFERROR(SUMIFS(Data!$S:$S,Data!$AN:$AN,Weekday!F4),0)</f>
        <v>6631</v>
      </c>
      <c r="G14" s="38">
        <f>IFERROR(SUMIFS(Data!$S:$S,Data!$AN:$AN,Weekday!G4),0)</f>
        <v>3653</v>
      </c>
      <c r="H14" s="38">
        <f>IFERROR(SUMIFS(Data!$S:$S,Data!$AN:$AN,Weekday!H4),0)</f>
        <v>-3034</v>
      </c>
    </row>
    <row r="17" spans="1:8" x14ac:dyDescent="0.2">
      <c r="A17" s="45" t="s">
        <v>64</v>
      </c>
      <c r="B17" s="48">
        <f>B6/(SUM($B6:$H6))</f>
        <v>0.19802741709270236</v>
      </c>
      <c r="C17" s="48">
        <f>C6/(SUM($B6:$H6))</f>
        <v>6.7275935393385514E-2</v>
      </c>
      <c r="D17" s="48">
        <f t="shared" ref="D17:H18" si="0">D6/(SUM($B6:$H6))</f>
        <v>0.15506944758630051</v>
      </c>
      <c r="E17" s="48">
        <f t="shared" si="0"/>
        <v>5.2436320861421526E-2</v>
      </c>
      <c r="F17" s="48">
        <f t="shared" si="0"/>
        <v>0.12572953897660952</v>
      </c>
      <c r="G17" s="48">
        <f t="shared" si="0"/>
        <v>0.22383839297832872</v>
      </c>
      <c r="H17" s="48">
        <f t="shared" si="0"/>
        <v>0.17762294711125187</v>
      </c>
    </row>
    <row r="18" spans="1:8" x14ac:dyDescent="0.2">
      <c r="A18" s="45" t="s">
        <v>63</v>
      </c>
      <c r="B18" s="48">
        <f>B7/(SUM($B7:$H7))</f>
        <v>0.1565230961298377</v>
      </c>
      <c r="C18" s="48">
        <f>C7/(SUM($B7:$H7))</f>
        <v>6.6011235955056174E-2</v>
      </c>
      <c r="D18" s="48">
        <f t="shared" si="0"/>
        <v>0.13217852684144818</v>
      </c>
      <c r="E18" s="48">
        <f t="shared" si="0"/>
        <v>0.11142322097378277</v>
      </c>
      <c r="F18" s="48">
        <f t="shared" si="0"/>
        <v>0.15558676654182271</v>
      </c>
      <c r="G18" s="48">
        <f t="shared" si="0"/>
        <v>0.19147940074906367</v>
      </c>
      <c r="H18" s="48">
        <f t="shared" si="0"/>
        <v>0.18679775280898878</v>
      </c>
    </row>
    <row r="19" spans="1:8" x14ac:dyDescent="0.2">
      <c r="A19" s="45" t="s">
        <v>65</v>
      </c>
      <c r="B19" s="48">
        <f t="shared" ref="B19:H19" si="1">B8/(SUM($B8:$H8))</f>
        <v>0.23255813953488372</v>
      </c>
      <c r="C19" s="48">
        <f t="shared" si="1"/>
        <v>0.18604651162790697</v>
      </c>
      <c r="D19" s="48">
        <f t="shared" si="1"/>
        <v>0</v>
      </c>
      <c r="E19" s="48">
        <f t="shared" si="1"/>
        <v>0.48837209302325579</v>
      </c>
      <c r="F19" s="48">
        <f t="shared" si="1"/>
        <v>4.6511627906976744E-2</v>
      </c>
      <c r="G19" s="48">
        <f t="shared" si="1"/>
        <v>2.3255813953488372E-2</v>
      </c>
      <c r="H19" s="48">
        <f t="shared" si="1"/>
        <v>2.3255813953488372E-2</v>
      </c>
    </row>
    <row r="20" spans="1:8" x14ac:dyDescent="0.2">
      <c r="A20" s="45" t="s">
        <v>66</v>
      </c>
      <c r="B20" s="48">
        <f t="shared" ref="B20:H20" si="2">B9/(SUM($B9:$H9))</f>
        <v>0.21428571428571427</v>
      </c>
      <c r="C20" s="48">
        <f t="shared" si="2"/>
        <v>7.857142857142857E-2</v>
      </c>
      <c r="D20" s="48">
        <f t="shared" si="2"/>
        <v>7.857142857142857E-2</v>
      </c>
      <c r="E20" s="48">
        <f t="shared" si="2"/>
        <v>0.12857142857142856</v>
      </c>
      <c r="F20" s="48">
        <f t="shared" si="2"/>
        <v>0.1357142857142857</v>
      </c>
      <c r="G20" s="48">
        <f t="shared" si="2"/>
        <v>0.21428571428571427</v>
      </c>
      <c r="H20" s="48">
        <f t="shared" si="2"/>
        <v>0.15</v>
      </c>
    </row>
    <row r="21" spans="1:8" x14ac:dyDescent="0.2">
      <c r="A21" s="45" t="s">
        <v>67</v>
      </c>
      <c r="B21" s="48">
        <f t="shared" ref="B21:H21" si="3">B10/(SUM($B10:$H10))</f>
        <v>0.24346796953236427</v>
      </c>
      <c r="C21" s="48">
        <f t="shared" si="3"/>
        <v>6.5942402816132062E-2</v>
      </c>
      <c r="D21" s="48">
        <f t="shared" si="3"/>
        <v>0.18374654811398053</v>
      </c>
      <c r="E21" s="48">
        <f t="shared" si="3"/>
        <v>2.618881437198434E-2</v>
      </c>
      <c r="F21" s="48">
        <f t="shared" si="3"/>
        <v>4.6247686098382548E-2</v>
      </c>
      <c r="G21" s="48">
        <f t="shared" si="3"/>
        <v>0.21639911388947897</v>
      </c>
      <c r="H21" s="48">
        <f t="shared" si="3"/>
        <v>0.2180074651776773</v>
      </c>
    </row>
    <row r="22" spans="1:8" x14ac:dyDescent="0.2">
      <c r="A22" s="45" t="s">
        <v>68</v>
      </c>
      <c r="B22" s="48">
        <f t="shared" ref="B22:H22" si="4">B11/(SUM($B11:$H11))</f>
        <v>0.21891418563922943</v>
      </c>
      <c r="C22" s="48">
        <f t="shared" si="4"/>
        <v>0.12434325744308231</v>
      </c>
      <c r="D22" s="48">
        <f t="shared" si="4"/>
        <v>-4.7285464098073555E-2</v>
      </c>
      <c r="E22" s="48">
        <f t="shared" si="4"/>
        <v>-0.11208406304728546</v>
      </c>
      <c r="F22" s="48">
        <f t="shared" si="4"/>
        <v>0.42381786339754818</v>
      </c>
      <c r="G22" s="48">
        <f t="shared" si="4"/>
        <v>0.19089316987740806</v>
      </c>
      <c r="H22" s="48">
        <f t="shared" si="4"/>
        <v>0.20140105078809106</v>
      </c>
    </row>
    <row r="23" spans="1:8" x14ac:dyDescent="0.2">
      <c r="A23" s="45" t="s">
        <v>69</v>
      </c>
      <c r="B23" s="48">
        <f t="shared" ref="B23:H23" si="5">B12/(SUM($B12:$H12))</f>
        <v>0.25</v>
      </c>
      <c r="C23" s="48">
        <f t="shared" si="5"/>
        <v>0</v>
      </c>
      <c r="D23" s="48">
        <f t="shared" si="5"/>
        <v>9.7560975609756101E-2</v>
      </c>
      <c r="E23" s="48">
        <f t="shared" si="5"/>
        <v>0</v>
      </c>
      <c r="F23" s="48">
        <f t="shared" si="5"/>
        <v>9.7560975609756101E-2</v>
      </c>
      <c r="G23" s="48">
        <f t="shared" si="5"/>
        <v>0.22560975609756098</v>
      </c>
      <c r="H23" s="48">
        <f t="shared" si="5"/>
        <v>0.32926829268292684</v>
      </c>
    </row>
    <row r="24" spans="1:8" x14ac:dyDescent="0.2">
      <c r="A24" s="45" t="s">
        <v>70</v>
      </c>
      <c r="B24" s="48">
        <f t="shared" ref="B24:H24" si="6">B13/(SUM($B13:$H13))</f>
        <v>-6.377708978328174E-2</v>
      </c>
      <c r="C24" s="48">
        <f t="shared" si="6"/>
        <v>7.141382868937049E-2</v>
      </c>
      <c r="D24" s="48">
        <f t="shared" si="6"/>
        <v>-3.384932920536636E-2</v>
      </c>
      <c r="E24" s="48">
        <f t="shared" si="6"/>
        <v>0.1217750257997936</v>
      </c>
      <c r="F24" s="48">
        <f t="shared" si="6"/>
        <v>0.50196078431372548</v>
      </c>
      <c r="G24" s="48">
        <f t="shared" si="6"/>
        <v>0.23178534571723428</v>
      </c>
      <c r="H24" s="48">
        <f t="shared" si="6"/>
        <v>0.17069143446852425</v>
      </c>
    </row>
    <row r="25" spans="1:8" x14ac:dyDescent="0.2">
      <c r="A25" s="45" t="s">
        <v>71</v>
      </c>
      <c r="B25" s="48">
        <f t="shared" ref="B25:H25" si="7">B14/(SUM($B14:$H14))</f>
        <v>-0.61478836439644657</v>
      </c>
      <c r="C25" s="48">
        <f t="shared" si="7"/>
        <v>0.22051907333217211</v>
      </c>
      <c r="D25" s="48">
        <f t="shared" si="7"/>
        <v>0.34532311443999303</v>
      </c>
      <c r="E25" s="48">
        <f t="shared" si="7"/>
        <v>0.41752307960285667</v>
      </c>
      <c r="F25" s="48">
        <f t="shared" si="7"/>
        <v>0.5775126284619404</v>
      </c>
      <c r="G25" s="48">
        <f t="shared" si="7"/>
        <v>0.31815014805782965</v>
      </c>
      <c r="H25" s="48">
        <f t="shared" si="7"/>
        <v>-0.26423967949834526</v>
      </c>
    </row>
    <row r="26" spans="1:8" x14ac:dyDescent="0.2">
      <c r="B26" s="48"/>
      <c r="C26" s="48"/>
      <c r="D26" s="48"/>
      <c r="E26" s="48"/>
      <c r="F26" s="48"/>
      <c r="G26" s="48"/>
      <c r="H26" s="48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F66"/>
  <sheetViews>
    <sheetView topLeftCell="A28" workbookViewId="0">
      <selection activeCell="G36" sqref="G36"/>
    </sheetView>
  </sheetViews>
  <sheetFormatPr defaultRowHeight="13.5" x14ac:dyDescent="0.25"/>
  <cols>
    <col min="1" max="1" width="9.140625" style="1"/>
    <col min="2" max="2" width="9.5703125" style="1" bestFit="1" customWidth="1"/>
    <col min="3" max="4" width="9.5703125" style="1" customWidth="1"/>
    <col min="5" max="6" width="10.5703125" style="1" bestFit="1" customWidth="1"/>
    <col min="7" max="16384" width="9.140625" style="1"/>
  </cols>
  <sheetData>
    <row r="1" spans="1:6" x14ac:dyDescent="0.25">
      <c r="A1" s="44" t="s">
        <v>40</v>
      </c>
      <c r="B1" s="44" t="s">
        <v>55</v>
      </c>
      <c r="C1" s="49" t="s">
        <v>132</v>
      </c>
      <c r="D1" s="49" t="s">
        <v>73</v>
      </c>
      <c r="E1" s="39" t="s">
        <v>54</v>
      </c>
      <c r="F1" s="39" t="s">
        <v>53</v>
      </c>
    </row>
    <row r="2" spans="1:6" x14ac:dyDescent="0.25">
      <c r="A2" s="40">
        <v>43887</v>
      </c>
      <c r="B2" s="41">
        <v>0</v>
      </c>
      <c r="C2" s="41"/>
      <c r="D2" s="41"/>
      <c r="E2" s="41"/>
      <c r="F2" s="41"/>
    </row>
    <row r="3" spans="1:6" x14ac:dyDescent="0.25">
      <c r="A3" s="40">
        <v>43888</v>
      </c>
      <c r="B3" s="41">
        <v>0</v>
      </c>
      <c r="C3" s="41"/>
      <c r="D3" s="41"/>
      <c r="E3" s="41"/>
      <c r="F3" s="41"/>
    </row>
    <row r="4" spans="1:6" x14ac:dyDescent="0.25">
      <c r="A4" s="40">
        <v>43889</v>
      </c>
      <c r="B4" s="41">
        <v>0</v>
      </c>
      <c r="C4" s="41"/>
      <c r="D4" s="41"/>
      <c r="E4" s="41"/>
      <c r="F4" s="41"/>
    </row>
    <row r="5" spans="1:6" x14ac:dyDescent="0.25">
      <c r="A5" s="40">
        <v>43890</v>
      </c>
      <c r="B5" s="41">
        <v>0</v>
      </c>
      <c r="C5" s="41"/>
      <c r="D5" s="41"/>
      <c r="E5" s="41"/>
      <c r="F5" s="41"/>
    </row>
    <row r="6" spans="1:6" x14ac:dyDescent="0.25">
      <c r="A6" s="40">
        <v>43891</v>
      </c>
      <c r="B6" s="41">
        <v>0</v>
      </c>
      <c r="C6" s="41"/>
      <c r="D6" s="41"/>
      <c r="E6" s="41"/>
      <c r="F6" s="41"/>
    </row>
    <row r="7" spans="1:6" x14ac:dyDescent="0.25">
      <c r="A7" s="40">
        <v>43892</v>
      </c>
      <c r="B7" s="41">
        <v>2</v>
      </c>
      <c r="C7" s="41"/>
      <c r="D7" s="41"/>
      <c r="E7" s="41"/>
      <c r="F7" s="41"/>
    </row>
    <row r="8" spans="1:6" x14ac:dyDescent="0.25">
      <c r="A8" s="40">
        <v>43893</v>
      </c>
      <c r="B8" s="41">
        <v>4</v>
      </c>
      <c r="C8" s="41"/>
      <c r="D8" s="41"/>
      <c r="E8" s="41"/>
      <c r="F8" s="41"/>
    </row>
    <row r="9" spans="1:6" x14ac:dyDescent="0.25">
      <c r="A9" s="40">
        <v>43894</v>
      </c>
      <c r="B9" s="41">
        <v>6</v>
      </c>
      <c r="C9" s="41"/>
      <c r="D9" s="41"/>
      <c r="E9" s="41"/>
      <c r="F9" s="41"/>
    </row>
    <row r="10" spans="1:6" x14ac:dyDescent="0.25">
      <c r="A10" s="40">
        <v>43895</v>
      </c>
      <c r="B10" s="41">
        <v>9</v>
      </c>
      <c r="C10" s="41"/>
      <c r="D10" s="41"/>
      <c r="E10" s="41"/>
      <c r="F10" s="41"/>
    </row>
    <row r="11" spans="1:6" x14ac:dyDescent="0.25">
      <c r="A11" s="40">
        <v>43896</v>
      </c>
      <c r="B11" s="41">
        <v>13</v>
      </c>
      <c r="C11" s="41"/>
      <c r="D11" s="41"/>
      <c r="E11" s="41"/>
      <c r="F11" s="41"/>
    </row>
    <row r="12" spans="1:6" x14ac:dyDescent="0.25">
      <c r="A12" s="40">
        <v>43897</v>
      </c>
      <c r="B12" s="41">
        <v>21</v>
      </c>
      <c r="C12" s="41"/>
      <c r="D12" s="41"/>
      <c r="E12" s="41"/>
      <c r="F12" s="41"/>
    </row>
    <row r="13" spans="1:6" x14ac:dyDescent="0.25">
      <c r="A13" s="40">
        <v>43898</v>
      </c>
      <c r="B13" s="41">
        <v>30</v>
      </c>
      <c r="C13" s="41"/>
      <c r="D13" s="41"/>
      <c r="E13" s="41"/>
      <c r="F13" s="41"/>
    </row>
    <row r="14" spans="1:6" x14ac:dyDescent="0.25">
      <c r="A14" s="40">
        <v>43899</v>
      </c>
      <c r="B14" s="41">
        <v>39</v>
      </c>
      <c r="C14" s="41"/>
      <c r="D14" s="41"/>
      <c r="E14" s="41"/>
      <c r="F14" s="41"/>
    </row>
    <row r="15" spans="1:6" x14ac:dyDescent="0.25">
      <c r="A15" s="40">
        <v>43900</v>
      </c>
      <c r="B15" s="41">
        <v>41</v>
      </c>
      <c r="C15" s="41"/>
      <c r="D15" s="41"/>
      <c r="E15" s="41"/>
      <c r="F15" s="41"/>
    </row>
    <row r="16" spans="1:6" x14ac:dyDescent="0.25">
      <c r="A16" s="40">
        <v>43901</v>
      </c>
      <c r="B16" s="41">
        <v>59</v>
      </c>
      <c r="C16" s="41"/>
      <c r="D16" s="41"/>
      <c r="E16" s="41"/>
      <c r="F16" s="41"/>
    </row>
    <row r="17" spans="1:6" x14ac:dyDescent="0.25">
      <c r="A17" s="40">
        <v>43902</v>
      </c>
      <c r="B17" s="41">
        <v>78</v>
      </c>
      <c r="C17" s="41"/>
      <c r="D17" s="41"/>
      <c r="E17" s="41"/>
      <c r="F17" s="41"/>
    </row>
    <row r="18" spans="1:6" x14ac:dyDescent="0.25">
      <c r="A18" s="40">
        <v>43903</v>
      </c>
      <c r="B18" s="41">
        <v>112</v>
      </c>
      <c r="C18" s="41"/>
      <c r="D18" s="41"/>
      <c r="E18" s="41"/>
      <c r="F18" s="41"/>
    </row>
    <row r="19" spans="1:6" x14ac:dyDescent="0.25">
      <c r="A19" s="40">
        <v>43904</v>
      </c>
      <c r="B19" s="41">
        <v>169</v>
      </c>
      <c r="C19" s="41"/>
      <c r="D19" s="41"/>
      <c r="E19" s="41"/>
      <c r="F19" s="41"/>
    </row>
    <row r="20" spans="1:6" x14ac:dyDescent="0.25">
      <c r="A20" s="40">
        <v>43905</v>
      </c>
      <c r="B20" s="41">
        <v>245</v>
      </c>
      <c r="C20" s="41"/>
      <c r="D20" s="41"/>
      <c r="E20" s="41"/>
      <c r="F20" s="41"/>
    </row>
    <row r="21" spans="1:6" x14ac:dyDescent="0.25">
      <c r="A21" s="40">
        <v>43906</v>
      </c>
      <c r="B21" s="41">
        <v>331</v>
      </c>
      <c r="C21" s="41"/>
      <c r="D21" s="41"/>
      <c r="E21" s="41"/>
      <c r="F21" s="41"/>
    </row>
    <row r="22" spans="1:6" x14ac:dyDescent="0.25">
      <c r="A22" s="40">
        <v>43907</v>
      </c>
      <c r="B22" s="41">
        <v>448</v>
      </c>
      <c r="C22" s="41"/>
      <c r="D22" s="41"/>
      <c r="E22" s="41"/>
      <c r="F22" s="41"/>
    </row>
    <row r="23" spans="1:6" x14ac:dyDescent="0.25">
      <c r="A23" s="40">
        <v>43908</v>
      </c>
      <c r="B23" s="41">
        <v>642</v>
      </c>
      <c r="C23" s="41"/>
      <c r="D23" s="41"/>
      <c r="E23" s="41"/>
      <c r="F23" s="41"/>
    </row>
    <row r="24" spans="1:6" x14ac:dyDescent="0.25">
      <c r="A24" s="40">
        <v>43909</v>
      </c>
      <c r="B24" s="41">
        <v>785</v>
      </c>
      <c r="C24" s="41"/>
      <c r="D24" s="41"/>
      <c r="E24" s="41"/>
      <c r="F24" s="41"/>
    </row>
    <row r="25" spans="1:6" x14ac:dyDescent="0.25">
      <c r="A25" s="40">
        <v>43910</v>
      </c>
      <c r="B25" s="41">
        <v>1020</v>
      </c>
      <c r="C25" s="41"/>
      <c r="D25" s="41"/>
      <c r="E25" s="41"/>
      <c r="F25" s="41"/>
    </row>
    <row r="26" spans="1:6" x14ac:dyDescent="0.25">
      <c r="A26" s="40">
        <v>43911</v>
      </c>
      <c r="B26" s="41">
        <v>1280</v>
      </c>
      <c r="C26" s="41"/>
      <c r="D26" s="41"/>
      <c r="E26" s="41"/>
      <c r="F26" s="41"/>
    </row>
    <row r="27" spans="1:6" x14ac:dyDescent="0.25">
      <c r="A27" s="40">
        <v>43912</v>
      </c>
      <c r="B27" s="41">
        <v>1600</v>
      </c>
      <c r="C27" s="41"/>
      <c r="D27" s="41"/>
      <c r="E27" s="41"/>
      <c r="F27" s="41"/>
    </row>
    <row r="28" spans="1:6" x14ac:dyDescent="0.25">
      <c r="A28" s="40">
        <v>43913</v>
      </c>
      <c r="B28" s="41">
        <v>2060</v>
      </c>
      <c r="C28" s="41"/>
      <c r="D28" s="41"/>
      <c r="E28" s="41"/>
      <c r="F28" s="41"/>
    </row>
    <row r="29" spans="1:6" x14ac:dyDescent="0.25">
      <c r="A29" s="40">
        <v>43914</v>
      </c>
      <c r="B29" s="41">
        <v>2362</v>
      </c>
      <c r="C29" s="41"/>
      <c r="D29" s="41"/>
      <c r="E29" s="41"/>
      <c r="F29" s="41"/>
    </row>
    <row r="30" spans="1:6" x14ac:dyDescent="0.25">
      <c r="A30" s="40">
        <v>43915</v>
      </c>
      <c r="B30" s="41">
        <v>2995</v>
      </c>
      <c r="C30" s="41"/>
      <c r="D30" s="41"/>
      <c r="E30" s="41"/>
      <c r="F30" s="41"/>
    </row>
    <row r="31" spans="1:6" x14ac:dyDescent="0.25">
      <c r="A31" s="40">
        <v>43916</v>
      </c>
      <c r="B31" s="41">
        <v>3544</v>
      </c>
      <c r="C31" s="41"/>
      <c r="D31" s="41"/>
      <c r="E31" s="41"/>
      <c r="F31" s="41"/>
    </row>
    <row r="32" spans="1:6" x14ac:dyDescent="0.25">
      <c r="A32" s="40">
        <v>43917</v>
      </c>
      <c r="B32" s="41">
        <v>4268</v>
      </c>
      <c r="C32" s="41"/>
      <c r="D32" s="41"/>
      <c r="E32" s="41"/>
      <c r="F32" s="41">
        <v>4268</v>
      </c>
    </row>
    <row r="33" spans="1:6" x14ac:dyDescent="0.25">
      <c r="A33" s="40">
        <v>43918</v>
      </c>
      <c r="B33" s="41">
        <v>5170</v>
      </c>
      <c r="C33" s="41"/>
      <c r="D33" s="41"/>
      <c r="E33" s="41">
        <v>5170</v>
      </c>
      <c r="F33" s="41">
        <v>4961.8969166056868</v>
      </c>
    </row>
    <row r="34" spans="1:6" x14ac:dyDescent="0.25">
      <c r="A34" s="40">
        <v>43919</v>
      </c>
      <c r="B34" s="42">
        <v>5962</v>
      </c>
      <c r="C34" s="42"/>
      <c r="D34" s="42">
        <v>5962</v>
      </c>
      <c r="E34" s="42">
        <v>6044.5294341523841</v>
      </c>
      <c r="F34" s="41">
        <v>5670.1519871260143</v>
      </c>
    </row>
    <row r="35" spans="1:6" x14ac:dyDescent="0.25">
      <c r="A35" s="40">
        <v>43920</v>
      </c>
      <c r="B35" s="42">
        <v>6408</v>
      </c>
      <c r="C35" s="42">
        <v>6408</v>
      </c>
      <c r="D35" s="42">
        <v>6809.9784765581808</v>
      </c>
      <c r="E35" s="42">
        <v>6939.8691766441998</v>
      </c>
      <c r="F35" s="41">
        <v>6378.4070576463428</v>
      </c>
    </row>
    <row r="36" spans="1:6" x14ac:dyDescent="0.25">
      <c r="A36" s="40">
        <v>43921</v>
      </c>
      <c r="B36" s="42"/>
      <c r="C36" s="42">
        <v>6890.4548061901642</v>
      </c>
      <c r="D36" s="42">
        <v>7708.1093843476601</v>
      </c>
      <c r="E36" s="42">
        <v>7835.2089191360155</v>
      </c>
      <c r="F36" s="42">
        <v>7086.6621281666703</v>
      </c>
    </row>
    <row r="37" spans="1:6" x14ac:dyDescent="0.25">
      <c r="A37" s="40">
        <v>43922</v>
      </c>
      <c r="B37" s="42"/>
      <c r="C37" s="42">
        <v>7372.1982491650906</v>
      </c>
      <c r="D37" s="42">
        <v>8606.2402921371395</v>
      </c>
      <c r="E37" s="42">
        <v>8730.5486616278322</v>
      </c>
      <c r="F37" s="42">
        <v>7794.9171986869987</v>
      </c>
    </row>
    <row r="38" spans="1:6" x14ac:dyDescent="0.25">
      <c r="A38" s="40">
        <v>43923</v>
      </c>
      <c r="B38" s="42"/>
      <c r="C38" s="42">
        <v>7853.9416921400179</v>
      </c>
      <c r="D38" s="42">
        <v>9504.3711999266179</v>
      </c>
      <c r="E38" s="42">
        <v>9625.888404119647</v>
      </c>
      <c r="F38" s="42">
        <v>8503.1722692073272</v>
      </c>
    </row>
    <row r="39" spans="1:6" x14ac:dyDescent="0.25">
      <c r="A39" s="40">
        <v>43924</v>
      </c>
      <c r="B39" s="42"/>
      <c r="C39" s="42">
        <v>8335.6851351149453</v>
      </c>
      <c r="D39" s="42">
        <v>10402.502107716096</v>
      </c>
      <c r="E39" s="42">
        <v>10521.228146611462</v>
      </c>
      <c r="F39" s="42">
        <v>9211.4273397276556</v>
      </c>
    </row>
    <row r="40" spans="1:6" x14ac:dyDescent="0.25">
      <c r="A40" s="40">
        <v>43925</v>
      </c>
      <c r="B40" s="42"/>
      <c r="C40" s="42">
        <v>8817.4285780898717</v>
      </c>
      <c r="D40" s="42">
        <v>11300.633015505577</v>
      </c>
      <c r="E40" s="42">
        <v>11416.567889103279</v>
      </c>
      <c r="F40" s="42">
        <v>9919.6824102479841</v>
      </c>
    </row>
    <row r="41" spans="1:6" x14ac:dyDescent="0.25">
      <c r="A41" s="40">
        <v>43926</v>
      </c>
      <c r="B41" s="42"/>
      <c r="C41" s="42">
        <v>9299.1720210647982</v>
      </c>
      <c r="D41" s="42">
        <v>12198.763923295057</v>
      </c>
      <c r="E41" s="42">
        <v>12311.907631595095</v>
      </c>
      <c r="F41" s="42">
        <v>10627.937480768313</v>
      </c>
    </row>
    <row r="42" spans="1:6" x14ac:dyDescent="0.25">
      <c r="A42" s="40">
        <v>43927</v>
      </c>
      <c r="B42" s="42"/>
      <c r="C42" s="42">
        <v>9780.9154640397246</v>
      </c>
      <c r="D42" s="42">
        <v>13096.894831084535</v>
      </c>
      <c r="E42" s="42">
        <v>13207.24737408691</v>
      </c>
      <c r="F42" s="42">
        <v>11336.192551288639</v>
      </c>
    </row>
    <row r="43" spans="1:6" x14ac:dyDescent="0.25">
      <c r="A43" s="40">
        <v>43928</v>
      </c>
      <c r="B43" s="42"/>
      <c r="C43" s="42">
        <v>10262.658907014651</v>
      </c>
      <c r="D43" s="42">
        <v>13995.025738874014</v>
      </c>
      <c r="E43" s="42">
        <v>14102.587116578725</v>
      </c>
      <c r="F43" s="42">
        <v>12044.447621808968</v>
      </c>
    </row>
    <row r="44" spans="1:6" x14ac:dyDescent="0.25">
      <c r="A44" s="40">
        <v>43929</v>
      </c>
      <c r="B44" s="42"/>
      <c r="C44" s="42">
        <v>10744.402349989577</v>
      </c>
      <c r="D44" s="42">
        <v>14893.156646663494</v>
      </c>
      <c r="E44" s="42">
        <v>14997.926859070543</v>
      </c>
      <c r="F44" s="42">
        <v>12752.702692329296</v>
      </c>
    </row>
    <row r="45" spans="1:6" x14ac:dyDescent="0.25">
      <c r="A45" s="40">
        <v>43930</v>
      </c>
      <c r="B45" s="42"/>
      <c r="C45" s="42">
        <v>11226.145792964504</v>
      </c>
      <c r="D45" s="42">
        <v>15791.287554452974</v>
      </c>
      <c r="E45" s="42">
        <v>15893.266601562358</v>
      </c>
      <c r="F45" s="42">
        <v>13460.957762849624</v>
      </c>
    </row>
    <row r="46" spans="1:6" x14ac:dyDescent="0.25">
      <c r="A46" s="40">
        <v>43931</v>
      </c>
      <c r="B46" s="42"/>
      <c r="C46" s="42">
        <v>11707.88923593943</v>
      </c>
      <c r="D46" s="42">
        <v>16689.418462242451</v>
      </c>
      <c r="E46" s="42">
        <v>16788.606344054173</v>
      </c>
      <c r="F46" s="42">
        <v>14169.212833369951</v>
      </c>
    </row>
    <row r="47" spans="1:6" x14ac:dyDescent="0.25">
      <c r="A47" s="40">
        <v>43932</v>
      </c>
      <c r="B47" s="42"/>
      <c r="C47" s="42">
        <v>12189.632678914357</v>
      </c>
      <c r="D47" s="42">
        <v>17587.549370031931</v>
      </c>
      <c r="E47" s="42">
        <v>17683.946086545988</v>
      </c>
      <c r="F47" s="42">
        <v>14877.46790389028</v>
      </c>
    </row>
    <row r="48" spans="1:6" x14ac:dyDescent="0.25">
      <c r="A48" s="40">
        <v>43933</v>
      </c>
      <c r="B48" s="42"/>
      <c r="C48" s="42">
        <v>12671.376121889283</v>
      </c>
      <c r="D48" s="42">
        <v>18485.680277821411</v>
      </c>
      <c r="E48" s="42">
        <v>18579.285829037806</v>
      </c>
      <c r="F48" s="42">
        <v>15585.722974410608</v>
      </c>
    </row>
    <row r="49" spans="1:6" x14ac:dyDescent="0.25">
      <c r="A49" s="40">
        <v>43934</v>
      </c>
      <c r="B49" s="42"/>
      <c r="C49" s="42">
        <v>13153.119564864211</v>
      </c>
      <c r="D49" s="42">
        <v>19383.811185610892</v>
      </c>
      <c r="E49" s="42">
        <v>19474.625571529621</v>
      </c>
      <c r="F49" s="42">
        <v>16293.978044930936</v>
      </c>
    </row>
    <row r="50" spans="1:6" x14ac:dyDescent="0.25">
      <c r="A50" s="40">
        <v>43935</v>
      </c>
      <c r="B50" s="42"/>
      <c r="C50" s="42">
        <v>13634.863007839138</v>
      </c>
      <c r="D50" s="42">
        <v>20281.942093400368</v>
      </c>
      <c r="E50" s="42">
        <v>20369.965314021436</v>
      </c>
      <c r="F50" s="42">
        <v>17002.233115451265</v>
      </c>
    </row>
    <row r="51" spans="1:6" x14ac:dyDescent="0.25">
      <c r="A51" s="40">
        <v>43936</v>
      </c>
      <c r="B51" s="42"/>
      <c r="C51" s="42">
        <v>14116.606450814064</v>
      </c>
      <c r="D51" s="42">
        <v>21180.073001189849</v>
      </c>
      <c r="E51" s="42">
        <v>21265.305056513251</v>
      </c>
      <c r="F51" s="42">
        <v>17710.48818597159</v>
      </c>
    </row>
    <row r="52" spans="1:6" x14ac:dyDescent="0.25">
      <c r="A52" s="40">
        <v>43937</v>
      </c>
      <c r="B52" s="42"/>
      <c r="C52" s="42">
        <v>14598.349893788991</v>
      </c>
      <c r="D52" s="42">
        <v>22078.203908979329</v>
      </c>
      <c r="E52" s="42">
        <v>22160.644799005069</v>
      </c>
      <c r="F52" s="42">
        <v>18418.743256491922</v>
      </c>
    </row>
    <row r="53" spans="1:6" x14ac:dyDescent="0.25">
      <c r="A53" s="40">
        <v>43938</v>
      </c>
      <c r="B53" s="42"/>
      <c r="C53" s="42">
        <v>15080.093336763917</v>
      </c>
      <c r="D53" s="42">
        <v>22976.334816768809</v>
      </c>
      <c r="E53" s="42">
        <v>23055.984541496884</v>
      </c>
      <c r="F53" s="42">
        <v>19126.998327012247</v>
      </c>
    </row>
    <row r="54" spans="1:6" x14ac:dyDescent="0.25">
      <c r="A54" s="40">
        <v>43939</v>
      </c>
      <c r="B54" s="42"/>
      <c r="C54" s="42">
        <v>15561.836779738844</v>
      </c>
      <c r="D54" s="42">
        <v>23874.465724558286</v>
      </c>
      <c r="E54" s="42">
        <v>23951.324283988699</v>
      </c>
      <c r="F54" s="42">
        <v>19835.253397532579</v>
      </c>
    </row>
    <row r="55" spans="1:6" x14ac:dyDescent="0.25">
      <c r="A55" s="40">
        <v>43940</v>
      </c>
      <c r="B55" s="42"/>
      <c r="C55" s="42">
        <v>16043.58022271377</v>
      </c>
      <c r="D55" s="42">
        <v>24772.596632347766</v>
      </c>
      <c r="E55" s="42">
        <v>24846.664026480517</v>
      </c>
      <c r="F55" s="42">
        <v>20543.508468052903</v>
      </c>
    </row>
    <row r="56" spans="1:6" x14ac:dyDescent="0.25">
      <c r="A56" s="40">
        <v>43941</v>
      </c>
      <c r="B56" s="42"/>
      <c r="C56" s="42">
        <v>16525.323665688698</v>
      </c>
      <c r="D56" s="42">
        <v>25670.727540137246</v>
      </c>
      <c r="E56" s="42">
        <v>25742.003768972332</v>
      </c>
      <c r="F56" s="42">
        <v>21251.763538573236</v>
      </c>
    </row>
    <row r="57" spans="1:6" x14ac:dyDescent="0.25">
      <c r="A57" s="40">
        <v>43942</v>
      </c>
      <c r="B57" s="42"/>
      <c r="C57" s="42">
        <v>17007.067108663625</v>
      </c>
      <c r="D57" s="42">
        <v>26568.858447926727</v>
      </c>
      <c r="E57" s="42">
        <v>26637.343511464147</v>
      </c>
      <c r="F57" s="42">
        <v>21960.01860909356</v>
      </c>
    </row>
    <row r="58" spans="1:6" x14ac:dyDescent="0.25">
      <c r="A58" s="40">
        <v>43943</v>
      </c>
      <c r="B58" s="42"/>
      <c r="C58" s="42">
        <v>17488.810551638551</v>
      </c>
      <c r="D58" s="42">
        <v>27466.989355716203</v>
      </c>
      <c r="E58" s="42">
        <v>27532.683253955962</v>
      </c>
      <c r="F58" s="42">
        <v>22668.273679613892</v>
      </c>
    </row>
    <row r="59" spans="1:6" x14ac:dyDescent="0.25">
      <c r="A59" s="40">
        <v>43944</v>
      </c>
      <c r="B59" s="42"/>
      <c r="C59" s="42">
        <v>17970.553994613478</v>
      </c>
      <c r="D59" s="42">
        <v>28365.120263505683</v>
      </c>
      <c r="E59" s="42">
        <v>28428.022996447777</v>
      </c>
      <c r="F59" s="42">
        <v>23376.528750134217</v>
      </c>
    </row>
    <row r="60" spans="1:6" x14ac:dyDescent="0.25">
      <c r="A60" s="40">
        <v>43945</v>
      </c>
      <c r="B60" s="42"/>
      <c r="C60" s="42">
        <v>18452.297437588404</v>
      </c>
      <c r="D60" s="42">
        <v>29263.251171295164</v>
      </c>
      <c r="E60" s="42">
        <v>29323.362738939595</v>
      </c>
      <c r="F60" s="42">
        <v>24084.783820654542</v>
      </c>
    </row>
    <row r="61" spans="1:6" x14ac:dyDescent="0.25">
      <c r="A61" s="40">
        <v>43946</v>
      </c>
      <c r="B61" s="42"/>
      <c r="C61" s="42">
        <v>18934.040880563331</v>
      </c>
      <c r="D61" s="42">
        <v>30161.38207908464</v>
      </c>
      <c r="E61" s="42">
        <v>30218.70248143141</v>
      </c>
      <c r="F61" s="42">
        <v>24793.038891174874</v>
      </c>
    </row>
    <row r="62" spans="1:6" x14ac:dyDescent="0.25">
      <c r="A62" s="40">
        <v>43947</v>
      </c>
      <c r="B62" s="42"/>
      <c r="C62" s="42">
        <v>19415.784323538257</v>
      </c>
      <c r="D62" s="42">
        <v>31059.512986874121</v>
      </c>
      <c r="E62" s="42">
        <v>31114.042223923225</v>
      </c>
      <c r="F62" s="42">
        <v>25501.293961695199</v>
      </c>
    </row>
    <row r="63" spans="1:6" x14ac:dyDescent="0.25">
      <c r="A63" s="40">
        <v>43948</v>
      </c>
      <c r="B63" s="42"/>
      <c r="C63" s="42">
        <v>19897.527766513187</v>
      </c>
      <c r="D63" s="42">
        <v>31957.643894663601</v>
      </c>
      <c r="E63" s="42">
        <v>32009.381966415043</v>
      </c>
      <c r="F63" s="42">
        <v>26209.549032215531</v>
      </c>
    </row>
    <row r="64" spans="1:6" x14ac:dyDescent="0.25">
      <c r="A64" s="40">
        <v>43949</v>
      </c>
      <c r="B64" s="42"/>
      <c r="C64" s="42">
        <v>20379.271209488114</v>
      </c>
      <c r="D64" s="42">
        <v>32855.774802453081</v>
      </c>
      <c r="E64" s="42">
        <v>32904.721708906858</v>
      </c>
      <c r="F64" s="42">
        <v>26917.804102735856</v>
      </c>
    </row>
    <row r="65" spans="1:6" x14ac:dyDescent="0.25">
      <c r="A65" s="40">
        <v>43950</v>
      </c>
      <c r="B65" s="42"/>
      <c r="C65" s="42">
        <v>20861.01465246304</v>
      </c>
      <c r="D65" s="42">
        <v>33753.905710242558</v>
      </c>
      <c r="E65" s="42">
        <v>33800.061451398673</v>
      </c>
      <c r="F65" s="42">
        <v>27626.059173256188</v>
      </c>
    </row>
    <row r="66" spans="1:6" x14ac:dyDescent="0.25">
      <c r="A66" s="43">
        <v>43951</v>
      </c>
      <c r="B66" s="42"/>
      <c r="C66" s="42">
        <v>21342.758095437966</v>
      </c>
      <c r="D66" s="42">
        <v>34652.036618032034</v>
      </c>
      <c r="E66" s="42">
        <v>34695.401193890488</v>
      </c>
      <c r="F66" s="42">
        <v>28334.314243776513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7CD0-1347-4F21-976B-77318C089A29}">
  <dimension ref="A1:H66"/>
  <sheetViews>
    <sheetView topLeftCell="A4" workbookViewId="0">
      <selection activeCell="E36" sqref="E3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_xlfn.FORECAST.ETS.STAT($B$2:$B$34,$A$2:$A$34,1,1,1)</f>
        <v>0.5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_xlfn.FORECAST.ETS.STAT($B$2:$B$34,$A$2:$A$34,2,1,1)</f>
        <v>0.499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_xlfn.FORECAST.ETS.STAT($B$2:$B$34,$A$2:$A$34,3,1,1)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_xlfn.FORECAST.ETS.STAT($B$2:$B$34,$A$2:$A$34,4,1,1)</f>
        <v>4.0647758570976222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_xlfn.FORECAST.ETS.STAT($B$2:$B$34,$A$2:$A$34,5,1,1)</f>
        <v>5.5845493531121615E-2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_xlfn.FORECAST.ETS.STAT($B$2:$B$34,$A$2:$A$34,6,1,1)</f>
        <v>145.0385930828015</v>
      </c>
    </row>
    <row r="8" spans="1:8" x14ac:dyDescent="0.25">
      <c r="A8" s="26">
        <v>43893</v>
      </c>
      <c r="B8" s="35">
        <v>4</v>
      </c>
      <c r="G8" t="s">
        <v>52</v>
      </c>
      <c r="H8" s="27">
        <f>_xlfn.FORECAST.ETS.STAT($B$2:$B$34,$A$2:$A$34,7,1,1)</f>
        <v>168.74889279293251</v>
      </c>
    </row>
    <row r="9" spans="1:8" x14ac:dyDescent="0.25">
      <c r="A9" s="26">
        <v>43894</v>
      </c>
      <c r="B9" s="35">
        <v>6</v>
      </c>
    </row>
    <row r="10" spans="1:8" x14ac:dyDescent="0.25">
      <c r="A10" s="26">
        <v>43895</v>
      </c>
      <c r="B10" s="35">
        <v>9</v>
      </c>
    </row>
    <row r="11" spans="1:8" x14ac:dyDescent="0.25">
      <c r="A11" s="26">
        <v>43896</v>
      </c>
      <c r="B11" s="35">
        <v>13</v>
      </c>
    </row>
    <row r="12" spans="1:8" x14ac:dyDescent="0.25">
      <c r="A12" s="26">
        <v>43897</v>
      </c>
      <c r="B12" s="35">
        <v>21</v>
      </c>
    </row>
    <row r="13" spans="1:8" x14ac:dyDescent="0.25">
      <c r="A13" s="26">
        <v>43898</v>
      </c>
      <c r="B13" s="35">
        <v>30</v>
      </c>
    </row>
    <row r="14" spans="1:8" x14ac:dyDescent="0.25">
      <c r="A14" s="26">
        <v>43899</v>
      </c>
      <c r="B14" s="35">
        <v>39</v>
      </c>
    </row>
    <row r="15" spans="1:8" x14ac:dyDescent="0.25">
      <c r="A15" s="26">
        <v>43900</v>
      </c>
      <c r="B15" s="35">
        <v>41</v>
      </c>
    </row>
    <row r="16" spans="1:8" x14ac:dyDescent="0.25">
      <c r="A16" s="26">
        <v>43901</v>
      </c>
      <c r="B16" s="35">
        <v>59</v>
      </c>
    </row>
    <row r="17" spans="1:2" x14ac:dyDescent="0.25">
      <c r="A17" s="26">
        <v>43902</v>
      </c>
      <c r="B17" s="35">
        <v>78</v>
      </c>
    </row>
    <row r="18" spans="1:2" x14ac:dyDescent="0.25">
      <c r="A18" s="26">
        <v>43903</v>
      </c>
      <c r="B18" s="35">
        <v>112</v>
      </c>
    </row>
    <row r="19" spans="1:2" x14ac:dyDescent="0.25">
      <c r="A19" s="26">
        <v>43904</v>
      </c>
      <c r="B19" s="35">
        <v>169</v>
      </c>
    </row>
    <row r="20" spans="1:2" x14ac:dyDescent="0.25">
      <c r="A20" s="26">
        <v>43905</v>
      </c>
      <c r="B20" s="35">
        <v>245</v>
      </c>
    </row>
    <row r="21" spans="1:2" x14ac:dyDescent="0.25">
      <c r="A21" s="26">
        <v>43906</v>
      </c>
      <c r="B21" s="35">
        <v>331</v>
      </c>
    </row>
    <row r="22" spans="1:2" x14ac:dyDescent="0.25">
      <c r="A22" s="26">
        <v>43907</v>
      </c>
      <c r="B22" s="35">
        <v>448</v>
      </c>
    </row>
    <row r="23" spans="1:2" x14ac:dyDescent="0.25">
      <c r="A23" s="26">
        <v>43908</v>
      </c>
      <c r="B23" s="35">
        <v>642</v>
      </c>
    </row>
    <row r="24" spans="1:2" x14ac:dyDescent="0.25">
      <c r="A24" s="26">
        <v>43909</v>
      </c>
      <c r="B24" s="35">
        <v>785</v>
      </c>
    </row>
    <row r="25" spans="1:2" x14ac:dyDescent="0.25">
      <c r="A25" s="26">
        <v>43910</v>
      </c>
      <c r="B25" s="35">
        <v>1020</v>
      </c>
    </row>
    <row r="26" spans="1:2" x14ac:dyDescent="0.25">
      <c r="A26" s="26">
        <v>43911</v>
      </c>
      <c r="B26" s="35">
        <v>1280</v>
      </c>
    </row>
    <row r="27" spans="1:2" x14ac:dyDescent="0.25">
      <c r="A27" s="26">
        <v>43912</v>
      </c>
      <c r="B27" s="35">
        <v>1600</v>
      </c>
    </row>
    <row r="28" spans="1:2" x14ac:dyDescent="0.25">
      <c r="A28" s="26">
        <v>43913</v>
      </c>
      <c r="B28" s="35">
        <v>2060</v>
      </c>
    </row>
    <row r="29" spans="1:2" x14ac:dyDescent="0.25">
      <c r="A29" s="26">
        <v>43914</v>
      </c>
      <c r="B29" s="35">
        <v>2362</v>
      </c>
    </row>
    <row r="30" spans="1:2" x14ac:dyDescent="0.25">
      <c r="A30" s="26">
        <v>43915</v>
      </c>
      <c r="B30" s="35">
        <v>2995</v>
      </c>
    </row>
    <row r="31" spans="1:2" x14ac:dyDescent="0.25">
      <c r="A31" s="26">
        <v>43916</v>
      </c>
      <c r="B31" s="35">
        <v>3544</v>
      </c>
    </row>
    <row r="32" spans="1:2" x14ac:dyDescent="0.25">
      <c r="A32" s="26">
        <v>43917</v>
      </c>
      <c r="B32" s="35">
        <v>4268</v>
      </c>
    </row>
    <row r="33" spans="1:5" x14ac:dyDescent="0.25">
      <c r="A33" s="26">
        <v>43918</v>
      </c>
      <c r="B33" s="35">
        <v>5170</v>
      </c>
    </row>
    <row r="34" spans="1:5" x14ac:dyDescent="0.25">
      <c r="A34" s="26">
        <v>43919</v>
      </c>
      <c r="B34" s="35">
        <v>5962</v>
      </c>
      <c r="C34" s="35">
        <v>5962</v>
      </c>
      <c r="D34" s="35">
        <v>5962</v>
      </c>
      <c r="E34" s="35">
        <v>5962</v>
      </c>
    </row>
    <row r="35" spans="1:5" x14ac:dyDescent="0.25">
      <c r="A35" s="26">
        <v>43920</v>
      </c>
      <c r="C35" s="35">
        <f t="shared" ref="C35:C66" si="0">_xlfn.FORECAST.ETS(A35,$B$2:$B$34,$A$2:$A$34,1,1)</f>
        <v>6809.9784765581808</v>
      </c>
      <c r="D35" s="35">
        <f t="shared" ref="D35:D66" si="1">C35-_xlfn.FORECAST.ETS.CONFINT(A35,$B$2:$B$34,$A$2:$A$34,0.95,1,1)</f>
        <v>6608.63783325843</v>
      </c>
      <c r="E35" s="35">
        <f t="shared" ref="E35:E66" si="2">C35+_xlfn.FORECAST.ETS.CONFINT(A35,$B$2:$B$34,$A$2:$A$34,0.95,1,1)</f>
        <v>7011.3191198579316</v>
      </c>
    </row>
    <row r="36" spans="1:5" x14ac:dyDescent="0.25">
      <c r="A36" s="26">
        <v>43921</v>
      </c>
      <c r="C36" s="35">
        <f t="shared" si="0"/>
        <v>7708.1093843476601</v>
      </c>
      <c r="D36" s="35">
        <f t="shared" si="1"/>
        <v>7423.5130496602978</v>
      </c>
      <c r="E36" s="35">
        <f t="shared" si="2"/>
        <v>7992.7057190350224</v>
      </c>
    </row>
    <row r="37" spans="1:5" x14ac:dyDescent="0.25">
      <c r="A37" s="26">
        <v>43922</v>
      </c>
      <c r="C37" s="35">
        <f t="shared" si="0"/>
        <v>8606.2402921371395</v>
      </c>
      <c r="D37" s="35">
        <f t="shared" si="1"/>
        <v>8191.556520460892</v>
      </c>
      <c r="E37" s="35">
        <f t="shared" si="2"/>
        <v>9020.924063813387</v>
      </c>
    </row>
    <row r="38" spans="1:5" x14ac:dyDescent="0.25">
      <c r="A38" s="26">
        <v>43923</v>
      </c>
      <c r="C38" s="35">
        <f t="shared" si="0"/>
        <v>9504.3711999266179</v>
      </c>
      <c r="D38" s="35">
        <f t="shared" si="1"/>
        <v>8926.7651427770852</v>
      </c>
      <c r="E38" s="35">
        <f t="shared" si="2"/>
        <v>10081.977257076151</v>
      </c>
    </row>
    <row r="39" spans="1:5" x14ac:dyDescent="0.25">
      <c r="A39" s="26">
        <v>43924</v>
      </c>
      <c r="C39" s="35">
        <f t="shared" si="0"/>
        <v>10402.502107716096</v>
      </c>
      <c r="D39" s="35">
        <f t="shared" si="1"/>
        <v>9636.8772085003966</v>
      </c>
      <c r="E39" s="35">
        <f t="shared" si="2"/>
        <v>11168.127006931796</v>
      </c>
    </row>
    <row r="40" spans="1:5" x14ac:dyDescent="0.25">
      <c r="A40" s="26">
        <v>43925</v>
      </c>
      <c r="C40" s="35">
        <f t="shared" si="0"/>
        <v>11300.633015505577</v>
      </c>
      <c r="D40" s="35">
        <f t="shared" si="1"/>
        <v>10326.051643884764</v>
      </c>
      <c r="E40" s="35">
        <f t="shared" si="2"/>
        <v>12275.214387126389</v>
      </c>
    </row>
    <row r="41" spans="1:5" x14ac:dyDescent="0.25">
      <c r="A41" s="26">
        <v>43926</v>
      </c>
      <c r="C41" s="35">
        <f t="shared" si="0"/>
        <v>12198.763923295057</v>
      </c>
      <c r="D41" s="35">
        <f t="shared" si="1"/>
        <v>10996.807651054427</v>
      </c>
      <c r="E41" s="35">
        <f t="shared" si="2"/>
        <v>13400.720195535687</v>
      </c>
    </row>
    <row r="42" spans="1:5" x14ac:dyDescent="0.25">
      <c r="A42" s="26">
        <v>43927</v>
      </c>
      <c r="C42" s="35">
        <f t="shared" si="0"/>
        <v>13096.894831084535</v>
      </c>
      <c r="D42" s="35">
        <f t="shared" si="1"/>
        <v>11650.852089671645</v>
      </c>
      <c r="E42" s="35">
        <f t="shared" si="2"/>
        <v>14542.937572497425</v>
      </c>
    </row>
    <row r="43" spans="1:5" x14ac:dyDescent="0.25">
      <c r="A43" s="26">
        <v>43928</v>
      </c>
      <c r="C43" s="35">
        <f t="shared" si="0"/>
        <v>13995.025738874014</v>
      </c>
      <c r="D43" s="35">
        <f t="shared" si="1"/>
        <v>12289.441067553867</v>
      </c>
      <c r="E43" s="35">
        <f t="shared" si="2"/>
        <v>15700.61041019416</v>
      </c>
    </row>
    <row r="44" spans="1:5" x14ac:dyDescent="0.25">
      <c r="A44" s="26">
        <v>43929</v>
      </c>
      <c r="C44" s="35">
        <f t="shared" si="0"/>
        <v>14893.156646663494</v>
      </c>
      <c r="D44" s="35">
        <f t="shared" si="1"/>
        <v>12913.55433917453</v>
      </c>
      <c r="E44" s="35">
        <f t="shared" si="2"/>
        <v>16872.758954152458</v>
      </c>
    </row>
    <row r="45" spans="1:5" x14ac:dyDescent="0.25">
      <c r="A45" s="26">
        <v>43930</v>
      </c>
      <c r="C45" s="35">
        <f t="shared" si="0"/>
        <v>15791.287554452974</v>
      </c>
      <c r="D45" s="35">
        <f t="shared" si="1"/>
        <v>13523.988210166466</v>
      </c>
      <c r="E45" s="35">
        <f t="shared" si="2"/>
        <v>18058.586898739482</v>
      </c>
    </row>
    <row r="46" spans="1:5" x14ac:dyDescent="0.25">
      <c r="A46" s="26">
        <v>43931</v>
      </c>
      <c r="C46" s="35">
        <f t="shared" si="0"/>
        <v>16689.418462242451</v>
      </c>
      <c r="D46" s="35">
        <f t="shared" si="1"/>
        <v>14121.409473611286</v>
      </c>
      <c r="E46" s="35">
        <f t="shared" si="2"/>
        <v>19257.427450873616</v>
      </c>
    </row>
    <row r="47" spans="1:5" x14ac:dyDescent="0.25">
      <c r="A47" s="26">
        <v>43932</v>
      </c>
      <c r="C47" s="35">
        <f t="shared" si="0"/>
        <v>17587.549370031931</v>
      </c>
      <c r="D47" s="35">
        <f t="shared" si="1"/>
        <v>14706.389035137339</v>
      </c>
      <c r="E47" s="35">
        <f t="shared" si="2"/>
        <v>20468.709704926525</v>
      </c>
    </row>
    <row r="48" spans="1:5" x14ac:dyDescent="0.25">
      <c r="A48" s="26">
        <v>43933</v>
      </c>
      <c r="C48" s="35">
        <f t="shared" si="0"/>
        <v>18485.680277821411</v>
      </c>
      <c r="D48" s="35">
        <f t="shared" si="1"/>
        <v>15279.424131171645</v>
      </c>
      <c r="E48" s="35">
        <f t="shared" si="2"/>
        <v>21691.936424471176</v>
      </c>
    </row>
    <row r="49" spans="1:5" x14ac:dyDescent="0.25">
      <c r="A49" s="26">
        <v>43934</v>
      </c>
      <c r="C49" s="35">
        <f t="shared" si="0"/>
        <v>19383.811185610892</v>
      </c>
      <c r="D49" s="35">
        <f t="shared" si="1"/>
        <v>15840.953722254806</v>
      </c>
      <c r="E49" s="35">
        <f t="shared" si="2"/>
        <v>22926.668648966977</v>
      </c>
    </row>
    <row r="50" spans="1:5" x14ac:dyDescent="0.25">
      <c r="A50" s="26">
        <v>43935</v>
      </c>
      <c r="C50" s="35">
        <f t="shared" si="0"/>
        <v>20281.942093400368</v>
      </c>
      <c r="D50" s="35">
        <f t="shared" si="1"/>
        <v>16391.369578866746</v>
      </c>
      <c r="E50" s="35">
        <f t="shared" si="2"/>
        <v>24172.51460793399</v>
      </c>
    </row>
    <row r="51" spans="1:5" x14ac:dyDescent="0.25">
      <c r="A51" s="26">
        <v>43936</v>
      </c>
      <c r="C51" s="35">
        <f t="shared" si="0"/>
        <v>21180.073001189849</v>
      </c>
      <c r="D51" s="35">
        <f t="shared" si="1"/>
        <v>16931.024523497694</v>
      </c>
      <c r="E51" s="35">
        <f t="shared" si="2"/>
        <v>25429.121478882003</v>
      </c>
    </row>
    <row r="52" spans="1:5" x14ac:dyDescent="0.25">
      <c r="A52" s="26">
        <v>43937</v>
      </c>
      <c r="C52" s="35">
        <f t="shared" si="0"/>
        <v>22078.203908979329</v>
      </c>
      <c r="D52" s="35">
        <f t="shared" si="1"/>
        <v>17460.238722585258</v>
      </c>
      <c r="E52" s="35">
        <f t="shared" si="2"/>
        <v>26696.1690953734</v>
      </c>
    </row>
    <row r="53" spans="1:5" x14ac:dyDescent="0.25">
      <c r="A53" s="26">
        <v>43938</v>
      </c>
      <c r="C53" s="35">
        <f t="shared" si="0"/>
        <v>22976.334816768809</v>
      </c>
      <c r="D53" s="35">
        <f t="shared" si="1"/>
        <v>17979.304597324241</v>
      </c>
      <c r="E53" s="35">
        <f t="shared" si="2"/>
        <v>27973.365036213378</v>
      </c>
    </row>
    <row r="54" spans="1:5" x14ac:dyDescent="0.25">
      <c r="A54" s="26">
        <v>43939</v>
      </c>
      <c r="C54" s="35">
        <f t="shared" si="0"/>
        <v>23874.465724558286</v>
      </c>
      <c r="D54" s="35">
        <f t="shared" si="1"/>
        <v>18488.490729076886</v>
      </c>
      <c r="E54" s="35">
        <f t="shared" si="2"/>
        <v>29260.440720039685</v>
      </c>
    </row>
    <row r="55" spans="1:5" x14ac:dyDescent="0.25">
      <c r="A55" s="26">
        <v>43940</v>
      </c>
      <c r="C55" s="35">
        <f t="shared" si="0"/>
        <v>24772.596632347766</v>
      </c>
      <c r="D55" s="35">
        <f t="shared" si="1"/>
        <v>18988.045015432024</v>
      </c>
      <c r="E55" s="35">
        <f t="shared" si="2"/>
        <v>30557.148249263508</v>
      </c>
    </row>
    <row r="56" spans="1:5" x14ac:dyDescent="0.25">
      <c r="A56" s="26">
        <v>43941</v>
      </c>
      <c r="C56" s="35">
        <f t="shared" si="0"/>
        <v>25670.727540137246</v>
      </c>
      <c r="D56" s="35">
        <f t="shared" si="1"/>
        <v>19478.197256257627</v>
      </c>
      <c r="E56" s="35">
        <f t="shared" si="2"/>
        <v>31863.257824016866</v>
      </c>
    </row>
    <row r="57" spans="1:5" x14ac:dyDescent="0.25">
      <c r="A57" s="26">
        <v>43942</v>
      </c>
      <c r="C57" s="35">
        <f t="shared" si="0"/>
        <v>26568.858447926727</v>
      </c>
      <c r="D57" s="35">
        <f t="shared" si="1"/>
        <v>19959.161298415951</v>
      </c>
      <c r="E57" s="35">
        <f t="shared" si="2"/>
        <v>33178.555597437502</v>
      </c>
    </row>
    <row r="58" spans="1:5" x14ac:dyDescent="0.25">
      <c r="A58" s="26">
        <v>43943</v>
      </c>
      <c r="C58" s="35">
        <f t="shared" si="0"/>
        <v>27466.989355716203</v>
      </c>
      <c r="D58" s="35">
        <f t="shared" si="1"/>
        <v>20431.136833419732</v>
      </c>
      <c r="E58" s="35">
        <f t="shared" si="2"/>
        <v>34502.841878012674</v>
      </c>
    </row>
    <row r="59" spans="1:5" x14ac:dyDescent="0.25">
      <c r="A59" s="26">
        <v>43944</v>
      </c>
      <c r="C59" s="35">
        <f t="shared" si="0"/>
        <v>28365.120263505683</v>
      </c>
      <c r="D59" s="35">
        <f t="shared" si="1"/>
        <v>20894.310918406631</v>
      </c>
      <c r="E59" s="35">
        <f t="shared" si="2"/>
        <v>35835.92960860474</v>
      </c>
    </row>
    <row r="60" spans="1:5" x14ac:dyDescent="0.25">
      <c r="A60" s="26">
        <v>43945</v>
      </c>
      <c r="C60" s="35">
        <f t="shared" si="0"/>
        <v>29263.251171295164</v>
      </c>
      <c r="D60" s="35">
        <f t="shared" si="1"/>
        <v>21348.859273841445</v>
      </c>
      <c r="E60" s="35">
        <f t="shared" si="2"/>
        <v>37177.643068748883</v>
      </c>
    </row>
    <row r="61" spans="1:5" x14ac:dyDescent="0.25">
      <c r="A61" s="26">
        <v>43946</v>
      </c>
      <c r="C61" s="35">
        <f t="shared" si="0"/>
        <v>30161.38207908464</v>
      </c>
      <c r="D61" s="35">
        <f t="shared" si="1"/>
        <v>21794.947399080265</v>
      </c>
      <c r="E61" s="35">
        <f t="shared" si="2"/>
        <v>38527.816759089015</v>
      </c>
    </row>
    <row r="62" spans="1:5" x14ac:dyDescent="0.25">
      <c r="A62" s="26">
        <v>43947</v>
      </c>
      <c r="C62" s="35">
        <f t="shared" si="0"/>
        <v>31059.512986874121</v>
      </c>
      <c r="D62" s="35">
        <f t="shared" si="1"/>
        <v>22232.731537897111</v>
      </c>
      <c r="E62" s="35">
        <f t="shared" si="2"/>
        <v>39886.29443585113</v>
      </c>
    </row>
    <row r="63" spans="1:5" x14ac:dyDescent="0.25">
      <c r="A63" s="26">
        <v>43948</v>
      </c>
      <c r="C63" s="35">
        <f t="shared" si="0"/>
        <v>31957.643894663601</v>
      </c>
      <c r="D63" s="35">
        <f t="shared" si="1"/>
        <v>22662.359519323356</v>
      </c>
      <c r="E63" s="35">
        <f t="shared" si="2"/>
        <v>41252.928270003846</v>
      </c>
    </row>
    <row r="64" spans="1:5" x14ac:dyDescent="0.25">
      <c r="A64" s="26">
        <v>43949</v>
      </c>
      <c r="C64" s="35">
        <f t="shared" si="0"/>
        <v>32855.774802453081</v>
      </c>
      <c r="D64" s="35">
        <f t="shared" si="1"/>
        <v>23083.971494036137</v>
      </c>
      <c r="E64" s="35">
        <f t="shared" si="2"/>
        <v>42627.578110870025</v>
      </c>
    </row>
    <row r="65" spans="1:5" x14ac:dyDescent="0.25">
      <c r="A65" s="26">
        <v>43950</v>
      </c>
      <c r="C65" s="35">
        <f t="shared" si="0"/>
        <v>33753.905710242558</v>
      </c>
      <c r="D65" s="35">
        <f t="shared" si="1"/>
        <v>23497.70058260762</v>
      </c>
      <c r="E65" s="35">
        <f t="shared" si="2"/>
        <v>44010.110837877495</v>
      </c>
    </row>
    <row r="66" spans="1:5" x14ac:dyDescent="0.25">
      <c r="A66" s="26">
        <v>43951</v>
      </c>
      <c r="C66" s="35">
        <f t="shared" si="0"/>
        <v>34652.036618032034</v>
      </c>
      <c r="D66" s="35">
        <f t="shared" si="1"/>
        <v>23903.673448881855</v>
      </c>
      <c r="E66" s="35">
        <f t="shared" si="2"/>
        <v>45400.399787182214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AC Region</vt:lpstr>
      <vt:lpstr>AC Age</vt:lpstr>
      <vt:lpstr>Symptoms</vt:lpstr>
      <vt:lpstr>DND Age</vt:lpstr>
      <vt:lpstr>Week</vt:lpstr>
      <vt:lpstr>Weekday</vt:lpstr>
      <vt:lpstr>FCT AC</vt:lpstr>
      <vt:lpstr>FCT AC 29</vt:lpstr>
      <vt:lpstr>FCT AC 30</vt:lpstr>
      <vt:lpstr>FCT DNC</vt:lpstr>
      <vt:lpstr>FCT DNC 29</vt:lpstr>
      <vt:lpstr>FCT DNC 30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2020-03-30T12:57:21Z</dcterms:modified>
</cp:coreProperties>
</file>