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C92AE39E-B843-42F1-9989-6B0F6C8791B0}" xr6:coauthVersionLast="45" xr6:coauthVersionMax="45" xr10:uidLastSave="{00000000-0000-0000-0000-000000000000}"/>
  <bookViews>
    <workbookView xWindow="-27990" yWindow="-120" windowWidth="28110" windowHeight="16440" tabRatio="758" xr2:uid="{690E66F5-A47F-45E5-A75B-442D4617D3F3}"/>
  </bookViews>
  <sheets>
    <sheet name="Data" sheetId="1" r:id="rId1"/>
    <sheet name="AC Region" sheetId="26" r:id="rId2"/>
    <sheet name="AC Age" sheetId="25" r:id="rId3"/>
    <sheet name="Symptoms" sheetId="24" r:id="rId4"/>
    <sheet name="DND Age" sheetId="23" r:id="rId5"/>
    <sheet name="Week" sheetId="17" r:id="rId6"/>
    <sheet name="Weekday" sheetId="16" r:id="rId7"/>
    <sheet name="F AC" sheetId="15" r:id="rId8"/>
    <sheet name="F AC0405" sheetId="43" r:id="rId9"/>
    <sheet name="F AC0406" sheetId="46" r:id="rId10"/>
    <sheet name="F DNC" sheetId="14" r:id="rId11"/>
    <sheet name="F DNC0405" sheetId="44" r:id="rId12"/>
    <sheet name="F DNC0406" sheetId="47" r:id="rId13"/>
    <sheet name="F AD" sheetId="36" r:id="rId14"/>
    <sheet name="F AD0405" sheetId="45" r:id="rId15"/>
    <sheet name="F AD0406" sheetId="48" r:id="rId16"/>
    <sheet name="Evolution" sheetId="7" r:id="rId17"/>
    <sheet name="RoG" sheetId="18" r:id="rId18"/>
    <sheet name="Share AS" sheetId="19" r:id="rId19"/>
  </sheets>
  <definedNames>
    <definedName name="_xlcn.WorksheetConnection_COVID19PT.xlsxData1" hidden="1">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COVID19 PT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2" i="23" l="1"/>
  <c r="AD42" i="23"/>
  <c r="AF42" i="23" s="1"/>
  <c r="AC42" i="23"/>
  <c r="AB42" i="23"/>
  <c r="AA42" i="23"/>
  <c r="Z42" i="23"/>
  <c r="Y42" i="23"/>
  <c r="X42" i="23"/>
  <c r="W42" i="23"/>
  <c r="V42" i="23"/>
  <c r="U42" i="23"/>
  <c r="T42" i="23"/>
  <c r="AE42" i="25"/>
  <c r="AD42" i="25"/>
  <c r="AC42" i="25"/>
  <c r="AB42" i="25"/>
  <c r="AA42" i="25"/>
  <c r="Z42" i="25"/>
  <c r="Y42" i="25"/>
  <c r="X42" i="25"/>
  <c r="W42" i="25"/>
  <c r="V42" i="25"/>
  <c r="U42" i="25"/>
  <c r="T42" i="25"/>
  <c r="AI42" i="1"/>
  <c r="AH42" i="1"/>
  <c r="AG42" i="1"/>
  <c r="AF42" i="1"/>
  <c r="AE42" i="1"/>
  <c r="AD42" i="1"/>
  <c r="AC42" i="1"/>
  <c r="AB42" i="1"/>
  <c r="AA42" i="1"/>
  <c r="W42" i="1"/>
  <c r="T42" i="1"/>
  <c r="S42" i="1"/>
  <c r="R42" i="1"/>
  <c r="Q42" i="1"/>
  <c r="P42" i="1"/>
  <c r="O42" i="1"/>
  <c r="AJ42" i="1" s="1"/>
  <c r="N42" i="1"/>
  <c r="X42" i="1" s="1"/>
  <c r="M42" i="1"/>
  <c r="L42" i="1"/>
  <c r="V42" i="1" s="1"/>
  <c r="K42" i="1"/>
  <c r="U42" i="1" s="1"/>
  <c r="C46" i="48"/>
  <c r="C58" i="48"/>
  <c r="C70" i="48"/>
  <c r="C82" i="48"/>
  <c r="C48" i="48"/>
  <c r="C72" i="48"/>
  <c r="C75" i="48"/>
  <c r="C64" i="48"/>
  <c r="C53" i="48"/>
  <c r="C89" i="48"/>
  <c r="C47" i="48"/>
  <c r="C59" i="48"/>
  <c r="C71" i="48"/>
  <c r="C83" i="48"/>
  <c r="C60" i="48"/>
  <c r="C84" i="48"/>
  <c r="H4" i="48"/>
  <c r="C76" i="48"/>
  <c r="C65" i="48"/>
  <c r="C49" i="48"/>
  <c r="C61" i="48"/>
  <c r="C73" i="48"/>
  <c r="C85" i="48"/>
  <c r="H2" i="48"/>
  <c r="C50" i="48"/>
  <c r="C62" i="48"/>
  <c r="C74" i="48"/>
  <c r="C86" i="48"/>
  <c r="H3" i="48"/>
  <c r="C51" i="48"/>
  <c r="C63" i="48"/>
  <c r="C87" i="48"/>
  <c r="C52" i="48"/>
  <c r="C88" i="48"/>
  <c r="H5" i="48"/>
  <c r="C77" i="48"/>
  <c r="H6" i="48"/>
  <c r="C54" i="48"/>
  <c r="C66" i="48"/>
  <c r="C78" i="48"/>
  <c r="C90" i="48"/>
  <c r="H7" i="48"/>
  <c r="C43" i="48"/>
  <c r="C55" i="48"/>
  <c r="C67" i="48"/>
  <c r="C79" i="48"/>
  <c r="C91" i="48"/>
  <c r="H8" i="48"/>
  <c r="C44" i="48"/>
  <c r="C56" i="48"/>
  <c r="C68" i="48"/>
  <c r="C80" i="48"/>
  <c r="C92" i="48"/>
  <c r="C45" i="48"/>
  <c r="C57" i="48"/>
  <c r="C69" i="48"/>
  <c r="C81" i="48"/>
  <c r="M92" i="14"/>
  <c r="C47" i="47"/>
  <c r="C59" i="47"/>
  <c r="C71" i="47"/>
  <c r="C83" i="47"/>
  <c r="C48" i="47"/>
  <c r="C60" i="47"/>
  <c r="C72" i="47"/>
  <c r="C84" i="47"/>
  <c r="H5" i="47"/>
  <c r="C77" i="47"/>
  <c r="C81" i="47"/>
  <c r="C70" i="47"/>
  <c r="C49" i="47"/>
  <c r="C61" i="47"/>
  <c r="C73" i="47"/>
  <c r="C85" i="47"/>
  <c r="H2" i="47"/>
  <c r="C50" i="47"/>
  <c r="C62" i="47"/>
  <c r="C74" i="47"/>
  <c r="C86" i="47"/>
  <c r="H3" i="47"/>
  <c r="C64" i="47"/>
  <c r="C88" i="47"/>
  <c r="C53" i="47"/>
  <c r="C89" i="47"/>
  <c r="H6" i="47"/>
  <c r="C57" i="47"/>
  <c r="C58" i="47"/>
  <c r="C51" i="47"/>
  <c r="C63" i="47"/>
  <c r="C75" i="47"/>
  <c r="C87" i="47"/>
  <c r="H4" i="47"/>
  <c r="C52" i="47"/>
  <c r="C76" i="47"/>
  <c r="C65" i="47"/>
  <c r="C69" i="47"/>
  <c r="C82" i="47"/>
  <c r="C54" i="47"/>
  <c r="C66" i="47"/>
  <c r="C78" i="47"/>
  <c r="C90" i="47"/>
  <c r="H7" i="47"/>
  <c r="C43" i="47"/>
  <c r="C55" i="47"/>
  <c r="C67" i="47"/>
  <c r="C79" i="47"/>
  <c r="C91" i="47"/>
  <c r="H8" i="47"/>
  <c r="C44" i="47"/>
  <c r="C56" i="47"/>
  <c r="C68" i="47"/>
  <c r="C80" i="47"/>
  <c r="C92" i="47"/>
  <c r="C45" i="47"/>
  <c r="C46" i="47"/>
  <c r="C46" i="46"/>
  <c r="C58" i="46"/>
  <c r="C70" i="46"/>
  <c r="C82" i="46"/>
  <c r="C48" i="46"/>
  <c r="C72" i="46"/>
  <c r="C87" i="46"/>
  <c r="C64" i="46"/>
  <c r="C53" i="46"/>
  <c r="C47" i="46"/>
  <c r="C59" i="46"/>
  <c r="C71" i="46"/>
  <c r="C83" i="46"/>
  <c r="C60" i="46"/>
  <c r="C84" i="46"/>
  <c r="H4" i="46"/>
  <c r="C76" i="46"/>
  <c r="C77" i="46"/>
  <c r="C49" i="46"/>
  <c r="C61" i="46"/>
  <c r="C73" i="46"/>
  <c r="C85" i="46"/>
  <c r="H2" i="46"/>
  <c r="C50" i="46"/>
  <c r="C62" i="46"/>
  <c r="C74" i="46"/>
  <c r="C86" i="46"/>
  <c r="H3" i="46"/>
  <c r="C51" i="46"/>
  <c r="C63" i="46"/>
  <c r="C75" i="46"/>
  <c r="C52" i="46"/>
  <c r="C88" i="46"/>
  <c r="H5" i="46"/>
  <c r="C65" i="46"/>
  <c r="C89" i="46"/>
  <c r="H6" i="46"/>
  <c r="C54" i="46"/>
  <c r="C66" i="46"/>
  <c r="C78" i="46"/>
  <c r="C90" i="46"/>
  <c r="H7" i="46"/>
  <c r="C43" i="46"/>
  <c r="C55" i="46"/>
  <c r="C67" i="46"/>
  <c r="C79" i="46"/>
  <c r="C91" i="46"/>
  <c r="H8" i="46"/>
  <c r="C44" i="46"/>
  <c r="C56" i="46"/>
  <c r="C68" i="46"/>
  <c r="C80" i="46"/>
  <c r="C92" i="46"/>
  <c r="C45" i="46"/>
  <c r="C57" i="46"/>
  <c r="C69" i="46"/>
  <c r="C81" i="46"/>
  <c r="AG42" i="23" l="1"/>
  <c r="Y42" i="1"/>
  <c r="Z42" i="1"/>
  <c r="AE41" i="23"/>
  <c r="AD41" i="23"/>
  <c r="AF41" i="23" s="1"/>
  <c r="AC41" i="23"/>
  <c r="AB41" i="23"/>
  <c r="AA41" i="23"/>
  <c r="Z41" i="23"/>
  <c r="Y41" i="23"/>
  <c r="X41" i="23"/>
  <c r="W41" i="23"/>
  <c r="V41" i="23"/>
  <c r="U41" i="23"/>
  <c r="T41" i="23"/>
  <c r="AE41" i="25"/>
  <c r="AD41" i="25"/>
  <c r="AC41" i="25"/>
  <c r="AB41" i="25"/>
  <c r="AA41" i="25"/>
  <c r="Z41" i="25"/>
  <c r="Y41" i="25"/>
  <c r="X41" i="25"/>
  <c r="W41" i="25"/>
  <c r="V41" i="25"/>
  <c r="U41" i="25"/>
  <c r="T41" i="25"/>
  <c r="AL42" i="1"/>
  <c r="AL43" i="1"/>
  <c r="AL44" i="1"/>
  <c r="AL45" i="1"/>
  <c r="AL46" i="1"/>
  <c r="AL47" i="1"/>
  <c r="AL48" i="1"/>
  <c r="AL49" i="1"/>
  <c r="AL50" i="1"/>
  <c r="AM42" i="1"/>
  <c r="AM43" i="1"/>
  <c r="AM44" i="1"/>
  <c r="AM45" i="1"/>
  <c r="AM46" i="1"/>
  <c r="AM47" i="1"/>
  <c r="AM48" i="1"/>
  <c r="AM49" i="1"/>
  <c r="AM50" i="1"/>
  <c r="AN42" i="1"/>
  <c r="AN43" i="1"/>
  <c r="AN44" i="1"/>
  <c r="AN45" i="1"/>
  <c r="AN46" i="1"/>
  <c r="AN47" i="1"/>
  <c r="AN48" i="1"/>
  <c r="AN49" i="1"/>
  <c r="AN50" i="1"/>
  <c r="AN41" i="1"/>
  <c r="AM41" i="1"/>
  <c r="AL41" i="1"/>
  <c r="AH41" i="1"/>
  <c r="AG41" i="1"/>
  <c r="AF41" i="1"/>
  <c r="AE41" i="1"/>
  <c r="AD41" i="1"/>
  <c r="AC41" i="1"/>
  <c r="AB41" i="1"/>
  <c r="AA41" i="1"/>
  <c r="X41" i="1"/>
  <c r="T41" i="1"/>
  <c r="S41" i="1"/>
  <c r="R41" i="1"/>
  <c r="Q41" i="1"/>
  <c r="P41" i="1"/>
  <c r="O41" i="1"/>
  <c r="AJ41" i="1" s="1"/>
  <c r="N41" i="1"/>
  <c r="M41" i="1"/>
  <c r="W41" i="1" s="1"/>
  <c r="L41" i="1"/>
  <c r="K41" i="1"/>
  <c r="U41" i="1" s="1"/>
  <c r="C42" i="45"/>
  <c r="C54" i="45"/>
  <c r="C66" i="45"/>
  <c r="C78" i="45"/>
  <c r="C90" i="45"/>
  <c r="H8" i="45"/>
  <c r="C48" i="45"/>
  <c r="C85" i="45"/>
  <c r="C51" i="45"/>
  <c r="C43" i="45"/>
  <c r="C55" i="45"/>
  <c r="C67" i="45"/>
  <c r="C79" i="45"/>
  <c r="C91" i="45"/>
  <c r="C60" i="45"/>
  <c r="C61" i="45"/>
  <c r="C74" i="45"/>
  <c r="C87" i="45"/>
  <c r="H5" i="45"/>
  <c r="C65" i="45"/>
  <c r="H7" i="45"/>
  <c r="C44" i="45"/>
  <c r="C56" i="45"/>
  <c r="C68" i="45"/>
  <c r="C80" i="45"/>
  <c r="C84" i="45"/>
  <c r="H3" i="45"/>
  <c r="C86" i="45"/>
  <c r="C77" i="45"/>
  <c r="C45" i="45"/>
  <c r="C57" i="45"/>
  <c r="C69" i="45"/>
  <c r="C81" i="45"/>
  <c r="C72" i="45"/>
  <c r="C49" i="45"/>
  <c r="C62" i="45"/>
  <c r="H4" i="45"/>
  <c r="C89" i="45"/>
  <c r="C46" i="45"/>
  <c r="C58" i="45"/>
  <c r="C70" i="45"/>
  <c r="C82" i="45"/>
  <c r="H2" i="45"/>
  <c r="C73" i="45"/>
  <c r="C63" i="45"/>
  <c r="C47" i="45"/>
  <c r="C59" i="45"/>
  <c r="C71" i="45"/>
  <c r="C83" i="45"/>
  <c r="C75" i="45"/>
  <c r="C50" i="45"/>
  <c r="C52" i="45"/>
  <c r="C64" i="45"/>
  <c r="C76" i="45"/>
  <c r="C88" i="45"/>
  <c r="H6" i="45"/>
  <c r="C53" i="45"/>
  <c r="M91" i="14"/>
  <c r="C90" i="44"/>
  <c r="C56" i="44"/>
  <c r="C58" i="44"/>
  <c r="C47" i="44"/>
  <c r="C59" i="44"/>
  <c r="C71" i="44"/>
  <c r="C83" i="44"/>
  <c r="C48" i="44"/>
  <c r="C60" i="44"/>
  <c r="C72" i="44"/>
  <c r="C84" i="44"/>
  <c r="H2" i="44"/>
  <c r="C66" i="44"/>
  <c r="C79" i="44"/>
  <c r="C81" i="44"/>
  <c r="C70" i="44"/>
  <c r="C68" i="44"/>
  <c r="C46" i="44"/>
  <c r="C49" i="44"/>
  <c r="C61" i="44"/>
  <c r="C73" i="44"/>
  <c r="C85" i="44"/>
  <c r="H3" i="44"/>
  <c r="C76" i="44"/>
  <c r="C88" i="44"/>
  <c r="H6" i="44"/>
  <c r="C77" i="44"/>
  <c r="C54" i="44"/>
  <c r="C43" i="44"/>
  <c r="C57" i="44"/>
  <c r="C50" i="44"/>
  <c r="C62" i="44"/>
  <c r="C74" i="44"/>
  <c r="C86" i="44"/>
  <c r="H4" i="44"/>
  <c r="C52" i="44"/>
  <c r="C53" i="44"/>
  <c r="C89" i="44"/>
  <c r="H7" i="44"/>
  <c r="C78" i="44"/>
  <c r="C67" i="44"/>
  <c r="C91" i="44"/>
  <c r="C44" i="44"/>
  <c r="C45" i="44"/>
  <c r="C51" i="44"/>
  <c r="C63" i="44"/>
  <c r="C75" i="44"/>
  <c r="C87" i="44"/>
  <c r="H5" i="44"/>
  <c r="C64" i="44"/>
  <c r="C65" i="44"/>
  <c r="C42" i="44"/>
  <c r="H8" i="44"/>
  <c r="C55" i="44"/>
  <c r="C80" i="44"/>
  <c r="C69" i="44"/>
  <c r="C82" i="44"/>
  <c r="C42" i="43"/>
  <c r="C54" i="43"/>
  <c r="C66" i="43"/>
  <c r="C78" i="43"/>
  <c r="C90" i="43"/>
  <c r="H8" i="43"/>
  <c r="C75" i="43"/>
  <c r="C43" i="43"/>
  <c r="C55" i="43"/>
  <c r="C67" i="43"/>
  <c r="C79" i="43"/>
  <c r="C91" i="43"/>
  <c r="C87" i="43"/>
  <c r="C44" i="43"/>
  <c r="C56" i="43"/>
  <c r="C68" i="43"/>
  <c r="C80" i="43"/>
  <c r="H3" i="43"/>
  <c r="C51" i="43"/>
  <c r="C45" i="43"/>
  <c r="C57" i="43"/>
  <c r="C69" i="43"/>
  <c r="C81" i="43"/>
  <c r="C74" i="43"/>
  <c r="C46" i="43"/>
  <c r="C58" i="43"/>
  <c r="C70" i="43"/>
  <c r="C82" i="43"/>
  <c r="C86" i="43"/>
  <c r="C47" i="43"/>
  <c r="C59" i="43"/>
  <c r="C71" i="43"/>
  <c r="C83" i="43"/>
  <c r="C62" i="43"/>
  <c r="H4" i="43"/>
  <c r="H5" i="43"/>
  <c r="H7" i="43"/>
  <c r="C48" i="43"/>
  <c r="C60" i="43"/>
  <c r="C72" i="43"/>
  <c r="C84" i="43"/>
  <c r="H2" i="43"/>
  <c r="C49" i="43"/>
  <c r="C73" i="43"/>
  <c r="C85" i="43"/>
  <c r="C50" i="43"/>
  <c r="C63" i="43"/>
  <c r="C61" i="43"/>
  <c r="C52" i="43"/>
  <c r="C64" i="43"/>
  <c r="C76" i="43"/>
  <c r="C88" i="43"/>
  <c r="H6" i="43"/>
  <c r="C53" i="43"/>
  <c r="C65" i="43"/>
  <c r="C77" i="43"/>
  <c r="C89" i="43"/>
  <c r="E88" i="48"/>
  <c r="D57" i="48"/>
  <c r="D44" i="48"/>
  <c r="E90" i="48"/>
  <c r="D52" i="48"/>
  <c r="D62" i="48"/>
  <c r="D65" i="48"/>
  <c r="E59" i="48"/>
  <c r="D72" i="48"/>
  <c r="E57" i="48"/>
  <c r="E44" i="48"/>
  <c r="D90" i="48"/>
  <c r="E52" i="48"/>
  <c r="E62" i="48"/>
  <c r="E65" i="48"/>
  <c r="D59" i="48"/>
  <c r="E72" i="48"/>
  <c r="D45" i="48"/>
  <c r="E91" i="48"/>
  <c r="E78" i="48"/>
  <c r="D87" i="48"/>
  <c r="D50" i="48"/>
  <c r="D76" i="48"/>
  <c r="D47" i="48"/>
  <c r="D48" i="48"/>
  <c r="E45" i="48"/>
  <c r="D91" i="48"/>
  <c r="D78" i="48"/>
  <c r="E87" i="48"/>
  <c r="E50" i="48"/>
  <c r="E76" i="48"/>
  <c r="E47" i="48"/>
  <c r="E48" i="48"/>
  <c r="D92" i="48"/>
  <c r="E79" i="48"/>
  <c r="E66" i="48"/>
  <c r="D85" i="48"/>
  <c r="E84" i="48"/>
  <c r="E89" i="48"/>
  <c r="D82" i="48"/>
  <c r="D63" i="48"/>
  <c r="E92" i="48"/>
  <c r="D79" i="48"/>
  <c r="D66" i="48"/>
  <c r="E63" i="48"/>
  <c r="E85" i="48"/>
  <c r="D84" i="48"/>
  <c r="D89" i="48"/>
  <c r="E82" i="48"/>
  <c r="D80" i="48"/>
  <c r="E67" i="48"/>
  <c r="E54" i="48"/>
  <c r="D51" i="48"/>
  <c r="D73" i="48"/>
  <c r="E60" i="48"/>
  <c r="D53" i="48"/>
  <c r="D70" i="48"/>
  <c r="D56" i="48"/>
  <c r="D49" i="48"/>
  <c r="D46" i="48"/>
  <c r="E56" i="48"/>
  <c r="E71" i="48"/>
  <c r="E80" i="48"/>
  <c r="D67" i="48"/>
  <c r="D54" i="48"/>
  <c r="E51" i="48"/>
  <c r="E73" i="48"/>
  <c r="D60" i="48"/>
  <c r="E53" i="48"/>
  <c r="E70" i="48"/>
  <c r="D81" i="48"/>
  <c r="D68" i="48"/>
  <c r="D55" i="48"/>
  <c r="D77" i="48"/>
  <c r="D86" i="48"/>
  <c r="E61" i="48"/>
  <c r="E83" i="48"/>
  <c r="D64" i="48"/>
  <c r="D58" i="48"/>
  <c r="E81" i="48"/>
  <c r="E68" i="48"/>
  <c r="E55" i="48"/>
  <c r="E77" i="48"/>
  <c r="E86" i="48"/>
  <c r="D61" i="48"/>
  <c r="D83" i="48"/>
  <c r="E64" i="48"/>
  <c r="E58" i="48"/>
  <c r="D69" i="48"/>
  <c r="E43" i="48"/>
  <c r="D88" i="48"/>
  <c r="D74" i="48"/>
  <c r="D71" i="48"/>
  <c r="D75" i="48"/>
  <c r="E69" i="48"/>
  <c r="D43" i="48"/>
  <c r="E74" i="48"/>
  <c r="E49" i="48"/>
  <c r="E75" i="48"/>
  <c r="E46" i="48"/>
  <c r="D91" i="47"/>
  <c r="E92" i="47"/>
  <c r="E79" i="47"/>
  <c r="E66" i="47"/>
  <c r="E52" i="47"/>
  <c r="D57" i="47"/>
  <c r="D74" i="47"/>
  <c r="E49" i="47"/>
  <c r="D60" i="47"/>
  <c r="D92" i="47"/>
  <c r="D79" i="47"/>
  <c r="D66" i="47"/>
  <c r="D52" i="47"/>
  <c r="E57" i="47"/>
  <c r="E74" i="47"/>
  <c r="D49" i="47"/>
  <c r="E60" i="47"/>
  <c r="E80" i="47"/>
  <c r="E67" i="47"/>
  <c r="E54" i="47"/>
  <c r="D87" i="47"/>
  <c r="E89" i="47"/>
  <c r="D62" i="47"/>
  <c r="D70" i="47"/>
  <c r="D48" i="47"/>
  <c r="E81" i="47"/>
  <c r="E56" i="47"/>
  <c r="D69" i="47"/>
  <c r="D63" i="47"/>
  <c r="E85" i="47"/>
  <c r="D71" i="47"/>
  <c r="E76" i="47"/>
  <c r="E86" i="47"/>
  <c r="E72" i="47"/>
  <c r="E78" i="47"/>
  <c r="D80" i="47"/>
  <c r="D67" i="47"/>
  <c r="D54" i="47"/>
  <c r="E87" i="47"/>
  <c r="D89" i="47"/>
  <c r="E62" i="47"/>
  <c r="E70" i="47"/>
  <c r="E48" i="47"/>
  <c r="E68" i="47"/>
  <c r="E55" i="47"/>
  <c r="D82" i="47"/>
  <c r="D75" i="47"/>
  <c r="D53" i="47"/>
  <c r="D50" i="47"/>
  <c r="D81" i="47"/>
  <c r="D83" i="47"/>
  <c r="D68" i="47"/>
  <c r="D55" i="47"/>
  <c r="E82" i="47"/>
  <c r="E75" i="47"/>
  <c r="E53" i="47"/>
  <c r="E50" i="47"/>
  <c r="E83" i="47"/>
  <c r="E43" i="47"/>
  <c r="E88" i="47"/>
  <c r="E77" i="47"/>
  <c r="E58" i="47"/>
  <c r="D56" i="47"/>
  <c r="D43" i="47"/>
  <c r="E69" i="47"/>
  <c r="E63" i="47"/>
  <c r="D88" i="47"/>
  <c r="D85" i="47"/>
  <c r="D77" i="47"/>
  <c r="E71" i="47"/>
  <c r="D46" i="47"/>
  <c r="E44" i="47"/>
  <c r="E90" i="47"/>
  <c r="E65" i="47"/>
  <c r="D51" i="47"/>
  <c r="E64" i="47"/>
  <c r="D73" i="47"/>
  <c r="D84" i="47"/>
  <c r="D59" i="47"/>
  <c r="E46" i="47"/>
  <c r="D44" i="47"/>
  <c r="D90" i="47"/>
  <c r="D65" i="47"/>
  <c r="E51" i="47"/>
  <c r="D64" i="47"/>
  <c r="E73" i="47"/>
  <c r="E84" i="47"/>
  <c r="E59" i="47"/>
  <c r="D45" i="47"/>
  <c r="E91" i="47"/>
  <c r="D78" i="47"/>
  <c r="D76" i="47"/>
  <c r="D58" i="47"/>
  <c r="D86" i="47"/>
  <c r="E61" i="47"/>
  <c r="D72" i="47"/>
  <c r="D47" i="47"/>
  <c r="E45" i="47"/>
  <c r="D61" i="47"/>
  <c r="E47" i="47"/>
  <c r="D56" i="46"/>
  <c r="D46" i="46"/>
  <c r="E56" i="46"/>
  <c r="E61" i="46"/>
  <c r="E87" i="46"/>
  <c r="D57" i="46"/>
  <c r="D44" i="46"/>
  <c r="E90" i="46"/>
  <c r="D88" i="46"/>
  <c r="D74" i="46"/>
  <c r="E49" i="46"/>
  <c r="D71" i="46"/>
  <c r="E72" i="46"/>
  <c r="E57" i="46"/>
  <c r="E44" i="46"/>
  <c r="D90" i="46"/>
  <c r="E88" i="46"/>
  <c r="E74" i="46"/>
  <c r="D49" i="46"/>
  <c r="E71" i="46"/>
  <c r="D72" i="46"/>
  <c r="D92" i="46"/>
  <c r="E66" i="46"/>
  <c r="D75" i="46"/>
  <c r="D50" i="46"/>
  <c r="D47" i="46"/>
  <c r="D82" i="46"/>
  <c r="E92" i="46"/>
  <c r="E75" i="46"/>
  <c r="E50" i="46"/>
  <c r="E47" i="46"/>
  <c r="D80" i="46"/>
  <c r="E54" i="46"/>
  <c r="D63" i="46"/>
  <c r="E84" i="46"/>
  <c r="D70" i="46"/>
  <c r="D66" i="46"/>
  <c r="D85" i="46"/>
  <c r="D45" i="46"/>
  <c r="E91" i="46"/>
  <c r="E78" i="46"/>
  <c r="D52" i="46"/>
  <c r="D62" i="46"/>
  <c r="E77" i="46"/>
  <c r="E59" i="46"/>
  <c r="D48" i="46"/>
  <c r="E45" i="46"/>
  <c r="D91" i="46"/>
  <c r="D78" i="46"/>
  <c r="E52" i="46"/>
  <c r="E62" i="46"/>
  <c r="D77" i="46"/>
  <c r="D59" i="46"/>
  <c r="E48" i="46"/>
  <c r="E79" i="46"/>
  <c r="D76" i="46"/>
  <c r="D79" i="46"/>
  <c r="E76" i="46"/>
  <c r="E82" i="46"/>
  <c r="E67" i="46"/>
  <c r="E53" i="46"/>
  <c r="E80" i="46"/>
  <c r="D67" i="46"/>
  <c r="D54" i="46"/>
  <c r="E63" i="46"/>
  <c r="E85" i="46"/>
  <c r="D84" i="46"/>
  <c r="D53" i="46"/>
  <c r="E70" i="46"/>
  <c r="D81" i="46"/>
  <c r="D68" i="46"/>
  <c r="E55" i="46"/>
  <c r="D89" i="46"/>
  <c r="D51" i="46"/>
  <c r="E73" i="46"/>
  <c r="D60" i="46"/>
  <c r="D64" i="46"/>
  <c r="D58" i="46"/>
  <c r="E81" i="46"/>
  <c r="E68" i="46"/>
  <c r="D55" i="46"/>
  <c r="E89" i="46"/>
  <c r="E51" i="46"/>
  <c r="D73" i="46"/>
  <c r="E60" i="46"/>
  <c r="E64" i="46"/>
  <c r="E58" i="46"/>
  <c r="D69" i="46"/>
  <c r="E43" i="46"/>
  <c r="D65" i="46"/>
  <c r="D86" i="46"/>
  <c r="D61" i="46"/>
  <c r="D83" i="46"/>
  <c r="D87" i="46"/>
  <c r="E69" i="46"/>
  <c r="D43" i="46"/>
  <c r="E65" i="46"/>
  <c r="E86" i="46"/>
  <c r="E83" i="46"/>
  <c r="E46" i="46"/>
  <c r="AG41" i="23" l="1"/>
  <c r="AI41" i="1"/>
  <c r="V41" i="1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AE40" i="25"/>
  <c r="AD40" i="25"/>
  <c r="AC40" i="25"/>
  <c r="AB40" i="25"/>
  <c r="AA40" i="25"/>
  <c r="Z40" i="25"/>
  <c r="Y40" i="25"/>
  <c r="X40" i="25"/>
  <c r="W40" i="25"/>
  <c r="V40" i="25"/>
  <c r="U40" i="25"/>
  <c r="T40" i="25"/>
  <c r="AN40" i="1"/>
  <c r="AM40" i="1"/>
  <c r="AL40" i="1"/>
  <c r="AH40" i="1"/>
  <c r="AG40" i="1"/>
  <c r="AF40" i="1"/>
  <c r="AE40" i="1"/>
  <c r="AD40" i="1"/>
  <c r="AC40" i="1"/>
  <c r="AB40" i="1"/>
  <c r="AA40" i="1"/>
  <c r="T40" i="1"/>
  <c r="S40" i="1"/>
  <c r="R40" i="1"/>
  <c r="Q40" i="1"/>
  <c r="P40" i="1"/>
  <c r="O40" i="1"/>
  <c r="N40" i="1"/>
  <c r="X40" i="1" s="1"/>
  <c r="M40" i="1"/>
  <c r="W40" i="1" s="1"/>
  <c r="L40" i="1"/>
  <c r="K40" i="1"/>
  <c r="M90" i="14"/>
  <c r="D88" i="45"/>
  <c r="D83" i="45"/>
  <c r="E82" i="45"/>
  <c r="D49" i="45"/>
  <c r="D77" i="45"/>
  <c r="E44" i="45"/>
  <c r="D91" i="45"/>
  <c r="D85" i="45"/>
  <c r="D42" i="45"/>
  <c r="D81" i="45"/>
  <c r="E87" i="45"/>
  <c r="E64" i="45"/>
  <c r="E84" i="45"/>
  <c r="E60" i="45"/>
  <c r="E88" i="45"/>
  <c r="E83" i="45"/>
  <c r="D82" i="45"/>
  <c r="E49" i="45"/>
  <c r="E77" i="45"/>
  <c r="D44" i="45"/>
  <c r="E91" i="45"/>
  <c r="E85" i="45"/>
  <c r="E42" i="45"/>
  <c r="D59" i="45"/>
  <c r="D90" i="45"/>
  <c r="E81" i="45"/>
  <c r="D87" i="45"/>
  <c r="D76" i="45"/>
  <c r="D71" i="45"/>
  <c r="D70" i="45"/>
  <c r="D72" i="45"/>
  <c r="E86" i="45"/>
  <c r="D65" i="45"/>
  <c r="D79" i="45"/>
  <c r="D48" i="45"/>
  <c r="E58" i="45"/>
  <c r="D84" i="45"/>
  <c r="E59" i="45"/>
  <c r="E67" i="45"/>
  <c r="E76" i="45"/>
  <c r="E71" i="45"/>
  <c r="E70" i="45"/>
  <c r="E72" i="45"/>
  <c r="D86" i="45"/>
  <c r="E65" i="45"/>
  <c r="E79" i="45"/>
  <c r="E48" i="45"/>
  <c r="D64" i="45"/>
  <c r="D67" i="45"/>
  <c r="D58" i="45"/>
  <c r="E90" i="45"/>
  <c r="D52" i="45"/>
  <c r="E47" i="45"/>
  <c r="D46" i="45"/>
  <c r="E69" i="45"/>
  <c r="E80" i="45"/>
  <c r="E74" i="45"/>
  <c r="D55" i="45"/>
  <c r="D78" i="45"/>
  <c r="E62" i="45"/>
  <c r="D54" i="45"/>
  <c r="D62" i="45"/>
  <c r="D45" i="45"/>
  <c r="E52" i="45"/>
  <c r="D47" i="45"/>
  <c r="E46" i="45"/>
  <c r="D69" i="45"/>
  <c r="D80" i="45"/>
  <c r="D74" i="45"/>
  <c r="E55" i="45"/>
  <c r="E78" i="45"/>
  <c r="E56" i="45"/>
  <c r="D75" i="45"/>
  <c r="E54" i="45"/>
  <c r="E50" i="45"/>
  <c r="D63" i="45"/>
  <c r="D89" i="45"/>
  <c r="E57" i="45"/>
  <c r="E68" i="45"/>
  <c r="E61" i="45"/>
  <c r="D43" i="45"/>
  <c r="D66" i="45"/>
  <c r="D60" i="45"/>
  <c r="E73" i="45"/>
  <c r="D51" i="45"/>
  <c r="D50" i="45"/>
  <c r="E63" i="45"/>
  <c r="E89" i="45"/>
  <c r="D57" i="45"/>
  <c r="D68" i="45"/>
  <c r="D61" i="45"/>
  <c r="E43" i="45"/>
  <c r="E66" i="45"/>
  <c r="D53" i="45"/>
  <c r="E75" i="45"/>
  <c r="D73" i="45"/>
  <c r="E45" i="45"/>
  <c r="E51" i="45"/>
  <c r="E53" i="45"/>
  <c r="D56" i="45"/>
  <c r="D48" i="44"/>
  <c r="E43" i="44"/>
  <c r="E48" i="44"/>
  <c r="E87" i="44"/>
  <c r="E86" i="44"/>
  <c r="D83" i="44"/>
  <c r="D91" i="44"/>
  <c r="E90" i="44"/>
  <c r="E80" i="44"/>
  <c r="D75" i="44"/>
  <c r="E67" i="44"/>
  <c r="E74" i="44"/>
  <c r="E77" i="44"/>
  <c r="D49" i="44"/>
  <c r="E66" i="44"/>
  <c r="D71" i="44"/>
  <c r="E63" i="44"/>
  <c r="D78" i="44"/>
  <c r="E62" i="44"/>
  <c r="D88" i="44"/>
  <c r="D84" i="44"/>
  <c r="D59" i="44"/>
  <c r="D55" i="44"/>
  <c r="E78" i="44"/>
  <c r="D62" i="44"/>
  <c r="E46" i="44"/>
  <c r="E84" i="44"/>
  <c r="D42" i="44"/>
  <c r="E89" i="44"/>
  <c r="D50" i="44"/>
  <c r="D76" i="44"/>
  <c r="E72" i="44"/>
  <c r="D47" i="44"/>
  <c r="E51" i="44"/>
  <c r="E50" i="44"/>
  <c r="E76" i="44"/>
  <c r="E47" i="44"/>
  <c r="D54" i="44"/>
  <c r="D87" i="44"/>
  <c r="D61" i="44"/>
  <c r="D80" i="44"/>
  <c r="E75" i="44"/>
  <c r="D67" i="44"/>
  <c r="D74" i="44"/>
  <c r="D77" i="44"/>
  <c r="E49" i="44"/>
  <c r="D66" i="44"/>
  <c r="E71" i="44"/>
  <c r="E55" i="44"/>
  <c r="D46" i="44"/>
  <c r="D63" i="44"/>
  <c r="E88" i="44"/>
  <c r="E59" i="44"/>
  <c r="D51" i="44"/>
  <c r="E68" i="44"/>
  <c r="D89" i="44"/>
  <c r="D72" i="44"/>
  <c r="E79" i="44"/>
  <c r="E54" i="44"/>
  <c r="E42" i="44"/>
  <c r="D68" i="44"/>
  <c r="E61" i="44"/>
  <c r="D86" i="44"/>
  <c r="E83" i="44"/>
  <c r="E65" i="44"/>
  <c r="D45" i="44"/>
  <c r="D53" i="44"/>
  <c r="D57" i="44"/>
  <c r="E85" i="44"/>
  <c r="D70" i="44"/>
  <c r="D60" i="44"/>
  <c r="D58" i="44"/>
  <c r="D65" i="44"/>
  <c r="E45" i="44"/>
  <c r="E53" i="44"/>
  <c r="E57" i="44"/>
  <c r="D85" i="44"/>
  <c r="E70" i="44"/>
  <c r="E60" i="44"/>
  <c r="E58" i="44"/>
  <c r="D82" i="44"/>
  <c r="E64" i="44"/>
  <c r="E44" i="44"/>
  <c r="D52" i="44"/>
  <c r="D43" i="44"/>
  <c r="D73" i="44"/>
  <c r="D81" i="44"/>
  <c r="E56" i="44"/>
  <c r="E82" i="44"/>
  <c r="D64" i="44"/>
  <c r="D44" i="44"/>
  <c r="E52" i="44"/>
  <c r="E73" i="44"/>
  <c r="E81" i="44"/>
  <c r="D56" i="44"/>
  <c r="D69" i="44"/>
  <c r="E91" i="44"/>
  <c r="D90" i="44"/>
  <c r="E69" i="44"/>
  <c r="D79" i="44"/>
  <c r="D89" i="43"/>
  <c r="D64" i="43"/>
  <c r="D73" i="43"/>
  <c r="E62" i="43"/>
  <c r="D82" i="43"/>
  <c r="D69" i="43"/>
  <c r="D56" i="43"/>
  <c r="D55" i="43"/>
  <c r="D54" i="43"/>
  <c r="E89" i="43"/>
  <c r="E82" i="43"/>
  <c r="E54" i="43"/>
  <c r="D57" i="43"/>
  <c r="D42" i="43"/>
  <c r="E77" i="43"/>
  <c r="E52" i="43"/>
  <c r="D49" i="43"/>
  <c r="D83" i="43"/>
  <c r="D70" i="43"/>
  <c r="E57" i="43"/>
  <c r="E44" i="43"/>
  <c r="D43" i="43"/>
  <c r="E42" i="43"/>
  <c r="D65" i="43"/>
  <c r="D61" i="43"/>
  <c r="D84" i="43"/>
  <c r="E71" i="43"/>
  <c r="D58" i="43"/>
  <c r="E45" i="43"/>
  <c r="E87" i="43"/>
  <c r="E75" i="43"/>
  <c r="E65" i="43"/>
  <c r="E61" i="43"/>
  <c r="E84" i="43"/>
  <c r="D71" i="43"/>
  <c r="E58" i="43"/>
  <c r="D45" i="43"/>
  <c r="D87" i="43"/>
  <c r="D75" i="43"/>
  <c r="D60" i="43"/>
  <c r="D47" i="43"/>
  <c r="E79" i="43"/>
  <c r="E49" i="43"/>
  <c r="D53" i="43"/>
  <c r="E63" i="43"/>
  <c r="D72" i="43"/>
  <c r="D59" i="43"/>
  <c r="E46" i="43"/>
  <c r="E51" i="43"/>
  <c r="E91" i="43"/>
  <c r="D90" i="43"/>
  <c r="E50" i="43"/>
  <c r="E74" i="43"/>
  <c r="D78" i="43"/>
  <c r="D44" i="43"/>
  <c r="E43" i="43"/>
  <c r="E53" i="43"/>
  <c r="D63" i="43"/>
  <c r="E72" i="43"/>
  <c r="E59" i="43"/>
  <c r="D46" i="43"/>
  <c r="D51" i="43"/>
  <c r="D91" i="43"/>
  <c r="E90" i="43"/>
  <c r="D88" i="43"/>
  <c r="D80" i="43"/>
  <c r="D52" i="43"/>
  <c r="E88" i="43"/>
  <c r="D50" i="43"/>
  <c r="E60" i="43"/>
  <c r="E47" i="43"/>
  <c r="D74" i="43"/>
  <c r="E80" i="43"/>
  <c r="D79" i="43"/>
  <c r="E78" i="43"/>
  <c r="E64" i="43"/>
  <c r="E69" i="43"/>
  <c r="E70" i="43"/>
  <c r="D76" i="43"/>
  <c r="E85" i="43"/>
  <c r="D48" i="43"/>
  <c r="E86" i="43"/>
  <c r="D81" i="43"/>
  <c r="D68" i="43"/>
  <c r="E67" i="43"/>
  <c r="D66" i="43"/>
  <c r="E73" i="43"/>
  <c r="E55" i="43"/>
  <c r="D77" i="43"/>
  <c r="E76" i="43"/>
  <c r="D85" i="43"/>
  <c r="E48" i="43"/>
  <c r="D86" i="43"/>
  <c r="E81" i="43"/>
  <c r="E68" i="43"/>
  <c r="D67" i="43"/>
  <c r="E66" i="43"/>
  <c r="D62" i="43"/>
  <c r="E56" i="43"/>
  <c r="E83" i="43"/>
  <c r="U40" i="1" l="1"/>
  <c r="Y41" i="1"/>
  <c r="AJ40" i="1"/>
  <c r="Z41" i="1"/>
  <c r="AF40" i="23"/>
  <c r="AG40" i="23" s="1"/>
  <c r="V40" i="1"/>
  <c r="AI40" i="1"/>
  <c r="AG2" i="23"/>
  <c r="AG3" i="23"/>
  <c r="AG4" i="23"/>
  <c r="AG5" i="23"/>
  <c r="AG6" i="23"/>
  <c r="AG7" i="23"/>
  <c r="AG8" i="23"/>
  <c r="AG9" i="23"/>
  <c r="AG10" i="23"/>
  <c r="AG11" i="23"/>
  <c r="AG12" i="23"/>
  <c r="AG13" i="23"/>
  <c r="AG14" i="23"/>
  <c r="AG15" i="23"/>
  <c r="AG16" i="23"/>
  <c r="AG17" i="23"/>
  <c r="AG18" i="23"/>
  <c r="AG19" i="23"/>
  <c r="AG20" i="23"/>
  <c r="AG21" i="23"/>
  <c r="AG22" i="23"/>
  <c r="AG23" i="23"/>
  <c r="AG24" i="23"/>
  <c r="AG2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3" i="23"/>
  <c r="AG44" i="23"/>
  <c r="AG45" i="23"/>
  <c r="AF2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43" i="23"/>
  <c r="AF44" i="23"/>
  <c r="AF45" i="23"/>
  <c r="AE39" i="23"/>
  <c r="AD39" i="23"/>
  <c r="AF39" i="23" s="1"/>
  <c r="AC39" i="23"/>
  <c r="AB39" i="23"/>
  <c r="AA39" i="23"/>
  <c r="Z39" i="23"/>
  <c r="Y39" i="23"/>
  <c r="X39" i="23"/>
  <c r="W39" i="23"/>
  <c r="V39" i="23"/>
  <c r="U39" i="23"/>
  <c r="T39" i="23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AN39" i="1"/>
  <c r="AM39" i="1"/>
  <c r="AL39" i="1"/>
  <c r="AH39" i="1"/>
  <c r="AG39" i="1"/>
  <c r="AF39" i="1"/>
  <c r="AE39" i="1"/>
  <c r="AD39" i="1"/>
  <c r="AC39" i="1"/>
  <c r="AB39" i="1"/>
  <c r="AA39" i="1"/>
  <c r="X39" i="1"/>
  <c r="T39" i="1"/>
  <c r="S39" i="1"/>
  <c r="R39" i="1"/>
  <c r="Q39" i="1"/>
  <c r="P39" i="1"/>
  <c r="O39" i="1"/>
  <c r="N39" i="1"/>
  <c r="M39" i="1"/>
  <c r="W39" i="1" s="1"/>
  <c r="L39" i="1"/>
  <c r="K39" i="1"/>
  <c r="Y40" i="1" s="1"/>
  <c r="M89" i="14"/>
  <c r="U39" i="1" l="1"/>
  <c r="AJ39" i="1"/>
  <c r="Z40" i="1"/>
  <c r="AI39" i="1"/>
  <c r="V39" i="1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N38" i="1"/>
  <c r="X38" i="1" s="1"/>
  <c r="M38" i="1"/>
  <c r="W38" i="1" s="1"/>
  <c r="L38" i="1"/>
  <c r="Z39" i="1" s="1"/>
  <c r="K38" i="1"/>
  <c r="Y39" i="1" s="1"/>
  <c r="O38" i="1"/>
  <c r="P38" i="1"/>
  <c r="Q38" i="1"/>
  <c r="R38" i="1"/>
  <c r="S38" i="1"/>
  <c r="T38" i="1"/>
  <c r="AA38" i="1"/>
  <c r="AB38" i="1"/>
  <c r="AC38" i="1"/>
  <c r="AD38" i="1"/>
  <c r="AE38" i="1"/>
  <c r="AF38" i="1"/>
  <c r="AG38" i="1"/>
  <c r="AH38" i="1"/>
  <c r="AL38" i="1"/>
  <c r="AM38" i="1"/>
  <c r="AN38" i="1"/>
  <c r="M88" i="14"/>
  <c r="U38" i="1" l="1"/>
  <c r="AF38" i="23"/>
  <c r="AI38" i="1"/>
  <c r="V38" i="1"/>
  <c r="AJ38" i="1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N37" i="1"/>
  <c r="X37" i="1" s="1"/>
  <c r="M37" i="1"/>
  <c r="W37" i="1" s="1"/>
  <c r="L37" i="1"/>
  <c r="K37" i="1"/>
  <c r="O37" i="1"/>
  <c r="P37" i="1"/>
  <c r="Q37" i="1"/>
  <c r="R37" i="1"/>
  <c r="S37" i="1"/>
  <c r="T37" i="1"/>
  <c r="AA37" i="1"/>
  <c r="AB37" i="1"/>
  <c r="AC37" i="1"/>
  <c r="AD37" i="1"/>
  <c r="AE37" i="1"/>
  <c r="AF37" i="1"/>
  <c r="AG37" i="1"/>
  <c r="AH37" i="1"/>
  <c r="AL37" i="1"/>
  <c r="AM37" i="1"/>
  <c r="AN37" i="1"/>
  <c r="M71" i="14"/>
  <c r="M83" i="14"/>
  <c r="M72" i="14"/>
  <c r="M84" i="14"/>
  <c r="M73" i="14"/>
  <c r="M85" i="14"/>
  <c r="M74" i="14"/>
  <c r="M86" i="14"/>
  <c r="M75" i="14"/>
  <c r="M87" i="14"/>
  <c r="M76" i="14"/>
  <c r="M77" i="14"/>
  <c r="M68" i="14"/>
  <c r="M81" i="14"/>
  <c r="M82" i="14"/>
  <c r="M78" i="14"/>
  <c r="M67" i="14"/>
  <c r="M79" i="14"/>
  <c r="M80" i="14"/>
  <c r="M69" i="14"/>
  <c r="M70" i="14"/>
  <c r="AF37" i="23" l="1"/>
  <c r="U37" i="1"/>
  <c r="Y38" i="1"/>
  <c r="AI37" i="1"/>
  <c r="Z38" i="1"/>
  <c r="V37" i="1"/>
  <c r="AJ37" i="1"/>
  <c r="AE36" i="23"/>
  <c r="AD36" i="23"/>
  <c r="AF36" i="23" s="1"/>
  <c r="AC36" i="23"/>
  <c r="AB36" i="23"/>
  <c r="AA36" i="23"/>
  <c r="Z36" i="23"/>
  <c r="Y36" i="23"/>
  <c r="X36" i="23"/>
  <c r="W36" i="23"/>
  <c r="V36" i="23"/>
  <c r="U36" i="23"/>
  <c r="T36" i="23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K36" i="1"/>
  <c r="L36" i="1"/>
  <c r="M36" i="1"/>
  <c r="W36" i="1" s="1"/>
  <c r="N36" i="1"/>
  <c r="X36" i="1" s="1"/>
  <c r="O36" i="1"/>
  <c r="P36" i="1"/>
  <c r="Q36" i="1"/>
  <c r="R36" i="1"/>
  <c r="S36" i="1"/>
  <c r="T36" i="1"/>
  <c r="AA36" i="1"/>
  <c r="AB36" i="1"/>
  <c r="AC36" i="1"/>
  <c r="AD36" i="1"/>
  <c r="AE36" i="1"/>
  <c r="AF36" i="1"/>
  <c r="AG36" i="1"/>
  <c r="AH36" i="1"/>
  <c r="AL36" i="1"/>
  <c r="AM36" i="1"/>
  <c r="AN36" i="1"/>
  <c r="U36" i="1" l="1"/>
  <c r="Y37" i="1"/>
  <c r="V36" i="1"/>
  <c r="Z37" i="1"/>
  <c r="AI36" i="1"/>
  <c r="AJ36" i="1"/>
  <c r="AE35" i="23"/>
  <c r="AD35" i="23"/>
  <c r="AF35" i="23" s="1"/>
  <c r="AC35" i="23"/>
  <c r="AB35" i="23"/>
  <c r="AA35" i="23"/>
  <c r="Z35" i="23"/>
  <c r="Y35" i="23"/>
  <c r="X35" i="23"/>
  <c r="W35" i="23"/>
  <c r="V35" i="23"/>
  <c r="U35" i="23"/>
  <c r="T35" i="23"/>
  <c r="AH35" i="1"/>
  <c r="AG35" i="1"/>
  <c r="AF35" i="1"/>
  <c r="AE35" i="1"/>
  <c r="AD35" i="1"/>
  <c r="AC35" i="1"/>
  <c r="AB35" i="1"/>
  <c r="AA35" i="1"/>
  <c r="T35" i="1"/>
  <c r="S35" i="1"/>
  <c r="R35" i="1"/>
  <c r="Q35" i="1"/>
  <c r="P35" i="1"/>
  <c r="O35" i="1"/>
  <c r="N35" i="1"/>
  <c r="X35" i="1" s="1"/>
  <c r="M35" i="1"/>
  <c r="W35" i="1" s="1"/>
  <c r="L35" i="1"/>
  <c r="Z36" i="1" s="1"/>
  <c r="K35" i="1"/>
  <c r="Y36" i="1" s="1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U35" i="1" l="1"/>
  <c r="AI35" i="1"/>
  <c r="V35" i="1"/>
  <c r="AJ35" i="1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AE34" i="23"/>
  <c r="AD34" i="23"/>
  <c r="AC34" i="23"/>
  <c r="AB34" i="23"/>
  <c r="AA34" i="23"/>
  <c r="Z34" i="23"/>
  <c r="Y34" i="23"/>
  <c r="X34" i="23"/>
  <c r="W34" i="23"/>
  <c r="V34" i="23"/>
  <c r="U34" i="23"/>
  <c r="AE33" i="23"/>
  <c r="AD33" i="23"/>
  <c r="AC33" i="23"/>
  <c r="AB33" i="23"/>
  <c r="AA33" i="23"/>
  <c r="Z33" i="23"/>
  <c r="Y33" i="23"/>
  <c r="X33" i="23"/>
  <c r="W33" i="23"/>
  <c r="V33" i="23"/>
  <c r="U33" i="23"/>
  <c r="AE32" i="23"/>
  <c r="AD32" i="23"/>
  <c r="AF32" i="23" s="1"/>
  <c r="AC32" i="23"/>
  <c r="AB32" i="23"/>
  <c r="AA32" i="23"/>
  <c r="Z32" i="23"/>
  <c r="Y32" i="23"/>
  <c r="X32" i="23"/>
  <c r="W32" i="23"/>
  <c r="V32" i="23"/>
  <c r="U32" i="23"/>
  <c r="AE31" i="23"/>
  <c r="AD31" i="23"/>
  <c r="AF31" i="23" s="1"/>
  <c r="AC31" i="23"/>
  <c r="AB31" i="23"/>
  <c r="AA31" i="23"/>
  <c r="Z31" i="23"/>
  <c r="Y31" i="23"/>
  <c r="X31" i="23"/>
  <c r="W31" i="23"/>
  <c r="V31" i="23"/>
  <c r="U31" i="23"/>
  <c r="W31" i="25"/>
  <c r="X31" i="25"/>
  <c r="Y31" i="25"/>
  <c r="Z31" i="25"/>
  <c r="AA31" i="25"/>
  <c r="AB31" i="25"/>
  <c r="AC31" i="25"/>
  <c r="AD31" i="25"/>
  <c r="AE31" i="25"/>
  <c r="W32" i="25"/>
  <c r="X32" i="25"/>
  <c r="Y32" i="25"/>
  <c r="Z32" i="25"/>
  <c r="AA32" i="25"/>
  <c r="AB32" i="25"/>
  <c r="AC32" i="25"/>
  <c r="AD32" i="25"/>
  <c r="AE32" i="25"/>
  <c r="W33" i="25"/>
  <c r="X33" i="25"/>
  <c r="Y33" i="25"/>
  <c r="Z33" i="25"/>
  <c r="AA33" i="25"/>
  <c r="AB33" i="25"/>
  <c r="AC33" i="25"/>
  <c r="AD33" i="25"/>
  <c r="AE33" i="25"/>
  <c r="AD34" i="25"/>
  <c r="AC34" i="25"/>
  <c r="AB34" i="25"/>
  <c r="AA34" i="25"/>
  <c r="Z34" i="25"/>
  <c r="Y34" i="25"/>
  <c r="X34" i="25"/>
  <c r="W34" i="25"/>
  <c r="AE34" i="25"/>
  <c r="V33" i="25"/>
  <c r="U33" i="25"/>
  <c r="V32" i="25"/>
  <c r="U32" i="25"/>
  <c r="V31" i="25"/>
  <c r="U31" i="25"/>
  <c r="V34" i="25"/>
  <c r="U34" i="25"/>
  <c r="T31" i="25"/>
  <c r="T32" i="23"/>
  <c r="T32" i="25"/>
  <c r="T33" i="23"/>
  <c r="T33" i="25"/>
  <c r="T34" i="25"/>
  <c r="T34" i="23"/>
  <c r="AN34" i="1"/>
  <c r="AM34" i="1"/>
  <c r="AL34" i="1"/>
  <c r="AH34" i="1"/>
  <c r="AG34" i="1"/>
  <c r="AF34" i="1"/>
  <c r="AE34" i="1"/>
  <c r="AD34" i="1"/>
  <c r="AC34" i="1"/>
  <c r="AB34" i="1"/>
  <c r="AA34" i="1"/>
  <c r="T34" i="1"/>
  <c r="S34" i="1"/>
  <c r="R34" i="1"/>
  <c r="Q34" i="1"/>
  <c r="P34" i="1"/>
  <c r="O34" i="1"/>
  <c r="N34" i="1"/>
  <c r="X34" i="1" s="1"/>
  <c r="M34" i="1"/>
  <c r="W34" i="1" s="1"/>
  <c r="L34" i="1"/>
  <c r="Z35" i="1" s="1"/>
  <c r="K34" i="1"/>
  <c r="U34" i="1" s="1"/>
  <c r="AF34" i="23" l="1"/>
  <c r="AF33" i="23"/>
  <c r="Y35" i="1"/>
  <c r="AJ34" i="1"/>
  <c r="V34" i="1"/>
  <c r="AI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Z34" i="1" s="1"/>
  <c r="K3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I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J20" i="1" s="1"/>
  <c r="O21" i="1"/>
  <c r="AJ21" i="1" s="1"/>
  <c r="O22" i="1"/>
  <c r="AJ22" i="1" s="1"/>
  <c r="O23" i="1"/>
  <c r="AJ23" i="1" s="1"/>
  <c r="O24" i="1"/>
  <c r="AJ24" i="1" s="1"/>
  <c r="O25" i="1"/>
  <c r="AJ25" i="1" s="1"/>
  <c r="O26" i="1"/>
  <c r="AJ26" i="1" s="1"/>
  <c r="O27" i="1"/>
  <c r="AJ27" i="1" s="1"/>
  <c r="O28" i="1"/>
  <c r="AJ28" i="1" s="1"/>
  <c r="O29" i="1"/>
  <c r="AJ29" i="1" s="1"/>
  <c r="O30" i="1"/>
  <c r="AJ30" i="1" s="1"/>
  <c r="O31" i="1"/>
  <c r="AJ31" i="1" s="1"/>
  <c r="O32" i="1"/>
  <c r="AJ32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5" i="1"/>
  <c r="M38" i="14"/>
  <c r="M37" i="14"/>
  <c r="M65" i="14"/>
  <c r="M60" i="14"/>
  <c r="M48" i="14"/>
  <c r="M53" i="14"/>
  <c r="M34" i="14"/>
  <c r="M36" i="14"/>
  <c r="M47" i="14"/>
  <c r="M41" i="14"/>
  <c r="M46" i="14"/>
  <c r="M64" i="14"/>
  <c r="M63" i="14"/>
  <c r="M44" i="14"/>
  <c r="M59" i="14"/>
  <c r="M35" i="14"/>
  <c r="M45" i="14"/>
  <c r="M40" i="14"/>
  <c r="M56" i="14"/>
  <c r="M58" i="14"/>
  <c r="M57" i="14"/>
  <c r="M55" i="14"/>
  <c r="M42" i="14"/>
  <c r="M51" i="14"/>
  <c r="M33" i="14"/>
  <c r="M43" i="14"/>
  <c r="M61" i="14"/>
  <c r="M52" i="14"/>
  <c r="M39" i="14"/>
  <c r="M66" i="14"/>
  <c r="M54" i="14"/>
  <c r="M49" i="14"/>
  <c r="M62" i="14"/>
  <c r="M50" i="14"/>
  <c r="U33" i="1" l="1"/>
  <c r="Y34" i="1"/>
  <c r="AJ33" i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I33" i="1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57180B-ACB9-4FDA-ADC1-30D6D887CE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06987E-A61E-497D-95B2-574583316D53}" name="WorksheetConnection_COVID19 PT.xlsx!Data" type="102" refreshedVersion="6" minRefreshableVersion="5">
    <extLst>
      <ext xmlns:x15="http://schemas.microsoft.com/office/spreadsheetml/2010/11/main" uri="{DE250136-89BD-433C-8126-D09CA5730AF9}">
        <x15:connection id="Data">
          <x15:rangePr sourceName="_xlcn.WorksheetConnection_COVID19PT.xlsxData1"/>
        </x15:connection>
      </ext>
    </extLst>
  </connection>
</connections>
</file>

<file path=xl/sharedStrings.xml><?xml version="1.0" encoding="utf-8"?>
<sst xmlns="http://schemas.openxmlformats.org/spreadsheetml/2006/main" count="294" uniqueCount="143">
  <si>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</si>
  <si>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</si>
  <si>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</si>
  <si>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</si>
  <si>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</si>
  <si>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</si>
  <si>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</si>
  <si>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</si>
  <si>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</si>
  <si>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</si>
  <si>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</si>
  <si>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</si>
  <si>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</si>
  <si>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</si>
  <si>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</si>
  <si>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</si>
  <si>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</si>
  <si>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</si>
  <si>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</si>
  <si>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</si>
  <si>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</si>
  <si>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</si>
  <si>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</si>
  <si>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</si>
  <si>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</si>
  <si>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</si>
  <si>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</si>
  <si>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</si>
  <si>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</si>
  <si>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</si>
  <si>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</si>
  <si>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</si>
  <si>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</si>
  <si>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</si>
  <si>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</si>
  <si>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</si>
  <si>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</si>
  <si>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</si>
  <si>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</si>
  <si>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</si>
  <si>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</si>
  <si>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</si>
  <si>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</si>
  <si>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</si>
  <si>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</si>
  <si>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</si>
  <si>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</si>
  <si>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</si>
  <si>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</si>
  <si>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</si>
  <si>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</si>
  <si>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</si>
  <si>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</si>
  <si>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</si>
  <si>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</si>
  <si>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</si>
  <si>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</si>
  <si>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</si>
  <si>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</si>
  <si>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</si>
  <si>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</si>
  <si>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</si>
  <si>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</si>
  <si>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</si>
  <si>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</si>
  <si>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</si>
  <si>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</si>
  <si>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</si>
  <si>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</si>
  <si>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</si>
  <si>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</si>
  <si>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</si>
  <si>
    <t>AN % AS</t>
  </si>
  <si>
    <t>FCT0329</t>
  </si>
  <si>
    <t>00-09 M</t>
  </si>
  <si>
    <t>00-09 F</t>
  </si>
  <si>
    <t>10-19 M</t>
  </si>
  <si>
    <t>10-19 F</t>
  </si>
  <si>
    <t>20-29 M</t>
  </si>
  <si>
    <t>20-29 F</t>
  </si>
  <si>
    <t>30-39 M</t>
  </si>
  <si>
    <t>30-39 F</t>
  </si>
  <si>
    <t>40-49 M</t>
  </si>
  <si>
    <t>40-49 F</t>
  </si>
  <si>
    <t>50-59 M</t>
  </si>
  <si>
    <t>50-59 F</t>
  </si>
  <si>
    <t>60-69 F</t>
  </si>
  <si>
    <t>70-79 M</t>
  </si>
  <si>
    <t>70-79 F</t>
  </si>
  <si>
    <t>80+ M</t>
  </si>
  <si>
    <t>80+ F</t>
  </si>
  <si>
    <t>60-69 M</t>
  </si>
  <si>
    <t>Total</t>
  </si>
  <si>
    <t>Fever</t>
  </si>
  <si>
    <t>Cough</t>
  </si>
  <si>
    <t>Breathing Difficulties</t>
  </si>
  <si>
    <t>Cefaleia</t>
  </si>
  <si>
    <t>Muscle Pain</t>
  </si>
  <si>
    <t>Weakness</t>
  </si>
  <si>
    <t>% Cases</t>
  </si>
  <si>
    <t>AC Norte</t>
  </si>
  <si>
    <t>AD Norte</t>
  </si>
  <si>
    <t>AR Norte</t>
  </si>
  <si>
    <t>AC Centro</t>
  </si>
  <si>
    <t>AD Centro</t>
  </si>
  <si>
    <t>AR Centro</t>
  </si>
  <si>
    <t>AC LVT</t>
  </si>
  <si>
    <t>AD LVT</t>
  </si>
  <si>
    <t>AR LVT</t>
  </si>
  <si>
    <t>AC Alentejo</t>
  </si>
  <si>
    <t>AD Alentejo</t>
  </si>
  <si>
    <t>AR Alentejo</t>
  </si>
  <si>
    <t>AC Algarve</t>
  </si>
  <si>
    <t>AD Algarve</t>
  </si>
  <si>
    <t>AR Algarve</t>
  </si>
  <si>
    <t>AC Açores</t>
  </si>
  <si>
    <t>AD Açores</t>
  </si>
  <si>
    <t>AR Açores</t>
  </si>
  <si>
    <t>AC Madeira</t>
  </si>
  <si>
    <t>AD Madeira</t>
  </si>
  <si>
    <t>AR Madeira</t>
  </si>
  <si>
    <t>Total M</t>
  </si>
  <si>
    <t>Total F</t>
  </si>
  <si>
    <t>Total 00-09</t>
  </si>
  <si>
    <t>Total 10-19</t>
  </si>
  <si>
    <t>Total 20-29</t>
  </si>
  <si>
    <t>Total 30-39</t>
  </si>
  <si>
    <t>Total 40-49</t>
  </si>
  <si>
    <t>Total 50-59</t>
  </si>
  <si>
    <t>Total 60-69</t>
  </si>
  <si>
    <t>Total 70-79</t>
  </si>
  <si>
    <t>Total 80+</t>
  </si>
  <si>
    <t>FCT330</t>
  </si>
  <si>
    <t>FCT0330</t>
  </si>
  <si>
    <t>FCT0331</t>
  </si>
  <si>
    <t>FCT0401</t>
  </si>
  <si>
    <t>FCT0402</t>
  </si>
  <si>
    <t>FCT0403</t>
  </si>
  <si>
    <t>Total 70+</t>
  </si>
  <si>
    <t>Share 70%</t>
  </si>
  <si>
    <t>FCT0404</t>
  </si>
  <si>
    <t>FCT0405</t>
  </si>
  <si>
    <t>FCT0406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</si>
</sst>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CCCCCC"/>
      </right>
      <top style="thin">
        <color theme="1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0" xfId="0" applyNumberFormat="1" applyFont="1" applyFill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4" borderId="0" xfId="0" applyFont="1" applyFill="1"/>
    <xf numFmtId="164" fontId="0" fillId="0" borderId="0" xfId="0" applyNumberFormat="1"/>
    <xf numFmtId="4" fontId="0" fillId="0" borderId="0" xfId="0" applyNumberFormat="1"/>
    <xf numFmtId="165" fontId="6" fillId="2" borderId="1" xfId="1" applyNumberFormat="1" applyFont="1" applyFill="1" applyBorder="1" applyAlignment="1">
      <alignment horizontal="center" wrapText="1"/>
    </xf>
    <xf numFmtId="165" fontId="6" fillId="2" borderId="0" xfId="1" applyNumberFormat="1" applyFont="1" applyFill="1" applyAlignment="1">
      <alignment horizontal="center" wrapText="1"/>
    </xf>
    <xf numFmtId="165" fontId="6" fillId="3" borderId="1" xfId="1" applyNumberFormat="1" applyFont="1" applyFill="1" applyBorder="1" applyAlignment="1">
      <alignment horizontal="center" wrapText="1"/>
    </xf>
    <xf numFmtId="165" fontId="6" fillId="3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7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9" fillId="0" borderId="0" xfId="2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65" fontId="6" fillId="2" borderId="6" xfId="1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9" fontId="6" fillId="0" borderId="1" xfId="2" applyNumberFormat="1" applyFont="1" applyFill="1" applyBorder="1" applyAlignment="1">
      <alignment horizontal="center" wrapText="1"/>
    </xf>
    <xf numFmtId="9" fontId="6" fillId="0" borderId="0" xfId="2" applyNumberFormat="1" applyFont="1" applyBorder="1" applyAlignment="1">
      <alignment horizontal="center" wrapText="1"/>
    </xf>
    <xf numFmtId="165" fontId="6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9" fontId="6" fillId="2" borderId="1" xfId="2" applyFont="1" applyFill="1" applyBorder="1" applyAlignment="1">
      <alignment horizontal="center" wrapText="1"/>
    </xf>
    <xf numFmtId="166" fontId="6" fillId="0" borderId="1" xfId="1" applyNumberFormat="1" applyFont="1" applyFill="1" applyBorder="1" applyAlignment="1">
      <alignment horizontal="center" wrapText="1"/>
    </xf>
    <xf numFmtId="165" fontId="2" fillId="0" borderId="0" xfId="1" applyNumberFormat="1" applyFont="1" applyFill="1"/>
    <xf numFmtId="165" fontId="2" fillId="6" borderId="7" xfId="1" applyNumberFormat="1" applyFont="1" applyFill="1" applyBorder="1"/>
    <xf numFmtId="165" fontId="2" fillId="6" borderId="0" xfId="1" applyNumberFormat="1" applyFont="1" applyFill="1" applyBorder="1"/>
    <xf numFmtId="165" fontId="11" fillId="0" borderId="0" xfId="1" applyNumberFormat="1" applyFont="1" applyFill="1" applyAlignment="1">
      <alignment horizontal="center"/>
    </xf>
    <xf numFmtId="165" fontId="11" fillId="7" borderId="0" xfId="1" applyNumberFormat="1" applyFont="1" applyFill="1" applyBorder="1" applyAlignment="1">
      <alignment horizontal="center"/>
    </xf>
    <xf numFmtId="165" fontId="11" fillId="6" borderId="0" xfId="1" applyNumberFormat="1" applyFont="1" applyFill="1" applyBorder="1" applyAlignment="1">
      <alignment horizontal="center"/>
    </xf>
    <xf numFmtId="165" fontId="5" fillId="3" borderId="0" xfId="1" applyNumberFormat="1" applyFont="1" applyFill="1"/>
    <xf numFmtId="165" fontId="5" fillId="0" borderId="0" xfId="1" applyNumberFormat="1" applyFont="1" applyFill="1"/>
    <xf numFmtId="9" fontId="5" fillId="0" borderId="0" xfId="2" applyFont="1" applyFill="1"/>
    <xf numFmtId="165" fontId="5" fillId="0" borderId="0" xfId="1" applyNumberFormat="1" applyFont="1"/>
    <xf numFmtId="165" fontId="2" fillId="7" borderId="0" xfId="1" applyNumberFormat="1" applyFont="1" applyFill="1" applyBorder="1"/>
    <xf numFmtId="164" fontId="11" fillId="0" borderId="0" xfId="0" applyNumberFormat="1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 wrapText="1"/>
    </xf>
    <xf numFmtId="165" fontId="6" fillId="3" borderId="6" xfId="1" applyNumberFormat="1" applyFont="1" applyFill="1" applyBorder="1" applyAlignment="1">
      <alignment horizontal="center" wrapText="1"/>
    </xf>
    <xf numFmtId="9" fontId="6" fillId="0" borderId="6" xfId="2" applyNumberFormat="1" applyFont="1" applyFill="1" applyBorder="1" applyAlignment="1">
      <alignment horizontal="center" wrapText="1"/>
    </xf>
    <xf numFmtId="10" fontId="6" fillId="0" borderId="6" xfId="2" applyNumberFormat="1" applyFont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6" fillId="4" borderId="0" xfId="0" applyNumberFormat="1" applyFont="1" applyFill="1" applyBorder="1" applyAlignment="1">
      <alignment horizontal="center" wrapText="1"/>
    </xf>
    <xf numFmtId="9" fontId="6" fillId="0" borderId="6" xfId="2" applyFont="1" applyFill="1" applyBorder="1" applyAlignment="1">
      <alignment horizontal="center" wrapText="1"/>
    </xf>
    <xf numFmtId="10" fontId="6" fillId="0" borderId="6" xfId="2" applyNumberFormat="1" applyFont="1" applyFill="1" applyBorder="1" applyAlignment="1">
      <alignment horizontal="center" wrapText="1"/>
    </xf>
    <xf numFmtId="165" fontId="6" fillId="0" borderId="6" xfId="1" applyNumberFormat="1" applyFont="1" applyFill="1" applyBorder="1" applyAlignment="1">
      <alignment horizontal="center" wrapText="1"/>
    </xf>
    <xf numFmtId="9" fontId="6" fillId="0" borderId="6" xfId="2" applyFont="1" applyBorder="1" applyAlignment="1">
      <alignment horizontal="center" wrapText="1"/>
    </xf>
    <xf numFmtId="0" fontId="6" fillId="3" borderId="1" xfId="1" applyNumberFormat="1" applyFont="1" applyFill="1" applyBorder="1" applyAlignment="1">
      <alignment horizontal="center" wrapText="1"/>
    </xf>
    <xf numFmtId="0" fontId="6" fillId="0" borderId="1" xfId="1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1" fontId="6" fillId="0" borderId="1" xfId="1" applyNumberFormat="1" applyFont="1" applyFill="1" applyBorder="1" applyAlignment="1">
      <alignment horizontal="center" wrapText="1"/>
    </xf>
    <xf numFmtId="1" fontId="6" fillId="0" borderId="1" xfId="2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218"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AC'!$B$2:$B$99</c:f>
              <c:numCache>
                <c:formatCode>_(* #,##0_);_(* \(#,##0\);_(* "-"??_);_(@_)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  <c:pt idx="39">
                  <c:v>11278</c:v>
                </c:pt>
                <c:pt idx="40">
                  <c:v>11730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 AC'!$C$1</c:f>
              <c:strCache>
                <c:ptCount val="1"/>
                <c:pt idx="0">
                  <c:v>FCT0406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AC'!$C$2:$C$99</c:f>
              <c:numCache>
                <c:formatCode>_(* #,##0_);_(* \(#,##0\);_(* "-"??_);_(@_)</c:formatCode>
                <c:ptCount val="98"/>
                <c:pt idx="40">
                  <c:v>11730</c:v>
                </c:pt>
                <c:pt idx="41">
                  <c:v>12212.249541763355</c:v>
                </c:pt>
                <c:pt idx="42">
                  <c:v>12693.915384668822</c:v>
                </c:pt>
                <c:pt idx="43">
                  <c:v>13175.58122757429</c:v>
                </c:pt>
                <c:pt idx="44">
                  <c:v>13657.247070479756</c:v>
                </c:pt>
                <c:pt idx="45">
                  <c:v>14138.912913385226</c:v>
                </c:pt>
                <c:pt idx="46">
                  <c:v>14620.578756290692</c:v>
                </c:pt>
                <c:pt idx="47">
                  <c:v>15102.244599196159</c:v>
                </c:pt>
                <c:pt idx="48">
                  <c:v>15583.910442101627</c:v>
                </c:pt>
                <c:pt idx="49">
                  <c:v>16065.576285007095</c:v>
                </c:pt>
                <c:pt idx="50">
                  <c:v>16547.242127912563</c:v>
                </c:pt>
                <c:pt idx="51">
                  <c:v>17028.907970818029</c:v>
                </c:pt>
                <c:pt idx="52">
                  <c:v>17510.573813723498</c:v>
                </c:pt>
                <c:pt idx="53">
                  <c:v>17992.239656628964</c:v>
                </c:pt>
                <c:pt idx="54">
                  <c:v>18473.905499534434</c:v>
                </c:pt>
                <c:pt idx="55">
                  <c:v>18955.5713424399</c:v>
                </c:pt>
                <c:pt idx="56">
                  <c:v>19437.237185345366</c:v>
                </c:pt>
                <c:pt idx="57">
                  <c:v>19918.903028250836</c:v>
                </c:pt>
                <c:pt idx="58">
                  <c:v>20400.568871156305</c:v>
                </c:pt>
                <c:pt idx="59">
                  <c:v>20882.234714061771</c:v>
                </c:pt>
                <c:pt idx="60">
                  <c:v>21363.900556967237</c:v>
                </c:pt>
                <c:pt idx="61">
                  <c:v>21845.566399872703</c:v>
                </c:pt>
                <c:pt idx="62">
                  <c:v>22327.232242778173</c:v>
                </c:pt>
                <c:pt idx="63">
                  <c:v>22808.898085683642</c:v>
                </c:pt>
                <c:pt idx="64">
                  <c:v>23290.563928589108</c:v>
                </c:pt>
                <c:pt idx="65">
                  <c:v>23772.229771494574</c:v>
                </c:pt>
                <c:pt idx="66">
                  <c:v>24253.895614400044</c:v>
                </c:pt>
                <c:pt idx="67">
                  <c:v>24735.561457305514</c:v>
                </c:pt>
                <c:pt idx="68">
                  <c:v>25217.22730021098</c:v>
                </c:pt>
                <c:pt idx="69">
                  <c:v>25698.893143116446</c:v>
                </c:pt>
                <c:pt idx="70">
                  <c:v>26180.558986021912</c:v>
                </c:pt>
                <c:pt idx="71">
                  <c:v>26662.224828927381</c:v>
                </c:pt>
                <c:pt idx="72">
                  <c:v>27143.890671832851</c:v>
                </c:pt>
                <c:pt idx="73">
                  <c:v>27625.556514738317</c:v>
                </c:pt>
                <c:pt idx="74">
                  <c:v>28107.222357643783</c:v>
                </c:pt>
                <c:pt idx="75">
                  <c:v>28588.888200549249</c:v>
                </c:pt>
                <c:pt idx="76">
                  <c:v>29070.554043454722</c:v>
                </c:pt>
                <c:pt idx="77">
                  <c:v>29552.219886360188</c:v>
                </c:pt>
                <c:pt idx="78">
                  <c:v>30033.885729265654</c:v>
                </c:pt>
                <c:pt idx="79">
                  <c:v>30515.55157217112</c:v>
                </c:pt>
                <c:pt idx="80">
                  <c:v>30997.217415076593</c:v>
                </c:pt>
                <c:pt idx="81">
                  <c:v>31478.883257982059</c:v>
                </c:pt>
                <c:pt idx="82">
                  <c:v>31960.549100887525</c:v>
                </c:pt>
                <c:pt idx="83">
                  <c:v>32442.214943792991</c:v>
                </c:pt>
                <c:pt idx="84">
                  <c:v>32923.880786698457</c:v>
                </c:pt>
                <c:pt idx="85">
                  <c:v>33405.54662960393</c:v>
                </c:pt>
                <c:pt idx="86">
                  <c:v>33887.212472509396</c:v>
                </c:pt>
                <c:pt idx="87">
                  <c:v>34368.878315414862</c:v>
                </c:pt>
                <c:pt idx="88">
                  <c:v>34850.544158320328</c:v>
                </c:pt>
                <c:pt idx="89">
                  <c:v>35332.210001225794</c:v>
                </c:pt>
                <c:pt idx="90">
                  <c:v>35813.875844131268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 AC'!$D$1</c:f>
              <c:strCache>
                <c:ptCount val="1"/>
                <c:pt idx="0">
                  <c:v>FCT0405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AC'!$D$2:$D$99</c:f>
              <c:numCache>
                <c:formatCode>_(* #,##0_);_(* \(#,##0\);_(* "-"??_);_(@_)</c:formatCode>
                <c:ptCount val="98"/>
                <c:pt idx="39">
                  <c:v>11278</c:v>
                </c:pt>
                <c:pt idx="40">
                  <c:v>11975.097309091192</c:v>
                </c:pt>
                <c:pt idx="41">
                  <c:v>12677.081492804986</c:v>
                </c:pt>
                <c:pt idx="42">
                  <c:v>13379.065676518781</c:v>
                </c:pt>
                <c:pt idx="43">
                  <c:v>14081.049860232575</c:v>
                </c:pt>
                <c:pt idx="44">
                  <c:v>14783.034043946371</c:v>
                </c:pt>
                <c:pt idx="45">
                  <c:v>15485.018227660166</c:v>
                </c:pt>
                <c:pt idx="46">
                  <c:v>16187.00241137396</c:v>
                </c:pt>
                <c:pt idx="47">
                  <c:v>16888.986595087757</c:v>
                </c:pt>
                <c:pt idx="48">
                  <c:v>17590.970778801551</c:v>
                </c:pt>
                <c:pt idx="49">
                  <c:v>18292.954962515345</c:v>
                </c:pt>
                <c:pt idx="50">
                  <c:v>18994.939146229139</c:v>
                </c:pt>
                <c:pt idx="51">
                  <c:v>19696.923329942936</c:v>
                </c:pt>
                <c:pt idx="52">
                  <c:v>20398.90751365673</c:v>
                </c:pt>
                <c:pt idx="53">
                  <c:v>21100.891697370527</c:v>
                </c:pt>
                <c:pt idx="54">
                  <c:v>21802.875881084321</c:v>
                </c:pt>
                <c:pt idx="55">
                  <c:v>22504.860064798115</c:v>
                </c:pt>
                <c:pt idx="56">
                  <c:v>23206.844248511909</c:v>
                </c:pt>
                <c:pt idx="57">
                  <c:v>23908.828432225702</c:v>
                </c:pt>
                <c:pt idx="58">
                  <c:v>24610.8126159395</c:v>
                </c:pt>
                <c:pt idx="59">
                  <c:v>25312.796799653293</c:v>
                </c:pt>
                <c:pt idx="60">
                  <c:v>26014.780983367091</c:v>
                </c:pt>
                <c:pt idx="61">
                  <c:v>26716.765167080885</c:v>
                </c:pt>
                <c:pt idx="62">
                  <c:v>27418.749350794678</c:v>
                </c:pt>
                <c:pt idx="63">
                  <c:v>28120.733534508476</c:v>
                </c:pt>
                <c:pt idx="64">
                  <c:v>28822.717718222269</c:v>
                </c:pt>
                <c:pt idx="65">
                  <c:v>29524.701901936063</c:v>
                </c:pt>
                <c:pt idx="66">
                  <c:v>30226.686085649857</c:v>
                </c:pt>
                <c:pt idx="67">
                  <c:v>30928.670269363654</c:v>
                </c:pt>
                <c:pt idx="68">
                  <c:v>31630.654453077448</c:v>
                </c:pt>
                <c:pt idx="69">
                  <c:v>32332.638636791242</c:v>
                </c:pt>
                <c:pt idx="70">
                  <c:v>33034.622820505043</c:v>
                </c:pt>
                <c:pt idx="71">
                  <c:v>33736.607004218837</c:v>
                </c:pt>
                <c:pt idx="72">
                  <c:v>34438.59118793263</c:v>
                </c:pt>
                <c:pt idx="73">
                  <c:v>35140.575371646424</c:v>
                </c:pt>
                <c:pt idx="74">
                  <c:v>35842.559555360218</c:v>
                </c:pt>
                <c:pt idx="75">
                  <c:v>36544.543739074012</c:v>
                </c:pt>
                <c:pt idx="76">
                  <c:v>37246.527922787805</c:v>
                </c:pt>
                <c:pt idx="77">
                  <c:v>37948.512106501599</c:v>
                </c:pt>
                <c:pt idx="78">
                  <c:v>38650.496290215393</c:v>
                </c:pt>
                <c:pt idx="79">
                  <c:v>39352.480473929187</c:v>
                </c:pt>
                <c:pt idx="80">
                  <c:v>40054.464657642988</c:v>
                </c:pt>
                <c:pt idx="81">
                  <c:v>40756.448841356781</c:v>
                </c:pt>
                <c:pt idx="82">
                  <c:v>41458.433025070575</c:v>
                </c:pt>
                <c:pt idx="83">
                  <c:v>42160.417208784376</c:v>
                </c:pt>
                <c:pt idx="84">
                  <c:v>42862.40139249817</c:v>
                </c:pt>
                <c:pt idx="85">
                  <c:v>43564.385576211964</c:v>
                </c:pt>
                <c:pt idx="86">
                  <c:v>44266.369759925758</c:v>
                </c:pt>
                <c:pt idx="87">
                  <c:v>44968.353943639551</c:v>
                </c:pt>
                <c:pt idx="88">
                  <c:v>45670.338127353345</c:v>
                </c:pt>
                <c:pt idx="89">
                  <c:v>46372.322311067139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ser>
          <c:idx val="3"/>
          <c:order val="3"/>
          <c:tx>
            <c:strRef>
              <c:f>'F AC'!$E$1</c:f>
              <c:strCache>
                <c:ptCount val="1"/>
                <c:pt idx="0">
                  <c:v>FCT0404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AC'!$E$2:$E$99</c:f>
              <c:numCache>
                <c:formatCode>_(* #,##0_);_(* \(#,##0\);_(* "-"??_);_(@_)</c:formatCode>
                <c:ptCount val="98"/>
                <c:pt idx="38">
                  <c:v>10524</c:v>
                </c:pt>
                <c:pt idx="39">
                  <c:v>11183.474708927466</c:v>
                </c:pt>
                <c:pt idx="40">
                  <c:v>11842.5349517792</c:v>
                </c:pt>
                <c:pt idx="41">
                  <c:v>12501.595194630932</c:v>
                </c:pt>
                <c:pt idx="42">
                  <c:v>13160.655437482665</c:v>
                </c:pt>
                <c:pt idx="43">
                  <c:v>13819.715680334397</c:v>
                </c:pt>
                <c:pt idx="44">
                  <c:v>14478.775923186131</c:v>
                </c:pt>
                <c:pt idx="45">
                  <c:v>15137.836166037863</c:v>
                </c:pt>
                <c:pt idx="46">
                  <c:v>15796.896408889595</c:v>
                </c:pt>
                <c:pt idx="47">
                  <c:v>16455.95665174133</c:v>
                </c:pt>
                <c:pt idx="48">
                  <c:v>17115.016894593064</c:v>
                </c:pt>
                <c:pt idx="49">
                  <c:v>17774.077137444794</c:v>
                </c:pt>
                <c:pt idx="50">
                  <c:v>18433.137380296528</c:v>
                </c:pt>
                <c:pt idx="51">
                  <c:v>19092.197623148262</c:v>
                </c:pt>
                <c:pt idx="52">
                  <c:v>19751.257865999993</c:v>
                </c:pt>
                <c:pt idx="53">
                  <c:v>20410.318108851727</c:v>
                </c:pt>
                <c:pt idx="54">
                  <c:v>21069.378351703461</c:v>
                </c:pt>
                <c:pt idx="55">
                  <c:v>21728.438594555191</c:v>
                </c:pt>
                <c:pt idx="56">
                  <c:v>22387.498837406925</c:v>
                </c:pt>
                <c:pt idx="57">
                  <c:v>23046.559080258659</c:v>
                </c:pt>
                <c:pt idx="58">
                  <c:v>23705.61932311039</c:v>
                </c:pt>
                <c:pt idx="59">
                  <c:v>24364.679565962124</c:v>
                </c:pt>
                <c:pt idx="60">
                  <c:v>25023.739808813858</c:v>
                </c:pt>
                <c:pt idx="61">
                  <c:v>25682.800051665588</c:v>
                </c:pt>
                <c:pt idx="62">
                  <c:v>26341.860294517322</c:v>
                </c:pt>
                <c:pt idx="63">
                  <c:v>27000.920537369053</c:v>
                </c:pt>
                <c:pt idx="64">
                  <c:v>27659.980780220787</c:v>
                </c:pt>
                <c:pt idx="65">
                  <c:v>28319.041023072521</c:v>
                </c:pt>
                <c:pt idx="66">
                  <c:v>28978.101265924251</c:v>
                </c:pt>
                <c:pt idx="67">
                  <c:v>29637.161508775986</c:v>
                </c:pt>
                <c:pt idx="68">
                  <c:v>30296.22175162772</c:v>
                </c:pt>
                <c:pt idx="69">
                  <c:v>30955.28199447945</c:v>
                </c:pt>
                <c:pt idx="70">
                  <c:v>31614.342237331184</c:v>
                </c:pt>
                <c:pt idx="71">
                  <c:v>32273.402480182918</c:v>
                </c:pt>
                <c:pt idx="72">
                  <c:v>32932.462723034652</c:v>
                </c:pt>
                <c:pt idx="73">
                  <c:v>33591.522965886383</c:v>
                </c:pt>
                <c:pt idx="74">
                  <c:v>34250.583208738113</c:v>
                </c:pt>
                <c:pt idx="75">
                  <c:v>34909.643451589844</c:v>
                </c:pt>
                <c:pt idx="76">
                  <c:v>35568.703694441581</c:v>
                </c:pt>
                <c:pt idx="77">
                  <c:v>36227.763937293319</c:v>
                </c:pt>
                <c:pt idx="78">
                  <c:v>36886.824180145049</c:v>
                </c:pt>
                <c:pt idx="79">
                  <c:v>37545.88442299678</c:v>
                </c:pt>
                <c:pt idx="80">
                  <c:v>38204.94466584851</c:v>
                </c:pt>
                <c:pt idx="81">
                  <c:v>38864.004908700241</c:v>
                </c:pt>
                <c:pt idx="82">
                  <c:v>39523.065151551978</c:v>
                </c:pt>
                <c:pt idx="83">
                  <c:v>40182.125394403716</c:v>
                </c:pt>
                <c:pt idx="84">
                  <c:v>40841.185637255447</c:v>
                </c:pt>
                <c:pt idx="85">
                  <c:v>41500.245880107177</c:v>
                </c:pt>
                <c:pt idx="86">
                  <c:v>42159.306122958908</c:v>
                </c:pt>
                <c:pt idx="87">
                  <c:v>42818.366365810638</c:v>
                </c:pt>
                <c:pt idx="88">
                  <c:v>43477.426608662368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0D3-BE3F-70419D3327AC}"/>
            </c:ext>
          </c:extLst>
        </c:ser>
        <c:ser>
          <c:idx val="4"/>
          <c:order val="4"/>
          <c:tx>
            <c:strRef>
              <c:f>'F AC'!$F$1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AC'!$F$2:$F$99</c:f>
              <c:numCache>
                <c:formatCode>_(* #,##0_);_(* \(#,##0\);_(* "-"??_);_(@_)</c:formatCode>
                <c:ptCount val="98"/>
                <c:pt idx="37">
                  <c:v>9886</c:v>
                </c:pt>
                <c:pt idx="38">
                  <c:v>10715.512496015672</c:v>
                </c:pt>
                <c:pt idx="39">
                  <c:v>11560.620606318775</c:v>
                </c:pt>
                <c:pt idx="40">
                  <c:v>12405.728716621876</c:v>
                </c:pt>
                <c:pt idx="41">
                  <c:v>13250.836826924977</c:v>
                </c:pt>
                <c:pt idx="42">
                  <c:v>14095.94493722808</c:v>
                </c:pt>
                <c:pt idx="43">
                  <c:v>14941.053047531181</c:v>
                </c:pt>
                <c:pt idx="44">
                  <c:v>15786.161157834282</c:v>
                </c:pt>
                <c:pt idx="45">
                  <c:v>16631.269268137385</c:v>
                </c:pt>
                <c:pt idx="46">
                  <c:v>17476.377378440488</c:v>
                </c:pt>
                <c:pt idx="47">
                  <c:v>18321.485488743587</c:v>
                </c:pt>
                <c:pt idx="48">
                  <c:v>19166.59359904669</c:v>
                </c:pt>
                <c:pt idx="49">
                  <c:v>20011.701709349793</c:v>
                </c:pt>
                <c:pt idx="50">
                  <c:v>20856.809819652895</c:v>
                </c:pt>
                <c:pt idx="51">
                  <c:v>21701.917929955995</c:v>
                </c:pt>
                <c:pt idx="52">
                  <c:v>22547.026040259097</c:v>
                </c:pt>
                <c:pt idx="53">
                  <c:v>23392.134150562197</c:v>
                </c:pt>
                <c:pt idx="54">
                  <c:v>24237.2422608653</c:v>
                </c:pt>
                <c:pt idx="55">
                  <c:v>25082.350371168402</c:v>
                </c:pt>
                <c:pt idx="56">
                  <c:v>25927.458481471505</c:v>
                </c:pt>
                <c:pt idx="57">
                  <c:v>26772.566591774608</c:v>
                </c:pt>
                <c:pt idx="58">
                  <c:v>27617.674702077704</c:v>
                </c:pt>
                <c:pt idx="59">
                  <c:v>28462.782812380807</c:v>
                </c:pt>
                <c:pt idx="60">
                  <c:v>29307.89092268391</c:v>
                </c:pt>
                <c:pt idx="61">
                  <c:v>30152.999032987012</c:v>
                </c:pt>
                <c:pt idx="62">
                  <c:v>30998.107143290115</c:v>
                </c:pt>
                <c:pt idx="63">
                  <c:v>31843.215253593218</c:v>
                </c:pt>
                <c:pt idx="64">
                  <c:v>32688.323363896321</c:v>
                </c:pt>
                <c:pt idx="65">
                  <c:v>33533.431474199417</c:v>
                </c:pt>
                <c:pt idx="66">
                  <c:v>34378.53958450252</c:v>
                </c:pt>
                <c:pt idx="67">
                  <c:v>35223.647694805622</c:v>
                </c:pt>
                <c:pt idx="68">
                  <c:v>36068.755805108725</c:v>
                </c:pt>
                <c:pt idx="69">
                  <c:v>36913.863915411828</c:v>
                </c:pt>
                <c:pt idx="70">
                  <c:v>37758.972025714931</c:v>
                </c:pt>
                <c:pt idx="71">
                  <c:v>38604.080136018027</c:v>
                </c:pt>
                <c:pt idx="72">
                  <c:v>39449.18824632113</c:v>
                </c:pt>
                <c:pt idx="73">
                  <c:v>40294.296356624232</c:v>
                </c:pt>
                <c:pt idx="74">
                  <c:v>41139.404466927335</c:v>
                </c:pt>
                <c:pt idx="75">
                  <c:v>41984.512577230438</c:v>
                </c:pt>
                <c:pt idx="76">
                  <c:v>42829.620687533541</c:v>
                </c:pt>
                <c:pt idx="77">
                  <c:v>43674.728797836644</c:v>
                </c:pt>
                <c:pt idx="78">
                  <c:v>44519.836908139747</c:v>
                </c:pt>
                <c:pt idx="79">
                  <c:v>45364.945018442842</c:v>
                </c:pt>
                <c:pt idx="80">
                  <c:v>46210.053128745945</c:v>
                </c:pt>
                <c:pt idx="81">
                  <c:v>47055.161239049048</c:v>
                </c:pt>
                <c:pt idx="82">
                  <c:v>47900.269349352151</c:v>
                </c:pt>
                <c:pt idx="83">
                  <c:v>48745.377459655254</c:v>
                </c:pt>
                <c:pt idx="84">
                  <c:v>49590.485569958357</c:v>
                </c:pt>
                <c:pt idx="85">
                  <c:v>50435.593680261452</c:v>
                </c:pt>
                <c:pt idx="86">
                  <c:v>51280.701790564555</c:v>
                </c:pt>
                <c:pt idx="87">
                  <c:v>52125.809900867658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7-44E5-9BA3-F58233D4EED6}"/>
            </c:ext>
          </c:extLst>
        </c:ser>
        <c:ser>
          <c:idx val="5"/>
          <c:order val="5"/>
          <c:tx>
            <c:strRef>
              <c:f>'F AC'!$G$1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AC'!$G$2:$G$99</c:f>
              <c:numCache>
                <c:formatCode>_(* #,##0_);_(* \(#,##0\);_(* "-"??_);_(@_)</c:formatCode>
                <c:ptCount val="98"/>
                <c:pt idx="36">
                  <c:v>9034</c:v>
                </c:pt>
                <c:pt idx="37">
                  <c:v>9827.4684212013144</c:v>
                </c:pt>
                <c:pt idx="38">
                  <c:v>10611.544494651434</c:v>
                </c:pt>
                <c:pt idx="39">
                  <c:v>11395.620568101553</c:v>
                </c:pt>
                <c:pt idx="40">
                  <c:v>12179.696641551673</c:v>
                </c:pt>
                <c:pt idx="41">
                  <c:v>12963.772715001793</c:v>
                </c:pt>
                <c:pt idx="42">
                  <c:v>13747.848788451913</c:v>
                </c:pt>
                <c:pt idx="43">
                  <c:v>14531.924861902033</c:v>
                </c:pt>
                <c:pt idx="44">
                  <c:v>15316.000935352153</c:v>
                </c:pt>
                <c:pt idx="45">
                  <c:v>16100.077008802273</c:v>
                </c:pt>
                <c:pt idx="46">
                  <c:v>16884.153082252393</c:v>
                </c:pt>
                <c:pt idx="47">
                  <c:v>17668.229155702509</c:v>
                </c:pt>
                <c:pt idx="48">
                  <c:v>18452.305229152633</c:v>
                </c:pt>
                <c:pt idx="49">
                  <c:v>19236.381302602749</c:v>
                </c:pt>
                <c:pt idx="50">
                  <c:v>20020.457376052869</c:v>
                </c:pt>
                <c:pt idx="51">
                  <c:v>20804.533449502989</c:v>
                </c:pt>
                <c:pt idx="52">
                  <c:v>21588.609522953109</c:v>
                </c:pt>
                <c:pt idx="53">
                  <c:v>22372.685596403229</c:v>
                </c:pt>
                <c:pt idx="54">
                  <c:v>23156.761669853349</c:v>
                </c:pt>
                <c:pt idx="55">
                  <c:v>23940.837743303469</c:v>
                </c:pt>
                <c:pt idx="56">
                  <c:v>24724.913816753586</c:v>
                </c:pt>
                <c:pt idx="57">
                  <c:v>25508.989890203709</c:v>
                </c:pt>
                <c:pt idx="58">
                  <c:v>26293.065963653826</c:v>
                </c:pt>
                <c:pt idx="59">
                  <c:v>27077.142037103949</c:v>
                </c:pt>
                <c:pt idx="60">
                  <c:v>27861.218110554066</c:v>
                </c:pt>
                <c:pt idx="61">
                  <c:v>28645.294184004189</c:v>
                </c:pt>
                <c:pt idx="62">
                  <c:v>29429.370257454306</c:v>
                </c:pt>
                <c:pt idx="63">
                  <c:v>30213.446330904422</c:v>
                </c:pt>
                <c:pt idx="64">
                  <c:v>30997.522404354546</c:v>
                </c:pt>
                <c:pt idx="65">
                  <c:v>31781.598477804662</c:v>
                </c:pt>
                <c:pt idx="66">
                  <c:v>32565.674551254786</c:v>
                </c:pt>
                <c:pt idx="67">
                  <c:v>33349.750624704902</c:v>
                </c:pt>
                <c:pt idx="68">
                  <c:v>34133.826698155026</c:v>
                </c:pt>
                <c:pt idx="69">
                  <c:v>34917.902771605142</c:v>
                </c:pt>
                <c:pt idx="70">
                  <c:v>35701.978845055266</c:v>
                </c:pt>
                <c:pt idx="71">
                  <c:v>36486.054918505382</c:v>
                </c:pt>
                <c:pt idx="72">
                  <c:v>37270.130991955506</c:v>
                </c:pt>
                <c:pt idx="73">
                  <c:v>38054.207065405622</c:v>
                </c:pt>
                <c:pt idx="74">
                  <c:v>38838.283138855739</c:v>
                </c:pt>
                <c:pt idx="75">
                  <c:v>39622.359212305862</c:v>
                </c:pt>
                <c:pt idx="76">
                  <c:v>40406.435285755979</c:v>
                </c:pt>
                <c:pt idx="77">
                  <c:v>41190.511359206102</c:v>
                </c:pt>
                <c:pt idx="78">
                  <c:v>41974.587432656219</c:v>
                </c:pt>
                <c:pt idx="79">
                  <c:v>42758.663506106335</c:v>
                </c:pt>
                <c:pt idx="80">
                  <c:v>43542.739579556459</c:v>
                </c:pt>
                <c:pt idx="81">
                  <c:v>44326.815653006575</c:v>
                </c:pt>
                <c:pt idx="82">
                  <c:v>45110.891726456699</c:v>
                </c:pt>
                <c:pt idx="83">
                  <c:v>45894.967799906815</c:v>
                </c:pt>
                <c:pt idx="84">
                  <c:v>46679.043873356939</c:v>
                </c:pt>
                <c:pt idx="85">
                  <c:v>47463.119946807055</c:v>
                </c:pt>
                <c:pt idx="86">
                  <c:v>48247.196020257179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4A75-9BF4-A6E5D3F84EC4}"/>
            </c:ext>
          </c:extLst>
        </c:ser>
        <c:ser>
          <c:idx val="6"/>
          <c:order val="6"/>
          <c:tx>
            <c:strRef>
              <c:f>'F AC'!$H$1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AC'!$H$2:$H$99</c:f>
              <c:numCache>
                <c:formatCode>_(* #,##0_);_(* \(#,##0\);_(* "-"??_);_(@_)</c:formatCode>
                <c:ptCount val="98"/>
                <c:pt idx="35">
                  <c:v>8251</c:v>
                </c:pt>
                <c:pt idx="36">
                  <c:v>9127.9234775119403</c:v>
                </c:pt>
                <c:pt idx="37">
                  <c:v>9996.4367572452938</c:v>
                </c:pt>
                <c:pt idx="38">
                  <c:v>10864.950036978649</c:v>
                </c:pt>
                <c:pt idx="39">
                  <c:v>11733.463316712003</c:v>
                </c:pt>
                <c:pt idx="40">
                  <c:v>12601.976596445356</c:v>
                </c:pt>
                <c:pt idx="41">
                  <c:v>13470.489876178712</c:v>
                </c:pt>
                <c:pt idx="42">
                  <c:v>14339.003155912065</c:v>
                </c:pt>
                <c:pt idx="43">
                  <c:v>15207.516435645419</c:v>
                </c:pt>
                <c:pt idx="44">
                  <c:v>16076.029715378772</c:v>
                </c:pt>
                <c:pt idx="45">
                  <c:v>16944.542995112126</c:v>
                </c:pt>
                <c:pt idx="46">
                  <c:v>17813.056274845483</c:v>
                </c:pt>
                <c:pt idx="47">
                  <c:v>18681.569554578833</c:v>
                </c:pt>
                <c:pt idx="48">
                  <c:v>19550.08283431219</c:v>
                </c:pt>
                <c:pt idx="49">
                  <c:v>20418.596114045544</c:v>
                </c:pt>
                <c:pt idx="50">
                  <c:v>21287.109393778897</c:v>
                </c:pt>
                <c:pt idx="51">
                  <c:v>22155.622673512251</c:v>
                </c:pt>
                <c:pt idx="52">
                  <c:v>23024.135953245604</c:v>
                </c:pt>
                <c:pt idx="53">
                  <c:v>23892.649232978958</c:v>
                </c:pt>
                <c:pt idx="54">
                  <c:v>24761.162512712312</c:v>
                </c:pt>
                <c:pt idx="55">
                  <c:v>25629.675792445665</c:v>
                </c:pt>
                <c:pt idx="56">
                  <c:v>26498.189072179022</c:v>
                </c:pt>
                <c:pt idx="57">
                  <c:v>27366.702351912376</c:v>
                </c:pt>
                <c:pt idx="58">
                  <c:v>28235.215631645729</c:v>
                </c:pt>
                <c:pt idx="59">
                  <c:v>29103.728911379083</c:v>
                </c:pt>
                <c:pt idx="60">
                  <c:v>29972.242191112437</c:v>
                </c:pt>
                <c:pt idx="61">
                  <c:v>30840.75547084579</c:v>
                </c:pt>
                <c:pt idx="62">
                  <c:v>31709.268750579144</c:v>
                </c:pt>
                <c:pt idx="63">
                  <c:v>32577.782030312501</c:v>
                </c:pt>
                <c:pt idx="64">
                  <c:v>33446.295310045854</c:v>
                </c:pt>
                <c:pt idx="65">
                  <c:v>34314.808589779204</c:v>
                </c:pt>
                <c:pt idx="66">
                  <c:v>35183.321869512562</c:v>
                </c:pt>
                <c:pt idx="67">
                  <c:v>36051.835149245919</c:v>
                </c:pt>
                <c:pt idx="68">
                  <c:v>36920.348428979269</c:v>
                </c:pt>
                <c:pt idx="69">
                  <c:v>37788.861708712619</c:v>
                </c:pt>
                <c:pt idx="70">
                  <c:v>38657.374988445976</c:v>
                </c:pt>
                <c:pt idx="71">
                  <c:v>39525.888268179333</c:v>
                </c:pt>
                <c:pt idx="72">
                  <c:v>40394.401547912683</c:v>
                </c:pt>
                <c:pt idx="73">
                  <c:v>41262.914827646033</c:v>
                </c:pt>
                <c:pt idx="74">
                  <c:v>42131.428107379397</c:v>
                </c:pt>
                <c:pt idx="75">
                  <c:v>42999.941387112747</c:v>
                </c:pt>
                <c:pt idx="76">
                  <c:v>43868.454666846097</c:v>
                </c:pt>
                <c:pt idx="77">
                  <c:v>44736.967946579462</c:v>
                </c:pt>
                <c:pt idx="78">
                  <c:v>45605.481226312811</c:v>
                </c:pt>
                <c:pt idx="79">
                  <c:v>46473.994506046161</c:v>
                </c:pt>
                <c:pt idx="80">
                  <c:v>47342.507785779511</c:v>
                </c:pt>
                <c:pt idx="81">
                  <c:v>48211.021065512876</c:v>
                </c:pt>
                <c:pt idx="82">
                  <c:v>49079.534345246226</c:v>
                </c:pt>
                <c:pt idx="83">
                  <c:v>49948.047624979576</c:v>
                </c:pt>
                <c:pt idx="84">
                  <c:v>50816.56090471294</c:v>
                </c:pt>
                <c:pt idx="85">
                  <c:v>51685.07418444629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901-890C-704DD444E806}"/>
            </c:ext>
          </c:extLst>
        </c:ser>
        <c:ser>
          <c:idx val="7"/>
          <c:order val="7"/>
          <c:tx>
            <c:strRef>
              <c:f>'F AC'!$I$1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AC'!$I$2:$I$99</c:f>
              <c:numCache>
                <c:formatCode>_(* #,##0_);_(* \(#,##0\);_(* "-"??_);_(@_)</c:formatCode>
                <c:ptCount val="98"/>
                <c:pt idx="34">
                  <c:v>7443</c:v>
                </c:pt>
                <c:pt idx="35">
                  <c:v>8335.1019777858601</c:v>
                </c:pt>
                <c:pt idx="36">
                  <c:v>9279.2229355487016</c:v>
                </c:pt>
                <c:pt idx="37">
                  <c:v>10223.343893311543</c:v>
                </c:pt>
                <c:pt idx="38">
                  <c:v>11167.464851074386</c:v>
                </c:pt>
                <c:pt idx="39">
                  <c:v>12111.585808837226</c:v>
                </c:pt>
                <c:pt idx="40">
                  <c:v>13055.706766600069</c:v>
                </c:pt>
                <c:pt idx="41">
                  <c:v>13999.827724362913</c:v>
                </c:pt>
                <c:pt idx="42">
                  <c:v>14943.948682125752</c:v>
                </c:pt>
                <c:pt idx="43">
                  <c:v>15888.069639888596</c:v>
                </c:pt>
                <c:pt idx="44">
                  <c:v>16832.190597651435</c:v>
                </c:pt>
                <c:pt idx="45">
                  <c:v>17776.311555414279</c:v>
                </c:pt>
                <c:pt idx="46">
                  <c:v>18720.432513177122</c:v>
                </c:pt>
                <c:pt idx="47">
                  <c:v>19664.553470939962</c:v>
                </c:pt>
                <c:pt idx="48">
                  <c:v>20608.674428702805</c:v>
                </c:pt>
                <c:pt idx="49">
                  <c:v>21552.795386465648</c:v>
                </c:pt>
                <c:pt idx="50">
                  <c:v>22496.916344228488</c:v>
                </c:pt>
                <c:pt idx="51">
                  <c:v>23441.037301991331</c:v>
                </c:pt>
                <c:pt idx="52">
                  <c:v>24385.158259754171</c:v>
                </c:pt>
                <c:pt idx="53">
                  <c:v>25329.279217517014</c:v>
                </c:pt>
                <c:pt idx="54">
                  <c:v>26273.400175279854</c:v>
                </c:pt>
                <c:pt idx="55">
                  <c:v>27217.521133042697</c:v>
                </c:pt>
                <c:pt idx="56">
                  <c:v>28161.642090805541</c:v>
                </c:pt>
                <c:pt idx="57">
                  <c:v>29105.76304856838</c:v>
                </c:pt>
                <c:pt idx="58">
                  <c:v>30049.884006331224</c:v>
                </c:pt>
                <c:pt idx="59">
                  <c:v>30994.004964094067</c:v>
                </c:pt>
                <c:pt idx="60">
                  <c:v>31938.125921856907</c:v>
                </c:pt>
                <c:pt idx="61">
                  <c:v>32882.24687961975</c:v>
                </c:pt>
                <c:pt idx="62">
                  <c:v>33826.367837382597</c:v>
                </c:pt>
                <c:pt idx="63">
                  <c:v>34770.488795145437</c:v>
                </c:pt>
                <c:pt idx="64">
                  <c:v>35714.609752908276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4-42D2-AF7B-2A39108CC83D}"/>
            </c:ext>
          </c:extLst>
        </c:ser>
        <c:ser>
          <c:idx val="8"/>
          <c:order val="8"/>
          <c:tx>
            <c:strRef>
              <c:f>'F AC'!$J$1</c:f>
              <c:strCache>
                <c:ptCount val="1"/>
                <c:pt idx="0">
                  <c:v>FCT330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AC'!$J$2:$J$99</c:f>
              <c:numCache>
                <c:formatCode>_(* #,##0_);_(* \(#,##0\);_(* "-"??_);_(@_)</c:formatCode>
                <c:ptCount val="98"/>
                <c:pt idx="33">
                  <c:v>6408</c:v>
                </c:pt>
                <c:pt idx="34">
                  <c:v>6890.4548061901642</c:v>
                </c:pt>
                <c:pt idx="35">
                  <c:v>7372.1982491650906</c:v>
                </c:pt>
                <c:pt idx="36">
                  <c:v>7853.9416921400179</c:v>
                </c:pt>
                <c:pt idx="37">
                  <c:v>8335.6851351149453</c:v>
                </c:pt>
                <c:pt idx="38">
                  <c:v>8817.4285780898717</c:v>
                </c:pt>
                <c:pt idx="39">
                  <c:v>9299.1720210647982</c:v>
                </c:pt>
                <c:pt idx="40">
                  <c:v>9780.9154640397246</c:v>
                </c:pt>
                <c:pt idx="41">
                  <c:v>10262.658907014651</c:v>
                </c:pt>
                <c:pt idx="42">
                  <c:v>10744.402349989577</c:v>
                </c:pt>
                <c:pt idx="43">
                  <c:v>11226.145792964504</c:v>
                </c:pt>
                <c:pt idx="44">
                  <c:v>11707.88923593943</c:v>
                </c:pt>
                <c:pt idx="45">
                  <c:v>12189.632678914357</c:v>
                </c:pt>
                <c:pt idx="46">
                  <c:v>12671.376121889283</c:v>
                </c:pt>
                <c:pt idx="47">
                  <c:v>13153.119564864211</c:v>
                </c:pt>
                <c:pt idx="48">
                  <c:v>13634.863007839138</c:v>
                </c:pt>
                <c:pt idx="49">
                  <c:v>14116.606450814064</c:v>
                </c:pt>
                <c:pt idx="50">
                  <c:v>14598.349893788991</c:v>
                </c:pt>
                <c:pt idx="51">
                  <c:v>15080.093336763917</c:v>
                </c:pt>
                <c:pt idx="52">
                  <c:v>15561.836779738844</c:v>
                </c:pt>
                <c:pt idx="53">
                  <c:v>16043.58022271377</c:v>
                </c:pt>
                <c:pt idx="54">
                  <c:v>16525.323665688698</c:v>
                </c:pt>
                <c:pt idx="55">
                  <c:v>17007.067108663625</c:v>
                </c:pt>
                <c:pt idx="56">
                  <c:v>17488.810551638551</c:v>
                </c:pt>
                <c:pt idx="57">
                  <c:v>17970.553994613478</c:v>
                </c:pt>
                <c:pt idx="58">
                  <c:v>18452.297437588404</c:v>
                </c:pt>
                <c:pt idx="59">
                  <c:v>18934.040880563331</c:v>
                </c:pt>
                <c:pt idx="60">
                  <c:v>19415.784323538257</c:v>
                </c:pt>
                <c:pt idx="61">
                  <c:v>19897.527766513187</c:v>
                </c:pt>
                <c:pt idx="62">
                  <c:v>20379.271209488114</c:v>
                </c:pt>
                <c:pt idx="63">
                  <c:v>20861.01465246304</c:v>
                </c:pt>
                <c:pt idx="64">
                  <c:v>21342.758095437966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7-4F79-81F3-74AFE40D6A4E}"/>
            </c:ext>
          </c:extLst>
        </c:ser>
        <c:ser>
          <c:idx val="9"/>
          <c:order val="9"/>
          <c:tx>
            <c:strRef>
              <c:f>'F AC'!$K$1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AC'!$K$2:$K$99</c:f>
              <c:numCache>
                <c:formatCode>_(* #,##0_);_(* \(#,##0\);_(* "-"??_);_(@_)</c:formatCode>
                <c:ptCount val="98"/>
                <c:pt idx="32">
                  <c:v>5962</c:v>
                </c:pt>
                <c:pt idx="33">
                  <c:v>6809.9784765581808</c:v>
                </c:pt>
                <c:pt idx="34">
                  <c:v>7708.1093843476601</c:v>
                </c:pt>
                <c:pt idx="35">
                  <c:v>8606.2402921371395</c:v>
                </c:pt>
                <c:pt idx="36">
                  <c:v>9504.3711999266179</c:v>
                </c:pt>
                <c:pt idx="37">
                  <c:v>10402.502107716096</c:v>
                </c:pt>
                <c:pt idx="38">
                  <c:v>11300.633015505577</c:v>
                </c:pt>
                <c:pt idx="39">
                  <c:v>12198.763923295057</c:v>
                </c:pt>
                <c:pt idx="40">
                  <c:v>13096.894831084535</c:v>
                </c:pt>
                <c:pt idx="41">
                  <c:v>13995.025738874014</c:v>
                </c:pt>
                <c:pt idx="42">
                  <c:v>14893.156646663494</c:v>
                </c:pt>
                <c:pt idx="43">
                  <c:v>15791.287554452974</c:v>
                </c:pt>
                <c:pt idx="44">
                  <c:v>16689.418462242451</c:v>
                </c:pt>
                <c:pt idx="45">
                  <c:v>17587.549370031931</c:v>
                </c:pt>
                <c:pt idx="46">
                  <c:v>18485.680277821411</c:v>
                </c:pt>
                <c:pt idx="47">
                  <c:v>19383.811185610892</c:v>
                </c:pt>
                <c:pt idx="48">
                  <c:v>20281.942093400368</c:v>
                </c:pt>
                <c:pt idx="49">
                  <c:v>21180.073001189849</c:v>
                </c:pt>
                <c:pt idx="50">
                  <c:v>22078.203908979329</c:v>
                </c:pt>
                <c:pt idx="51">
                  <c:v>22976.334816768809</c:v>
                </c:pt>
                <c:pt idx="52">
                  <c:v>23874.465724558286</c:v>
                </c:pt>
                <c:pt idx="53">
                  <c:v>24772.596632347766</c:v>
                </c:pt>
                <c:pt idx="54">
                  <c:v>25670.727540137246</c:v>
                </c:pt>
                <c:pt idx="55">
                  <c:v>26568.858447926727</c:v>
                </c:pt>
                <c:pt idx="56">
                  <c:v>27466.989355716203</c:v>
                </c:pt>
                <c:pt idx="57">
                  <c:v>28365.120263505683</c:v>
                </c:pt>
                <c:pt idx="58">
                  <c:v>29263.251171295164</c:v>
                </c:pt>
                <c:pt idx="59">
                  <c:v>30161.38207908464</c:v>
                </c:pt>
                <c:pt idx="60">
                  <c:v>31059.512986874121</c:v>
                </c:pt>
                <c:pt idx="61">
                  <c:v>31957.643894663601</c:v>
                </c:pt>
                <c:pt idx="62">
                  <c:v>32855.774802453081</c:v>
                </c:pt>
                <c:pt idx="63">
                  <c:v>33753.905710242558</c:v>
                </c:pt>
                <c:pt idx="64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8-4626-ADBF-021D4980F7DA}"/>
            </c:ext>
          </c:extLst>
        </c:ser>
        <c:ser>
          <c:idx val="10"/>
          <c:order val="10"/>
          <c:tx>
            <c:strRef>
              <c:f>'F AC'!$L$1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AC'!$L$2:$L$99</c:f>
              <c:numCache>
                <c:formatCode>_(* #,##0_);_(* \(#,##0\);_(* "-"??_);_(@_)</c:formatCode>
                <c:ptCount val="98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F-436B-B754-93A81AC6F21B}"/>
            </c:ext>
          </c:extLst>
        </c:ser>
        <c:ser>
          <c:idx val="11"/>
          <c:order val="11"/>
          <c:tx>
            <c:strRef>
              <c:f>'F AC'!$M$1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AC'!$M$2:$M$99</c:f>
              <c:numCache>
                <c:formatCode>_(* #,##0_);_(* \(#,##0\);_(* "-"??_);_(@_)</c:formatCode>
                <c:ptCount val="98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F-4224-B98D-23C7FD91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Data!$A$2:$A$50</c15:sqref>
                  </c15:fullRef>
                </c:ext>
              </c:extLst>
              <c:f>Data!$A$3:$A$50</c:f>
              <c:numCache>
                <c:formatCode>dd/mm/yy;@</c:formatCode>
                <c:ptCount val="4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Data!$L$2:$L$50</c15:sqref>
                  </c15:fullRef>
                </c:ext>
              </c:extLst>
              <c:f>Data!$L$3:$L$50</c:f>
              <c:numCache>
                <c:formatCode>_(* #,##0_);_(* \(#,##0\);_(* "-"??_);_(@_)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  <c:pt idx="31">
                  <c:v>792</c:v>
                </c:pt>
                <c:pt idx="32">
                  <c:v>446</c:v>
                </c:pt>
                <c:pt idx="33">
                  <c:v>1035</c:v>
                </c:pt>
                <c:pt idx="34">
                  <c:v>808</c:v>
                </c:pt>
                <c:pt idx="35">
                  <c:v>783</c:v>
                </c:pt>
                <c:pt idx="36">
                  <c:v>852</c:v>
                </c:pt>
                <c:pt idx="37">
                  <c:v>638</c:v>
                </c:pt>
                <c:pt idx="38">
                  <c:v>754</c:v>
                </c:pt>
                <c:pt idx="39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Data!$A$2:$A$50</c:f>
              <c:numCache>
                <c:formatCode>dd/mm/yy;@</c:formatCode>
                <c:ptCount val="4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</c:numCache>
            </c:numRef>
          </c:cat>
          <c:val>
            <c:numRef>
              <c:f>Data!$C$2:$C$50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  <c:pt idx="39">
                  <c:v>11278</c:v>
                </c:pt>
                <c:pt idx="40">
                  <c:v>11730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(DNS, DNC, DNR, DND vs Previous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Data!$A$23:$A$42</c:f>
              <c:numCache>
                <c:formatCode>dd/mm/yy;@</c:formatCode>
                <c:ptCount val="20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</c:numCache>
            </c:numRef>
          </c:cat>
          <c:val>
            <c:numRef>
              <c:f>Data!$U$23:$U$42</c:f>
              <c:numCache>
                <c:formatCode>0%</c:formatCode>
                <c:ptCount val="20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  <c:pt idx="11">
                  <c:v>0.16144593026805887</c:v>
                </c:pt>
                <c:pt idx="12">
                  <c:v>0.16203143893591293</c:v>
                </c:pt>
                <c:pt idx="13">
                  <c:v>0.17825634529249423</c:v>
                </c:pt>
                <c:pt idx="14">
                  <c:v>0.14151595438313558</c:v>
                </c:pt>
                <c:pt idx="15">
                  <c:v>0.12509881090536018</c:v>
                </c:pt>
                <c:pt idx="16">
                  <c:v>0.11184692428432619</c:v>
                </c:pt>
                <c:pt idx="17">
                  <c:v>9.0216061416835844E-2</c:v>
                </c:pt>
                <c:pt idx="18">
                  <c:v>6.5152243886196309E-2</c:v>
                </c:pt>
                <c:pt idx="19">
                  <c:v>6.279958318860715E-2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Data!$A$23:$A$42</c:f>
              <c:numCache>
                <c:formatCode>dd/mm/yy;@</c:formatCode>
                <c:ptCount val="20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</c:numCache>
            </c:numRef>
          </c:cat>
          <c:val>
            <c:numRef>
              <c:f>Data!$V$23:$V$42</c:f>
              <c:numCache>
                <c:formatCode>0%</c:formatCode>
                <c:ptCount val="20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  <c:pt idx="11">
                  <c:v>0.15319148936170213</c:v>
                </c:pt>
                <c:pt idx="12">
                  <c:v>7.4807111707480708E-2</c:v>
                </c:pt>
                <c:pt idx="13">
                  <c:v>0.16151685393258428</c:v>
                </c:pt>
                <c:pt idx="14">
                  <c:v>0.1085583769985221</c:v>
                </c:pt>
                <c:pt idx="15">
                  <c:v>9.4897588171130767E-2</c:v>
                </c:pt>
                <c:pt idx="16">
                  <c:v>9.4310382997564751E-2</c:v>
                </c:pt>
                <c:pt idx="17">
                  <c:v>6.4535707060489583E-2</c:v>
                </c:pt>
                <c:pt idx="18">
                  <c:v>7.1645762067654883E-2</c:v>
                </c:pt>
                <c:pt idx="19">
                  <c:v>4.0078028019152334E-2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Data!$A$23:$A$42</c:f>
              <c:numCache>
                <c:formatCode>dd/mm/yy;@</c:formatCode>
                <c:ptCount val="20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</c:numCache>
            </c:numRef>
          </c:cat>
          <c:val>
            <c:numRef>
              <c:f>Data!$W$23:$W$42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0.58139534883720934</c:v>
                </c:pt>
                <c:pt idx="16">
                  <c:v>0</c:v>
                </c:pt>
                <c:pt idx="17">
                  <c:v>0.10294117647058823</c:v>
                </c:pt>
                <c:pt idx="18">
                  <c:v>0</c:v>
                </c:pt>
                <c:pt idx="19">
                  <c:v>0.8666666666666667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Data!$A$23:$A$42</c:f>
              <c:numCache>
                <c:formatCode>dd/mm/yy;@</c:formatCode>
                <c:ptCount val="20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</c:numCache>
            </c:numRef>
          </c:cat>
          <c:val>
            <c:numRef>
              <c:f>Data!$X$23:$X$42</c:f>
              <c:numCache>
                <c:formatCode>0%</c:formatCode>
                <c:ptCount val="20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  <c:pt idx="11">
                  <c:v>0.19</c:v>
                </c:pt>
                <c:pt idx="12">
                  <c:v>0.17647058823529413</c:v>
                </c:pt>
                <c:pt idx="13">
                  <c:v>0.14285714285714285</c:v>
                </c:pt>
                <c:pt idx="14">
                  <c:v>0.16875000000000001</c:v>
                </c:pt>
                <c:pt idx="15">
                  <c:v>0.11764705882352941</c:v>
                </c:pt>
                <c:pt idx="16">
                  <c:v>0.17703349282296652</c:v>
                </c:pt>
                <c:pt idx="17">
                  <c:v>8.1300813008130079E-2</c:v>
                </c:pt>
                <c:pt idx="18">
                  <c:v>0.10902255639097744</c:v>
                </c:pt>
                <c:pt idx="19">
                  <c:v>5.4237288135593219E-2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(DNC vs Previous</a:t>
            </a:r>
            <a:r>
              <a:rPr lang="en-US" baseline="0"/>
              <a:t> Day)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Data!$V$2:$V$7</c:f>
              <c:strCache>
                <c:ptCount val="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Data!$A$8:$A$42</c:f>
              <c:numCache>
                <c:formatCode>dd/mm/yy;@</c:formatCode>
                <c:ptCount val="35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</c:numCache>
            </c:numRef>
          </c:cat>
          <c:val>
            <c:numRef>
              <c:f>Data!$V$8:$V$42</c:f>
              <c:numCache>
                <c:formatCode>0%</c:formatCode>
                <c:ptCount val="3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0.44444444444444442</c:v>
                </c:pt>
                <c:pt idx="4">
                  <c:v>0.61538461538461542</c:v>
                </c:pt>
                <c:pt idx="5">
                  <c:v>0.42857142857142855</c:v>
                </c:pt>
                <c:pt idx="6">
                  <c:v>0.3</c:v>
                </c:pt>
                <c:pt idx="7">
                  <c:v>5.128205128205128E-2</c:v>
                </c:pt>
                <c:pt idx="8">
                  <c:v>0.43902439024390244</c:v>
                </c:pt>
                <c:pt idx="9">
                  <c:v>0.32203389830508472</c:v>
                </c:pt>
                <c:pt idx="10">
                  <c:v>0.4358974358974359</c:v>
                </c:pt>
                <c:pt idx="11">
                  <c:v>0.5089285714285714</c:v>
                </c:pt>
                <c:pt idx="12">
                  <c:v>0.44970414201183434</c:v>
                </c:pt>
                <c:pt idx="13">
                  <c:v>0.3510204081632653</c:v>
                </c:pt>
                <c:pt idx="14">
                  <c:v>0.35347432024169184</c:v>
                </c:pt>
                <c:pt idx="15">
                  <c:v>0.4330357142857143</c:v>
                </c:pt>
                <c:pt idx="16">
                  <c:v>0.22274143302180685</c:v>
                </c:pt>
                <c:pt idx="17">
                  <c:v>0.29936305732484075</c:v>
                </c:pt>
                <c:pt idx="18">
                  <c:v>0.25490196078431371</c:v>
                </c:pt>
                <c:pt idx="19">
                  <c:v>0.25</c:v>
                </c:pt>
                <c:pt idx="20">
                  <c:v>0.28749999999999998</c:v>
                </c:pt>
                <c:pt idx="21">
                  <c:v>0.14660194174757282</c:v>
                </c:pt>
                <c:pt idx="22">
                  <c:v>0.26799322607959358</c:v>
                </c:pt>
                <c:pt idx="23">
                  <c:v>0.18330550918196994</c:v>
                </c:pt>
                <c:pt idx="24">
                  <c:v>0.20428893905191872</c:v>
                </c:pt>
                <c:pt idx="25">
                  <c:v>0.21134020618556701</c:v>
                </c:pt>
                <c:pt idx="26">
                  <c:v>0.15319148936170213</c:v>
                </c:pt>
                <c:pt idx="27">
                  <c:v>7.4807111707480708E-2</c:v>
                </c:pt>
                <c:pt idx="28">
                  <c:v>0.16151685393258428</c:v>
                </c:pt>
                <c:pt idx="29">
                  <c:v>0.1085583769985221</c:v>
                </c:pt>
                <c:pt idx="30">
                  <c:v>9.4897588171130767E-2</c:v>
                </c:pt>
                <c:pt idx="31">
                  <c:v>9.4310382997564751E-2</c:v>
                </c:pt>
                <c:pt idx="32">
                  <c:v>6.4535707060489583E-2</c:v>
                </c:pt>
                <c:pt idx="33">
                  <c:v>7.1645762067654883E-2</c:v>
                </c:pt>
                <c:pt idx="34">
                  <c:v>4.0078028019152334E-2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196-916A-F42D5C9A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86799"/>
        <c:axId val="791003631"/>
      </c:lineChart>
      <c:dateAx>
        <c:axId val="7913867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3631"/>
        <c:crosses val="autoZero"/>
        <c:auto val="1"/>
        <c:lblOffset val="100"/>
        <c:baseTimeUnit val="days"/>
      </c:dateAx>
      <c:valAx>
        <c:axId val="791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% of AS</a:t>
            </a:r>
            <a:r>
              <a:rPr lang="en-US" baseline="0"/>
              <a:t> (AC, AL &amp; 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AC %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Data!$A$2:$A$50</c:f>
              <c:numCache>
                <c:formatCode>dd/mm/yy;@</c:formatCode>
                <c:ptCount val="4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</c:numCache>
            </c:numRef>
          </c:cat>
          <c:val>
            <c:numRef>
              <c:f>Data!$AA$2:$AA$50</c:f>
              <c:numCache>
                <c:formatCode>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2.3529411764705882E-2</c:v>
                </c:pt>
                <c:pt idx="6">
                  <c:v>3.9603960396039604E-2</c:v>
                </c:pt>
                <c:pt idx="7">
                  <c:v>5.128205128205128E-2</c:v>
                </c:pt>
                <c:pt idx="8">
                  <c:v>6.1224489795918366E-2</c:v>
                </c:pt>
                <c:pt idx="9">
                  <c:v>7.18232044198895E-2</c:v>
                </c:pt>
                <c:pt idx="10">
                  <c:v>9.375E-2</c:v>
                </c:pt>
                <c:pt idx="11">
                  <c:v>0.10676156583629894</c:v>
                </c:pt>
                <c:pt idx="12">
                  <c:v>0.11504424778761062</c:v>
                </c:pt>
                <c:pt idx="13">
                  <c:v>0.10933333333333334</c:v>
                </c:pt>
                <c:pt idx="14">
                  <c:v>0.12526539278131635</c:v>
                </c:pt>
                <c:pt idx="15">
                  <c:v>0.12244897959183673</c:v>
                </c:pt>
                <c:pt idx="16">
                  <c:v>8.5626911314984705E-2</c:v>
                </c:pt>
                <c:pt idx="17">
                  <c:v>9.9178403755868547E-2</c:v>
                </c:pt>
                <c:pt idx="18">
                  <c:v>0.10788199031263761</c:v>
                </c:pt>
                <c:pt idx="19">
                  <c:v>0.11382393397524071</c:v>
                </c:pt>
                <c:pt idx="20">
                  <c:v>0.11116625310173697</c:v>
                </c:pt>
                <c:pt idx="21">
                  <c:v>0.12670219064535229</c:v>
                </c:pt>
                <c:pt idx="22">
                  <c:v>0.12951658142220757</c:v>
                </c:pt>
                <c:pt idx="23">
                  <c:v>0.13191929643041903</c:v>
                </c:pt>
                <c:pt idx="24">
                  <c:v>0.12989648873553886</c:v>
                </c:pt>
                <c:pt idx="25">
                  <c:v>0.13583496052296459</c:v>
                </c:pt>
                <c:pt idx="26">
                  <c:v>0.150650870264736</c:v>
                </c:pt>
                <c:pt idx="27">
                  <c:v>0.1526431433372108</c:v>
                </c:pt>
                <c:pt idx="28">
                  <c:v>0.14157409595840226</c:v>
                </c:pt>
                <c:pt idx="29">
                  <c:v>0.15923080379206542</c:v>
                </c:pt>
                <c:pt idx="30">
                  <c:v>0.16782666823955014</c:v>
                </c:pt>
                <c:pt idx="31">
                  <c:v>0.15784331684679734</c:v>
                </c:pt>
                <c:pt idx="32">
                  <c:v>0.1567215183218548</c:v>
                </c:pt>
                <c:pt idx="33">
                  <c:v>0.14495769805003847</c:v>
                </c:pt>
                <c:pt idx="34">
                  <c:v>0.14289828360787929</c:v>
                </c:pt>
                <c:pt idx="35">
                  <c:v>0.13877255831945776</c:v>
                </c:pt>
                <c:pt idx="36">
                  <c:v>0.1350474624411391</c:v>
                </c:pt>
                <c:pt idx="37">
                  <c:v>0.13291743415303117</c:v>
                </c:pt>
                <c:pt idx="38">
                  <c:v>0.12978652558363241</c:v>
                </c:pt>
                <c:pt idx="39">
                  <c:v>0.13057774690285978</c:v>
                </c:pt>
                <c:pt idx="40">
                  <c:v>0.12778612981240603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672-B213-1EA7FF9603CC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AL % 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Data!$A$2:$A$50</c:f>
              <c:numCache>
                <c:formatCode>dd/mm/yy;@</c:formatCode>
                <c:ptCount val="4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</c:numCache>
            </c:numRef>
          </c:cat>
          <c:val>
            <c:numRef>
              <c:f>Data!$AG$2:$AG$50</c:f>
              <c:numCache>
                <c:formatCode>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0.16574585635359115</c:v>
                </c:pt>
                <c:pt idx="10">
                  <c:v>0.20982142857142858</c:v>
                </c:pt>
                <c:pt idx="11">
                  <c:v>0.199288256227758</c:v>
                </c:pt>
                <c:pt idx="12">
                  <c:v>0.19764011799410031</c:v>
                </c:pt>
                <c:pt idx="13">
                  <c:v>0.22133333333333333</c:v>
                </c:pt>
                <c:pt idx="14">
                  <c:v>0.17622080679405519</c:v>
                </c:pt>
                <c:pt idx="15">
                  <c:v>0.2087912087912088</c:v>
                </c:pt>
                <c:pt idx="16">
                  <c:v>0.13149847094801223</c:v>
                </c:pt>
                <c:pt idx="17">
                  <c:v>7.3943661971830985E-2</c:v>
                </c:pt>
                <c:pt idx="18">
                  <c:v>0.12373403786878027</c:v>
                </c:pt>
                <c:pt idx="19">
                  <c:v>0.12861072902338377</c:v>
                </c:pt>
                <c:pt idx="20">
                  <c:v>8.0148883374689825E-2</c:v>
                </c:pt>
                <c:pt idx="21">
                  <c:v>6.9271758436944941E-2</c:v>
                </c:pt>
                <c:pt idx="22">
                  <c:v>8.0514766540174892E-2</c:v>
                </c:pt>
                <c:pt idx="23">
                  <c:v>0.10993274702534919</c:v>
                </c:pt>
                <c:pt idx="24">
                  <c:v>0.10746904810229349</c:v>
                </c:pt>
                <c:pt idx="25">
                  <c:v>9.7801171576534507E-2</c:v>
                </c:pt>
                <c:pt idx="26">
                  <c:v>0.10253034956852421</c:v>
                </c:pt>
                <c:pt idx="27">
                  <c:v>0.11522553961483779</c:v>
                </c:pt>
                <c:pt idx="28">
                  <c:v>7.5206806901441742E-2</c:v>
                </c:pt>
                <c:pt idx="29">
                  <c:v>8.9589791975558247E-2</c:v>
                </c:pt>
                <c:pt idx="30">
                  <c:v>0.15709173842947582</c:v>
                </c:pt>
                <c:pt idx="31">
                  <c:v>0.1507602124931306</c:v>
                </c:pt>
                <c:pt idx="32">
                  <c:v>0.14478734030808055</c:v>
                </c:pt>
                <c:pt idx="33">
                  <c:v>0.10960050671854499</c:v>
                </c:pt>
                <c:pt idx="34">
                  <c:v>8.8507468417617016E-2</c:v>
                </c:pt>
                <c:pt idx="35">
                  <c:v>8.3371175807726586E-2</c:v>
                </c:pt>
                <c:pt idx="36">
                  <c:v>7.4116152178787656E-2</c:v>
                </c:pt>
                <c:pt idx="37">
                  <c:v>7.2495529531978978E-2</c:v>
                </c:pt>
                <c:pt idx="38">
                  <c:v>6.8050365656640396E-2</c:v>
                </c:pt>
                <c:pt idx="39">
                  <c:v>5.7450503647099686E-2</c:v>
                </c:pt>
                <c:pt idx="40">
                  <c:v>4.9022811948493367E-2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672-B213-1EA7FF9603CC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AN % 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Data!$A$2:$A$50</c:f>
              <c:numCache>
                <c:formatCode>dd/mm/yy;@</c:formatCode>
                <c:ptCount val="4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</c:numCache>
            </c:numRef>
          </c:cat>
          <c:val>
            <c:numRef>
              <c:f>Data!$AH$2:$AH$50</c:f>
              <c:numCache>
                <c:formatCode>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0.76882430647291944</c:v>
                </c:pt>
                <c:pt idx="19">
                  <c:v>0.75756533700137552</c:v>
                </c:pt>
                <c:pt idx="20">
                  <c:v>0.80868486352357316</c:v>
                </c:pt>
                <c:pt idx="21">
                  <c:v>0.80402605091770274</c:v>
                </c:pt>
                <c:pt idx="22">
                  <c:v>0.78996865203761757</c:v>
                </c:pt>
                <c:pt idx="23">
                  <c:v>0.75814795654423173</c:v>
                </c:pt>
                <c:pt idx="24">
                  <c:v>0.76263446316216765</c:v>
                </c:pt>
                <c:pt idx="25">
                  <c:v>0.76636386790050093</c:v>
                </c:pt>
                <c:pt idx="26">
                  <c:v>0.74681878016673975</c:v>
                </c:pt>
                <c:pt idx="27">
                  <c:v>0.73213131704795142</c:v>
                </c:pt>
                <c:pt idx="28">
                  <c:v>0.78321909714015603</c:v>
                </c:pt>
                <c:pt idx="29">
                  <c:v>0.7511344745473334</c:v>
                </c:pt>
                <c:pt idx="30">
                  <c:v>0.67508159333097406</c:v>
                </c:pt>
                <c:pt idx="31">
                  <c:v>0.69139647066007204</c:v>
                </c:pt>
                <c:pt idx="32">
                  <c:v>0.69849114137006463</c:v>
                </c:pt>
                <c:pt idx="33">
                  <c:v>0.74544179523141652</c:v>
                </c:pt>
                <c:pt idx="34">
                  <c:v>0.76859424797450371</c:v>
                </c:pt>
                <c:pt idx="35">
                  <c:v>0.77785626587281564</c:v>
                </c:pt>
                <c:pt idx="36">
                  <c:v>0.79083638538007328</c:v>
                </c:pt>
                <c:pt idx="37">
                  <c:v>0.79458703631498984</c:v>
                </c:pt>
                <c:pt idx="38">
                  <c:v>0.80216310875972718</c:v>
                </c:pt>
                <c:pt idx="39">
                  <c:v>0.81197174945004047</c:v>
                </c:pt>
                <c:pt idx="40">
                  <c:v>0.82319105823910055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672-B213-1EA7FF9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05248"/>
        <c:axId val="405728960"/>
      </c:barChart>
      <c:dateAx>
        <c:axId val="411205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960"/>
        <c:crosses val="autoZero"/>
        <c:auto val="1"/>
        <c:lblOffset val="100"/>
        <c:baseTimeUnit val="days"/>
      </c:dateAx>
      <c:valAx>
        <c:axId val="40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AC0405'!$B$1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AC0405'!$B$2:$B$91</c:f>
              <c:numCache>
                <c:formatCode>_(* #,##0_);_(* \(#,##0\);_(* "-"??_);_(@_)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  <c:pt idx="39">
                  <c:v>11278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6-43B9-B99C-2FC17A0669D1}"/>
            </c:ext>
          </c:extLst>
        </c:ser>
        <c:ser>
          <c:idx val="1"/>
          <c:order val="1"/>
          <c:tx>
            <c:strRef>
              <c:f>'F AC0405'!$C$1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AC0405'!$C$2:$C$91</c:f>
              <c:numCache>
                <c:formatCode>General</c:formatCode>
                <c:ptCount val="90"/>
                <c:pt idx="39" formatCode="_(* #,##0_);_(* \(#,##0\);_(* &quot;-&quot;??_);_(@_)">
                  <c:v>11278</c:v>
                </c:pt>
                <c:pt idx="40" formatCode="_(* #,##0_);_(* \(#,##0\);_(* &quot;-&quot;??_);_(@_)">
                  <c:v>11975.097309091192</c:v>
                </c:pt>
                <c:pt idx="41" formatCode="_(* #,##0_);_(* \(#,##0\);_(* &quot;-&quot;??_);_(@_)">
                  <c:v>12677.081492804986</c:v>
                </c:pt>
                <c:pt idx="42" formatCode="_(* #,##0_);_(* \(#,##0\);_(* &quot;-&quot;??_);_(@_)">
                  <c:v>13379.065676518781</c:v>
                </c:pt>
                <c:pt idx="43" formatCode="_(* #,##0_);_(* \(#,##0\);_(* &quot;-&quot;??_);_(@_)">
                  <c:v>14081.049860232575</c:v>
                </c:pt>
                <c:pt idx="44" formatCode="_(* #,##0_);_(* \(#,##0\);_(* &quot;-&quot;??_);_(@_)">
                  <c:v>14783.034043946371</c:v>
                </c:pt>
                <c:pt idx="45" formatCode="_(* #,##0_);_(* \(#,##0\);_(* &quot;-&quot;??_);_(@_)">
                  <c:v>15485.018227660166</c:v>
                </c:pt>
                <c:pt idx="46" formatCode="_(* #,##0_);_(* \(#,##0\);_(* &quot;-&quot;??_);_(@_)">
                  <c:v>16187.00241137396</c:v>
                </c:pt>
                <c:pt idx="47" formatCode="_(* #,##0_);_(* \(#,##0\);_(* &quot;-&quot;??_);_(@_)">
                  <c:v>16888.986595087757</c:v>
                </c:pt>
                <c:pt idx="48" formatCode="_(* #,##0_);_(* \(#,##0\);_(* &quot;-&quot;??_);_(@_)">
                  <c:v>17590.970778801551</c:v>
                </c:pt>
                <c:pt idx="49" formatCode="_(* #,##0_);_(* \(#,##0\);_(* &quot;-&quot;??_);_(@_)">
                  <c:v>18292.954962515345</c:v>
                </c:pt>
                <c:pt idx="50" formatCode="_(* #,##0_);_(* \(#,##0\);_(* &quot;-&quot;??_);_(@_)">
                  <c:v>18994.939146229139</c:v>
                </c:pt>
                <c:pt idx="51" formatCode="_(* #,##0_);_(* \(#,##0\);_(* &quot;-&quot;??_);_(@_)">
                  <c:v>19696.923329942936</c:v>
                </c:pt>
                <c:pt idx="52" formatCode="_(* #,##0_);_(* \(#,##0\);_(* &quot;-&quot;??_);_(@_)">
                  <c:v>20398.90751365673</c:v>
                </c:pt>
                <c:pt idx="53" formatCode="_(* #,##0_);_(* \(#,##0\);_(* &quot;-&quot;??_);_(@_)">
                  <c:v>21100.891697370527</c:v>
                </c:pt>
                <c:pt idx="54" formatCode="_(* #,##0_);_(* \(#,##0\);_(* &quot;-&quot;??_);_(@_)">
                  <c:v>21802.875881084321</c:v>
                </c:pt>
                <c:pt idx="55" formatCode="_(* #,##0_);_(* \(#,##0\);_(* &quot;-&quot;??_);_(@_)">
                  <c:v>22504.860064798115</c:v>
                </c:pt>
                <c:pt idx="56" formatCode="_(* #,##0_);_(* \(#,##0\);_(* &quot;-&quot;??_);_(@_)">
                  <c:v>23206.844248511909</c:v>
                </c:pt>
                <c:pt idx="57" formatCode="_(* #,##0_);_(* \(#,##0\);_(* &quot;-&quot;??_);_(@_)">
                  <c:v>23908.828432225702</c:v>
                </c:pt>
                <c:pt idx="58" formatCode="_(* #,##0_);_(* \(#,##0\);_(* &quot;-&quot;??_);_(@_)">
                  <c:v>24610.8126159395</c:v>
                </c:pt>
                <c:pt idx="59" formatCode="_(* #,##0_);_(* \(#,##0\);_(* &quot;-&quot;??_);_(@_)">
                  <c:v>25312.796799653293</c:v>
                </c:pt>
                <c:pt idx="60" formatCode="_(* #,##0_);_(* \(#,##0\);_(* &quot;-&quot;??_);_(@_)">
                  <c:v>26014.780983367091</c:v>
                </c:pt>
                <c:pt idx="61" formatCode="_(* #,##0_);_(* \(#,##0\);_(* &quot;-&quot;??_);_(@_)">
                  <c:v>26716.765167080885</c:v>
                </c:pt>
                <c:pt idx="62" formatCode="_(* #,##0_);_(* \(#,##0\);_(* &quot;-&quot;??_);_(@_)">
                  <c:v>27418.749350794678</c:v>
                </c:pt>
                <c:pt idx="63" formatCode="_(* #,##0_);_(* \(#,##0\);_(* &quot;-&quot;??_);_(@_)">
                  <c:v>28120.733534508476</c:v>
                </c:pt>
                <c:pt idx="64" formatCode="_(* #,##0_);_(* \(#,##0\);_(* &quot;-&quot;??_);_(@_)">
                  <c:v>28822.717718222269</c:v>
                </c:pt>
                <c:pt idx="65" formatCode="_(* #,##0_);_(* \(#,##0\);_(* &quot;-&quot;??_);_(@_)">
                  <c:v>29524.701901936063</c:v>
                </c:pt>
                <c:pt idx="66" formatCode="_(* #,##0_);_(* \(#,##0\);_(* &quot;-&quot;??_);_(@_)">
                  <c:v>30226.686085649857</c:v>
                </c:pt>
                <c:pt idx="67" formatCode="_(* #,##0_);_(* \(#,##0\);_(* &quot;-&quot;??_);_(@_)">
                  <c:v>30928.670269363654</c:v>
                </c:pt>
                <c:pt idx="68" formatCode="_(* #,##0_);_(* \(#,##0\);_(* &quot;-&quot;??_);_(@_)">
                  <c:v>31630.654453077448</c:v>
                </c:pt>
                <c:pt idx="69" formatCode="_(* #,##0_);_(* \(#,##0\);_(* &quot;-&quot;??_);_(@_)">
                  <c:v>32332.638636791242</c:v>
                </c:pt>
                <c:pt idx="70" formatCode="_(* #,##0_);_(* \(#,##0\);_(* &quot;-&quot;??_);_(@_)">
                  <c:v>33034.622820505043</c:v>
                </c:pt>
                <c:pt idx="71" formatCode="_(* #,##0_);_(* \(#,##0\);_(* &quot;-&quot;??_);_(@_)">
                  <c:v>33736.607004218837</c:v>
                </c:pt>
                <c:pt idx="72" formatCode="_(* #,##0_);_(* \(#,##0\);_(* &quot;-&quot;??_);_(@_)">
                  <c:v>34438.59118793263</c:v>
                </c:pt>
                <c:pt idx="73" formatCode="_(* #,##0_);_(* \(#,##0\);_(* &quot;-&quot;??_);_(@_)">
                  <c:v>35140.575371646424</c:v>
                </c:pt>
                <c:pt idx="74" formatCode="_(* #,##0_);_(* \(#,##0\);_(* &quot;-&quot;??_);_(@_)">
                  <c:v>35842.559555360218</c:v>
                </c:pt>
                <c:pt idx="75" formatCode="_(* #,##0_);_(* \(#,##0\);_(* &quot;-&quot;??_);_(@_)">
                  <c:v>36544.543739074012</c:v>
                </c:pt>
                <c:pt idx="76" formatCode="_(* #,##0_);_(* \(#,##0\);_(* &quot;-&quot;??_);_(@_)">
                  <c:v>37246.527922787805</c:v>
                </c:pt>
                <c:pt idx="77" formatCode="_(* #,##0_);_(* \(#,##0\);_(* &quot;-&quot;??_);_(@_)">
                  <c:v>37948.512106501599</c:v>
                </c:pt>
                <c:pt idx="78" formatCode="_(* #,##0_);_(* \(#,##0\);_(* &quot;-&quot;??_);_(@_)">
                  <c:v>38650.496290215393</c:v>
                </c:pt>
                <c:pt idx="79" formatCode="_(* #,##0_);_(* \(#,##0\);_(* &quot;-&quot;??_);_(@_)">
                  <c:v>39352.480473929187</c:v>
                </c:pt>
                <c:pt idx="80" formatCode="_(* #,##0_);_(* \(#,##0\);_(* &quot;-&quot;??_);_(@_)">
                  <c:v>40054.464657642988</c:v>
                </c:pt>
                <c:pt idx="81" formatCode="_(* #,##0_);_(* \(#,##0\);_(* &quot;-&quot;??_);_(@_)">
                  <c:v>40756.448841356781</c:v>
                </c:pt>
                <c:pt idx="82" formatCode="_(* #,##0_);_(* \(#,##0\);_(* &quot;-&quot;??_);_(@_)">
                  <c:v>41458.433025070575</c:v>
                </c:pt>
                <c:pt idx="83" formatCode="_(* #,##0_);_(* \(#,##0\);_(* &quot;-&quot;??_);_(@_)">
                  <c:v>42160.417208784376</c:v>
                </c:pt>
                <c:pt idx="84" formatCode="_(* #,##0_);_(* \(#,##0\);_(* &quot;-&quot;??_);_(@_)">
                  <c:v>42862.40139249817</c:v>
                </c:pt>
                <c:pt idx="85" formatCode="_(* #,##0_);_(* \(#,##0\);_(* &quot;-&quot;??_);_(@_)">
                  <c:v>43564.385576211964</c:v>
                </c:pt>
                <c:pt idx="86" formatCode="_(* #,##0_);_(* \(#,##0\);_(* &quot;-&quot;??_);_(@_)">
                  <c:v>44266.369759925758</c:v>
                </c:pt>
                <c:pt idx="87" formatCode="_(* #,##0_);_(* \(#,##0\);_(* &quot;-&quot;??_);_(@_)">
                  <c:v>44968.353943639551</c:v>
                </c:pt>
                <c:pt idx="88" formatCode="_(* #,##0_);_(* \(#,##0\);_(* &quot;-&quot;??_);_(@_)">
                  <c:v>45670.338127353345</c:v>
                </c:pt>
                <c:pt idx="89" formatCode="_(* #,##0_);_(* \(#,##0\);_(* &quot;-&quot;??_);_(@_)">
                  <c:v>46372.322311067139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6-43B9-B99C-2FC17A0669D1}"/>
            </c:ext>
          </c:extLst>
        </c:ser>
        <c:ser>
          <c:idx val="2"/>
          <c:order val="2"/>
          <c:tx>
            <c:strRef>
              <c:f>'F AC0405'!$D$1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AC0405'!$D$2:$D$91</c:f>
              <c:numCache>
                <c:formatCode>General</c:formatCode>
                <c:ptCount val="90"/>
                <c:pt idx="39" formatCode="_(* #,##0_);_(* \(#,##0\);_(* &quot;-&quot;??_);_(@_)">
                  <c:v>11278</c:v>
                </c:pt>
                <c:pt idx="40" formatCode="_(* #,##0_);_(* \(#,##0\);_(* &quot;-&quot;??_);_(@_)">
                  <c:v>11724.417978204738</c:v>
                </c:pt>
                <c:pt idx="41" formatCode="_(* #,##0_);_(* \(#,##0\);_(* &quot;-&quot;??_);_(@_)">
                  <c:v>12225.371458608504</c:v>
                </c:pt>
                <c:pt idx="42" formatCode="_(* #,##0_);_(* \(#,##0\);_(* &quot;-&quot;??_);_(@_)">
                  <c:v>12656.843558459768</c:v>
                </c:pt>
                <c:pt idx="43" formatCode="_(* #,##0_);_(* \(#,##0\);_(* &quot;-&quot;??_);_(@_)">
                  <c:v>13038.91965076108</c:v>
                </c:pt>
                <c:pt idx="44" formatCode="_(* #,##0_);_(* \(#,##0\);_(* &quot;-&quot;??_);_(@_)">
                  <c:v>13380.236674355168</c:v>
                </c:pt>
                <c:pt idx="45" formatCode="_(* #,##0_);_(* \(#,##0\);_(* &quot;-&quot;??_);_(@_)">
                  <c:v>13685.705359971455</c:v>
                </c:pt>
                <c:pt idx="46" formatCode="_(* #,##0_);_(* \(#,##0\);_(* &quot;-&quot;??_);_(@_)">
                  <c:v>13958.639530538014</c:v>
                </c:pt>
                <c:pt idx="47" formatCode="_(* #,##0_);_(* \(#,##0\);_(* &quot;-&quot;??_);_(@_)">
                  <c:v>14201.502603171944</c:v>
                </c:pt>
                <c:pt idx="48" formatCode="_(* #,##0_);_(* \(#,##0\);_(* &quot;-&quot;??_);_(@_)">
                  <c:v>14416.236021647997</c:v>
                </c:pt>
                <c:pt idx="49" formatCode="_(* #,##0_);_(* \(#,##0\);_(* &quot;-&quot;??_);_(@_)">
                  <c:v>14604.429567291316</c:v>
                </c:pt>
                <c:pt idx="50" formatCode="_(* #,##0_);_(* \(#,##0\);_(* &quot;-&quot;??_);_(@_)">
                  <c:v>14767.42056037942</c:v>
                </c:pt>
                <c:pt idx="51" formatCode="_(* #,##0_);_(* \(#,##0\);_(* &quot;-&quot;??_);_(@_)">
                  <c:v>14906.356668904245</c:v>
                </c:pt>
                <c:pt idx="52" formatCode="_(* #,##0_);_(* \(#,##0\);_(* &quot;-&quot;??_);_(@_)">
                  <c:v>15022.238195225091</c:v>
                </c:pt>
                <c:pt idx="53" formatCode="_(* #,##0_);_(* \(#,##0\);_(* &quot;-&quot;??_);_(@_)">
                  <c:v>15115.947903187418</c:v>
                </c:pt>
                <c:pt idx="54" formatCode="_(* #,##0_);_(* \(#,##0\);_(* &quot;-&quot;??_);_(@_)">
                  <c:v>15188.272834698575</c:v>
                </c:pt>
                <c:pt idx="55" formatCode="_(* #,##0_);_(* \(#,##0\);_(* &quot;-&quot;??_);_(@_)">
                  <c:v>15239.920737244309</c:v>
                </c:pt>
                <c:pt idx="56" formatCode="_(* #,##0_);_(* \(#,##0\);_(* &quot;-&quot;??_);_(@_)">
                  <c:v>15271.532730809668</c:v>
                </c:pt>
                <c:pt idx="57" formatCode="_(* #,##0_);_(* \(#,##0\);_(* &quot;-&quot;??_);_(@_)">
                  <c:v>15283.693270434023</c:v>
                </c:pt>
                <c:pt idx="58" formatCode="_(* #,##0_);_(* \(#,##0\);_(* &quot;-&quot;??_);_(@_)">
                  <c:v>15276.938114440685</c:v>
                </c:pt>
                <c:pt idx="59" formatCode="_(* #,##0_);_(* \(#,##0\);_(* &quot;-&quot;??_);_(@_)">
                  <c:v>15251.76079023849</c:v>
                </c:pt>
                <c:pt idx="60" formatCode="_(* #,##0_);_(* \(#,##0\);_(* &quot;-&quot;??_);_(@_)">
                  <c:v>15208.617907311376</c:v>
                </c:pt>
                <c:pt idx="61" formatCode="_(* #,##0_);_(* \(#,##0\);_(* &quot;-&quot;??_);_(@_)">
                  <c:v>15147.933571429781</c:v>
                </c:pt>
                <c:pt idx="62" formatCode="_(* #,##0_);_(* \(#,##0\);_(* &quot;-&quot;??_);_(@_)">
                  <c:v>15070.10308824763</c:v>
                </c:pt>
                <c:pt idx="63" formatCode="_(* #,##0_);_(* \(#,##0\);_(* &quot;-&quot;??_);_(@_)">
                  <c:v>14975.496098031508</c:v>
                </c:pt>
                <c:pt idx="64" formatCode="_(* #,##0_);_(* \(#,##0\);_(* &quot;-&quot;??_);_(@_)">
                  <c:v>14864.459249912181</c:v>
                </c:pt>
                <c:pt idx="65" formatCode="_(* #,##0_);_(* \(#,##0\);_(* &quot;-&quot;??_);_(@_)">
                  <c:v>14737.318499656905</c:v>
                </c:pt>
                <c:pt idx="66" formatCode="_(* #,##0_);_(* \(#,##0\);_(* &quot;-&quot;??_);_(@_)">
                  <c:v>14594.381096845171</c:v>
                </c:pt>
                <c:pt idx="67" formatCode="_(* #,##0_);_(* \(#,##0\);_(* &quot;-&quot;??_);_(@_)">
                  <c:v>14435.937313686762</c:v>
                </c:pt>
                <c:pt idx="68" formatCode="_(* #,##0_);_(* \(#,##0\);_(* &quot;-&quot;??_);_(@_)">
                  <c:v>14262.261957314091</c:v>
                </c:pt>
                <c:pt idx="69" formatCode="_(* #,##0_);_(* \(#,##0\);_(* &quot;-&quot;??_);_(@_)">
                  <c:v>14073.615699351169</c:v>
                </c:pt>
                <c:pt idx="70" formatCode="_(* #,##0_);_(* \(#,##0\);_(* &quot;-&quot;??_);_(@_)">
                  <c:v>13870.246250300839</c:v>
                </c:pt>
                <c:pt idx="71" formatCode="_(* #,##0_);_(* \(#,##0\);_(* &quot;-&quot;??_);_(@_)">
                  <c:v>13652.3894013627</c:v>
                </c:pt>
                <c:pt idx="72" formatCode="_(* #,##0_);_(* \(#,##0\);_(* &quot;-&quot;??_);_(@_)">
                  <c:v>13420.269952379214</c:v>
                </c:pt>
                <c:pt idx="73" formatCode="_(* #,##0_);_(* \(#,##0\);_(* &quot;-&quot;??_);_(@_)">
                  <c:v>13174.10254147157</c:v>
                </c:pt>
                <c:pt idx="74" formatCode="_(* #,##0_);_(* \(#,##0\);_(* &quot;-&quot;??_);_(@_)">
                  <c:v>12914.092389396876</c:v>
                </c:pt>
                <c:pt idx="75" formatCode="_(* #,##0_);_(* \(#,##0\);_(* &quot;-&quot;??_);_(@_)">
                  <c:v>12640.43596960136</c:v>
                </c:pt>
                <c:pt idx="76" formatCode="_(* #,##0_);_(* \(#,##0\);_(* &quot;-&quot;??_);_(@_)">
                  <c:v>12353.321613261895</c:v>
                </c:pt>
                <c:pt idx="77" formatCode="_(* #,##0_);_(* \(#,##0\);_(* &quot;-&quot;??_);_(@_)">
                  <c:v>12052.930057222751</c:v>
                </c:pt>
                <c:pt idx="78" formatCode="_(* #,##0_);_(* \(#,##0\);_(* &quot;-&quot;??_);_(@_)">
                  <c:v>11739.43494158778</c:v>
                </c:pt>
                <c:pt idx="79" formatCode="_(* #,##0_);_(* \(#,##0\);_(* &quot;-&quot;??_);_(@_)">
                  <c:v>11413.003262772934</c:v>
                </c:pt>
                <c:pt idx="80" formatCode="_(* #,##0_);_(* \(#,##0\);_(* &quot;-&quot;??_);_(@_)">
                  <c:v>11073.795787025225</c:v>
                </c:pt>
                <c:pt idx="81" formatCode="_(* #,##0_);_(* \(#,##0\);_(* &quot;-&quot;??_);_(@_)">
                  <c:v>10721.967428741693</c:v>
                </c:pt>
                <c:pt idx="82" formatCode="_(* #,##0_);_(* \(#,##0\);_(* &quot;-&quot;??_);_(@_)">
                  <c:v>10357.667597354772</c:v>
                </c:pt>
                <c:pt idx="83" formatCode="_(* #,##0_);_(* \(#,##0\);_(* &quot;-&quot;??_);_(@_)">
                  <c:v>9981.0405160680129</c:v>
                </c:pt>
                <c:pt idx="84" formatCode="_(* #,##0_);_(* \(#,##0\);_(* &quot;-&quot;??_);_(@_)">
                  <c:v>9592.2255153161459</c:v>
                </c:pt>
                <c:pt idx="85" formatCode="_(* #,##0_);_(* \(#,##0\);_(* &quot;-&quot;??_);_(@_)">
                  <c:v>9191.3573034722285</c:v>
                </c:pt>
                <c:pt idx="86" formatCode="_(* #,##0_);_(* \(#,##0\);_(* &quot;-&quot;??_);_(@_)">
                  <c:v>8778.5662170230426</c:v>
                </c:pt>
                <c:pt idx="87" formatCode="_(* #,##0_);_(* \(#,##0\);_(* &quot;-&quot;??_);_(@_)">
                  <c:v>8353.9784521743859</c:v>
                </c:pt>
                <c:pt idx="88" formatCode="_(* #,##0_);_(* \(#,##0\);_(* &quot;-&quot;??_);_(@_)">
                  <c:v>7917.7162796233097</c:v>
                </c:pt>
                <c:pt idx="89" formatCode="_(* #,##0_);_(* \(#,##0\);_(* &quot;-&quot;??_);_(@_)">
                  <c:v>7469.8982440394611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6-43B9-B99C-2FC17A0669D1}"/>
            </c:ext>
          </c:extLst>
        </c:ser>
        <c:ser>
          <c:idx val="3"/>
          <c:order val="3"/>
          <c:tx>
            <c:strRef>
              <c:f>'F AC0405'!$E$1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AC0405'!$E$2:$E$91</c:f>
              <c:numCache>
                <c:formatCode>General</c:formatCode>
                <c:ptCount val="90"/>
                <c:pt idx="39" formatCode="_(* #,##0_);_(* \(#,##0\);_(* &quot;-&quot;??_);_(@_)">
                  <c:v>11278</c:v>
                </c:pt>
                <c:pt idx="40" formatCode="_(* #,##0_);_(* \(#,##0\);_(* &quot;-&quot;??_);_(@_)">
                  <c:v>12225.776639977646</c:v>
                </c:pt>
                <c:pt idx="41" formatCode="_(* #,##0_);_(* \(#,##0\);_(* &quot;-&quot;??_);_(@_)">
                  <c:v>13128.791527001467</c:v>
                </c:pt>
                <c:pt idx="42" formatCode="_(* #,##0_);_(* \(#,##0\);_(* &quot;-&quot;??_);_(@_)">
                  <c:v>14101.287794577795</c:v>
                </c:pt>
                <c:pt idx="43" formatCode="_(* #,##0_);_(* \(#,##0\);_(* &quot;-&quot;??_);_(@_)">
                  <c:v>15123.180069704071</c:v>
                </c:pt>
                <c:pt idx="44" formatCode="_(* #,##0_);_(* \(#,##0\);_(* &quot;-&quot;??_);_(@_)">
                  <c:v>16185.831413537573</c:v>
                </c:pt>
                <c:pt idx="45" formatCode="_(* #,##0_);_(* \(#,##0\);_(* &quot;-&quot;??_);_(@_)">
                  <c:v>17284.33109534888</c:v>
                </c:pt>
                <c:pt idx="46" formatCode="_(* #,##0_);_(* \(#,##0\);_(* &quot;-&quot;??_);_(@_)">
                  <c:v>18415.365292209906</c:v>
                </c:pt>
                <c:pt idx="47" formatCode="_(* #,##0_);_(* \(#,##0\);_(* &quot;-&quot;??_);_(@_)">
                  <c:v>19576.470587003569</c:v>
                </c:pt>
                <c:pt idx="48" formatCode="_(* #,##0_);_(* \(#,##0\);_(* &quot;-&quot;??_);_(@_)">
                  <c:v>20765.705535955105</c:v>
                </c:pt>
                <c:pt idx="49" formatCode="_(* #,##0_);_(* \(#,##0\);_(* &quot;-&quot;??_);_(@_)">
                  <c:v>21981.480357739372</c:v>
                </c:pt>
                <c:pt idx="50" formatCode="_(* #,##0_);_(* \(#,##0\);_(* &quot;-&quot;??_);_(@_)">
                  <c:v>23222.457732078859</c:v>
                </c:pt>
                <c:pt idx="51" formatCode="_(* #,##0_);_(* \(#,##0\);_(* &quot;-&quot;??_);_(@_)">
                  <c:v>24487.489990981627</c:v>
                </c:pt>
                <c:pt idx="52" formatCode="_(* #,##0_);_(* \(#,##0\);_(* &quot;-&quot;??_);_(@_)">
                  <c:v>25775.576832088369</c:v>
                </c:pt>
                <c:pt idx="53" formatCode="_(* #,##0_);_(* \(#,##0\);_(* &quot;-&quot;??_);_(@_)">
                  <c:v>27085.835491553637</c:v>
                </c:pt>
                <c:pt idx="54" formatCode="_(* #,##0_);_(* \(#,##0\);_(* &quot;-&quot;??_);_(@_)">
                  <c:v>28417.478927470067</c:v>
                </c:pt>
                <c:pt idx="55" formatCode="_(* #,##0_);_(* \(#,##0\);_(* &quot;-&quot;??_);_(@_)">
                  <c:v>29769.799392351921</c:v>
                </c:pt>
                <c:pt idx="56" formatCode="_(* #,##0_);_(* \(#,##0\);_(* &quot;-&quot;??_);_(@_)">
                  <c:v>31142.155766214149</c:v>
                </c:pt>
                <c:pt idx="57" formatCode="_(* #,##0_);_(* \(#,##0\);_(* &quot;-&quot;??_);_(@_)">
                  <c:v>32533.963594017383</c:v>
                </c:pt>
                <c:pt idx="58" formatCode="_(* #,##0_);_(* \(#,##0\);_(* &quot;-&quot;??_);_(@_)">
                  <c:v>33944.687117438312</c:v>
                </c:pt>
                <c:pt idx="59" formatCode="_(* #,##0_);_(* \(#,##0\);_(* &quot;-&quot;??_);_(@_)">
                  <c:v>35373.832809068095</c:v>
                </c:pt>
                <c:pt idx="60" formatCode="_(* #,##0_);_(* \(#,##0\);_(* &quot;-&quot;??_);_(@_)">
                  <c:v>36820.944059422807</c:v>
                </c:pt>
                <c:pt idx="61" formatCode="_(* #,##0_);_(* \(#,##0\);_(* &quot;-&quot;??_);_(@_)">
                  <c:v>38285.596762731991</c:v>
                </c:pt>
                <c:pt idx="62" formatCode="_(* #,##0_);_(* \(#,##0\);_(* &quot;-&quot;??_);_(@_)">
                  <c:v>39767.395613341723</c:v>
                </c:pt>
                <c:pt idx="63" formatCode="_(* #,##0_);_(* \(#,##0\);_(* &quot;-&quot;??_);_(@_)">
                  <c:v>41265.970970985443</c:v>
                </c:pt>
                <c:pt idx="64" formatCode="_(* #,##0_);_(* \(#,##0\);_(* &quot;-&quot;??_);_(@_)">
                  <c:v>42780.97618653236</c:v>
                </c:pt>
                <c:pt idx="65" formatCode="_(* #,##0_);_(* \(#,##0\);_(* &quot;-&quot;??_);_(@_)">
                  <c:v>44312.085304215223</c:v>
                </c:pt>
                <c:pt idx="66" formatCode="_(* #,##0_);_(* \(#,##0\);_(* &quot;-&quot;??_);_(@_)">
                  <c:v>45858.991074454541</c:v>
                </c:pt>
                <c:pt idx="67" formatCode="_(* #,##0_);_(* \(#,##0\);_(* &quot;-&quot;??_);_(@_)">
                  <c:v>47421.403225040543</c:v>
                </c:pt>
                <c:pt idx="68" formatCode="_(* #,##0_);_(* \(#,##0\);_(* &quot;-&quot;??_);_(@_)">
                  <c:v>48999.046948840805</c:v>
                </c:pt>
                <c:pt idx="69" formatCode="_(* #,##0_);_(* \(#,##0\);_(* &quot;-&quot;??_);_(@_)">
                  <c:v>50591.661574231315</c:v>
                </c:pt>
                <c:pt idx="70" formatCode="_(* #,##0_);_(* \(#,##0\);_(* &quot;-&quot;??_);_(@_)">
                  <c:v>52198.999390709243</c:v>
                </c:pt>
                <c:pt idx="71" formatCode="_(* #,##0_);_(* \(#,##0\);_(* &quot;-&quot;??_);_(@_)">
                  <c:v>53820.824607074974</c:v>
                </c:pt>
                <c:pt idx="72" formatCode="_(* #,##0_);_(* \(#,##0\);_(* &quot;-&quot;??_);_(@_)">
                  <c:v>55456.91242348605</c:v>
                </c:pt>
                <c:pt idx="73" formatCode="_(* #,##0_);_(* \(#,##0\);_(* &quot;-&quot;??_);_(@_)">
                  <c:v>57107.048201821279</c:v>
                </c:pt>
                <c:pt idx="74" formatCode="_(* #,##0_);_(* \(#,##0\);_(* &quot;-&quot;??_);_(@_)">
                  <c:v>58771.026721323564</c:v>
                </c:pt>
                <c:pt idx="75" formatCode="_(* #,##0_);_(* \(#,##0\);_(* &quot;-&quot;??_);_(@_)">
                  <c:v>60448.651508546667</c:v>
                </c:pt>
                <c:pt idx="76" formatCode="_(* #,##0_);_(* \(#,##0\);_(* &quot;-&quot;??_);_(@_)">
                  <c:v>62139.734232313713</c:v>
                </c:pt>
                <c:pt idx="77" formatCode="_(* #,##0_);_(* \(#,##0\);_(* &quot;-&quot;??_);_(@_)">
                  <c:v>63844.094155780447</c:v>
                </c:pt>
                <c:pt idx="78" formatCode="_(* #,##0_);_(* \(#,##0\);_(* &quot;-&quot;??_);_(@_)">
                  <c:v>65561.557638843005</c:v>
                </c:pt>
                <c:pt idx="79" formatCode="_(* #,##0_);_(* \(#,##0\);_(* &quot;-&quot;??_);_(@_)">
                  <c:v>67291.957685085436</c:v>
                </c:pt>
                <c:pt idx="80" formatCode="_(* #,##0_);_(* \(#,##0\);_(* &quot;-&quot;??_);_(@_)">
                  <c:v>69035.133528260747</c:v>
                </c:pt>
                <c:pt idx="81" formatCode="_(* #,##0_);_(* \(#,##0\);_(* &quot;-&quot;??_);_(@_)">
                  <c:v>70790.930253971863</c:v>
                </c:pt>
                <c:pt idx="82" formatCode="_(* #,##0_);_(* \(#,##0\);_(* &quot;-&quot;??_);_(@_)">
                  <c:v>72559.198452786382</c:v>
                </c:pt>
                <c:pt idx="83" formatCode="_(* #,##0_);_(* \(#,##0\);_(* &quot;-&quot;??_);_(@_)">
                  <c:v>74339.793901500743</c:v>
                </c:pt>
                <c:pt idx="84" formatCode="_(* #,##0_);_(* \(#,##0\);_(* &quot;-&quot;??_);_(@_)">
                  <c:v>76132.577269680187</c:v>
                </c:pt>
                <c:pt idx="85" formatCode="_(* #,##0_);_(* \(#,##0\);_(* &quot;-&quot;??_);_(@_)">
                  <c:v>77937.413848951692</c:v>
                </c:pt>
                <c:pt idx="86" formatCode="_(* #,##0_);_(* \(#,##0\);_(* &quot;-&quot;??_);_(@_)">
                  <c:v>79754.17330282848</c:v>
                </c:pt>
                <c:pt idx="87" formatCode="_(* #,##0_);_(* \(#,##0\);_(* &quot;-&quot;??_);_(@_)">
                  <c:v>81582.729435104717</c:v>
                </c:pt>
                <c:pt idx="88" formatCode="_(* #,##0_);_(* \(#,##0\);_(* &quot;-&quot;??_);_(@_)">
                  <c:v>83422.959975083388</c:v>
                </c:pt>
                <c:pt idx="89" formatCode="_(* #,##0_);_(* \(#,##0\);_(* &quot;-&quot;??_);_(@_)">
                  <c:v>85274.746378094816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6-43B9-B99C-2FC17A06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254224"/>
        <c:axId val="1884120640"/>
      </c:lineChart>
      <c:catAx>
        <c:axId val="18922542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20640"/>
        <c:crosses val="autoZero"/>
        <c:auto val="1"/>
        <c:lblAlgn val="ctr"/>
        <c:lblOffset val="100"/>
        <c:noMultiLvlLbl val="0"/>
      </c:catAx>
      <c:valAx>
        <c:axId val="1884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AC0406'!$B$1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AC0406'!$B$2:$B$92</c:f>
              <c:numCache>
                <c:formatCode>_(* #,##0_);_(* \(#,##0\);_(* "-"??_);_(@_)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  <c:pt idx="38">
                  <c:v>10524</c:v>
                </c:pt>
                <c:pt idx="39">
                  <c:v>11278</c:v>
                </c:pt>
                <c:pt idx="40">
                  <c:v>11730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8-4278-998D-821FF98C37FB}"/>
            </c:ext>
          </c:extLst>
        </c:ser>
        <c:ser>
          <c:idx val="1"/>
          <c:order val="1"/>
          <c:tx>
            <c:strRef>
              <c:f>'F AC0406'!$C$1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AC0406'!$A$2:$A$92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</c:numCache>
            </c:numRef>
          </c:cat>
          <c:val>
            <c:numRef>
              <c:f>'F AC0406'!$C$2:$C$92</c:f>
              <c:numCache>
                <c:formatCode>General</c:formatCode>
                <c:ptCount val="91"/>
                <c:pt idx="40" formatCode="_(* #,##0_);_(* \(#,##0\);_(* &quot;-&quot;??_);_(@_)">
                  <c:v>11730</c:v>
                </c:pt>
                <c:pt idx="41" formatCode="_(* #,##0_);_(* \(#,##0\);_(* &quot;-&quot;??_);_(@_)">
                  <c:v>12212.249541763355</c:v>
                </c:pt>
                <c:pt idx="42" formatCode="_(* #,##0_);_(* \(#,##0\);_(* &quot;-&quot;??_);_(@_)">
                  <c:v>12693.915384668822</c:v>
                </c:pt>
                <c:pt idx="43" formatCode="_(* #,##0_);_(* \(#,##0\);_(* &quot;-&quot;??_);_(@_)">
                  <c:v>13175.58122757429</c:v>
                </c:pt>
                <c:pt idx="44" formatCode="_(* #,##0_);_(* \(#,##0\);_(* &quot;-&quot;??_);_(@_)">
                  <c:v>13657.247070479756</c:v>
                </c:pt>
                <c:pt idx="45" formatCode="_(* #,##0_);_(* \(#,##0\);_(* &quot;-&quot;??_);_(@_)">
                  <c:v>14138.912913385226</c:v>
                </c:pt>
                <c:pt idx="46" formatCode="_(* #,##0_);_(* \(#,##0\);_(* &quot;-&quot;??_);_(@_)">
                  <c:v>14620.578756290692</c:v>
                </c:pt>
                <c:pt idx="47" formatCode="_(* #,##0_);_(* \(#,##0\);_(* &quot;-&quot;??_);_(@_)">
                  <c:v>15102.244599196159</c:v>
                </c:pt>
                <c:pt idx="48" formatCode="_(* #,##0_);_(* \(#,##0\);_(* &quot;-&quot;??_);_(@_)">
                  <c:v>15583.910442101627</c:v>
                </c:pt>
                <c:pt idx="49" formatCode="_(* #,##0_);_(* \(#,##0\);_(* &quot;-&quot;??_);_(@_)">
                  <c:v>16065.576285007095</c:v>
                </c:pt>
                <c:pt idx="50" formatCode="_(* #,##0_);_(* \(#,##0\);_(* &quot;-&quot;??_);_(@_)">
                  <c:v>16547.242127912563</c:v>
                </c:pt>
                <c:pt idx="51" formatCode="_(* #,##0_);_(* \(#,##0\);_(* &quot;-&quot;??_);_(@_)">
                  <c:v>17028.907970818029</c:v>
                </c:pt>
                <c:pt idx="52" formatCode="_(* #,##0_);_(* \(#,##0\);_(* &quot;-&quot;??_);_(@_)">
                  <c:v>17510.573813723498</c:v>
                </c:pt>
                <c:pt idx="53" formatCode="_(* #,##0_);_(* \(#,##0\);_(* &quot;-&quot;??_);_(@_)">
                  <c:v>17992.239656628964</c:v>
                </c:pt>
                <c:pt idx="54" formatCode="_(* #,##0_);_(* \(#,##0\);_(* &quot;-&quot;??_);_(@_)">
                  <c:v>18473.905499534434</c:v>
                </c:pt>
                <c:pt idx="55" formatCode="_(* #,##0_);_(* \(#,##0\);_(* &quot;-&quot;??_);_(@_)">
                  <c:v>18955.5713424399</c:v>
                </c:pt>
                <c:pt idx="56" formatCode="_(* #,##0_);_(* \(#,##0\);_(* &quot;-&quot;??_);_(@_)">
                  <c:v>19437.237185345366</c:v>
                </c:pt>
                <c:pt idx="57" formatCode="_(* #,##0_);_(* \(#,##0\);_(* &quot;-&quot;??_);_(@_)">
                  <c:v>19918.903028250836</c:v>
                </c:pt>
                <c:pt idx="58" formatCode="_(* #,##0_);_(* \(#,##0\);_(* &quot;-&quot;??_);_(@_)">
                  <c:v>20400.568871156305</c:v>
                </c:pt>
                <c:pt idx="59" formatCode="_(* #,##0_);_(* \(#,##0\);_(* &quot;-&quot;??_);_(@_)">
                  <c:v>20882.234714061771</c:v>
                </c:pt>
                <c:pt idx="60" formatCode="_(* #,##0_);_(* \(#,##0\);_(* &quot;-&quot;??_);_(@_)">
                  <c:v>21363.900556967237</c:v>
                </c:pt>
                <c:pt idx="61" formatCode="_(* #,##0_);_(* \(#,##0\);_(* &quot;-&quot;??_);_(@_)">
                  <c:v>21845.566399872703</c:v>
                </c:pt>
                <c:pt idx="62" formatCode="_(* #,##0_);_(* \(#,##0\);_(* &quot;-&quot;??_);_(@_)">
                  <c:v>22327.232242778173</c:v>
                </c:pt>
                <c:pt idx="63" formatCode="_(* #,##0_);_(* \(#,##0\);_(* &quot;-&quot;??_);_(@_)">
                  <c:v>22808.898085683642</c:v>
                </c:pt>
                <c:pt idx="64" formatCode="_(* #,##0_);_(* \(#,##0\);_(* &quot;-&quot;??_);_(@_)">
                  <c:v>23290.563928589108</c:v>
                </c:pt>
                <c:pt idx="65" formatCode="_(* #,##0_);_(* \(#,##0\);_(* &quot;-&quot;??_);_(@_)">
                  <c:v>23772.229771494574</c:v>
                </c:pt>
                <c:pt idx="66" formatCode="_(* #,##0_);_(* \(#,##0\);_(* &quot;-&quot;??_);_(@_)">
                  <c:v>24253.895614400044</c:v>
                </c:pt>
                <c:pt idx="67" formatCode="_(* #,##0_);_(* \(#,##0\);_(* &quot;-&quot;??_);_(@_)">
                  <c:v>24735.561457305514</c:v>
                </c:pt>
                <c:pt idx="68" formatCode="_(* #,##0_);_(* \(#,##0\);_(* &quot;-&quot;??_);_(@_)">
                  <c:v>25217.22730021098</c:v>
                </c:pt>
                <c:pt idx="69" formatCode="_(* #,##0_);_(* \(#,##0\);_(* &quot;-&quot;??_);_(@_)">
                  <c:v>25698.893143116446</c:v>
                </c:pt>
                <c:pt idx="70" formatCode="_(* #,##0_);_(* \(#,##0\);_(* &quot;-&quot;??_);_(@_)">
                  <c:v>26180.558986021912</c:v>
                </c:pt>
                <c:pt idx="71" formatCode="_(* #,##0_);_(* \(#,##0\);_(* &quot;-&quot;??_);_(@_)">
                  <c:v>26662.224828927381</c:v>
                </c:pt>
                <c:pt idx="72" formatCode="_(* #,##0_);_(* \(#,##0\);_(* &quot;-&quot;??_);_(@_)">
                  <c:v>27143.890671832851</c:v>
                </c:pt>
                <c:pt idx="73" formatCode="_(* #,##0_);_(* \(#,##0\);_(* &quot;-&quot;??_);_(@_)">
                  <c:v>27625.556514738317</c:v>
                </c:pt>
                <c:pt idx="74" formatCode="_(* #,##0_);_(* \(#,##0\);_(* &quot;-&quot;??_);_(@_)">
                  <c:v>28107.222357643783</c:v>
                </c:pt>
                <c:pt idx="75" formatCode="_(* #,##0_);_(* \(#,##0\);_(* &quot;-&quot;??_);_(@_)">
                  <c:v>28588.888200549249</c:v>
                </c:pt>
                <c:pt idx="76" formatCode="_(* #,##0_);_(* \(#,##0\);_(* &quot;-&quot;??_);_(@_)">
                  <c:v>29070.554043454722</c:v>
                </c:pt>
                <c:pt idx="77" formatCode="_(* #,##0_);_(* \(#,##0\);_(* &quot;-&quot;??_);_(@_)">
                  <c:v>29552.219886360188</c:v>
                </c:pt>
                <c:pt idx="78" formatCode="_(* #,##0_);_(* \(#,##0\);_(* &quot;-&quot;??_);_(@_)">
                  <c:v>30033.885729265654</c:v>
                </c:pt>
                <c:pt idx="79" formatCode="_(* #,##0_);_(* \(#,##0\);_(* &quot;-&quot;??_);_(@_)">
                  <c:v>30515.55157217112</c:v>
                </c:pt>
                <c:pt idx="80" formatCode="_(* #,##0_);_(* \(#,##0\);_(* &quot;-&quot;??_);_(@_)">
                  <c:v>30997.217415076593</c:v>
                </c:pt>
                <c:pt idx="81" formatCode="_(* #,##0_);_(* \(#,##0\);_(* &quot;-&quot;??_);_(@_)">
                  <c:v>31478.883257982059</c:v>
                </c:pt>
                <c:pt idx="82" formatCode="_(* #,##0_);_(* \(#,##0\);_(* &quot;-&quot;??_);_(@_)">
                  <c:v>31960.549100887525</c:v>
                </c:pt>
                <c:pt idx="83" formatCode="_(* #,##0_);_(* \(#,##0\);_(* &quot;-&quot;??_);_(@_)">
                  <c:v>32442.214943792991</c:v>
                </c:pt>
                <c:pt idx="84" formatCode="_(* #,##0_);_(* \(#,##0\);_(* &quot;-&quot;??_);_(@_)">
                  <c:v>32923.880786698457</c:v>
                </c:pt>
                <c:pt idx="85" formatCode="_(* #,##0_);_(* \(#,##0\);_(* &quot;-&quot;??_);_(@_)">
                  <c:v>33405.54662960393</c:v>
                </c:pt>
                <c:pt idx="86" formatCode="_(* #,##0_);_(* \(#,##0\);_(* &quot;-&quot;??_);_(@_)">
                  <c:v>33887.212472509396</c:v>
                </c:pt>
                <c:pt idx="87" formatCode="_(* #,##0_);_(* \(#,##0\);_(* &quot;-&quot;??_);_(@_)">
                  <c:v>34368.878315414862</c:v>
                </c:pt>
                <c:pt idx="88" formatCode="_(* #,##0_);_(* \(#,##0\);_(* &quot;-&quot;??_);_(@_)">
                  <c:v>34850.544158320328</c:v>
                </c:pt>
                <c:pt idx="89" formatCode="_(* #,##0_);_(* \(#,##0\);_(* &quot;-&quot;??_);_(@_)">
                  <c:v>35332.210001225794</c:v>
                </c:pt>
                <c:pt idx="90" formatCode="_(* #,##0_);_(* \(#,##0\);_(* &quot;-&quot;??_);_(@_)">
                  <c:v>35813.875844131268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8-4278-998D-821FF98C37FB}"/>
            </c:ext>
          </c:extLst>
        </c:ser>
        <c:ser>
          <c:idx val="2"/>
          <c:order val="2"/>
          <c:tx>
            <c:strRef>
              <c:f>'F AC0406'!$D$1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AC0406'!$A$2:$A$92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</c:numCache>
            </c:numRef>
          </c:cat>
          <c:val>
            <c:numRef>
              <c:f>'F AC0406'!$D$2:$D$92</c:f>
              <c:numCache>
                <c:formatCode>General</c:formatCode>
                <c:ptCount val="91"/>
                <c:pt idx="40" formatCode="_(* #,##0_);_(* \(#,##0\);_(* &quot;-&quot;??_);_(@_)">
                  <c:v>11730</c:v>
                </c:pt>
                <c:pt idx="41" formatCode="_(* #,##0_);_(* \(#,##0\);_(* &quot;-&quot;??_);_(@_)">
                  <c:v>11918.826345451291</c:v>
                </c:pt>
                <c:pt idx="42" formatCode="_(* #,##0_);_(* \(#,##0\);_(* &quot;-&quot;??_);_(@_)">
                  <c:v>12064.687897467329</c:v>
                </c:pt>
                <c:pt idx="43" formatCode="_(* #,##0_);_(* \(#,##0\);_(* &quot;-&quot;??_);_(@_)">
                  <c:v>12141.655765522348</c:v>
                </c:pt>
                <c:pt idx="44" formatCode="_(* #,##0_);_(* \(#,##0\);_(* &quot;-&quot;??_);_(@_)">
                  <c:v>12159.085295285247</c:v>
                </c:pt>
                <c:pt idx="45" formatCode="_(* #,##0_);_(* \(#,##0\);_(* &quot;-&quot;??_);_(@_)">
                  <c:v>12123.582815707541</c:v>
                </c:pt>
                <c:pt idx="46" formatCode="_(* #,##0_);_(* \(#,##0\);_(* &quot;-&quot;??_);_(@_)">
                  <c:v>12040.003317330265</c:v>
                </c:pt>
                <c:pt idx="47" formatCode="_(* #,##0_);_(* \(#,##0\);_(* &quot;-&quot;??_);_(@_)">
                  <c:v>11912.088031476256</c:v>
                </c:pt>
                <c:pt idx="48" formatCode="_(* #,##0_);_(* \(#,##0\);_(* &quot;-&quot;??_);_(@_)">
                  <c:v>11742.828428522747</c:v>
                </c:pt>
                <c:pt idx="49" formatCode="_(* #,##0_);_(* \(#,##0\);_(* &quot;-&quot;??_);_(@_)">
                  <c:v>11534.685250915041</c:v>
                </c:pt>
                <c:pt idx="50" formatCode="_(* #,##0_);_(* \(#,##0\);_(* &quot;-&quot;??_);_(@_)">
                  <c:v>11289.728062203569</c:v>
                </c:pt>
                <c:pt idx="51" formatCode="_(* #,##0_);_(* \(#,##0\);_(* &quot;-&quot;??_);_(@_)">
                  <c:v>11009.728588110836</c:v>
                </c:pt>
                <c:pt idx="52" formatCode="_(* #,##0_);_(* \(#,##0\);_(* &quot;-&quot;??_);_(@_)">
                  <c:v>10696.225710325365</c:v>
                </c:pt>
                <c:pt idx="53" formatCode="_(* #,##0_);_(* \(#,##0\);_(* &quot;-&quot;??_);_(@_)">
                  <c:v>10350.572254052819</c:v>
                </c:pt>
                <c:pt idx="54" formatCode="_(* #,##0_);_(* \(#,##0\);_(* &quot;-&quot;??_);_(@_)">
                  <c:v>9973.9696212841482</c:v>
                </c:pt>
                <c:pt idx="55" formatCode="_(* #,##0_);_(* \(#,##0\);_(* &quot;-&quot;??_);_(@_)">
                  <c:v>9567.4940396141392</c:v>
                </c:pt>
                <c:pt idx="56" formatCode="_(* #,##0_);_(* \(#,##0\);_(* &quot;-&quot;??_);_(@_)">
                  <c:v>9132.1168628443302</c:v>
                </c:pt>
                <c:pt idx="57" formatCode="_(* #,##0_);_(* \(#,##0\);_(* &quot;-&quot;??_);_(@_)">
                  <c:v>8668.7205484964252</c:v>
                </c:pt>
                <c:pt idx="58" formatCode="_(* #,##0_);_(* \(#,##0\);_(* &quot;-&quot;??_);_(@_)">
                  <c:v>8178.1114265704709</c:v>
                </c:pt>
                <c:pt idx="59" formatCode="_(* #,##0_);_(* \(#,##0\);_(* &quot;-&quot;??_);_(@_)">
                  <c:v>7661.0300422751898</c:v>
                </c:pt>
                <c:pt idx="60" formatCode="_(* #,##0_);_(* \(#,##0\);_(* &quot;-&quot;??_);_(@_)">
                  <c:v>7118.1596343376332</c:v>
                </c:pt>
                <c:pt idx="61" formatCode="_(* #,##0_);_(* \(#,##0\);_(* &quot;-&quot;??_);_(@_)">
                  <c:v>6550.1331595169195</c:v>
                </c:pt>
                <c:pt idx="62" formatCode="_(* #,##0_);_(* \(#,##0\);_(* &quot;-&quot;??_);_(@_)">
                  <c:v>5957.539168655072</c:v>
                </c:pt>
                <c:pt idx="63" formatCode="_(* #,##0_);_(* \(#,##0\);_(* &quot;-&quot;??_);_(@_)">
                  <c:v>5340.9267647673259</c:v>
                </c:pt>
                <c:pt idx="64" formatCode="_(* #,##0_);_(* \(#,##0\);_(* &quot;-&quot;??_);_(@_)">
                  <c:v>4700.809819577993</c:v>
                </c:pt>
                <c:pt idx="65" formatCode="_(* #,##0_);_(* \(#,##0\);_(* &quot;-&quot;??_);_(@_)">
                  <c:v>4037.6705851928018</c:v>
                </c:pt>
                <c:pt idx="66" formatCode="_(* #,##0_);_(* \(#,##0\);_(* &quot;-&quot;??_);_(@_)">
                  <c:v>3351.9628080291695</c:v>
                </c:pt>
                <c:pt idx="67" formatCode="_(* #,##0_);_(* \(#,##0\);_(* &quot;-&quot;??_);_(@_)">
                  <c:v>2644.1144298264626</c:v>
                </c:pt>
                <c:pt idx="68" formatCode="_(* #,##0_);_(* \(#,##0\);_(* &quot;-&quot;??_);_(@_)">
                  <c:v>1914.5299435423767</c:v>
                </c:pt>
                <c:pt idx="69" formatCode="_(* #,##0_);_(* \(#,##0\);_(* &quot;-&quot;??_);_(@_)">
                  <c:v>1163.5924588165944</c:v>
                </c:pt>
                <c:pt idx="70" formatCode="_(* #,##0_);_(* \(#,##0\);_(* &quot;-&quot;??_);_(@_)">
                  <c:v>391.66552145679088</c:v>
                </c:pt>
                <c:pt idx="71" formatCode="_(* #,##0_);_(* \(#,##0\);_(* &quot;-&quot;??_);_(@_)">
                  <c:v>-400.90527663831381</c:v>
                </c:pt>
                <c:pt idx="72" formatCode="_(* #,##0_);_(* \(#,##0\);_(* &quot;-&quot;??_);_(@_)">
                  <c:v>-1213.7908670817233</c:v>
                </c:pt>
                <c:pt idx="73" formatCode="_(* #,##0_);_(* \(#,##0\);_(* &quot;-&quot;??_);_(@_)">
                  <c:v>-2046.6774291878064</c:v>
                </c:pt>
                <c:pt idx="74" formatCode="_(* #,##0_);_(* \(#,##0\);_(* &quot;-&quot;??_);_(@_)">
                  <c:v>-2899.2652479165044</c:v>
                </c:pt>
                <c:pt idx="75" formatCode="_(* #,##0_);_(* \(#,##0\);_(* &quot;-&quot;??_);_(@_)">
                  <c:v>-3771.267688070544</c:v>
                </c:pt>
                <c:pt idx="76" formatCode="_(* #,##0_);_(* \(#,##0\);_(* &quot;-&quot;??_);_(@_)">
                  <c:v>-4662.410269963475</c:v>
                </c:pt>
                <c:pt idx="77" formatCode="_(* #,##0_);_(* \(#,##0\);_(* &quot;-&quot;??_);_(@_)">
                  <c:v>-5572.4298340101013</c:v>
                </c:pt>
                <c:pt idx="78" formatCode="_(* #,##0_);_(* \(#,##0\);_(* &quot;-&quot;??_);_(@_)">
                  <c:v>-6501.0737835365435</c:v>
                </c:pt>
                <c:pt idx="79" formatCode="_(* #,##0_);_(* \(#,##0\);_(* &quot;-&quot;??_);_(@_)">
                  <c:v>-7448.0993966403184</c:v>
                </c:pt>
                <c:pt idx="80" formatCode="_(* #,##0_);_(* \(#,##0\);_(* &quot;-&quot;??_);_(@_)">
                  <c:v>-8413.2731992112167</c:v>
                </c:pt>
                <c:pt idx="81" formatCode="_(* #,##0_);_(* \(#,##0\);_(* &quot;-&quot;??_);_(@_)">
                  <c:v>-9396.3703922977948</c:v>
                </c:pt>
                <c:pt idx="82" formatCode="_(* #,##0_);_(* \(#,##0\);_(* &quot;-&quot;??_);_(@_)">
                  <c:v>-10397.17432791015</c:v>
                </c:pt>
                <c:pt idx="83" formatCode="_(* #,##0_);_(* \(#,##0\);_(* &quot;-&quot;??_);_(@_)">
                  <c:v>-11415.47602811634</c:v>
                </c:pt>
                <c:pt idx="84" formatCode="_(* #,##0_);_(* \(#,##0\);_(* &quot;-&quot;??_);_(@_)">
                  <c:v>-12451.073742941488</c:v>
                </c:pt>
                <c:pt idx="85" formatCode="_(* #,##0_);_(* \(#,##0\);_(* &quot;-&quot;??_);_(@_)">
                  <c:v>-13503.772543135448</c:v>
                </c:pt>
                <c:pt idx="86" formatCode="_(* #,##0_);_(* \(#,##0\);_(* &quot;-&quot;??_);_(@_)">
                  <c:v>-14573.383944351321</c:v>
                </c:pt>
                <c:pt idx="87" formatCode="_(* #,##0_);_(* \(#,##0\);_(* &quot;-&quot;??_);_(@_)">
                  <c:v>-15659.725559687249</c:v>
                </c:pt>
                <c:pt idx="88" formatCode="_(* #,##0_);_(* \(#,##0\);_(* &quot;-&quot;??_);_(@_)">
                  <c:v>-16762.620777897755</c:v>
                </c:pt>
                <c:pt idx="89" formatCode="_(* #,##0_);_(* \(#,##0\);_(* &quot;-&quot;??_);_(@_)">
                  <c:v>-17881.898464886784</c:v>
                </c:pt>
                <c:pt idx="90" formatCode="_(* #,##0_);_(* \(#,##0\);_(* &quot;-&quot;??_);_(@_)">
                  <c:v>-19017.392686360894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8-4278-998D-821FF98C37FB}"/>
            </c:ext>
          </c:extLst>
        </c:ser>
        <c:ser>
          <c:idx val="3"/>
          <c:order val="3"/>
          <c:tx>
            <c:strRef>
              <c:f>'F AC0406'!$E$1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AC0406'!$A$2:$A$92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</c:numCache>
            </c:numRef>
          </c:cat>
          <c:val>
            <c:numRef>
              <c:f>'F AC0406'!$E$2:$E$92</c:f>
              <c:numCache>
                <c:formatCode>General</c:formatCode>
                <c:ptCount val="91"/>
                <c:pt idx="40" formatCode="_(* #,##0_);_(* \(#,##0\);_(* &quot;-&quot;??_);_(@_)">
                  <c:v>11730</c:v>
                </c:pt>
                <c:pt idx="41" formatCode="_(* #,##0_);_(* \(#,##0\);_(* &quot;-&quot;??_);_(@_)">
                  <c:v>12505.672738075418</c:v>
                </c:pt>
                <c:pt idx="42" formatCode="_(* #,##0_);_(* \(#,##0\);_(* &quot;-&quot;??_);_(@_)">
                  <c:v>13323.142871870316</c:v>
                </c:pt>
                <c:pt idx="43" formatCode="_(* #,##0_);_(* \(#,##0\);_(* &quot;-&quot;??_);_(@_)">
                  <c:v>14209.506689626232</c:v>
                </c:pt>
                <c:pt idx="44" formatCode="_(* #,##0_);_(* \(#,##0\);_(* &quot;-&quot;??_);_(@_)">
                  <c:v>15155.408845674265</c:v>
                </c:pt>
                <c:pt idx="45" formatCode="_(* #,##0_);_(* \(#,##0\);_(* &quot;-&quot;??_);_(@_)">
                  <c:v>16154.24301106291</c:v>
                </c:pt>
                <c:pt idx="46" formatCode="_(* #,##0_);_(* \(#,##0\);_(* &quot;-&quot;??_);_(@_)">
                  <c:v>17201.154195251118</c:v>
                </c:pt>
                <c:pt idx="47" formatCode="_(* #,##0_);_(* \(#,##0\);_(* &quot;-&quot;??_);_(@_)">
                  <c:v>18292.401166916061</c:v>
                </c:pt>
                <c:pt idx="48" formatCode="_(* #,##0_);_(* \(#,##0\);_(* &quot;-&quot;??_);_(@_)">
                  <c:v>19424.992455680509</c:v>
                </c:pt>
                <c:pt idx="49" formatCode="_(* #,##0_);_(* \(#,##0\);_(* &quot;-&quot;??_);_(@_)">
                  <c:v>20596.467319099149</c:v>
                </c:pt>
                <c:pt idx="50" formatCode="_(* #,##0_);_(* \(#,##0\);_(* &quot;-&quot;??_);_(@_)">
                  <c:v>21804.756193621557</c:v>
                </c:pt>
                <c:pt idx="51" formatCode="_(* #,##0_);_(* \(#,##0\);_(* &quot;-&quot;??_);_(@_)">
                  <c:v>23048.087353525221</c:v>
                </c:pt>
                <c:pt idx="52" formatCode="_(* #,##0_);_(* \(#,##0\);_(* &quot;-&quot;??_);_(@_)">
                  <c:v>24324.921917121632</c:v>
                </c:pt>
                <c:pt idx="53" formatCode="_(* #,##0_);_(* \(#,##0\);_(* &quot;-&quot;??_);_(@_)">
                  <c:v>25633.90705920511</c:v>
                </c:pt>
                <c:pt idx="54" formatCode="_(* #,##0_);_(* \(#,##0\);_(* &quot;-&quot;??_);_(@_)">
                  <c:v>26973.84137778472</c:v>
                </c:pt>
                <c:pt idx="55" formatCode="_(* #,##0_);_(* \(#,##0\);_(* &quot;-&quot;??_);_(@_)">
                  <c:v>28343.648645265661</c:v>
                </c:pt>
                <c:pt idx="56" formatCode="_(* #,##0_);_(* \(#,##0\);_(* &quot;-&quot;??_);_(@_)">
                  <c:v>29742.357507846402</c:v>
                </c:pt>
                <c:pt idx="57" formatCode="_(* #,##0_);_(* \(#,##0\);_(* &quot;-&quot;??_);_(@_)">
                  <c:v>31169.085508005246</c:v>
                </c:pt>
                <c:pt idx="58" formatCode="_(* #,##0_);_(* \(#,##0\);_(* &quot;-&quot;??_);_(@_)">
                  <c:v>32623.02631574214</c:v>
                </c:pt>
                <c:pt idx="59" formatCode="_(* #,##0_);_(* \(#,##0\);_(* &quot;-&quot;??_);_(@_)">
                  <c:v>34103.439385848353</c:v>
                </c:pt>
                <c:pt idx="60" formatCode="_(* #,##0_);_(* \(#,##0\);_(* &quot;-&quot;??_);_(@_)">
                  <c:v>35609.641479596845</c:v>
                </c:pt>
                <c:pt idx="61" formatCode="_(* #,##0_);_(* \(#,##0\);_(* &quot;-&quot;??_);_(@_)">
                  <c:v>37140.999640228489</c:v>
                </c:pt>
                <c:pt idx="62" formatCode="_(* #,##0_);_(* \(#,##0\);_(* &quot;-&quot;??_);_(@_)">
                  <c:v>38696.925316901274</c:v>
                </c:pt>
                <c:pt idx="63" formatCode="_(* #,##0_);_(* \(#,##0\);_(* &quot;-&quot;??_);_(@_)">
                  <c:v>40276.869406599959</c:v>
                </c:pt>
                <c:pt idx="64" formatCode="_(* #,##0_);_(* \(#,##0\);_(* &quot;-&quot;??_);_(@_)">
                  <c:v>41880.318037600227</c:v>
                </c:pt>
                <c:pt idx="65" formatCode="_(* #,##0_);_(* \(#,##0\);_(* &quot;-&quot;??_);_(@_)">
                  <c:v>43506.788957796351</c:v>
                </c:pt>
                <c:pt idx="66" formatCode="_(* #,##0_);_(* \(#,##0\);_(* &quot;-&quot;??_);_(@_)">
                  <c:v>45155.828420770922</c:v>
                </c:pt>
                <c:pt idx="67" formatCode="_(* #,##0_);_(* \(#,##0\);_(* &quot;-&quot;??_);_(@_)">
                  <c:v>46827.008484784565</c:v>
                </c:pt>
                <c:pt idx="68" formatCode="_(* #,##0_);_(* \(#,##0\);_(* &quot;-&quot;??_);_(@_)">
                  <c:v>48519.924656879579</c:v>
                </c:pt>
                <c:pt idx="69" formatCode="_(* #,##0_);_(* \(#,##0\);_(* &quot;-&quot;??_);_(@_)">
                  <c:v>50234.193827416297</c:v>
                </c:pt>
                <c:pt idx="70" formatCode="_(* #,##0_);_(* \(#,##0\);_(* &quot;-&quot;??_);_(@_)">
                  <c:v>51969.452450587036</c:v>
                </c:pt>
                <c:pt idx="71" formatCode="_(* #,##0_);_(* \(#,##0\);_(* &quot;-&quot;??_);_(@_)">
                  <c:v>53725.35493449308</c:v>
                </c:pt>
                <c:pt idx="72" formatCode="_(* #,##0_);_(* \(#,##0\);_(* &quot;-&quot;??_);_(@_)">
                  <c:v>55501.572210747428</c:v>
                </c:pt>
                <c:pt idx="73" formatCode="_(* #,##0_);_(* \(#,##0\);_(* &quot;-&quot;??_);_(@_)">
                  <c:v>57297.790458664444</c:v>
                </c:pt>
                <c:pt idx="74" formatCode="_(* #,##0_);_(* \(#,##0\);_(* &quot;-&quot;??_);_(@_)">
                  <c:v>59113.70996320407</c:v>
                </c:pt>
                <c:pt idx="75" formatCode="_(* #,##0_);_(* \(#,##0\);_(* &quot;-&quot;??_);_(@_)">
                  <c:v>60949.044089169038</c:v>
                </c:pt>
                <c:pt idx="76" formatCode="_(* #,##0_);_(* \(#,##0\);_(* &quot;-&quot;??_);_(@_)">
                  <c:v>62803.518356872919</c:v>
                </c:pt>
                <c:pt idx="77" formatCode="_(* #,##0_);_(* \(#,##0\);_(* &quot;-&quot;??_);_(@_)">
                  <c:v>64676.869606730477</c:v>
                </c:pt>
                <c:pt idx="78" formatCode="_(* #,##0_);_(* \(#,##0\);_(* &quot;-&quot;??_);_(@_)">
                  <c:v>66568.845242067851</c:v>
                </c:pt>
                <c:pt idx="79" formatCode="_(* #,##0_);_(* \(#,##0\);_(* &quot;-&quot;??_);_(@_)">
                  <c:v>68479.202540982558</c:v>
                </c:pt>
                <c:pt idx="80" formatCode="_(* #,##0_);_(* \(#,##0\);_(* &quot;-&quot;??_);_(@_)">
                  <c:v>70407.70802936441</c:v>
                </c:pt>
                <c:pt idx="81" formatCode="_(* #,##0_);_(* \(#,##0\);_(* &quot;-&quot;??_);_(@_)">
                  <c:v>72354.13690826192</c:v>
                </c:pt>
                <c:pt idx="82" formatCode="_(* #,##0_);_(* \(#,##0\);_(* &quot;-&quot;??_);_(@_)">
                  <c:v>74318.2725296852</c:v>
                </c:pt>
                <c:pt idx="83" formatCode="_(* #,##0_);_(* \(#,##0\);_(* &quot;-&quot;??_);_(@_)">
                  <c:v>76299.905915702315</c:v>
                </c:pt>
                <c:pt idx="84" formatCode="_(* #,##0_);_(* \(#,##0\);_(* &quot;-&quot;??_);_(@_)">
                  <c:v>78298.835316338402</c:v>
                </c:pt>
                <c:pt idx="85" formatCode="_(* #,##0_);_(* \(#,##0\);_(* &quot;-&quot;??_);_(@_)">
                  <c:v>80314.865802343309</c:v>
                </c:pt>
                <c:pt idx="86" formatCode="_(* #,##0_);_(* \(#,##0\);_(* &quot;-&quot;??_);_(@_)">
                  <c:v>82347.808889370121</c:v>
                </c:pt>
                <c:pt idx="87" formatCode="_(* #,##0_);_(* \(#,##0\);_(* &quot;-&quot;??_);_(@_)">
                  <c:v>84397.482190516981</c:v>
                </c:pt>
                <c:pt idx="88" formatCode="_(* #,##0_);_(* \(#,##0\);_(* &quot;-&quot;??_);_(@_)">
                  <c:v>86463.709094538412</c:v>
                </c:pt>
                <c:pt idx="89" formatCode="_(* #,##0_);_(* \(#,##0\);_(* &quot;-&quot;??_);_(@_)">
                  <c:v>88546.318467338366</c:v>
                </c:pt>
                <c:pt idx="90" formatCode="_(* #,##0_);_(* \(#,##0\);_(* &quot;-&quot;??_);_(@_)">
                  <c:v>90645.144374623429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78-4278-998D-821FF98C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64207"/>
        <c:axId val="927314335"/>
      </c:lineChart>
      <c:catAx>
        <c:axId val="9217642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14335"/>
        <c:crosses val="autoZero"/>
        <c:auto val="1"/>
        <c:lblAlgn val="ctr"/>
        <c:lblOffset val="100"/>
        <c:noMultiLvlLbl val="0"/>
      </c:catAx>
      <c:valAx>
        <c:axId val="9273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DNC'!$B$2:$B$92</c:f>
              <c:numCache>
                <c:formatCode>_(* #,##0_);_(* \(#,##0\);_(* "-"??_);_(@_)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  <c:pt idx="38">
                  <c:v>638</c:v>
                </c:pt>
                <c:pt idx="39">
                  <c:v>754</c:v>
                </c:pt>
                <c:pt idx="40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 DNC'!$C$1</c:f>
              <c:strCache>
                <c:ptCount val="1"/>
                <c:pt idx="0">
                  <c:v>FCT0406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DNC'!$C$2:$C$92</c:f>
              <c:numCache>
                <c:formatCode>_(* #,##0_);_(* \(#,##0\);_(* "-"??_);_(@_)</c:formatCode>
                <c:ptCount val="91"/>
                <c:pt idx="40">
                  <c:v>452</c:v>
                </c:pt>
                <c:pt idx="41">
                  <c:v>644.8018387292683</c:v>
                </c:pt>
                <c:pt idx="42">
                  <c:v>668.26844230804159</c:v>
                </c:pt>
                <c:pt idx="43">
                  <c:v>691.73504588681476</c:v>
                </c:pt>
                <c:pt idx="44">
                  <c:v>715.20164946558805</c:v>
                </c:pt>
                <c:pt idx="45">
                  <c:v>738.66825304436134</c:v>
                </c:pt>
                <c:pt idx="46">
                  <c:v>762.13485662313462</c:v>
                </c:pt>
                <c:pt idx="47">
                  <c:v>785.60146020190791</c:v>
                </c:pt>
                <c:pt idx="48">
                  <c:v>809.0680637806812</c:v>
                </c:pt>
                <c:pt idx="49">
                  <c:v>832.53466735945449</c:v>
                </c:pt>
                <c:pt idx="50">
                  <c:v>856.00127093822766</c:v>
                </c:pt>
                <c:pt idx="51">
                  <c:v>879.46787451700106</c:v>
                </c:pt>
                <c:pt idx="52">
                  <c:v>902.93447809577424</c:v>
                </c:pt>
                <c:pt idx="53">
                  <c:v>926.40108167454753</c:v>
                </c:pt>
                <c:pt idx="54">
                  <c:v>949.86768525332081</c:v>
                </c:pt>
                <c:pt idx="55">
                  <c:v>973.33428883209399</c:v>
                </c:pt>
                <c:pt idx="56">
                  <c:v>996.80089241086739</c:v>
                </c:pt>
                <c:pt idx="57">
                  <c:v>1020.2674959896406</c:v>
                </c:pt>
                <c:pt idx="58">
                  <c:v>1043.734099568414</c:v>
                </c:pt>
                <c:pt idx="59">
                  <c:v>1067.2007031471871</c:v>
                </c:pt>
                <c:pt idx="60">
                  <c:v>1090.6673067259603</c:v>
                </c:pt>
                <c:pt idx="61">
                  <c:v>1114.1339103047337</c:v>
                </c:pt>
                <c:pt idx="62">
                  <c:v>1137.6005138835071</c:v>
                </c:pt>
                <c:pt idx="63">
                  <c:v>1161.0671174622803</c:v>
                </c:pt>
                <c:pt idx="64">
                  <c:v>1184.5337210410535</c:v>
                </c:pt>
                <c:pt idx="65">
                  <c:v>1208.0003246198266</c:v>
                </c:pt>
                <c:pt idx="66">
                  <c:v>1231.4669281986</c:v>
                </c:pt>
                <c:pt idx="67">
                  <c:v>1254.9335317773734</c:v>
                </c:pt>
                <c:pt idx="68">
                  <c:v>1278.4001353561466</c:v>
                </c:pt>
                <c:pt idx="69">
                  <c:v>1301.8667389349198</c:v>
                </c:pt>
                <c:pt idx="70">
                  <c:v>1325.333342513693</c:v>
                </c:pt>
                <c:pt idx="71">
                  <c:v>1348.7999460924664</c:v>
                </c:pt>
                <c:pt idx="72">
                  <c:v>1372.2665496712398</c:v>
                </c:pt>
                <c:pt idx="73">
                  <c:v>1395.7331532500129</c:v>
                </c:pt>
                <c:pt idx="74">
                  <c:v>1419.1997568287861</c:v>
                </c:pt>
                <c:pt idx="75">
                  <c:v>1442.6663604075595</c:v>
                </c:pt>
                <c:pt idx="76">
                  <c:v>1466.1329639863327</c:v>
                </c:pt>
                <c:pt idx="77">
                  <c:v>1489.5995675651061</c:v>
                </c:pt>
                <c:pt idx="78">
                  <c:v>1513.0661711438793</c:v>
                </c:pt>
                <c:pt idx="79">
                  <c:v>1536.5327747226524</c:v>
                </c:pt>
                <c:pt idx="80">
                  <c:v>1559.9993783014258</c:v>
                </c:pt>
                <c:pt idx="81">
                  <c:v>1583.4659818801993</c:v>
                </c:pt>
                <c:pt idx="82">
                  <c:v>1606.9325854589724</c:v>
                </c:pt>
                <c:pt idx="83">
                  <c:v>1630.3991890377456</c:v>
                </c:pt>
                <c:pt idx="84">
                  <c:v>1653.865792616519</c:v>
                </c:pt>
                <c:pt idx="85">
                  <c:v>1677.3323961952922</c:v>
                </c:pt>
                <c:pt idx="86">
                  <c:v>1700.7989997740654</c:v>
                </c:pt>
                <c:pt idx="87">
                  <c:v>1724.2656033528388</c:v>
                </c:pt>
                <c:pt idx="88">
                  <c:v>1747.7322069316119</c:v>
                </c:pt>
                <c:pt idx="89">
                  <c:v>1771.1988105103853</c:v>
                </c:pt>
                <c:pt idx="90">
                  <c:v>1794.6654140891585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 DNC'!$D$1</c:f>
              <c:strCache>
                <c:ptCount val="1"/>
                <c:pt idx="0">
                  <c:v>FCT0405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DNC'!$D$2:$D$92</c:f>
              <c:numCache>
                <c:formatCode>_(* #,##0_);_(* \(#,##0\);_(* "-"??_);_(@_)</c:formatCode>
                <c:ptCount val="91"/>
                <c:pt idx="39">
                  <c:v>754</c:v>
                </c:pt>
                <c:pt idx="40">
                  <c:v>770.88179877867015</c:v>
                </c:pt>
                <c:pt idx="41">
                  <c:v>795.91591111306457</c:v>
                </c:pt>
                <c:pt idx="42">
                  <c:v>820.95002344745933</c:v>
                </c:pt>
                <c:pt idx="43">
                  <c:v>845.98413578185375</c:v>
                </c:pt>
                <c:pt idx="44">
                  <c:v>871.01824811624863</c:v>
                </c:pt>
                <c:pt idx="45">
                  <c:v>896.05236045064305</c:v>
                </c:pt>
                <c:pt idx="46">
                  <c:v>921.08647278503793</c:v>
                </c:pt>
                <c:pt idx="47">
                  <c:v>946.12058511943235</c:v>
                </c:pt>
                <c:pt idx="48">
                  <c:v>971.15469745382723</c:v>
                </c:pt>
                <c:pt idx="49">
                  <c:v>996.18880978822165</c:v>
                </c:pt>
                <c:pt idx="50">
                  <c:v>1021.2229221226165</c:v>
                </c:pt>
                <c:pt idx="51">
                  <c:v>1046.2570344570108</c:v>
                </c:pt>
                <c:pt idx="52">
                  <c:v>1071.2911467914055</c:v>
                </c:pt>
                <c:pt idx="53">
                  <c:v>1096.3252591258001</c:v>
                </c:pt>
                <c:pt idx="54">
                  <c:v>1121.3593714601948</c:v>
                </c:pt>
                <c:pt idx="55">
                  <c:v>1146.3934837945894</c:v>
                </c:pt>
                <c:pt idx="56">
                  <c:v>1171.4275961289841</c:v>
                </c:pt>
                <c:pt idx="57">
                  <c:v>1196.4617084633787</c:v>
                </c:pt>
                <c:pt idx="58">
                  <c:v>1221.4958207977734</c:v>
                </c:pt>
                <c:pt idx="59">
                  <c:v>1246.529933132168</c:v>
                </c:pt>
                <c:pt idx="60">
                  <c:v>1271.5640454665627</c:v>
                </c:pt>
                <c:pt idx="61">
                  <c:v>1296.5981578009573</c:v>
                </c:pt>
                <c:pt idx="62">
                  <c:v>1321.632270135352</c:v>
                </c:pt>
                <c:pt idx="63">
                  <c:v>1346.6663824697466</c:v>
                </c:pt>
                <c:pt idx="64">
                  <c:v>1371.7004948041413</c:v>
                </c:pt>
                <c:pt idx="65">
                  <c:v>1396.7346071385359</c:v>
                </c:pt>
                <c:pt idx="66">
                  <c:v>1421.7687194729306</c:v>
                </c:pt>
                <c:pt idx="67">
                  <c:v>1446.8028318073252</c:v>
                </c:pt>
                <c:pt idx="68">
                  <c:v>1471.8369441417196</c:v>
                </c:pt>
                <c:pt idx="69">
                  <c:v>1496.8710564761143</c:v>
                </c:pt>
                <c:pt idx="70">
                  <c:v>1521.9051688105089</c:v>
                </c:pt>
                <c:pt idx="71">
                  <c:v>1546.9392811449036</c:v>
                </c:pt>
                <c:pt idx="72">
                  <c:v>1571.9733934792982</c:v>
                </c:pt>
                <c:pt idx="73">
                  <c:v>1597.0075058136929</c:v>
                </c:pt>
                <c:pt idx="74">
                  <c:v>1622.0416181480875</c:v>
                </c:pt>
                <c:pt idx="75">
                  <c:v>1647.075730482482</c:v>
                </c:pt>
                <c:pt idx="76">
                  <c:v>1672.1098428168766</c:v>
                </c:pt>
                <c:pt idx="77">
                  <c:v>1697.1439551512713</c:v>
                </c:pt>
                <c:pt idx="78">
                  <c:v>1722.1780674856659</c:v>
                </c:pt>
                <c:pt idx="79">
                  <c:v>1747.2121798200606</c:v>
                </c:pt>
                <c:pt idx="80">
                  <c:v>1772.2462921544552</c:v>
                </c:pt>
                <c:pt idx="81">
                  <c:v>1797.2804044888499</c:v>
                </c:pt>
                <c:pt idx="82">
                  <c:v>1822.3145168232445</c:v>
                </c:pt>
                <c:pt idx="83">
                  <c:v>1847.3486291576392</c:v>
                </c:pt>
                <c:pt idx="84">
                  <c:v>1872.3827414920338</c:v>
                </c:pt>
                <c:pt idx="85">
                  <c:v>1897.4168538264285</c:v>
                </c:pt>
                <c:pt idx="86">
                  <c:v>1922.4509661608231</c:v>
                </c:pt>
                <c:pt idx="87">
                  <c:v>1947.4850784952177</c:v>
                </c:pt>
                <c:pt idx="88">
                  <c:v>1972.5191908296124</c:v>
                </c:pt>
                <c:pt idx="89">
                  <c:v>1997.553303164007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ser>
          <c:idx val="3"/>
          <c:order val="3"/>
          <c:tx>
            <c:strRef>
              <c:f>'F DNC'!$E$1</c:f>
              <c:strCache>
                <c:ptCount val="1"/>
                <c:pt idx="0">
                  <c:v>FCT0404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DNC'!$E$2:$E$92</c:f>
              <c:numCache>
                <c:formatCode>_(* #,##0_);_(* \(#,##0\);_(* "-"??_);_(@_)</c:formatCode>
                <c:ptCount val="91"/>
                <c:pt idx="38">
                  <c:v>638</c:v>
                </c:pt>
                <c:pt idx="39">
                  <c:v>686.67124718788716</c:v>
                </c:pt>
                <c:pt idx="40">
                  <c:v>711.77513483610255</c:v>
                </c:pt>
                <c:pt idx="41">
                  <c:v>736.87902248431737</c:v>
                </c:pt>
                <c:pt idx="42">
                  <c:v>761.98291013253277</c:v>
                </c:pt>
                <c:pt idx="43">
                  <c:v>787.08679778074759</c:v>
                </c:pt>
                <c:pt idx="44">
                  <c:v>812.19068542896298</c:v>
                </c:pt>
                <c:pt idx="45">
                  <c:v>837.2945730771778</c:v>
                </c:pt>
                <c:pt idx="46">
                  <c:v>862.39846072539319</c:v>
                </c:pt>
                <c:pt idx="47">
                  <c:v>887.50234837360802</c:v>
                </c:pt>
                <c:pt idx="48">
                  <c:v>912.60623602182341</c:v>
                </c:pt>
                <c:pt idx="49">
                  <c:v>937.71012367003823</c:v>
                </c:pt>
                <c:pt idx="50">
                  <c:v>962.81401131825362</c:v>
                </c:pt>
                <c:pt idx="51">
                  <c:v>987.91789896646844</c:v>
                </c:pt>
                <c:pt idx="52">
                  <c:v>1013.0217866146837</c:v>
                </c:pt>
                <c:pt idx="53">
                  <c:v>1038.1256742628987</c:v>
                </c:pt>
                <c:pt idx="54">
                  <c:v>1063.2295619111142</c:v>
                </c:pt>
                <c:pt idx="55">
                  <c:v>1088.3334495593288</c:v>
                </c:pt>
                <c:pt idx="56">
                  <c:v>1113.4373372075443</c:v>
                </c:pt>
                <c:pt idx="57">
                  <c:v>1138.5412248557589</c:v>
                </c:pt>
                <c:pt idx="58">
                  <c:v>1163.6451125039746</c:v>
                </c:pt>
                <c:pt idx="59">
                  <c:v>1188.7490001521892</c:v>
                </c:pt>
                <c:pt idx="60">
                  <c:v>1213.8528878004047</c:v>
                </c:pt>
                <c:pt idx="61">
                  <c:v>1238.9567754486195</c:v>
                </c:pt>
                <c:pt idx="62">
                  <c:v>1264.0606630968348</c:v>
                </c:pt>
                <c:pt idx="63">
                  <c:v>1289.1645507450496</c:v>
                </c:pt>
                <c:pt idx="64">
                  <c:v>1314.2684383932651</c:v>
                </c:pt>
                <c:pt idx="65">
                  <c:v>1339.3723260414797</c:v>
                </c:pt>
                <c:pt idx="66">
                  <c:v>1364.4762136896954</c:v>
                </c:pt>
                <c:pt idx="67">
                  <c:v>1389.58010133791</c:v>
                </c:pt>
                <c:pt idx="68">
                  <c:v>1414.6839889861255</c:v>
                </c:pt>
                <c:pt idx="69">
                  <c:v>1439.7878766343404</c:v>
                </c:pt>
                <c:pt idx="70">
                  <c:v>1464.8917642825556</c:v>
                </c:pt>
                <c:pt idx="71">
                  <c:v>1489.9956519307705</c:v>
                </c:pt>
                <c:pt idx="72">
                  <c:v>1515.099539578986</c:v>
                </c:pt>
                <c:pt idx="73">
                  <c:v>1540.2034272272006</c:v>
                </c:pt>
                <c:pt idx="74">
                  <c:v>1565.3073148754163</c:v>
                </c:pt>
                <c:pt idx="75">
                  <c:v>1590.4112025236307</c:v>
                </c:pt>
                <c:pt idx="76">
                  <c:v>1615.5150901718464</c:v>
                </c:pt>
                <c:pt idx="77">
                  <c:v>1640.618977820061</c:v>
                </c:pt>
                <c:pt idx="78">
                  <c:v>1665.7228654682765</c:v>
                </c:pt>
                <c:pt idx="79">
                  <c:v>1690.8267531164913</c:v>
                </c:pt>
                <c:pt idx="80">
                  <c:v>1715.9306407647068</c:v>
                </c:pt>
                <c:pt idx="81">
                  <c:v>1741.0345284129214</c:v>
                </c:pt>
                <c:pt idx="82">
                  <c:v>1766.1384160611369</c:v>
                </c:pt>
                <c:pt idx="83">
                  <c:v>1791.2423037093517</c:v>
                </c:pt>
                <c:pt idx="84">
                  <c:v>1816.3461913575672</c:v>
                </c:pt>
                <c:pt idx="85">
                  <c:v>1841.4500790057818</c:v>
                </c:pt>
                <c:pt idx="86">
                  <c:v>1866.5539666539973</c:v>
                </c:pt>
                <c:pt idx="87">
                  <c:v>1891.6578543022119</c:v>
                </c:pt>
                <c:pt idx="88">
                  <c:v>1916.7617419504277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4A6A-870A-E6EA7662A086}"/>
            </c:ext>
          </c:extLst>
        </c:ser>
        <c:ser>
          <c:idx val="4"/>
          <c:order val="4"/>
          <c:tx>
            <c:strRef>
              <c:f>'F DNC'!$F$1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DNC'!$F$2:$F$92</c:f>
              <c:numCache>
                <c:formatCode>_(* #,##0_);_(* \(#,##0\);_(* "-"??_);_(@_)</c:formatCode>
                <c:ptCount val="91"/>
                <c:pt idx="37">
                  <c:v>852</c:v>
                </c:pt>
                <c:pt idx="38">
                  <c:v>952.32646489741751</c:v>
                </c:pt>
                <c:pt idx="39">
                  <c:v>941.61646704030773</c:v>
                </c:pt>
                <c:pt idx="40">
                  <c:v>930.90646918319851</c:v>
                </c:pt>
                <c:pt idx="41">
                  <c:v>920.19647132608873</c:v>
                </c:pt>
                <c:pt idx="42">
                  <c:v>909.48647346897951</c:v>
                </c:pt>
                <c:pt idx="43">
                  <c:v>898.77647561186984</c:v>
                </c:pt>
                <c:pt idx="44">
                  <c:v>888.06647775476051</c:v>
                </c:pt>
                <c:pt idx="45">
                  <c:v>877.35647989765084</c:v>
                </c:pt>
                <c:pt idx="46">
                  <c:v>866.64648204054163</c:v>
                </c:pt>
                <c:pt idx="47">
                  <c:v>855.93648418343184</c:v>
                </c:pt>
                <c:pt idx="48">
                  <c:v>845.22648632632263</c:v>
                </c:pt>
                <c:pt idx="49">
                  <c:v>834.51648846921296</c:v>
                </c:pt>
                <c:pt idx="50">
                  <c:v>823.80649061210363</c:v>
                </c:pt>
                <c:pt idx="51">
                  <c:v>813.09649275499396</c:v>
                </c:pt>
                <c:pt idx="52">
                  <c:v>802.38649489788475</c:v>
                </c:pt>
                <c:pt idx="53">
                  <c:v>791.67649704077496</c:v>
                </c:pt>
                <c:pt idx="54">
                  <c:v>780.96649918366563</c:v>
                </c:pt>
                <c:pt idx="55">
                  <c:v>770.25650132655596</c:v>
                </c:pt>
                <c:pt idx="56">
                  <c:v>759.54650346944675</c:v>
                </c:pt>
                <c:pt idx="57">
                  <c:v>748.83650561233696</c:v>
                </c:pt>
                <c:pt idx="58">
                  <c:v>738.12650775522775</c:v>
                </c:pt>
                <c:pt idx="59">
                  <c:v>727.41650989811808</c:v>
                </c:pt>
                <c:pt idx="60">
                  <c:v>716.70651204100875</c:v>
                </c:pt>
                <c:pt idx="61">
                  <c:v>705.99651418389908</c:v>
                </c:pt>
                <c:pt idx="62">
                  <c:v>695.28651632678987</c:v>
                </c:pt>
                <c:pt idx="63">
                  <c:v>684.57651846968008</c:v>
                </c:pt>
                <c:pt idx="64">
                  <c:v>673.86652061257087</c:v>
                </c:pt>
                <c:pt idx="65">
                  <c:v>663.1565227554612</c:v>
                </c:pt>
                <c:pt idx="66">
                  <c:v>652.44652489835187</c:v>
                </c:pt>
                <c:pt idx="67">
                  <c:v>641.7365270412422</c:v>
                </c:pt>
                <c:pt idx="68">
                  <c:v>631.02652918413298</c:v>
                </c:pt>
                <c:pt idx="69">
                  <c:v>620.3165313270232</c:v>
                </c:pt>
                <c:pt idx="70">
                  <c:v>609.60653346991387</c:v>
                </c:pt>
                <c:pt idx="71">
                  <c:v>598.8965356128042</c:v>
                </c:pt>
                <c:pt idx="72">
                  <c:v>588.18653775569499</c:v>
                </c:pt>
                <c:pt idx="73">
                  <c:v>577.4765398985852</c:v>
                </c:pt>
                <c:pt idx="74">
                  <c:v>566.76654204147599</c:v>
                </c:pt>
                <c:pt idx="75">
                  <c:v>556.05654418436632</c:v>
                </c:pt>
                <c:pt idx="76">
                  <c:v>545.34654632725699</c:v>
                </c:pt>
                <c:pt idx="77">
                  <c:v>534.63654847014732</c:v>
                </c:pt>
                <c:pt idx="78">
                  <c:v>523.9265506130381</c:v>
                </c:pt>
                <c:pt idx="79">
                  <c:v>513.21655275592832</c:v>
                </c:pt>
                <c:pt idx="80">
                  <c:v>502.5065548988191</c:v>
                </c:pt>
                <c:pt idx="81">
                  <c:v>491.79655704170938</c:v>
                </c:pt>
                <c:pt idx="82">
                  <c:v>481.08655918460011</c:v>
                </c:pt>
                <c:pt idx="83">
                  <c:v>470.37656132749044</c:v>
                </c:pt>
                <c:pt idx="84">
                  <c:v>459.66656347038116</c:v>
                </c:pt>
                <c:pt idx="85">
                  <c:v>448.95656561327144</c:v>
                </c:pt>
                <c:pt idx="86">
                  <c:v>438.24656775616222</c:v>
                </c:pt>
                <c:pt idx="87">
                  <c:v>427.53656989905244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5-49AA-AEBA-CEA0A9237DF8}"/>
            </c:ext>
          </c:extLst>
        </c:ser>
        <c:ser>
          <c:idx val="5"/>
          <c:order val="5"/>
          <c:tx>
            <c:strRef>
              <c:f>'F DNC'!$G$1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DNC'!$G$2:$G$92</c:f>
              <c:numCache>
                <c:formatCode>_(* #,##0_);_(* \(#,##0\);_(* "-"??_);_(@_)</c:formatCode>
                <c:ptCount val="91"/>
                <c:pt idx="36">
                  <c:v>783</c:v>
                </c:pt>
                <c:pt idx="37">
                  <c:v>842.20365647904475</c:v>
                </c:pt>
                <c:pt idx="38">
                  <c:v>863.66380226832553</c:v>
                </c:pt>
                <c:pt idx="39">
                  <c:v>885.12394805760596</c:v>
                </c:pt>
                <c:pt idx="40">
                  <c:v>906.58409384688684</c:v>
                </c:pt>
                <c:pt idx="41">
                  <c:v>928.04423963616716</c:v>
                </c:pt>
                <c:pt idx="42">
                  <c:v>949.50438542544805</c:v>
                </c:pt>
                <c:pt idx="43">
                  <c:v>970.96453121472848</c:v>
                </c:pt>
                <c:pt idx="44">
                  <c:v>992.42467700400925</c:v>
                </c:pt>
                <c:pt idx="45">
                  <c:v>1013.8848227932897</c:v>
                </c:pt>
                <c:pt idx="46">
                  <c:v>1035.3449685825706</c:v>
                </c:pt>
                <c:pt idx="47">
                  <c:v>1056.8051143718508</c:v>
                </c:pt>
                <c:pt idx="48">
                  <c:v>1078.2652601611319</c:v>
                </c:pt>
                <c:pt idx="49">
                  <c:v>1099.7254059504121</c:v>
                </c:pt>
                <c:pt idx="50">
                  <c:v>1121.1855517396932</c:v>
                </c:pt>
                <c:pt idx="51">
                  <c:v>1142.6456975289732</c:v>
                </c:pt>
                <c:pt idx="52">
                  <c:v>1164.1058433182543</c:v>
                </c:pt>
                <c:pt idx="53">
                  <c:v>1185.5659891075345</c:v>
                </c:pt>
                <c:pt idx="54">
                  <c:v>1207.0261348968156</c:v>
                </c:pt>
                <c:pt idx="55">
                  <c:v>1228.4862806860958</c:v>
                </c:pt>
                <c:pt idx="56">
                  <c:v>1249.9464264753767</c:v>
                </c:pt>
                <c:pt idx="57">
                  <c:v>1271.4065722646571</c:v>
                </c:pt>
                <c:pt idx="58">
                  <c:v>1292.866718053938</c:v>
                </c:pt>
                <c:pt idx="59">
                  <c:v>1314.3268638432182</c:v>
                </c:pt>
                <c:pt idx="60">
                  <c:v>1335.7870096324993</c:v>
                </c:pt>
                <c:pt idx="61">
                  <c:v>1357.2471554217793</c:v>
                </c:pt>
                <c:pt idx="62">
                  <c:v>1378.7073012110607</c:v>
                </c:pt>
                <c:pt idx="63">
                  <c:v>1400.1674470003406</c:v>
                </c:pt>
                <c:pt idx="64">
                  <c:v>1421.6275927896218</c:v>
                </c:pt>
                <c:pt idx="65">
                  <c:v>1443.087738578902</c:v>
                </c:pt>
                <c:pt idx="66">
                  <c:v>1464.5478843681831</c:v>
                </c:pt>
                <c:pt idx="67">
                  <c:v>1486.0080301574633</c:v>
                </c:pt>
                <c:pt idx="68">
                  <c:v>1507.4681759467442</c:v>
                </c:pt>
                <c:pt idx="69">
                  <c:v>1528.9283217360246</c:v>
                </c:pt>
                <c:pt idx="70">
                  <c:v>1550.3884675253055</c:v>
                </c:pt>
                <c:pt idx="71">
                  <c:v>1571.8486133145857</c:v>
                </c:pt>
                <c:pt idx="72">
                  <c:v>1593.3087591038668</c:v>
                </c:pt>
                <c:pt idx="73">
                  <c:v>1614.7689048931468</c:v>
                </c:pt>
                <c:pt idx="74">
                  <c:v>1636.2290506824281</c:v>
                </c:pt>
                <c:pt idx="75">
                  <c:v>1657.6891964717081</c:v>
                </c:pt>
                <c:pt idx="76">
                  <c:v>1679.1493422609892</c:v>
                </c:pt>
                <c:pt idx="77">
                  <c:v>1700.6094880502694</c:v>
                </c:pt>
                <c:pt idx="78">
                  <c:v>1722.0696338395505</c:v>
                </c:pt>
                <c:pt idx="79">
                  <c:v>1743.5297796288307</c:v>
                </c:pt>
                <c:pt idx="80">
                  <c:v>1764.9899254181116</c:v>
                </c:pt>
                <c:pt idx="81">
                  <c:v>1786.4500712073921</c:v>
                </c:pt>
                <c:pt idx="82">
                  <c:v>1807.9102169966729</c:v>
                </c:pt>
                <c:pt idx="83">
                  <c:v>1829.3703627859531</c:v>
                </c:pt>
                <c:pt idx="84">
                  <c:v>1850.8305085752343</c:v>
                </c:pt>
                <c:pt idx="85">
                  <c:v>1872.2906543645145</c:v>
                </c:pt>
                <c:pt idx="86">
                  <c:v>1893.7508001537954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93F-8441-DC278D05B354}"/>
            </c:ext>
          </c:extLst>
        </c:ser>
        <c:ser>
          <c:idx val="6"/>
          <c:order val="6"/>
          <c:tx>
            <c:strRef>
              <c:f>'F DNC'!$H$1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DNC'!$H$2:$H$92</c:f>
              <c:numCache>
                <c:formatCode>_(* #,##0_);_(* \(#,##0\);_(* "-"??_);_(@_)</c:formatCode>
                <c:ptCount val="91"/>
                <c:pt idx="35">
                  <c:v>808</c:v>
                </c:pt>
                <c:pt idx="36">
                  <c:v>833.03127413127459</c:v>
                </c:pt>
                <c:pt idx="37">
                  <c:v>858.06254826254826</c:v>
                </c:pt>
                <c:pt idx="38">
                  <c:v>883.09382239382285</c:v>
                </c:pt>
                <c:pt idx="39">
                  <c:v>908.12509652509652</c:v>
                </c:pt>
                <c:pt idx="40">
                  <c:v>933.15637065637111</c:v>
                </c:pt>
                <c:pt idx="41">
                  <c:v>958.18764478764479</c:v>
                </c:pt>
                <c:pt idx="42">
                  <c:v>983.21891891891937</c:v>
                </c:pt>
                <c:pt idx="43">
                  <c:v>1008.250193050193</c:v>
                </c:pt>
                <c:pt idx="44">
                  <c:v>1033.2814671814676</c:v>
                </c:pt>
                <c:pt idx="45">
                  <c:v>1058.3127413127413</c:v>
                </c:pt>
                <c:pt idx="46">
                  <c:v>1083.3440154440159</c:v>
                </c:pt>
                <c:pt idx="47">
                  <c:v>1108.3752895752896</c:v>
                </c:pt>
                <c:pt idx="48">
                  <c:v>1133.4065637065642</c:v>
                </c:pt>
                <c:pt idx="49">
                  <c:v>1158.4378378378378</c:v>
                </c:pt>
                <c:pt idx="50">
                  <c:v>1183.4691119691124</c:v>
                </c:pt>
                <c:pt idx="51">
                  <c:v>1208.5003861003861</c:v>
                </c:pt>
                <c:pt idx="52">
                  <c:v>1233.5316602316607</c:v>
                </c:pt>
                <c:pt idx="53">
                  <c:v>1258.5629343629344</c:v>
                </c:pt>
                <c:pt idx="54">
                  <c:v>1283.5942084942089</c:v>
                </c:pt>
                <c:pt idx="55">
                  <c:v>1308.6254826254826</c:v>
                </c:pt>
                <c:pt idx="56">
                  <c:v>1333.6567567567572</c:v>
                </c:pt>
                <c:pt idx="57">
                  <c:v>1358.6880308880309</c:v>
                </c:pt>
                <c:pt idx="58">
                  <c:v>1383.7193050193055</c:v>
                </c:pt>
                <c:pt idx="59">
                  <c:v>1408.7505791505791</c:v>
                </c:pt>
                <c:pt idx="60">
                  <c:v>1433.7818532818537</c:v>
                </c:pt>
                <c:pt idx="61">
                  <c:v>1458.8131274131274</c:v>
                </c:pt>
                <c:pt idx="62">
                  <c:v>1483.844401544402</c:v>
                </c:pt>
                <c:pt idx="63">
                  <c:v>1508.8756756756757</c:v>
                </c:pt>
                <c:pt idx="64">
                  <c:v>1533.9069498069503</c:v>
                </c:pt>
                <c:pt idx="65">
                  <c:v>1558.9382239382239</c:v>
                </c:pt>
                <c:pt idx="66">
                  <c:v>1583.9694980694985</c:v>
                </c:pt>
                <c:pt idx="67">
                  <c:v>1609.0007722007722</c:v>
                </c:pt>
                <c:pt idx="68">
                  <c:v>1634.0320463320468</c:v>
                </c:pt>
                <c:pt idx="69">
                  <c:v>1659.0633204633205</c:v>
                </c:pt>
                <c:pt idx="70">
                  <c:v>1684.094594594595</c:v>
                </c:pt>
                <c:pt idx="71">
                  <c:v>1709.1258687258687</c:v>
                </c:pt>
                <c:pt idx="72">
                  <c:v>1734.1571428571433</c:v>
                </c:pt>
                <c:pt idx="73">
                  <c:v>1759.188416988417</c:v>
                </c:pt>
                <c:pt idx="74">
                  <c:v>1784.2196911196916</c:v>
                </c:pt>
                <c:pt idx="75">
                  <c:v>1809.2509652509652</c:v>
                </c:pt>
                <c:pt idx="76">
                  <c:v>1834.2822393822398</c:v>
                </c:pt>
                <c:pt idx="77">
                  <c:v>1859.3135135135135</c:v>
                </c:pt>
                <c:pt idx="78">
                  <c:v>1884.3447876447881</c:v>
                </c:pt>
                <c:pt idx="79">
                  <c:v>1909.3760617760618</c:v>
                </c:pt>
                <c:pt idx="80">
                  <c:v>1934.4073359073363</c:v>
                </c:pt>
                <c:pt idx="81">
                  <c:v>1959.43861003861</c:v>
                </c:pt>
                <c:pt idx="82">
                  <c:v>1984.4698841698846</c:v>
                </c:pt>
                <c:pt idx="83">
                  <c:v>2009.5011583011583</c:v>
                </c:pt>
                <c:pt idx="84">
                  <c:v>2034.5324324324329</c:v>
                </c:pt>
                <c:pt idx="85">
                  <c:v>2059.5637065637065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1-4DC4-8FDB-6E4FE06C49CE}"/>
            </c:ext>
          </c:extLst>
        </c:ser>
        <c:ser>
          <c:idx val="7"/>
          <c:order val="7"/>
          <c:tx>
            <c:strRef>
              <c:f>'F DNC'!$I$1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DNC'!$I$2:$I$92</c:f>
              <c:numCache>
                <c:formatCode>_(* #,##0_);_(* \(#,##0\);_(* "-"??_);_(@_)</c:formatCode>
                <c:ptCount val="91"/>
                <c:pt idx="34">
                  <c:v>1035</c:v>
                </c:pt>
                <c:pt idx="35">
                  <c:v>1059.3215686274505</c:v>
                </c:pt>
                <c:pt idx="36">
                  <c:v>1083.6431372549021</c:v>
                </c:pt>
                <c:pt idx="37">
                  <c:v>1107.9647058823525</c:v>
                </c:pt>
                <c:pt idx="38">
                  <c:v>1132.2862745098039</c:v>
                </c:pt>
                <c:pt idx="39">
                  <c:v>1156.6078431372543</c:v>
                </c:pt>
                <c:pt idx="40">
                  <c:v>1180.9294117647059</c:v>
                </c:pt>
                <c:pt idx="41">
                  <c:v>1205.2509803921564</c:v>
                </c:pt>
                <c:pt idx="42">
                  <c:v>1229.5725490196078</c:v>
                </c:pt>
                <c:pt idx="43">
                  <c:v>1253.8941176470582</c:v>
                </c:pt>
                <c:pt idx="44">
                  <c:v>1278.2156862745098</c:v>
                </c:pt>
                <c:pt idx="45">
                  <c:v>1302.5372549019603</c:v>
                </c:pt>
                <c:pt idx="46">
                  <c:v>1326.8588235294117</c:v>
                </c:pt>
                <c:pt idx="47">
                  <c:v>1351.1803921568624</c:v>
                </c:pt>
                <c:pt idx="48">
                  <c:v>1375.5019607843137</c:v>
                </c:pt>
                <c:pt idx="49">
                  <c:v>1399.8235294117642</c:v>
                </c:pt>
                <c:pt idx="50">
                  <c:v>1424.1450980392158</c:v>
                </c:pt>
                <c:pt idx="51">
                  <c:v>1448.4666666666662</c:v>
                </c:pt>
                <c:pt idx="52">
                  <c:v>1472.7882352941176</c:v>
                </c:pt>
                <c:pt idx="53">
                  <c:v>1497.1098039215681</c:v>
                </c:pt>
                <c:pt idx="54">
                  <c:v>1521.4313725490194</c:v>
                </c:pt>
                <c:pt idx="55">
                  <c:v>1545.7529411764701</c:v>
                </c:pt>
                <c:pt idx="56">
                  <c:v>1570.0745098039215</c:v>
                </c:pt>
                <c:pt idx="57">
                  <c:v>1594.396078431372</c:v>
                </c:pt>
                <c:pt idx="58">
                  <c:v>1618.7176470588236</c:v>
                </c:pt>
                <c:pt idx="59">
                  <c:v>1643.039215686274</c:v>
                </c:pt>
                <c:pt idx="60">
                  <c:v>1667.3607843137254</c:v>
                </c:pt>
                <c:pt idx="61">
                  <c:v>1691.6823529411761</c:v>
                </c:pt>
                <c:pt idx="62">
                  <c:v>1716.0039215686274</c:v>
                </c:pt>
                <c:pt idx="63">
                  <c:v>1740.3254901960779</c:v>
                </c:pt>
                <c:pt idx="64">
                  <c:v>1764.6470588235295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D-4379-B069-7996CB3B8025}"/>
            </c:ext>
          </c:extLst>
        </c:ser>
        <c:ser>
          <c:idx val="8"/>
          <c:order val="8"/>
          <c:tx>
            <c:strRef>
              <c:f>'F DNC'!$J$1</c:f>
              <c:strCache>
                <c:ptCount val="1"/>
                <c:pt idx="0">
                  <c:v>FCT0330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DNC'!$J$2:$J$92</c:f>
              <c:numCache>
                <c:formatCode>_(* #,##0_);_(* \(#,##0\);_(* "-"??_);_(@_)</c:formatCode>
                <c:ptCount val="91"/>
                <c:pt idx="33">
                  <c:v>446</c:v>
                </c:pt>
                <c:pt idx="34">
                  <c:v>468.13506493506509</c:v>
                </c:pt>
                <c:pt idx="35">
                  <c:v>490.27012987012984</c:v>
                </c:pt>
                <c:pt idx="36">
                  <c:v>512.40519480519504</c:v>
                </c:pt>
                <c:pt idx="37">
                  <c:v>534.54025974025967</c:v>
                </c:pt>
                <c:pt idx="38">
                  <c:v>556.67532467532487</c:v>
                </c:pt>
                <c:pt idx="39">
                  <c:v>578.81038961038951</c:v>
                </c:pt>
                <c:pt idx="40">
                  <c:v>600.94545454545471</c:v>
                </c:pt>
                <c:pt idx="41">
                  <c:v>623.08051948051946</c:v>
                </c:pt>
                <c:pt idx="42">
                  <c:v>645.21558441558466</c:v>
                </c:pt>
                <c:pt idx="43">
                  <c:v>667.35064935064929</c:v>
                </c:pt>
                <c:pt idx="44">
                  <c:v>689.48571428571449</c:v>
                </c:pt>
                <c:pt idx="45">
                  <c:v>711.62077922077913</c:v>
                </c:pt>
                <c:pt idx="46">
                  <c:v>733.75584415584433</c:v>
                </c:pt>
                <c:pt idx="47">
                  <c:v>755.89090909090908</c:v>
                </c:pt>
                <c:pt idx="48">
                  <c:v>778.02597402597428</c:v>
                </c:pt>
                <c:pt idx="49">
                  <c:v>800.16103896103891</c:v>
                </c:pt>
                <c:pt idx="50">
                  <c:v>822.296103896104</c:v>
                </c:pt>
                <c:pt idx="51">
                  <c:v>844.43116883116875</c:v>
                </c:pt>
                <c:pt idx="52">
                  <c:v>866.56623376623395</c:v>
                </c:pt>
                <c:pt idx="53">
                  <c:v>888.7012987012987</c:v>
                </c:pt>
                <c:pt idx="54">
                  <c:v>910.8363636363639</c:v>
                </c:pt>
                <c:pt idx="55">
                  <c:v>932.97142857142853</c:v>
                </c:pt>
                <c:pt idx="56">
                  <c:v>955.10649350649362</c:v>
                </c:pt>
                <c:pt idx="57">
                  <c:v>977.24155844155837</c:v>
                </c:pt>
                <c:pt idx="58">
                  <c:v>999.37662337662357</c:v>
                </c:pt>
                <c:pt idx="59">
                  <c:v>1021.5116883116883</c:v>
                </c:pt>
                <c:pt idx="60">
                  <c:v>1043.6467532467534</c:v>
                </c:pt>
                <c:pt idx="61">
                  <c:v>1065.7818181818182</c:v>
                </c:pt>
                <c:pt idx="62">
                  <c:v>1087.9168831168831</c:v>
                </c:pt>
                <c:pt idx="63">
                  <c:v>1110.0519480519481</c:v>
                </c:pt>
                <c:pt idx="64">
                  <c:v>1132.1870129870131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673-A557-50E34F38BA51}"/>
            </c:ext>
          </c:extLst>
        </c:ser>
        <c:ser>
          <c:idx val="9"/>
          <c:order val="9"/>
          <c:tx>
            <c:strRef>
              <c:f>'F DNC'!$K$1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DNC'!$K$2:$K$92</c:f>
              <c:numCache>
                <c:formatCode>_(* #,##0_);_(* \(#,##0\);_(* "-"??_);_(@_)</c:formatCode>
                <c:ptCount val="91"/>
                <c:pt idx="32">
                  <c:v>792</c:v>
                </c:pt>
                <c:pt idx="33">
                  <c:v>918.73466937219087</c:v>
                </c:pt>
                <c:pt idx="34">
                  <c:v>1018.2671096525905</c:v>
                </c:pt>
                <c:pt idx="35">
                  <c:v>1117.79954993299</c:v>
                </c:pt>
                <c:pt idx="36">
                  <c:v>1217.3319902133896</c:v>
                </c:pt>
                <c:pt idx="37">
                  <c:v>1316.8644304937893</c:v>
                </c:pt>
                <c:pt idx="38">
                  <c:v>1416.3968707741888</c:v>
                </c:pt>
                <c:pt idx="39">
                  <c:v>1515.9293110545887</c:v>
                </c:pt>
                <c:pt idx="40">
                  <c:v>1615.4617513349881</c:v>
                </c:pt>
                <c:pt idx="41">
                  <c:v>1714.9941916153875</c:v>
                </c:pt>
                <c:pt idx="42">
                  <c:v>1814.5266318957874</c:v>
                </c:pt>
                <c:pt idx="43">
                  <c:v>1914.0590721761869</c:v>
                </c:pt>
                <c:pt idx="44">
                  <c:v>2013.5915124565863</c:v>
                </c:pt>
                <c:pt idx="45">
                  <c:v>2113.1239527369862</c:v>
                </c:pt>
                <c:pt idx="46">
                  <c:v>2212.6563930173857</c:v>
                </c:pt>
                <c:pt idx="47">
                  <c:v>2312.1888332977851</c:v>
                </c:pt>
                <c:pt idx="48">
                  <c:v>2411.721273578185</c:v>
                </c:pt>
                <c:pt idx="49">
                  <c:v>2511.2537138585844</c:v>
                </c:pt>
                <c:pt idx="50">
                  <c:v>2610.7861541389839</c:v>
                </c:pt>
                <c:pt idx="51">
                  <c:v>2710.3185944193838</c:v>
                </c:pt>
                <c:pt idx="52">
                  <c:v>2809.8510346997832</c:v>
                </c:pt>
                <c:pt idx="53">
                  <c:v>2909.3834749801827</c:v>
                </c:pt>
                <c:pt idx="54">
                  <c:v>3008.9159152605826</c:v>
                </c:pt>
                <c:pt idx="55">
                  <c:v>3108.448355540982</c:v>
                </c:pt>
                <c:pt idx="56">
                  <c:v>3207.9807958213814</c:v>
                </c:pt>
                <c:pt idx="57">
                  <c:v>3307.5132361017813</c:v>
                </c:pt>
                <c:pt idx="58">
                  <c:v>3407.0456763821808</c:v>
                </c:pt>
                <c:pt idx="59">
                  <c:v>3506.5781166625802</c:v>
                </c:pt>
                <c:pt idx="60">
                  <c:v>3606.1105569429801</c:v>
                </c:pt>
                <c:pt idx="61">
                  <c:v>3705.6429972233796</c:v>
                </c:pt>
                <c:pt idx="62">
                  <c:v>3805.175437503779</c:v>
                </c:pt>
                <c:pt idx="63">
                  <c:v>3904.7078777841789</c:v>
                </c:pt>
                <c:pt idx="64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D-4A44-965E-38F57895BCAC}"/>
            </c:ext>
          </c:extLst>
        </c:ser>
        <c:ser>
          <c:idx val="10"/>
          <c:order val="10"/>
          <c:tx>
            <c:strRef>
              <c:f>'F DNC'!$L$1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DNC'!$L$2:$L$92</c:f>
              <c:numCache>
                <c:formatCode>_(* #,##0_);_(* \(#,##0\);_(* "-"??_);_(@_)</c:formatCode>
                <c:ptCount val="91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4D72-A553-D7DB9C0B4387}"/>
            </c:ext>
          </c:extLst>
        </c:ser>
        <c:ser>
          <c:idx val="11"/>
          <c:order val="11"/>
          <c:tx>
            <c:strRef>
              <c:f>'F DNC'!$M$1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DNC'!$M$2:$M$92</c:f>
              <c:numCache>
                <c:formatCode>_(* #,##0_);_(* \(#,##0\);_(* "-"??_);_(@_)</c:formatCode>
                <c:ptCount val="91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  <c:pt idx="65">
                  <c:v>1374.9576612903222</c:v>
                </c:pt>
                <c:pt idx="66">
                  <c:v>1393.5564516129032</c:v>
                </c:pt>
                <c:pt idx="67">
                  <c:v>1412.1552419354834</c:v>
                </c:pt>
                <c:pt idx="68">
                  <c:v>1430.7540322580646</c:v>
                </c:pt>
                <c:pt idx="69">
                  <c:v>1449.3528225806447</c:v>
                </c:pt>
                <c:pt idx="70">
                  <c:v>1467.9516129032259</c:v>
                </c:pt>
                <c:pt idx="71">
                  <c:v>1486.5504032258061</c:v>
                </c:pt>
                <c:pt idx="72">
                  <c:v>1505.1491935483871</c:v>
                </c:pt>
                <c:pt idx="73">
                  <c:v>1523.7479838709673</c:v>
                </c:pt>
                <c:pt idx="74">
                  <c:v>1542.3467741935485</c:v>
                </c:pt>
                <c:pt idx="75">
                  <c:v>1560.9455645161286</c:v>
                </c:pt>
                <c:pt idx="76">
                  <c:v>1579.5443548387098</c:v>
                </c:pt>
                <c:pt idx="77">
                  <c:v>1598.14314516129</c:v>
                </c:pt>
                <c:pt idx="78">
                  <c:v>1616.741935483871</c:v>
                </c:pt>
                <c:pt idx="79">
                  <c:v>1635.3407258064512</c:v>
                </c:pt>
                <c:pt idx="80">
                  <c:v>1653.9395161290324</c:v>
                </c:pt>
                <c:pt idx="81">
                  <c:v>1672.5383064516125</c:v>
                </c:pt>
                <c:pt idx="82">
                  <c:v>1691.1370967741937</c:v>
                </c:pt>
                <c:pt idx="83">
                  <c:v>1709.7358870967739</c:v>
                </c:pt>
                <c:pt idx="84">
                  <c:v>1728.3346774193549</c:v>
                </c:pt>
                <c:pt idx="85">
                  <c:v>1746.9334677419349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4-4613-904B-88B333D3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DNC0405'!$B$1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DNC0405'!$B$2:$B$91</c:f>
              <c:numCache>
                <c:formatCode>_(* #,##0_);_(* \(#,##0\);_(* "-"??_);_(@_)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  <c:pt idx="38">
                  <c:v>638</c:v>
                </c:pt>
                <c:pt idx="39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4-465A-8E22-06466AACFF8D}"/>
            </c:ext>
          </c:extLst>
        </c:ser>
        <c:ser>
          <c:idx val="1"/>
          <c:order val="1"/>
          <c:tx>
            <c:strRef>
              <c:f>'F DNC0405'!$C$1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DNC0405'!$C$2:$C$91</c:f>
              <c:numCache>
                <c:formatCode>General</c:formatCode>
                <c:ptCount val="90"/>
                <c:pt idx="39" formatCode="_(* #,##0_);_(* \(#,##0\);_(* &quot;-&quot;??_);_(@_)">
                  <c:v>754</c:v>
                </c:pt>
                <c:pt idx="40" formatCode="_(* #,##0_);_(* \(#,##0\);_(* &quot;-&quot;??_);_(@_)">
                  <c:v>770.88179877867015</c:v>
                </c:pt>
                <c:pt idx="41" formatCode="_(* #,##0_);_(* \(#,##0\);_(* &quot;-&quot;??_);_(@_)">
                  <c:v>795.91591111306457</c:v>
                </c:pt>
                <c:pt idx="42" formatCode="_(* #,##0_);_(* \(#,##0\);_(* &quot;-&quot;??_);_(@_)">
                  <c:v>820.95002344745933</c:v>
                </c:pt>
                <c:pt idx="43" formatCode="_(* #,##0_);_(* \(#,##0\);_(* &quot;-&quot;??_);_(@_)">
                  <c:v>845.98413578185375</c:v>
                </c:pt>
                <c:pt idx="44" formatCode="_(* #,##0_);_(* \(#,##0\);_(* &quot;-&quot;??_);_(@_)">
                  <c:v>871.01824811624863</c:v>
                </c:pt>
                <c:pt idx="45" formatCode="_(* #,##0_);_(* \(#,##0\);_(* &quot;-&quot;??_);_(@_)">
                  <c:v>896.05236045064305</c:v>
                </c:pt>
                <c:pt idx="46" formatCode="_(* #,##0_);_(* \(#,##0\);_(* &quot;-&quot;??_);_(@_)">
                  <c:v>921.08647278503793</c:v>
                </c:pt>
                <c:pt idx="47" formatCode="_(* #,##0_);_(* \(#,##0\);_(* &quot;-&quot;??_);_(@_)">
                  <c:v>946.12058511943235</c:v>
                </c:pt>
                <c:pt idx="48" formatCode="_(* #,##0_);_(* \(#,##0\);_(* &quot;-&quot;??_);_(@_)">
                  <c:v>971.15469745382723</c:v>
                </c:pt>
                <c:pt idx="49" formatCode="_(* #,##0_);_(* \(#,##0\);_(* &quot;-&quot;??_);_(@_)">
                  <c:v>996.18880978822165</c:v>
                </c:pt>
                <c:pt idx="50" formatCode="_(* #,##0_);_(* \(#,##0\);_(* &quot;-&quot;??_);_(@_)">
                  <c:v>1021.2229221226165</c:v>
                </c:pt>
                <c:pt idx="51" formatCode="_(* #,##0_);_(* \(#,##0\);_(* &quot;-&quot;??_);_(@_)">
                  <c:v>1046.2570344570108</c:v>
                </c:pt>
                <c:pt idx="52" formatCode="_(* #,##0_);_(* \(#,##0\);_(* &quot;-&quot;??_);_(@_)">
                  <c:v>1071.2911467914055</c:v>
                </c:pt>
                <c:pt idx="53" formatCode="_(* #,##0_);_(* \(#,##0\);_(* &quot;-&quot;??_);_(@_)">
                  <c:v>1096.3252591258001</c:v>
                </c:pt>
                <c:pt idx="54" formatCode="_(* #,##0_);_(* \(#,##0\);_(* &quot;-&quot;??_);_(@_)">
                  <c:v>1121.3593714601948</c:v>
                </c:pt>
                <c:pt idx="55" formatCode="_(* #,##0_);_(* \(#,##0\);_(* &quot;-&quot;??_);_(@_)">
                  <c:v>1146.3934837945894</c:v>
                </c:pt>
                <c:pt idx="56" formatCode="_(* #,##0_);_(* \(#,##0\);_(* &quot;-&quot;??_);_(@_)">
                  <c:v>1171.4275961289841</c:v>
                </c:pt>
                <c:pt idx="57" formatCode="_(* #,##0_);_(* \(#,##0\);_(* &quot;-&quot;??_);_(@_)">
                  <c:v>1196.4617084633787</c:v>
                </c:pt>
                <c:pt idx="58" formatCode="_(* #,##0_);_(* \(#,##0\);_(* &quot;-&quot;??_);_(@_)">
                  <c:v>1221.4958207977734</c:v>
                </c:pt>
                <c:pt idx="59" formatCode="_(* #,##0_);_(* \(#,##0\);_(* &quot;-&quot;??_);_(@_)">
                  <c:v>1246.529933132168</c:v>
                </c:pt>
                <c:pt idx="60" formatCode="_(* #,##0_);_(* \(#,##0\);_(* &quot;-&quot;??_);_(@_)">
                  <c:v>1271.5640454665627</c:v>
                </c:pt>
                <c:pt idx="61" formatCode="_(* #,##0_);_(* \(#,##0\);_(* &quot;-&quot;??_);_(@_)">
                  <c:v>1296.5981578009573</c:v>
                </c:pt>
                <c:pt idx="62" formatCode="_(* #,##0_);_(* \(#,##0\);_(* &quot;-&quot;??_);_(@_)">
                  <c:v>1321.632270135352</c:v>
                </c:pt>
                <c:pt idx="63" formatCode="_(* #,##0_);_(* \(#,##0\);_(* &quot;-&quot;??_);_(@_)">
                  <c:v>1346.6663824697466</c:v>
                </c:pt>
                <c:pt idx="64" formatCode="_(* #,##0_);_(* \(#,##0\);_(* &quot;-&quot;??_);_(@_)">
                  <c:v>1371.7004948041413</c:v>
                </c:pt>
                <c:pt idx="65" formatCode="_(* #,##0_);_(* \(#,##0\);_(* &quot;-&quot;??_);_(@_)">
                  <c:v>1396.7346071385359</c:v>
                </c:pt>
                <c:pt idx="66" formatCode="_(* #,##0_);_(* \(#,##0\);_(* &quot;-&quot;??_);_(@_)">
                  <c:v>1421.7687194729306</c:v>
                </c:pt>
                <c:pt idx="67" formatCode="_(* #,##0_);_(* \(#,##0\);_(* &quot;-&quot;??_);_(@_)">
                  <c:v>1446.8028318073252</c:v>
                </c:pt>
                <c:pt idx="68" formatCode="_(* #,##0_);_(* \(#,##0\);_(* &quot;-&quot;??_);_(@_)">
                  <c:v>1471.8369441417196</c:v>
                </c:pt>
                <c:pt idx="69" formatCode="_(* #,##0_);_(* \(#,##0\);_(* &quot;-&quot;??_);_(@_)">
                  <c:v>1496.8710564761143</c:v>
                </c:pt>
                <c:pt idx="70" formatCode="_(* #,##0_);_(* \(#,##0\);_(* &quot;-&quot;??_);_(@_)">
                  <c:v>1521.9051688105089</c:v>
                </c:pt>
                <c:pt idx="71" formatCode="_(* #,##0_);_(* \(#,##0\);_(* &quot;-&quot;??_);_(@_)">
                  <c:v>1546.9392811449036</c:v>
                </c:pt>
                <c:pt idx="72" formatCode="_(* #,##0_);_(* \(#,##0\);_(* &quot;-&quot;??_);_(@_)">
                  <c:v>1571.9733934792982</c:v>
                </c:pt>
                <c:pt idx="73" formatCode="_(* #,##0_);_(* \(#,##0\);_(* &quot;-&quot;??_);_(@_)">
                  <c:v>1597.0075058136929</c:v>
                </c:pt>
                <c:pt idx="74" formatCode="_(* #,##0_);_(* \(#,##0\);_(* &quot;-&quot;??_);_(@_)">
                  <c:v>1622.0416181480875</c:v>
                </c:pt>
                <c:pt idx="75" formatCode="_(* #,##0_);_(* \(#,##0\);_(* &quot;-&quot;??_);_(@_)">
                  <c:v>1647.075730482482</c:v>
                </c:pt>
                <c:pt idx="76" formatCode="_(* #,##0_);_(* \(#,##0\);_(* &quot;-&quot;??_);_(@_)">
                  <c:v>1672.1098428168766</c:v>
                </c:pt>
                <c:pt idx="77" formatCode="_(* #,##0_);_(* \(#,##0\);_(* &quot;-&quot;??_);_(@_)">
                  <c:v>1697.1439551512713</c:v>
                </c:pt>
                <c:pt idx="78" formatCode="_(* #,##0_);_(* \(#,##0\);_(* &quot;-&quot;??_);_(@_)">
                  <c:v>1722.1780674856659</c:v>
                </c:pt>
                <c:pt idx="79" formatCode="_(* #,##0_);_(* \(#,##0\);_(* &quot;-&quot;??_);_(@_)">
                  <c:v>1747.2121798200606</c:v>
                </c:pt>
                <c:pt idx="80" formatCode="_(* #,##0_);_(* \(#,##0\);_(* &quot;-&quot;??_);_(@_)">
                  <c:v>1772.2462921544552</c:v>
                </c:pt>
                <c:pt idx="81" formatCode="_(* #,##0_);_(* \(#,##0\);_(* &quot;-&quot;??_);_(@_)">
                  <c:v>1797.2804044888499</c:v>
                </c:pt>
                <c:pt idx="82" formatCode="_(* #,##0_);_(* \(#,##0\);_(* &quot;-&quot;??_);_(@_)">
                  <c:v>1822.3145168232445</c:v>
                </c:pt>
                <c:pt idx="83" formatCode="_(* #,##0_);_(* \(#,##0\);_(* &quot;-&quot;??_);_(@_)">
                  <c:v>1847.3486291576392</c:v>
                </c:pt>
                <c:pt idx="84" formatCode="_(* #,##0_);_(* \(#,##0\);_(* &quot;-&quot;??_);_(@_)">
                  <c:v>1872.3827414920338</c:v>
                </c:pt>
                <c:pt idx="85" formatCode="_(* #,##0_);_(* \(#,##0\);_(* &quot;-&quot;??_);_(@_)">
                  <c:v>1897.4168538264285</c:v>
                </c:pt>
                <c:pt idx="86" formatCode="_(* #,##0_);_(* \(#,##0\);_(* &quot;-&quot;??_);_(@_)">
                  <c:v>1922.4509661608231</c:v>
                </c:pt>
                <c:pt idx="87" formatCode="_(* #,##0_);_(* \(#,##0\);_(* &quot;-&quot;??_);_(@_)">
                  <c:v>1947.4850784952177</c:v>
                </c:pt>
                <c:pt idx="88" formatCode="_(* #,##0_);_(* \(#,##0\);_(* &quot;-&quot;??_);_(@_)">
                  <c:v>1972.5191908296124</c:v>
                </c:pt>
                <c:pt idx="89" formatCode="_(* #,##0_);_(* \(#,##0\);_(* &quot;-&quot;??_);_(@_)">
                  <c:v>1997.553303164007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4-465A-8E22-06466AACFF8D}"/>
            </c:ext>
          </c:extLst>
        </c:ser>
        <c:ser>
          <c:idx val="2"/>
          <c:order val="2"/>
          <c:tx>
            <c:strRef>
              <c:f>'F DNC0405'!$D$1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DNC0405'!$D$2:$D$91</c:f>
              <c:numCache>
                <c:formatCode>General</c:formatCode>
                <c:ptCount val="90"/>
                <c:pt idx="39" formatCode="_(* #,##0_);_(* \(#,##0\);_(* &quot;-&quot;??_);_(@_)">
                  <c:v>754</c:v>
                </c:pt>
                <c:pt idx="40" formatCode="_(* #,##0_);_(* \(#,##0\);_(* &quot;-&quot;??_);_(@_)">
                  <c:v>520.13682522104068</c:v>
                </c:pt>
                <c:pt idx="41" formatCode="_(* #,##0_);_(* \(#,##0\);_(* &quot;-&quot;??_);_(@_)">
                  <c:v>482.33418302198334</c:v>
                </c:pt>
                <c:pt idx="42" formatCode="_(* #,##0_);_(* \(#,##0\);_(* &quot;-&quot;??_);_(@_)">
                  <c:v>455.04230720942581</c:v>
                </c:pt>
                <c:pt idx="43" formatCode="_(* #,##0_);_(* \(#,##0\);_(* &quot;-&quot;??_);_(@_)">
                  <c:v>434.23416633396999</c:v>
                </c:pt>
                <c:pt idx="44" formatCode="_(* #,##0_);_(* \(#,##0\);_(* &quot;-&quot;??_);_(@_)">
                  <c:v>417.93727571498778</c:v>
                </c:pt>
                <c:pt idx="45" formatCode="_(* #,##0_);_(* \(#,##0\);_(* &quot;-&quot;??_);_(@_)">
                  <c:v>405.01104530105863</c:v>
                </c:pt>
                <c:pt idx="46" formatCode="_(* #,##0_);_(* \(#,##0\);_(* &quot;-&quot;??_);_(@_)">
                  <c:v>394.72558899740227</c:v>
                </c:pt>
                <c:pt idx="47" formatCode="_(* #,##0_);_(* \(#,##0\);_(* &quot;-&quot;??_);_(@_)">
                  <c:v>386.58049389114694</c:v>
                </c:pt>
                <c:pt idx="48" formatCode="_(* #,##0_);_(* \(#,##0\);_(* &quot;-&quot;??_);_(@_)">
                  <c:v>380.21502197071334</c:v>
                </c:pt>
                <c:pt idx="49" formatCode="_(* #,##0_);_(* \(#,##0\);_(* &quot;-&quot;??_);_(@_)">
                  <c:v>375.35899024604248</c:v>
                </c:pt>
                <c:pt idx="50" formatCode="_(* #,##0_);_(* \(#,##0\);_(* &quot;-&quot;??_);_(@_)">
                  <c:v>371.80384806034237</c:v>
                </c:pt>
                <c:pt idx="51" formatCode="_(* #,##0_);_(* \(#,##0\);_(* &quot;-&quot;??_);_(@_)">
                  <c:v>369.38464428619579</c:v>
                </c:pt>
                <c:pt idx="52" formatCode="_(* #,##0_);_(* \(#,##0\);_(* &quot;-&quot;??_);_(@_)">
                  <c:v>367.96825718961691</c:v>
                </c:pt>
                <c:pt idx="53" formatCode="_(* #,##0_);_(* \(#,##0\);_(* &quot;-&quot;??_);_(@_)">
                  <c:v>367.44541793881945</c:v>
                </c:pt>
                <c:pt idx="54" formatCode="_(* #,##0_);_(* \(#,##0\);_(* &quot;-&quot;??_);_(@_)">
                  <c:v>367.72513267158922</c:v>
                </c:pt>
                <c:pt idx="55" formatCode="_(* #,##0_);_(* \(#,##0\);_(* &quot;-&quot;??_);_(@_)">
                  <c:v>368.73067656959336</c:v>
                </c:pt>
                <c:pt idx="56" formatCode="_(* #,##0_);_(* \(#,##0\);_(* &quot;-&quot;??_);_(@_)">
                  <c:v>370.39665026323087</c:v>
                </c:pt>
                <c:pt idx="57" formatCode="_(* #,##0_);_(* \(#,##0\);_(* &quot;-&quot;??_);_(@_)">
                  <c:v>372.66677336051589</c:v>
                </c:pt>
                <c:pt idx="58" formatCode="_(* #,##0_);_(* \(#,##0\);_(* &quot;-&quot;??_);_(@_)">
                  <c:v>375.49220136888164</c:v>
                </c:pt>
                <c:pt idx="59" formatCode="_(* #,##0_);_(* \(#,##0\);_(* &quot;-&quot;??_);_(@_)">
                  <c:v>378.83022186240385</c:v>
                </c:pt>
                <c:pt idx="60" formatCode="_(* #,##0_);_(* \(#,##0\);_(* &quot;-&quot;??_);_(@_)">
                  <c:v>382.64323043310071</c:v>
                </c:pt>
                <c:pt idx="61" formatCode="_(* #,##0_);_(* \(#,##0\);_(* &quot;-&quot;??_);_(@_)">
                  <c:v>386.89791639215355</c:v>
                </c:pt>
                <c:pt idx="62" formatCode="_(* #,##0_);_(* \(#,##0\);_(* &quot;-&quot;??_);_(@_)">
                  <c:v>391.56460800417142</c:v>
                </c:pt>
                <c:pt idx="63" formatCode="_(* #,##0_);_(* \(#,##0\);_(* &quot;-&quot;??_);_(@_)">
                  <c:v>396.61674065379952</c:v>
                </c:pt>
                <c:pt idx="64" formatCode="_(* #,##0_);_(* \(#,##0\);_(* &quot;-&quot;??_);_(@_)">
                  <c:v>402.03042087039898</c:v>
                </c:pt>
                <c:pt idx="65" formatCode="_(* #,##0_);_(* \(#,##0\);_(* &quot;-&quot;??_);_(@_)">
                  <c:v>407.78406591191754</c:v>
                </c:pt>
                <c:pt idx="66" formatCode="_(* #,##0_);_(* \(#,##0\);_(* &quot;-&quot;??_);_(@_)">
                  <c:v>413.85810350048689</c:v>
                </c:pt>
                <c:pt idx="67" formatCode="_(* #,##0_);_(* \(#,##0\);_(* &quot;-&quot;??_);_(@_)">
                  <c:v>420.23471988228607</c:v>
                </c:pt>
                <c:pt idx="68" formatCode="_(* #,##0_);_(* \(#,##0\);_(* &quot;-&quot;??_);_(@_)">
                  <c:v>426.89764703749415</c:v>
                </c:pt>
                <c:pt idx="69" formatCode="_(* #,##0_);_(* \(#,##0\);_(* &quot;-&quot;??_);_(@_)">
                  <c:v>433.83198185560286</c:v>
                </c:pt>
                <c:pt idx="70" formatCode="_(* #,##0_);_(* \(#,##0\);_(* &quot;-&quot;??_);_(@_)">
                  <c:v>441.02403159906521</c:v>
                </c:pt>
                <c:pt idx="71" formatCode="_(* #,##0_);_(* \(#,##0\);_(* &quot;-&quot;??_);_(@_)">
                  <c:v>448.46118113235957</c:v>
                </c:pt>
                <c:pt idx="72" formatCode="_(* #,##0_);_(* \(#,##0\);_(* &quot;-&quot;??_);_(@_)">
                  <c:v>456.13177828513813</c:v>
                </c:pt>
                <c:pt idx="73" formatCode="_(* #,##0_);_(* \(#,##0\);_(* &quot;-&quot;??_);_(@_)">
                  <c:v>464.02503441291424</c:v>
                </c:pt>
                <c:pt idx="74" formatCode="_(* #,##0_);_(* \(#,##0\);_(* &quot;-&quot;??_);_(@_)">
                  <c:v>472.13093776453479</c:v>
                </c:pt>
                <c:pt idx="75" formatCode="_(* #,##0_);_(* \(#,##0\);_(* &quot;-&quot;??_);_(@_)">
                  <c:v>480.44017769770471</c:v>
                </c:pt>
                <c:pt idx="76" formatCode="_(* #,##0_);_(* \(#,##0\);_(* &quot;-&quot;??_);_(@_)">
                  <c:v>488.94407812820373</c:v>
                </c:pt>
                <c:pt idx="77" formatCode="_(* #,##0_);_(* \(#,##0\);_(* &quot;-&quot;??_);_(@_)">
                  <c:v>497.63453887480182</c:v>
                </c:pt>
                <c:pt idx="78" formatCode="_(* #,##0_);_(* \(#,##0\);_(* &quot;-&quot;??_);_(@_)">
                  <c:v>506.50398378507111</c:v>
                </c:pt>
                <c:pt idx="79" formatCode="_(* #,##0_);_(* \(#,##0\);_(* &quot;-&quot;??_);_(@_)">
                  <c:v>515.54531470859433</c:v>
                </c:pt>
                <c:pt idx="80" formatCode="_(* #,##0_);_(* \(#,##0\);_(* &quot;-&quot;??_);_(@_)">
                  <c:v>524.75187053218633</c:v>
                </c:pt>
                <c:pt idx="81" formatCode="_(* #,##0_);_(* \(#,##0\);_(* &quot;-&quot;??_);_(@_)">
                  <c:v>534.11739061341154</c:v>
                </c:pt>
                <c:pt idx="82" formatCode="_(* #,##0_);_(* \(#,##0\);_(* &quot;-&quot;??_);_(@_)">
                  <c:v>543.6359820490834</c:v>
                </c:pt>
                <c:pt idx="83" formatCode="_(* #,##0_);_(* \(#,##0\);_(* &quot;-&quot;??_);_(@_)">
                  <c:v>553.30209029873572</c:v>
                </c:pt>
                <c:pt idx="84" formatCode="_(* #,##0_);_(* \(#,##0\);_(* &quot;-&quot;??_);_(@_)">
                  <c:v>563.11047275244937</c:v>
                </c:pt>
                <c:pt idx="85" formatCode="_(* #,##0_);_(* \(#,##0\);_(* &quot;-&quot;??_);_(@_)">
                  <c:v>573.05617489049223</c:v>
                </c:pt>
                <c:pt idx="86" formatCode="_(* #,##0_);_(* \(#,##0\);_(* &quot;-&quot;??_);_(@_)">
                  <c:v>583.13450873104307</c:v>
                </c:pt>
                <c:pt idx="87" formatCode="_(* #,##0_);_(* \(#,##0\);_(* &quot;-&quot;??_);_(@_)">
                  <c:v>593.34103330342623</c:v>
                </c:pt>
                <c:pt idx="88" formatCode="_(* #,##0_);_(* \(#,##0\);_(* &quot;-&quot;??_);_(@_)">
                  <c:v>603.67153691916496</c:v>
                </c:pt>
                <c:pt idx="89" formatCode="_(* #,##0_);_(* \(#,##0\);_(* &quot;-&quot;??_);_(@_)">
                  <c:v>614.12202104278026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4-465A-8E22-06466AACFF8D}"/>
            </c:ext>
          </c:extLst>
        </c:ser>
        <c:ser>
          <c:idx val="3"/>
          <c:order val="3"/>
          <c:tx>
            <c:strRef>
              <c:f>'F DNC0405'!$E$1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DNC0405'!$E$2:$E$91</c:f>
              <c:numCache>
                <c:formatCode>General</c:formatCode>
                <c:ptCount val="90"/>
                <c:pt idx="39" formatCode="_(* #,##0_);_(* \(#,##0\);_(* &quot;-&quot;??_);_(@_)">
                  <c:v>754</c:v>
                </c:pt>
                <c:pt idx="40" formatCode="_(* #,##0_);_(* \(#,##0\);_(* &quot;-&quot;??_);_(@_)">
                  <c:v>1021.6267723362996</c:v>
                </c:pt>
                <c:pt idx="41" formatCode="_(* #,##0_);_(* \(#,##0\);_(* &quot;-&quot;??_);_(@_)">
                  <c:v>1109.4976392041458</c:v>
                </c:pt>
                <c:pt idx="42" formatCode="_(* #,##0_);_(* \(#,##0\);_(* &quot;-&quot;??_);_(@_)">
                  <c:v>1186.8577396854928</c:v>
                </c:pt>
                <c:pt idx="43" formatCode="_(* #,##0_);_(* \(#,##0\);_(* &quot;-&quot;??_);_(@_)">
                  <c:v>1257.7341052297375</c:v>
                </c:pt>
                <c:pt idx="44" formatCode="_(* #,##0_);_(* \(#,##0\);_(* &quot;-&quot;??_);_(@_)">
                  <c:v>1324.0992205175094</c:v>
                </c:pt>
                <c:pt idx="45" formatCode="_(* #,##0_);_(* \(#,##0\);_(* &quot;-&quot;??_);_(@_)">
                  <c:v>1387.0936756002275</c:v>
                </c:pt>
                <c:pt idx="46" formatCode="_(* #,##0_);_(* \(#,##0\);_(* &quot;-&quot;??_);_(@_)">
                  <c:v>1447.4473565726735</c:v>
                </c:pt>
                <c:pt idx="47" formatCode="_(* #,##0_);_(* \(#,##0\);_(* &quot;-&quot;??_);_(@_)">
                  <c:v>1505.6606763477178</c:v>
                </c:pt>
                <c:pt idx="48" formatCode="_(* #,##0_);_(* \(#,##0\);_(* &quot;-&quot;??_);_(@_)">
                  <c:v>1562.094372936941</c:v>
                </c:pt>
                <c:pt idx="49" formatCode="_(* #,##0_);_(* \(#,##0\);_(* &quot;-&quot;??_);_(@_)">
                  <c:v>1617.0186293304009</c:v>
                </c:pt>
                <c:pt idx="50" formatCode="_(* #,##0_);_(* \(#,##0\);_(* &quot;-&quot;??_);_(@_)">
                  <c:v>1670.6419961848906</c:v>
                </c:pt>
                <c:pt idx="51" formatCode="_(* #,##0_);_(* \(#,##0\);_(* &quot;-&quot;??_);_(@_)">
                  <c:v>1723.1294246278258</c:v>
                </c:pt>
                <c:pt idx="52" formatCode="_(* #,##0_);_(* \(#,##0\);_(* &quot;-&quot;??_);_(@_)">
                  <c:v>1774.6140363931941</c:v>
                </c:pt>
                <c:pt idx="53" formatCode="_(* #,##0_);_(* \(#,##0\);_(* &quot;-&quot;??_);_(@_)">
                  <c:v>1825.2051003127808</c:v>
                </c:pt>
                <c:pt idx="54" formatCode="_(* #,##0_);_(* \(#,##0\);_(* &quot;-&quot;??_);_(@_)">
                  <c:v>1874.9936102488005</c:v>
                </c:pt>
                <c:pt idx="55" formatCode="_(* #,##0_);_(* \(#,##0\);_(* &quot;-&quot;??_);_(@_)">
                  <c:v>1924.0562910195854</c:v>
                </c:pt>
                <c:pt idx="56" formatCode="_(* #,##0_);_(* \(#,##0\);_(* &quot;-&quot;??_);_(@_)">
                  <c:v>1972.4585419947373</c:v>
                </c:pt>
                <c:pt idx="57" formatCode="_(* #,##0_);_(* \(#,##0\);_(* &quot;-&quot;??_);_(@_)">
                  <c:v>2020.2566435662416</c:v>
                </c:pt>
                <c:pt idx="58" formatCode="_(* #,##0_);_(* \(#,##0\);_(* &quot;-&quot;??_);_(@_)">
                  <c:v>2067.4994402266652</c:v>
                </c:pt>
                <c:pt idx="59" formatCode="_(* #,##0_);_(* \(#,##0\);_(* &quot;-&quot;??_);_(@_)">
                  <c:v>2114.2296444019321</c:v>
                </c:pt>
                <c:pt idx="60" formatCode="_(* #,##0_);_(* \(#,##0\);_(* &quot;-&quot;??_);_(@_)">
                  <c:v>2160.4848605000248</c:v>
                </c:pt>
                <c:pt idx="61" formatCode="_(* #,##0_);_(* \(#,##0\);_(* &quot;-&quot;??_);_(@_)">
                  <c:v>2206.2983992097611</c:v>
                </c:pt>
                <c:pt idx="62" formatCode="_(* #,##0_);_(* \(#,##0\);_(* &quot;-&quot;??_);_(@_)">
                  <c:v>2251.6999322665324</c:v>
                </c:pt>
                <c:pt idx="63" formatCode="_(* #,##0_);_(* \(#,##0\);_(* &quot;-&quot;??_);_(@_)">
                  <c:v>2296.7160242856935</c:v>
                </c:pt>
                <c:pt idx="64" formatCode="_(* #,##0_);_(* \(#,##0\);_(* &quot;-&quot;??_);_(@_)">
                  <c:v>2341.3705687378833</c:v>
                </c:pt>
                <c:pt idx="65" formatCode="_(* #,##0_);_(* \(#,##0\);_(* &quot;-&quot;??_);_(@_)">
                  <c:v>2385.6851483651544</c:v>
                </c:pt>
                <c:pt idx="66" formatCode="_(* #,##0_);_(* \(#,##0\);_(* &quot;-&quot;??_);_(@_)">
                  <c:v>2429.6793354453744</c:v>
                </c:pt>
                <c:pt idx="67" formatCode="_(* #,##0_);_(* \(#,##0\);_(* &quot;-&quot;??_);_(@_)">
                  <c:v>2473.3709437323641</c:v>
                </c:pt>
                <c:pt idx="68" formatCode="_(* #,##0_);_(* \(#,##0\);_(* &quot;-&quot;??_);_(@_)">
                  <c:v>2516.7762412459451</c:v>
                </c:pt>
                <c:pt idx="69" formatCode="_(* #,##0_);_(* \(#,##0\);_(* &quot;-&quot;??_);_(@_)">
                  <c:v>2559.9101310966257</c:v>
                </c:pt>
                <c:pt idx="70" formatCode="_(* #,##0_);_(* \(#,##0\);_(* &quot;-&quot;??_);_(@_)">
                  <c:v>2602.7863060219524</c:v>
                </c:pt>
                <c:pt idx="71" formatCode="_(* #,##0_);_(* \(#,##0\);_(* &quot;-&quot;??_);_(@_)">
                  <c:v>2645.4173811574474</c:v>
                </c:pt>
                <c:pt idx="72" formatCode="_(* #,##0_);_(* \(#,##0\);_(* &quot;-&quot;??_);_(@_)">
                  <c:v>2687.8150086734586</c:v>
                </c:pt>
                <c:pt idx="73" formatCode="_(* #,##0_);_(* \(#,##0\);_(* &quot;-&quot;??_);_(@_)">
                  <c:v>2729.9899772144718</c:v>
                </c:pt>
                <c:pt idx="74" formatCode="_(* #,##0_);_(* \(#,##0\);_(* &quot;-&quot;??_);_(@_)">
                  <c:v>2771.9522985316403</c:v>
                </c:pt>
                <c:pt idx="75" formatCode="_(* #,##0_);_(* \(#,##0\);_(* &quot;-&quot;??_);_(@_)">
                  <c:v>2813.7112832672592</c:v>
                </c:pt>
                <c:pt idx="76" formatCode="_(* #,##0_);_(* \(#,##0\);_(* &quot;-&quot;??_);_(@_)">
                  <c:v>2855.2756075055495</c:v>
                </c:pt>
                <c:pt idx="77" formatCode="_(* #,##0_);_(* \(#,##0\);_(* &quot;-&quot;??_);_(@_)">
                  <c:v>2896.6533714277407</c:v>
                </c:pt>
                <c:pt idx="78" formatCode="_(* #,##0_);_(* \(#,##0\);_(* &quot;-&quot;??_);_(@_)">
                  <c:v>2937.8521511862609</c:v>
                </c:pt>
                <c:pt idx="79" formatCode="_(* #,##0_);_(* \(#,##0\);_(* &quot;-&quot;??_);_(@_)">
                  <c:v>2978.8790449315266</c:v>
                </c:pt>
                <c:pt idx="80" formatCode="_(* #,##0_);_(* \(#,##0\);_(* &quot;-&quot;??_);_(@_)">
                  <c:v>3019.7407137767241</c:v>
                </c:pt>
                <c:pt idx="81" formatCode="_(* #,##0_);_(* \(#,##0\);_(* &quot;-&quot;??_);_(@_)">
                  <c:v>3060.4434183642879</c:v>
                </c:pt>
                <c:pt idx="82" formatCode="_(* #,##0_);_(* \(#,##0\);_(* &quot;-&quot;??_);_(@_)">
                  <c:v>3100.9930515974056</c:v>
                </c:pt>
                <c:pt idx="83" formatCode="_(* #,##0_);_(* \(#,##0\);_(* &quot;-&quot;??_);_(@_)">
                  <c:v>3141.3951680165428</c:v>
                </c:pt>
                <c:pt idx="84" formatCode="_(* #,##0_);_(* \(#,##0\);_(* &quot;-&quot;??_);_(@_)">
                  <c:v>3181.6550102316182</c:v>
                </c:pt>
                <c:pt idx="85" formatCode="_(* #,##0_);_(* \(#,##0\);_(* &quot;-&quot;??_);_(@_)">
                  <c:v>3221.7775327623649</c:v>
                </c:pt>
                <c:pt idx="86" formatCode="_(* #,##0_);_(* \(#,##0\);_(* &quot;-&quot;??_);_(@_)">
                  <c:v>3261.7674235906034</c:v>
                </c:pt>
                <c:pt idx="87" formatCode="_(* #,##0_);_(* \(#,##0\);_(* &quot;-&quot;??_);_(@_)">
                  <c:v>3301.6291236870093</c:v>
                </c:pt>
                <c:pt idx="88" formatCode="_(* #,##0_);_(* \(#,##0\);_(* &quot;-&quot;??_);_(@_)">
                  <c:v>3341.3668447400596</c:v>
                </c:pt>
                <c:pt idx="89" formatCode="_(* #,##0_);_(* \(#,##0\);_(* &quot;-&quot;??_);_(@_)">
                  <c:v>3380.9845852852341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4-465A-8E22-06466AAC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421392"/>
        <c:axId val="1884071136"/>
      </c:lineChart>
      <c:catAx>
        <c:axId val="18884213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71136"/>
        <c:crosses val="autoZero"/>
        <c:auto val="1"/>
        <c:lblAlgn val="ctr"/>
        <c:lblOffset val="100"/>
        <c:noMultiLvlLbl val="0"/>
      </c:catAx>
      <c:valAx>
        <c:axId val="18840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DNC0406'!$B$1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DNC0406'!$B$2:$B$92</c:f>
              <c:numCache>
                <c:formatCode>_(* #,##0_);_(* \(#,##0\);_(* "-"??_);_(@_)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  <c:pt idx="38">
                  <c:v>638</c:v>
                </c:pt>
                <c:pt idx="39">
                  <c:v>754</c:v>
                </c:pt>
                <c:pt idx="40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8-4941-983F-FEDEB74393FD}"/>
            </c:ext>
          </c:extLst>
        </c:ser>
        <c:ser>
          <c:idx val="1"/>
          <c:order val="1"/>
          <c:tx>
            <c:strRef>
              <c:f>'F DNC0406'!$C$1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DNC0406'!$A$2:$A$92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</c:numCache>
            </c:numRef>
          </c:cat>
          <c:val>
            <c:numRef>
              <c:f>'F DNC0406'!$C$2:$C$92</c:f>
              <c:numCache>
                <c:formatCode>General</c:formatCode>
                <c:ptCount val="91"/>
                <c:pt idx="40" formatCode="_(* #,##0_);_(* \(#,##0\);_(* &quot;-&quot;??_);_(@_)">
                  <c:v>452</c:v>
                </c:pt>
                <c:pt idx="41" formatCode="_(* #,##0_);_(* \(#,##0\);_(* &quot;-&quot;??_);_(@_)">
                  <c:v>644.8018387292683</c:v>
                </c:pt>
                <c:pt idx="42" formatCode="_(* #,##0_);_(* \(#,##0\);_(* &quot;-&quot;??_);_(@_)">
                  <c:v>668.26844230804159</c:v>
                </c:pt>
                <c:pt idx="43" formatCode="_(* #,##0_);_(* \(#,##0\);_(* &quot;-&quot;??_);_(@_)">
                  <c:v>691.73504588681476</c:v>
                </c:pt>
                <c:pt idx="44" formatCode="_(* #,##0_);_(* \(#,##0\);_(* &quot;-&quot;??_);_(@_)">
                  <c:v>715.20164946558805</c:v>
                </c:pt>
                <c:pt idx="45" formatCode="_(* #,##0_);_(* \(#,##0\);_(* &quot;-&quot;??_);_(@_)">
                  <c:v>738.66825304436134</c:v>
                </c:pt>
                <c:pt idx="46" formatCode="_(* #,##0_);_(* \(#,##0\);_(* &quot;-&quot;??_);_(@_)">
                  <c:v>762.13485662313462</c:v>
                </c:pt>
                <c:pt idx="47" formatCode="_(* #,##0_);_(* \(#,##0\);_(* &quot;-&quot;??_);_(@_)">
                  <c:v>785.60146020190791</c:v>
                </c:pt>
                <c:pt idx="48" formatCode="_(* #,##0_);_(* \(#,##0\);_(* &quot;-&quot;??_);_(@_)">
                  <c:v>809.0680637806812</c:v>
                </c:pt>
                <c:pt idx="49" formatCode="_(* #,##0_);_(* \(#,##0\);_(* &quot;-&quot;??_);_(@_)">
                  <c:v>832.53466735945449</c:v>
                </c:pt>
                <c:pt idx="50" formatCode="_(* #,##0_);_(* \(#,##0\);_(* &quot;-&quot;??_);_(@_)">
                  <c:v>856.00127093822766</c:v>
                </c:pt>
                <c:pt idx="51" formatCode="_(* #,##0_);_(* \(#,##0\);_(* &quot;-&quot;??_);_(@_)">
                  <c:v>879.46787451700106</c:v>
                </c:pt>
                <c:pt idx="52" formatCode="_(* #,##0_);_(* \(#,##0\);_(* &quot;-&quot;??_);_(@_)">
                  <c:v>902.93447809577424</c:v>
                </c:pt>
                <c:pt idx="53" formatCode="_(* #,##0_);_(* \(#,##0\);_(* &quot;-&quot;??_);_(@_)">
                  <c:v>926.40108167454753</c:v>
                </c:pt>
                <c:pt idx="54" formatCode="_(* #,##0_);_(* \(#,##0\);_(* &quot;-&quot;??_);_(@_)">
                  <c:v>949.86768525332081</c:v>
                </c:pt>
                <c:pt idx="55" formatCode="_(* #,##0_);_(* \(#,##0\);_(* &quot;-&quot;??_);_(@_)">
                  <c:v>973.33428883209399</c:v>
                </c:pt>
                <c:pt idx="56" formatCode="_(* #,##0_);_(* \(#,##0\);_(* &quot;-&quot;??_);_(@_)">
                  <c:v>996.80089241086739</c:v>
                </c:pt>
                <c:pt idx="57" formatCode="_(* #,##0_);_(* \(#,##0\);_(* &quot;-&quot;??_);_(@_)">
                  <c:v>1020.2674959896406</c:v>
                </c:pt>
                <c:pt idx="58" formatCode="_(* #,##0_);_(* \(#,##0\);_(* &quot;-&quot;??_);_(@_)">
                  <c:v>1043.734099568414</c:v>
                </c:pt>
                <c:pt idx="59" formatCode="_(* #,##0_);_(* \(#,##0\);_(* &quot;-&quot;??_);_(@_)">
                  <c:v>1067.2007031471871</c:v>
                </c:pt>
                <c:pt idx="60" formatCode="_(* #,##0_);_(* \(#,##0\);_(* &quot;-&quot;??_);_(@_)">
                  <c:v>1090.6673067259603</c:v>
                </c:pt>
                <c:pt idx="61" formatCode="_(* #,##0_);_(* \(#,##0\);_(* &quot;-&quot;??_);_(@_)">
                  <c:v>1114.1339103047337</c:v>
                </c:pt>
                <c:pt idx="62" formatCode="_(* #,##0_);_(* \(#,##0\);_(* &quot;-&quot;??_);_(@_)">
                  <c:v>1137.6005138835071</c:v>
                </c:pt>
                <c:pt idx="63" formatCode="_(* #,##0_);_(* \(#,##0\);_(* &quot;-&quot;??_);_(@_)">
                  <c:v>1161.0671174622803</c:v>
                </c:pt>
                <c:pt idx="64" formatCode="_(* #,##0_);_(* \(#,##0\);_(* &quot;-&quot;??_);_(@_)">
                  <c:v>1184.5337210410535</c:v>
                </c:pt>
                <c:pt idx="65" formatCode="_(* #,##0_);_(* \(#,##0\);_(* &quot;-&quot;??_);_(@_)">
                  <c:v>1208.0003246198266</c:v>
                </c:pt>
                <c:pt idx="66" formatCode="_(* #,##0_);_(* \(#,##0\);_(* &quot;-&quot;??_);_(@_)">
                  <c:v>1231.4669281986</c:v>
                </c:pt>
                <c:pt idx="67" formatCode="_(* #,##0_);_(* \(#,##0\);_(* &quot;-&quot;??_);_(@_)">
                  <c:v>1254.9335317773734</c:v>
                </c:pt>
                <c:pt idx="68" formatCode="_(* #,##0_);_(* \(#,##0\);_(* &quot;-&quot;??_);_(@_)">
                  <c:v>1278.4001353561466</c:v>
                </c:pt>
                <c:pt idx="69" formatCode="_(* #,##0_);_(* \(#,##0\);_(* &quot;-&quot;??_);_(@_)">
                  <c:v>1301.8667389349198</c:v>
                </c:pt>
                <c:pt idx="70" formatCode="_(* #,##0_);_(* \(#,##0\);_(* &quot;-&quot;??_);_(@_)">
                  <c:v>1325.333342513693</c:v>
                </c:pt>
                <c:pt idx="71" formatCode="_(* #,##0_);_(* \(#,##0\);_(* &quot;-&quot;??_);_(@_)">
                  <c:v>1348.7999460924664</c:v>
                </c:pt>
                <c:pt idx="72" formatCode="_(* #,##0_);_(* \(#,##0\);_(* &quot;-&quot;??_);_(@_)">
                  <c:v>1372.2665496712398</c:v>
                </c:pt>
                <c:pt idx="73" formatCode="_(* #,##0_);_(* \(#,##0\);_(* &quot;-&quot;??_);_(@_)">
                  <c:v>1395.7331532500129</c:v>
                </c:pt>
                <c:pt idx="74" formatCode="_(* #,##0_);_(* \(#,##0\);_(* &quot;-&quot;??_);_(@_)">
                  <c:v>1419.1997568287861</c:v>
                </c:pt>
                <c:pt idx="75" formatCode="_(* #,##0_);_(* \(#,##0\);_(* &quot;-&quot;??_);_(@_)">
                  <c:v>1442.6663604075595</c:v>
                </c:pt>
                <c:pt idx="76" formatCode="_(* #,##0_);_(* \(#,##0\);_(* &quot;-&quot;??_);_(@_)">
                  <c:v>1466.1329639863327</c:v>
                </c:pt>
                <c:pt idx="77" formatCode="_(* #,##0_);_(* \(#,##0\);_(* &quot;-&quot;??_);_(@_)">
                  <c:v>1489.5995675651061</c:v>
                </c:pt>
                <c:pt idx="78" formatCode="_(* #,##0_);_(* \(#,##0\);_(* &quot;-&quot;??_);_(@_)">
                  <c:v>1513.0661711438793</c:v>
                </c:pt>
                <c:pt idx="79" formatCode="_(* #,##0_);_(* \(#,##0\);_(* &quot;-&quot;??_);_(@_)">
                  <c:v>1536.5327747226524</c:v>
                </c:pt>
                <c:pt idx="80" formatCode="_(* #,##0_);_(* \(#,##0\);_(* &quot;-&quot;??_);_(@_)">
                  <c:v>1559.9993783014258</c:v>
                </c:pt>
                <c:pt idx="81" formatCode="_(* #,##0_);_(* \(#,##0\);_(* &quot;-&quot;??_);_(@_)">
                  <c:v>1583.4659818801993</c:v>
                </c:pt>
                <c:pt idx="82" formatCode="_(* #,##0_);_(* \(#,##0\);_(* &quot;-&quot;??_);_(@_)">
                  <c:v>1606.9325854589724</c:v>
                </c:pt>
                <c:pt idx="83" formatCode="_(* #,##0_);_(* \(#,##0\);_(* &quot;-&quot;??_);_(@_)">
                  <c:v>1630.3991890377456</c:v>
                </c:pt>
                <c:pt idx="84" formatCode="_(* #,##0_);_(* \(#,##0\);_(* &quot;-&quot;??_);_(@_)">
                  <c:v>1653.865792616519</c:v>
                </c:pt>
                <c:pt idx="85" formatCode="_(* #,##0_);_(* \(#,##0\);_(* &quot;-&quot;??_);_(@_)">
                  <c:v>1677.3323961952922</c:v>
                </c:pt>
                <c:pt idx="86" formatCode="_(* #,##0_);_(* \(#,##0\);_(* &quot;-&quot;??_);_(@_)">
                  <c:v>1700.7989997740654</c:v>
                </c:pt>
                <c:pt idx="87" formatCode="_(* #,##0_);_(* \(#,##0\);_(* &quot;-&quot;??_);_(@_)">
                  <c:v>1724.2656033528388</c:v>
                </c:pt>
                <c:pt idx="88" formatCode="_(* #,##0_);_(* \(#,##0\);_(* &quot;-&quot;??_);_(@_)">
                  <c:v>1747.7322069316119</c:v>
                </c:pt>
                <c:pt idx="89" formatCode="_(* #,##0_);_(* \(#,##0\);_(* &quot;-&quot;??_);_(@_)">
                  <c:v>1771.1988105103853</c:v>
                </c:pt>
                <c:pt idx="90" formatCode="_(* #,##0_);_(* \(#,##0\);_(* &quot;-&quot;??_);_(@_)">
                  <c:v>1794.6654140891585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8-4941-983F-FEDEB74393FD}"/>
            </c:ext>
          </c:extLst>
        </c:ser>
        <c:ser>
          <c:idx val="2"/>
          <c:order val="2"/>
          <c:tx>
            <c:strRef>
              <c:f>'F DNC0406'!$D$1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DNC0406'!$A$2:$A$92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</c:numCache>
            </c:numRef>
          </c:cat>
          <c:val>
            <c:numRef>
              <c:f>'F DNC0406'!$D$2:$D$92</c:f>
              <c:numCache>
                <c:formatCode>General</c:formatCode>
                <c:ptCount val="91"/>
                <c:pt idx="40" formatCode="_(* #,##0_);_(* \(#,##0\);_(* &quot;-&quot;??_);_(@_)">
                  <c:v>452</c:v>
                </c:pt>
                <c:pt idx="41" formatCode="_(* #,##0_);_(* \(#,##0\);_(* &quot;-&quot;??_);_(@_)">
                  <c:v>391.9949720607612</c:v>
                </c:pt>
                <c:pt idx="42" formatCode="_(* #,##0_);_(* \(#,##0\);_(* &quot;-&quot;??_);_(@_)">
                  <c:v>385.50862370472237</c:v>
                </c:pt>
                <c:pt idx="43" formatCode="_(* #,##0_);_(* \(#,##0\);_(* &quot;-&quot;??_);_(@_)">
                  <c:v>381.80114770175675</c:v>
                </c:pt>
                <c:pt idx="44" formatCode="_(* #,##0_);_(* \(#,##0\);_(* &quot;-&quot;??_);_(@_)">
                  <c:v>380.19544304519388</c:v>
                </c:pt>
                <c:pt idx="45" formatCode="_(* #,##0_);_(* \(#,##0\);_(* &quot;-&quot;??_);_(@_)">
                  <c:v>380.24998603331852</c:v>
                </c:pt>
                <c:pt idx="46" formatCode="_(* #,##0_);_(* \(#,##0\);_(* &quot;-&quot;??_);_(@_)">
                  <c:v>381.65800262560708</c:v>
                </c:pt>
                <c:pt idx="47" formatCode="_(* #,##0_);_(* \(#,##0\);_(* &quot;-&quot;??_);_(@_)">
                  <c:v>384.1961375356812</c:v>
                </c:pt>
                <c:pt idx="48" formatCode="_(* #,##0_);_(* \(#,##0\);_(* &quot;-&quot;??_);_(@_)">
                  <c:v>387.69581521584303</c:v>
                </c:pt>
                <c:pt idx="49" formatCode="_(* #,##0_);_(* \(#,##0\);_(* &quot;-&quot;??_);_(@_)">
                  <c:v>392.02611961275039</c:v>
                </c:pt>
                <c:pt idx="50" formatCode="_(* #,##0_);_(* \(#,##0\);_(* &quot;-&quot;??_);_(@_)">
                  <c:v>397.08299148166833</c:v>
                </c:pt>
                <c:pt idx="51" formatCode="_(* #,##0_);_(* \(#,##0\);_(* &quot;-&quot;??_);_(@_)">
                  <c:v>402.78210860030538</c:v>
                </c:pt>
                <c:pt idx="52" formatCode="_(* #,##0_);_(* \(#,##0\);_(* &quot;-&quot;??_);_(@_)">
                  <c:v>409.05402182605297</c:v>
                </c:pt>
                <c:pt idx="53" formatCode="_(* #,##0_);_(* \(#,##0\);_(* &quot;-&quot;??_);_(@_)">
                  <c:v>415.84073067302648</c:v>
                </c:pt>
                <c:pt idx="54" formatCode="_(* #,##0_);_(* \(#,##0\);_(* &quot;-&quot;??_);_(@_)">
                  <c:v>423.09320975262312</c:v>
                </c:pt>
                <c:pt idx="55" formatCode="_(* #,##0_);_(* \(#,##0\);_(* &quot;-&quot;??_);_(@_)">
                  <c:v>430.76958210991097</c:v>
                </c:pt>
                <c:pt idx="56" formatCode="_(* #,##0_);_(* \(#,##0\);_(* &quot;-&quot;??_);_(@_)">
                  <c:v>438.83374403929918</c:v>
                </c:pt>
                <c:pt idx="57" formatCode="_(* #,##0_);_(* \(#,##0\);_(* &quot;-&quot;??_);_(@_)">
                  <c:v>447.2543121048609</c:v>
                </c:pt>
                <c:pt idx="58" formatCode="_(* #,##0_);_(* \(#,##0\);_(* &quot;-&quot;??_);_(@_)">
                  <c:v>456.00380467562024</c:v>
                </c:pt>
                <c:pt idx="59" formatCode="_(* #,##0_);_(* \(#,##0\);_(* &quot;-&quot;??_);_(@_)">
                  <c:v>465.05799716170623</c:v>
                </c:pt>
                <c:pt idx="60" formatCode="_(* #,##0_);_(* \(#,##0\);_(* &quot;-&quot;??_);_(@_)">
                  <c:v>474.39540793563174</c:v>
                </c:pt>
                <c:pt idx="61" formatCode="_(* #,##0_);_(* \(#,##0\);_(* &quot;-&quot;??_);_(@_)">
                  <c:v>483.99688396938734</c:v>
                </c:pt>
                <c:pt idx="62" formatCode="_(* #,##0_);_(* \(#,##0\);_(* &quot;-&quot;??_);_(@_)">
                  <c:v>493.84526353249919</c:v>
                </c:pt>
                <c:pt idx="63" formatCode="_(* #,##0_);_(* \(#,##0\);_(* &quot;-&quot;??_);_(@_)">
                  <c:v>503.92509913711763</c:v>
                </c:pt>
                <c:pt idx="64" formatCode="_(* #,##0_);_(* \(#,##0\);_(* &quot;-&quot;??_);_(@_)">
                  <c:v>514.22242808582109</c:v>
                </c:pt>
                <c:pt idx="65" formatCode="_(* #,##0_);_(* \(#,##0\);_(* &quot;-&quot;??_);_(@_)">
                  <c:v>524.72458099822461</c:v>
                </c:pt>
                <c:pt idx="66" formatCode="_(* #,##0_);_(* \(#,##0\);_(* &quot;-&quot;??_);_(@_)">
                  <c:v>535.42002090994197</c:v>
                </c:pt>
                <c:pt idx="67" formatCode="_(* #,##0_);_(* \(#,##0\);_(* &quot;-&quot;??_);_(@_)">
                  <c:v>546.29820718559404</c:v>
                </c:pt>
                <c:pt idx="68" formatCode="_(* #,##0_);_(* \(#,##0\);_(* &quot;-&quot;??_);_(@_)">
                  <c:v>557.34947972656505</c:v>
                </c:pt>
                <c:pt idx="69" formatCode="_(* #,##0_);_(* \(#,##0\);_(* &quot;-&quot;??_);_(@_)">
                  <c:v>568.56495989549342</c:v>
                </c:pt>
                <c:pt idx="70" formatCode="_(* #,##0_);_(* \(#,##0\);_(* &quot;-&quot;??_);_(@_)">
                  <c:v>579.93646530160288</c:v>
                </c:pt>
                <c:pt idx="71" formatCode="_(* #,##0_);_(* \(#,##0\);_(* &quot;-&quot;??_);_(@_)">
                  <c:v>591.45643615003837</c:v>
                </c:pt>
                <c:pt idx="72" formatCode="_(* #,##0_);_(* \(#,##0\);_(* &quot;-&quot;??_);_(@_)">
                  <c:v>603.11787129484549</c:v>
                </c:pt>
                <c:pt idx="73" formatCode="_(* #,##0_);_(* \(#,##0\);_(* &quot;-&quot;??_);_(@_)">
                  <c:v>614.91427247876015</c:v>
                </c:pt>
                <c:pt idx="74" formatCode="_(* #,##0_);_(* \(#,##0\);_(* &quot;-&quot;??_);_(@_)">
                  <c:v>626.8395955153253</c:v>
                </c:pt>
                <c:pt idx="75" formatCode="_(* #,##0_);_(* \(#,##0\);_(* &quot;-&quot;??_);_(@_)">
                  <c:v>638.888207386315</c:v>
                </c:pt>
                <c:pt idx="76" formatCode="_(* #,##0_);_(* \(#,##0\);_(* &quot;-&quot;??_);_(@_)">
                  <c:v>651.05484840222255</c:v>
                </c:pt>
                <c:pt idx="77" formatCode="_(* #,##0_);_(* \(#,##0\);_(* &quot;-&quot;??_);_(@_)">
                  <c:v>663.33459871490743</c:v>
                </c:pt>
                <c:pt idx="78" formatCode="_(* #,##0_);_(* \(#,##0\);_(* &quot;-&quot;??_);_(@_)">
                  <c:v>675.72284858646242</c:v>
                </c:pt>
                <c:pt idx="79" formatCode="_(* #,##0_);_(* \(#,##0\);_(* &quot;-&quot;??_);_(@_)">
                  <c:v>688.21527191241853</c:v>
                </c:pt>
                <c:pt idx="80" formatCode="_(* #,##0_);_(* \(#,##0\);_(* &quot;-&quot;??_);_(@_)">
                  <c:v>700.80780257472315</c:v>
                </c:pt>
                <c:pt idx="81" formatCode="_(* #,##0_);_(* \(#,##0\);_(* &quot;-&quot;??_);_(@_)">
                  <c:v>713.49661326383989</c:v>
                </c:pt>
                <c:pt idx="82" formatCode="_(* #,##0_);_(* \(#,##0\);_(* &quot;-&quot;??_);_(@_)">
                  <c:v>726.27809646237802</c:v>
                </c:pt>
                <c:pt idx="83" formatCode="_(* #,##0_);_(* \(#,##0\);_(* &quot;-&quot;??_);_(@_)">
                  <c:v>739.14884732691303</c:v>
                </c:pt>
                <c:pt idx="84" formatCode="_(* #,##0_);_(* \(#,##0\);_(* &quot;-&quot;??_);_(@_)">
                  <c:v>752.10564824173036</c:v>
                </c:pt>
                <c:pt idx="85" formatCode="_(* #,##0_);_(* \(#,##0\);_(* &quot;-&quot;??_);_(@_)">
                  <c:v>765.14545484940356</c:v>
                </c:pt>
                <c:pt idx="86" formatCode="_(* #,##0_);_(* \(#,##0\);_(* &quot;-&quot;??_);_(@_)">
                  <c:v>778.26538338944613</c:v>
                </c:pt>
                <c:pt idx="87" formatCode="_(* #,##0_);_(* \(#,##0\);_(* &quot;-&quot;??_);_(@_)">
                  <c:v>791.46269919858412</c:v>
                </c:pt>
                <c:pt idx="88" formatCode="_(* #,##0_);_(* \(#,##0\);_(* &quot;-&quot;??_);_(@_)">
                  <c:v>804.73480624517595</c:v>
                </c:pt>
                <c:pt idx="89" formatCode="_(* #,##0_);_(* \(#,##0\);_(* &quot;-&quot;??_);_(@_)">
                  <c:v>818.07923758650657</c:v>
                </c:pt>
                <c:pt idx="90" formatCode="_(* #,##0_);_(* \(#,##0\);_(* &quot;-&quot;??_);_(@_)">
                  <c:v>831.49364665154201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8-4941-983F-FEDEB74393FD}"/>
            </c:ext>
          </c:extLst>
        </c:ser>
        <c:ser>
          <c:idx val="3"/>
          <c:order val="3"/>
          <c:tx>
            <c:strRef>
              <c:f>'F DNC0406'!$E$1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DNC0406'!$A$2:$A$92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</c:numCache>
            </c:numRef>
          </c:cat>
          <c:val>
            <c:numRef>
              <c:f>'F DNC0406'!$E$2:$E$92</c:f>
              <c:numCache>
                <c:formatCode>General</c:formatCode>
                <c:ptCount val="91"/>
                <c:pt idx="40" formatCode="_(* #,##0_);_(* \(#,##0\);_(* &quot;-&quot;??_);_(@_)">
                  <c:v>452</c:v>
                </c:pt>
                <c:pt idx="41" formatCode="_(* #,##0_);_(* \(#,##0\);_(* &quot;-&quot;??_);_(@_)">
                  <c:v>897.60870539777534</c:v>
                </c:pt>
                <c:pt idx="42" formatCode="_(* #,##0_);_(* \(#,##0\);_(* &quot;-&quot;??_);_(@_)">
                  <c:v>951.0282609113608</c:v>
                </c:pt>
                <c:pt idx="43" formatCode="_(* #,##0_);_(* \(#,##0\);_(* &quot;-&quot;??_);_(@_)">
                  <c:v>1001.6689440718728</c:v>
                </c:pt>
                <c:pt idx="44" formatCode="_(* #,##0_);_(* \(#,##0\);_(* &quot;-&quot;??_);_(@_)">
                  <c:v>1050.2078558859821</c:v>
                </c:pt>
                <c:pt idx="45" formatCode="_(* #,##0_);_(* \(#,##0\);_(* &quot;-&quot;??_);_(@_)">
                  <c:v>1097.0865200554042</c:v>
                </c:pt>
                <c:pt idx="46" formatCode="_(* #,##0_);_(* \(#,##0\);_(* &quot;-&quot;??_);_(@_)">
                  <c:v>1142.6117106206621</c:v>
                </c:pt>
                <c:pt idx="47" formatCode="_(* #,##0_);_(* \(#,##0\);_(* &quot;-&quot;??_);_(@_)">
                  <c:v>1187.0067828681347</c:v>
                </c:pt>
                <c:pt idx="48" formatCode="_(* #,##0_);_(* \(#,##0\);_(* &quot;-&quot;??_);_(@_)">
                  <c:v>1230.4403123455195</c:v>
                </c:pt>
                <c:pt idx="49" formatCode="_(* #,##0_);_(* \(#,##0\);_(* &quot;-&quot;??_);_(@_)">
                  <c:v>1273.0432151061586</c:v>
                </c:pt>
                <c:pt idx="50" formatCode="_(* #,##0_);_(* \(#,##0\);_(* &quot;-&quot;??_);_(@_)">
                  <c:v>1314.9195503947869</c:v>
                </c:pt>
                <c:pt idx="51" formatCode="_(* #,##0_);_(* \(#,##0\);_(* &quot;-&quot;??_);_(@_)">
                  <c:v>1356.1536404336966</c:v>
                </c:pt>
                <c:pt idx="52" formatCode="_(* #,##0_);_(* \(#,##0\);_(* &quot;-&quot;??_);_(@_)">
                  <c:v>1396.8149343654954</c:v>
                </c:pt>
                <c:pt idx="53" formatCode="_(* #,##0_);_(* \(#,##0\);_(* &quot;-&quot;??_);_(@_)">
                  <c:v>1436.9614326760686</c:v>
                </c:pt>
                <c:pt idx="54" formatCode="_(* #,##0_);_(* \(#,##0\);_(* &quot;-&quot;??_);_(@_)">
                  <c:v>1476.6421607540185</c:v>
                </c:pt>
                <c:pt idx="55" formatCode="_(* #,##0_);_(* \(#,##0\);_(* &quot;-&quot;??_);_(@_)">
                  <c:v>1515.898995554277</c:v>
                </c:pt>
                <c:pt idx="56" formatCode="_(* #,##0_);_(* \(#,##0\);_(* &quot;-&quot;??_);_(@_)">
                  <c:v>1554.7680407824355</c:v>
                </c:pt>
                <c:pt idx="57" formatCode="_(* #,##0_);_(* \(#,##0\);_(* &quot;-&quot;??_);_(@_)">
                  <c:v>1593.2806798744202</c:v>
                </c:pt>
                <c:pt idx="58" formatCode="_(* #,##0_);_(* \(#,##0\);_(* &quot;-&quot;??_);_(@_)">
                  <c:v>1631.4643944612076</c:v>
                </c:pt>
                <c:pt idx="59" formatCode="_(* #,##0_);_(* \(#,##0\);_(* &quot;-&quot;??_);_(@_)">
                  <c:v>1669.3434091326681</c:v>
                </c:pt>
                <c:pt idx="60" formatCode="_(* #,##0_);_(* \(#,##0\);_(* &quot;-&quot;??_);_(@_)">
                  <c:v>1706.9392055162889</c:v>
                </c:pt>
                <c:pt idx="61" formatCode="_(* #,##0_);_(* \(#,##0\);_(* &quot;-&quot;??_);_(@_)">
                  <c:v>1744.27093664008</c:v>
                </c:pt>
                <c:pt idx="62" formatCode="_(* #,##0_);_(* \(#,##0\);_(* &quot;-&quot;??_);_(@_)">
                  <c:v>1781.3557642345149</c:v>
                </c:pt>
                <c:pt idx="63" formatCode="_(* #,##0_);_(* \(#,##0\);_(* &quot;-&quot;??_);_(@_)">
                  <c:v>1818.2091357874428</c:v>
                </c:pt>
                <c:pt idx="64" formatCode="_(* #,##0_);_(* \(#,##0\);_(* &quot;-&quot;??_);_(@_)">
                  <c:v>1854.8450139962858</c:v>
                </c:pt>
                <c:pt idx="65" formatCode="_(* #,##0_);_(* \(#,##0\);_(* &quot;-&quot;??_);_(@_)">
                  <c:v>1891.2760682414287</c:v>
                </c:pt>
                <c:pt idx="66" formatCode="_(* #,##0_);_(* \(#,##0\);_(* &quot;-&quot;??_);_(@_)">
                  <c:v>1927.5138354872581</c:v>
                </c:pt>
                <c:pt idx="67" formatCode="_(* #,##0_);_(* \(#,##0\);_(* &quot;-&quot;??_);_(@_)">
                  <c:v>1963.5688563691529</c:v>
                </c:pt>
                <c:pt idx="68" formatCode="_(* #,##0_);_(* \(#,##0\);_(* &quot;-&quot;??_);_(@_)">
                  <c:v>1999.4507909857282</c:v>
                </c:pt>
                <c:pt idx="69" formatCode="_(* #,##0_);_(* \(#,##0\);_(* &quot;-&quot;??_);_(@_)">
                  <c:v>2035.1685179743463</c:v>
                </c:pt>
                <c:pt idx="70" formatCode="_(* #,##0_);_(* \(#,##0\);_(* &quot;-&quot;??_);_(@_)">
                  <c:v>2070.7302197257832</c:v>
                </c:pt>
                <c:pt idx="71" formatCode="_(* #,##0_);_(* \(#,##0\);_(* &quot;-&quot;??_);_(@_)">
                  <c:v>2106.1434560348944</c:v>
                </c:pt>
                <c:pt idx="72" formatCode="_(* #,##0_);_(* \(#,##0\);_(* &quot;-&quot;??_);_(@_)">
                  <c:v>2141.4152280476342</c:v>
                </c:pt>
                <c:pt idx="73" formatCode="_(* #,##0_);_(* \(#,##0\);_(* &quot;-&quot;??_);_(@_)">
                  <c:v>2176.5520340212656</c:v>
                </c:pt>
                <c:pt idx="74" formatCode="_(* #,##0_);_(* \(#,##0\);_(* &quot;-&quot;??_);_(@_)">
                  <c:v>2211.5599181422467</c:v>
                </c:pt>
                <c:pt idx="75" formatCode="_(* #,##0_);_(* \(#,##0\);_(* &quot;-&quot;??_);_(@_)">
                  <c:v>2246.4445134288039</c:v>
                </c:pt>
                <c:pt idx="76" formatCode="_(* #,##0_);_(* \(#,##0\);_(* &quot;-&quot;??_);_(@_)">
                  <c:v>2281.211079570443</c:v>
                </c:pt>
                <c:pt idx="77" formatCode="_(* #,##0_);_(* \(#,##0\);_(* &quot;-&quot;??_);_(@_)">
                  <c:v>2315.8645364153049</c:v>
                </c:pt>
                <c:pt idx="78" formatCode="_(* #,##0_);_(* \(#,##0\);_(* &quot;-&quot;??_);_(@_)">
                  <c:v>2350.409493701296</c:v>
                </c:pt>
                <c:pt idx="79" formatCode="_(* #,##0_);_(* \(#,##0\);_(* &quot;-&quot;??_);_(@_)">
                  <c:v>2384.8502775328861</c:v>
                </c:pt>
                <c:pt idx="80" formatCode="_(* #,##0_);_(* \(#,##0\);_(* &quot;-&quot;??_);_(@_)">
                  <c:v>2419.1909540281285</c:v>
                </c:pt>
                <c:pt idx="81" formatCode="_(* #,##0_);_(* \(#,##0\);_(* &quot;-&quot;??_);_(@_)">
                  <c:v>2453.4353504965584</c:v>
                </c:pt>
                <c:pt idx="82" formatCode="_(* #,##0_);_(* \(#,##0\);_(* &quot;-&quot;??_);_(@_)">
                  <c:v>2487.5870744555668</c:v>
                </c:pt>
                <c:pt idx="83" formatCode="_(* #,##0_);_(* \(#,##0\);_(* &quot;-&quot;??_);_(@_)">
                  <c:v>2521.6495307485784</c:v>
                </c:pt>
                <c:pt idx="84" formatCode="_(* #,##0_);_(* \(#,##0\);_(* &quot;-&quot;??_);_(@_)">
                  <c:v>2555.6259369913078</c:v>
                </c:pt>
                <c:pt idx="85" formatCode="_(* #,##0_);_(* \(#,##0\);_(* &quot;-&quot;??_);_(@_)">
                  <c:v>2589.5193375411809</c:v>
                </c:pt>
                <c:pt idx="86" formatCode="_(* #,##0_);_(* \(#,##0\);_(* &quot;-&quot;??_);_(@_)">
                  <c:v>2623.3326161586847</c:v>
                </c:pt>
                <c:pt idx="87" formatCode="_(* #,##0_);_(* \(#,##0\);_(* &quot;-&quot;??_);_(@_)">
                  <c:v>2657.0685075070933</c:v>
                </c:pt>
                <c:pt idx="88" formatCode="_(* #,##0_);_(* \(#,##0\);_(* &quot;-&quot;??_);_(@_)">
                  <c:v>2690.7296076180478</c:v>
                </c:pt>
                <c:pt idx="89" formatCode="_(* #,##0_);_(* \(#,##0\);_(* &quot;-&quot;??_);_(@_)">
                  <c:v>2724.318383434264</c:v>
                </c:pt>
                <c:pt idx="90" formatCode="_(* #,##0_);_(* \(#,##0\);_(* &quot;-&quot;??_);_(@_)">
                  <c:v>2757.8371815267751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8-4941-983F-FEDEB743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72671"/>
        <c:axId val="751487711"/>
      </c:lineChart>
      <c:catAx>
        <c:axId val="10520726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87711"/>
        <c:crosses val="autoZero"/>
        <c:auto val="1"/>
        <c:lblAlgn val="ctr"/>
        <c:lblOffset val="100"/>
        <c:noMultiLvlLbl val="0"/>
      </c:catAx>
      <c:valAx>
        <c:axId val="7514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AD'!$B$1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AD'!$A$2:$A$92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AD'!$B$2:$B$92</c:f>
              <c:numCache>
                <c:formatCode>_(* #,##0_);_(* \(#,##0\);_(* "-"??_);_(@_)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  <c:pt idx="38">
                  <c:v>266</c:v>
                </c:pt>
                <c:pt idx="39">
                  <c:v>295</c:v>
                </c:pt>
                <c:pt idx="40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5-4F65-8050-E68543C930C4}"/>
            </c:ext>
          </c:extLst>
        </c:ser>
        <c:ser>
          <c:idx val="1"/>
          <c:order val="1"/>
          <c:tx>
            <c:strRef>
              <c:f>'F AD'!$C$1</c:f>
              <c:strCache>
                <c:ptCount val="1"/>
                <c:pt idx="0">
                  <c:v>FCT0406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AD'!$C$2:$C$92</c:f>
              <c:numCache>
                <c:formatCode>_(* #,##0_);_(* \(#,##0\);_(* "-"??_);_(@_)</c:formatCode>
                <c:ptCount val="91"/>
                <c:pt idx="40">
                  <c:v>311</c:v>
                </c:pt>
                <c:pt idx="41">
                  <c:v>332.21869281536397</c:v>
                </c:pt>
                <c:pt idx="42">
                  <c:v>350.91695490471318</c:v>
                </c:pt>
                <c:pt idx="43">
                  <c:v>369.61521699406239</c:v>
                </c:pt>
                <c:pt idx="44">
                  <c:v>388.31347908341155</c:v>
                </c:pt>
                <c:pt idx="45">
                  <c:v>407.01174117276071</c:v>
                </c:pt>
                <c:pt idx="46">
                  <c:v>425.71000326210992</c:v>
                </c:pt>
                <c:pt idx="47">
                  <c:v>444.40826535145914</c:v>
                </c:pt>
                <c:pt idx="48">
                  <c:v>463.10652744080829</c:v>
                </c:pt>
                <c:pt idx="49">
                  <c:v>481.80478953015745</c:v>
                </c:pt>
                <c:pt idx="50">
                  <c:v>500.50305161950666</c:v>
                </c:pt>
                <c:pt idx="51">
                  <c:v>519.20131370885588</c:v>
                </c:pt>
                <c:pt idx="52">
                  <c:v>537.89957579820498</c:v>
                </c:pt>
                <c:pt idx="53">
                  <c:v>556.59783788755419</c:v>
                </c:pt>
                <c:pt idx="54">
                  <c:v>575.29609997690341</c:v>
                </c:pt>
                <c:pt idx="55">
                  <c:v>593.99436206625251</c:v>
                </c:pt>
                <c:pt idx="56">
                  <c:v>612.69262415560183</c:v>
                </c:pt>
                <c:pt idx="57">
                  <c:v>631.39088624495093</c:v>
                </c:pt>
                <c:pt idx="58">
                  <c:v>650.08914833430015</c:v>
                </c:pt>
                <c:pt idx="59">
                  <c:v>668.78741042364936</c:v>
                </c:pt>
                <c:pt idx="60">
                  <c:v>687.48567251299846</c:v>
                </c:pt>
                <c:pt idx="61">
                  <c:v>706.18393460234779</c:v>
                </c:pt>
                <c:pt idx="62">
                  <c:v>724.88219669169689</c:v>
                </c:pt>
                <c:pt idx="63">
                  <c:v>743.58045878104599</c:v>
                </c:pt>
                <c:pt idx="64">
                  <c:v>762.27872087039532</c:v>
                </c:pt>
                <c:pt idx="65">
                  <c:v>780.97698295974442</c:v>
                </c:pt>
                <c:pt idx="66">
                  <c:v>799.67524504909363</c:v>
                </c:pt>
                <c:pt idx="67">
                  <c:v>818.37350713844285</c:v>
                </c:pt>
                <c:pt idx="68">
                  <c:v>837.07176922779195</c:v>
                </c:pt>
                <c:pt idx="69">
                  <c:v>855.77003131714127</c:v>
                </c:pt>
                <c:pt idx="70">
                  <c:v>874.46829340649037</c:v>
                </c:pt>
                <c:pt idx="71">
                  <c:v>893.16655549583948</c:v>
                </c:pt>
                <c:pt idx="72">
                  <c:v>911.8648175851888</c:v>
                </c:pt>
                <c:pt idx="73">
                  <c:v>930.5630796745379</c:v>
                </c:pt>
                <c:pt idx="74">
                  <c:v>949.26134176388723</c:v>
                </c:pt>
                <c:pt idx="75">
                  <c:v>967.95960385323633</c:v>
                </c:pt>
                <c:pt idx="76">
                  <c:v>986.65786594258543</c:v>
                </c:pt>
                <c:pt idx="77">
                  <c:v>1005.3561280319348</c:v>
                </c:pt>
                <c:pt idx="78">
                  <c:v>1024.0543901212839</c:v>
                </c:pt>
                <c:pt idx="79">
                  <c:v>1042.752652210633</c:v>
                </c:pt>
                <c:pt idx="80">
                  <c:v>1061.4509142999823</c:v>
                </c:pt>
                <c:pt idx="81">
                  <c:v>1080.1491763893314</c:v>
                </c:pt>
                <c:pt idx="82">
                  <c:v>1098.8474384786807</c:v>
                </c:pt>
                <c:pt idx="83">
                  <c:v>1117.5457005680298</c:v>
                </c:pt>
                <c:pt idx="84">
                  <c:v>1136.2439626573789</c:v>
                </c:pt>
                <c:pt idx="85">
                  <c:v>1154.9422247467282</c:v>
                </c:pt>
                <c:pt idx="86">
                  <c:v>1173.6404868360773</c:v>
                </c:pt>
                <c:pt idx="87">
                  <c:v>1192.3387489254264</c:v>
                </c:pt>
                <c:pt idx="88">
                  <c:v>1211.0370110147758</c:v>
                </c:pt>
                <c:pt idx="89">
                  <c:v>1229.7352731041249</c:v>
                </c:pt>
                <c:pt idx="90">
                  <c:v>1248.4335351934742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5-4F65-8050-E68543C930C4}"/>
            </c:ext>
          </c:extLst>
        </c:ser>
        <c:ser>
          <c:idx val="2"/>
          <c:order val="2"/>
          <c:tx>
            <c:strRef>
              <c:f>'F AD'!$D$1</c:f>
              <c:strCache>
                <c:ptCount val="1"/>
                <c:pt idx="0">
                  <c:v>FCT0405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AD'!$D$2:$D$92</c:f>
              <c:numCache>
                <c:formatCode>_(* #,##0_);_(* \(#,##0\);_(* "-"??_);_(@_)</c:formatCode>
                <c:ptCount val="91"/>
                <c:pt idx="39">
                  <c:v>295</c:v>
                </c:pt>
                <c:pt idx="40">
                  <c:v>323.20937824572434</c:v>
                </c:pt>
                <c:pt idx="41">
                  <c:v>351.43350668760883</c:v>
                </c:pt>
                <c:pt idx="42">
                  <c:v>379.65763512949326</c:v>
                </c:pt>
                <c:pt idx="43">
                  <c:v>407.88176357137769</c:v>
                </c:pt>
                <c:pt idx="44">
                  <c:v>436.10589201326218</c:v>
                </c:pt>
                <c:pt idx="45">
                  <c:v>464.33002045514661</c:v>
                </c:pt>
                <c:pt idx="46">
                  <c:v>492.55414889703104</c:v>
                </c:pt>
                <c:pt idx="47">
                  <c:v>520.77827733891547</c:v>
                </c:pt>
                <c:pt idx="48">
                  <c:v>549.00240578080002</c:v>
                </c:pt>
                <c:pt idx="49">
                  <c:v>577.22653422268445</c:v>
                </c:pt>
                <c:pt idx="50">
                  <c:v>605.45066266456888</c:v>
                </c:pt>
                <c:pt idx="51">
                  <c:v>633.67479110645331</c:v>
                </c:pt>
                <c:pt idx="52">
                  <c:v>661.89891954833774</c:v>
                </c:pt>
                <c:pt idx="53">
                  <c:v>690.12304799022218</c:v>
                </c:pt>
                <c:pt idx="54">
                  <c:v>718.34717643210661</c:v>
                </c:pt>
                <c:pt idx="55">
                  <c:v>746.57130487399104</c:v>
                </c:pt>
                <c:pt idx="56">
                  <c:v>774.79543331587547</c:v>
                </c:pt>
                <c:pt idx="57">
                  <c:v>803.01956175776002</c:v>
                </c:pt>
                <c:pt idx="58">
                  <c:v>831.24369019964445</c:v>
                </c:pt>
                <c:pt idx="59">
                  <c:v>859.46781864152888</c:v>
                </c:pt>
                <c:pt idx="60">
                  <c:v>887.69194708341331</c:v>
                </c:pt>
                <c:pt idx="61">
                  <c:v>915.91607552529774</c:v>
                </c:pt>
                <c:pt idx="62">
                  <c:v>944.14020396718229</c:v>
                </c:pt>
                <c:pt idx="63">
                  <c:v>972.36433240906672</c:v>
                </c:pt>
                <c:pt idx="64">
                  <c:v>1000.5884608509512</c:v>
                </c:pt>
                <c:pt idx="65">
                  <c:v>1028.8125892928356</c:v>
                </c:pt>
                <c:pt idx="66">
                  <c:v>1057.03671773472</c:v>
                </c:pt>
                <c:pt idx="67">
                  <c:v>1085.2608461766044</c:v>
                </c:pt>
                <c:pt idx="68">
                  <c:v>1113.4849746184891</c:v>
                </c:pt>
                <c:pt idx="69">
                  <c:v>1141.7091030603733</c:v>
                </c:pt>
                <c:pt idx="70">
                  <c:v>1169.933231502258</c:v>
                </c:pt>
                <c:pt idx="71">
                  <c:v>1198.1573599441422</c:v>
                </c:pt>
                <c:pt idx="72">
                  <c:v>1226.3814883860268</c:v>
                </c:pt>
                <c:pt idx="73">
                  <c:v>1254.605616827911</c:v>
                </c:pt>
                <c:pt idx="74">
                  <c:v>1282.8297452697957</c:v>
                </c:pt>
                <c:pt idx="75">
                  <c:v>1311.0538737116801</c:v>
                </c:pt>
                <c:pt idx="76">
                  <c:v>1339.2780021535646</c:v>
                </c:pt>
                <c:pt idx="77">
                  <c:v>1367.502130595449</c:v>
                </c:pt>
                <c:pt idx="78">
                  <c:v>1395.7262590373334</c:v>
                </c:pt>
                <c:pt idx="79">
                  <c:v>1423.9503874792179</c:v>
                </c:pt>
                <c:pt idx="80">
                  <c:v>1452.1745159211023</c:v>
                </c:pt>
                <c:pt idx="81">
                  <c:v>1480.3986443629867</c:v>
                </c:pt>
                <c:pt idx="82">
                  <c:v>1508.6227728048711</c:v>
                </c:pt>
                <c:pt idx="83">
                  <c:v>1536.8469012467556</c:v>
                </c:pt>
                <c:pt idx="84">
                  <c:v>1565.0710296886402</c:v>
                </c:pt>
                <c:pt idx="85">
                  <c:v>1593.2951581305247</c:v>
                </c:pt>
                <c:pt idx="86">
                  <c:v>1621.5192865724091</c:v>
                </c:pt>
                <c:pt idx="87">
                  <c:v>1649.7434150142935</c:v>
                </c:pt>
                <c:pt idx="88">
                  <c:v>1677.967543456178</c:v>
                </c:pt>
                <c:pt idx="89">
                  <c:v>1706.1916718980624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1-4B14-96FC-80428CB3832C}"/>
            </c:ext>
          </c:extLst>
        </c:ser>
        <c:ser>
          <c:idx val="3"/>
          <c:order val="3"/>
          <c:tx>
            <c:strRef>
              <c:f>'F AD'!$E$1</c:f>
              <c:strCache>
                <c:ptCount val="1"/>
                <c:pt idx="0">
                  <c:v>FCT0404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AD'!$E$2:$E$92</c:f>
              <c:numCache>
                <c:formatCode>_(* #,##0_);_(* \(#,##0\);_(* "-"??_);_(@_)</c:formatCode>
                <c:ptCount val="91"/>
                <c:pt idx="38">
                  <c:v>266</c:v>
                </c:pt>
                <c:pt idx="39">
                  <c:v>296.66773425796498</c:v>
                </c:pt>
                <c:pt idx="40">
                  <c:v>325.43459415094014</c:v>
                </c:pt>
                <c:pt idx="41">
                  <c:v>354.20145404391531</c:v>
                </c:pt>
                <c:pt idx="42">
                  <c:v>382.96831393689041</c:v>
                </c:pt>
                <c:pt idx="43">
                  <c:v>411.73517382986552</c:v>
                </c:pt>
                <c:pt idx="44">
                  <c:v>440.50203372284068</c:v>
                </c:pt>
                <c:pt idx="45">
                  <c:v>469.26889361581584</c:v>
                </c:pt>
                <c:pt idx="46">
                  <c:v>498.03575350879095</c:v>
                </c:pt>
                <c:pt idx="47">
                  <c:v>526.80261340176617</c:v>
                </c:pt>
                <c:pt idx="48">
                  <c:v>555.56947329474121</c:v>
                </c:pt>
                <c:pt idx="49">
                  <c:v>584.33633318771626</c:v>
                </c:pt>
                <c:pt idx="50">
                  <c:v>613.10319308069143</c:v>
                </c:pt>
                <c:pt idx="51">
                  <c:v>641.87005297366659</c:v>
                </c:pt>
                <c:pt idx="52">
                  <c:v>670.63691286664175</c:v>
                </c:pt>
                <c:pt idx="53">
                  <c:v>699.40377275961691</c:v>
                </c:pt>
                <c:pt idx="54">
                  <c:v>728.17063265259208</c:v>
                </c:pt>
                <c:pt idx="55">
                  <c:v>756.93749254556724</c:v>
                </c:pt>
                <c:pt idx="56">
                  <c:v>785.7043524385424</c:v>
                </c:pt>
                <c:pt idx="57">
                  <c:v>814.47121233151734</c:v>
                </c:pt>
                <c:pt idx="58">
                  <c:v>843.2380722244925</c:v>
                </c:pt>
                <c:pt idx="59">
                  <c:v>872.00493211746766</c:v>
                </c:pt>
                <c:pt idx="60">
                  <c:v>900.77179201044282</c:v>
                </c:pt>
                <c:pt idx="61">
                  <c:v>929.53865190341799</c:v>
                </c:pt>
                <c:pt idx="62">
                  <c:v>958.30551179639315</c:v>
                </c:pt>
                <c:pt idx="63">
                  <c:v>987.07237168936831</c:v>
                </c:pt>
                <c:pt idx="64">
                  <c:v>1015.8392315823435</c:v>
                </c:pt>
                <c:pt idx="65">
                  <c:v>1044.6060914753184</c:v>
                </c:pt>
                <c:pt idx="66">
                  <c:v>1073.3729513682936</c:v>
                </c:pt>
                <c:pt idx="67">
                  <c:v>1102.1398112612687</c:v>
                </c:pt>
                <c:pt idx="68">
                  <c:v>1130.9066711542439</c:v>
                </c:pt>
                <c:pt idx="69">
                  <c:v>1159.6735310472191</c:v>
                </c:pt>
                <c:pt idx="70">
                  <c:v>1188.4403909401942</c:v>
                </c:pt>
                <c:pt idx="71">
                  <c:v>1217.2072508331694</c:v>
                </c:pt>
                <c:pt idx="72">
                  <c:v>1245.9741107261445</c:v>
                </c:pt>
                <c:pt idx="73">
                  <c:v>1274.7409706191195</c:v>
                </c:pt>
                <c:pt idx="74">
                  <c:v>1303.5078305120949</c:v>
                </c:pt>
                <c:pt idx="75">
                  <c:v>1332.2746904050698</c:v>
                </c:pt>
                <c:pt idx="76">
                  <c:v>1361.041550298045</c:v>
                </c:pt>
                <c:pt idx="77">
                  <c:v>1389.8084101910201</c:v>
                </c:pt>
                <c:pt idx="78">
                  <c:v>1418.5752700839953</c:v>
                </c:pt>
                <c:pt idx="79">
                  <c:v>1447.3421299769705</c:v>
                </c:pt>
                <c:pt idx="80">
                  <c:v>1476.1089898699456</c:v>
                </c:pt>
                <c:pt idx="81">
                  <c:v>1504.8758497629208</c:v>
                </c:pt>
                <c:pt idx="82">
                  <c:v>1533.6427096558957</c:v>
                </c:pt>
                <c:pt idx="83">
                  <c:v>1562.4095695488709</c:v>
                </c:pt>
                <c:pt idx="84">
                  <c:v>1591.176429441846</c:v>
                </c:pt>
                <c:pt idx="85">
                  <c:v>1619.9432893348212</c:v>
                </c:pt>
                <c:pt idx="86">
                  <c:v>1648.7101492277964</c:v>
                </c:pt>
                <c:pt idx="87">
                  <c:v>1677.4770091207715</c:v>
                </c:pt>
                <c:pt idx="88">
                  <c:v>1706.2438690137467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9-42A5-8F3D-77FA1D1B047C}"/>
            </c:ext>
          </c:extLst>
        </c:ser>
        <c:ser>
          <c:idx val="4"/>
          <c:order val="4"/>
          <c:tx>
            <c:strRef>
              <c:f>'F AD'!$F$1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AD'!$F$2:$F$92</c:f>
              <c:numCache>
                <c:formatCode>_(* #,##0_);_(* \(#,##0\);_(* "-"??_);_(@_)</c:formatCode>
                <c:ptCount val="91"/>
                <c:pt idx="37">
                  <c:v>246</c:v>
                </c:pt>
                <c:pt idx="38">
                  <c:v>279.90954567029274</c:v>
                </c:pt>
                <c:pt idx="39">
                  <c:v>315.17891488129612</c:v>
                </c:pt>
                <c:pt idx="40">
                  <c:v>350.44828409229956</c:v>
                </c:pt>
                <c:pt idx="41">
                  <c:v>385.717653303303</c:v>
                </c:pt>
                <c:pt idx="42">
                  <c:v>420.98702251430637</c:v>
                </c:pt>
                <c:pt idx="43">
                  <c:v>456.25639172530975</c:v>
                </c:pt>
                <c:pt idx="44">
                  <c:v>491.52576093631319</c:v>
                </c:pt>
                <c:pt idx="45">
                  <c:v>526.79513014731663</c:v>
                </c:pt>
                <c:pt idx="46">
                  <c:v>562.06449935832006</c:v>
                </c:pt>
                <c:pt idx="47">
                  <c:v>597.33386856932339</c:v>
                </c:pt>
                <c:pt idx="48">
                  <c:v>632.60323778032682</c:v>
                </c:pt>
                <c:pt idx="49">
                  <c:v>667.87260699133026</c:v>
                </c:pt>
                <c:pt idx="50">
                  <c:v>703.14197620233369</c:v>
                </c:pt>
                <c:pt idx="51">
                  <c:v>738.41134541333702</c:v>
                </c:pt>
                <c:pt idx="52">
                  <c:v>773.68071462434045</c:v>
                </c:pt>
                <c:pt idx="53">
                  <c:v>808.95008383534389</c:v>
                </c:pt>
                <c:pt idx="54">
                  <c:v>844.21945304634733</c:v>
                </c:pt>
                <c:pt idx="55">
                  <c:v>879.48882225735076</c:v>
                </c:pt>
                <c:pt idx="56">
                  <c:v>914.75819146835408</c:v>
                </c:pt>
                <c:pt idx="57">
                  <c:v>950.02756067935752</c:v>
                </c:pt>
                <c:pt idx="58">
                  <c:v>985.29692989036096</c:v>
                </c:pt>
                <c:pt idx="59">
                  <c:v>1020.5662991013643</c:v>
                </c:pt>
                <c:pt idx="60">
                  <c:v>1055.8356683123677</c:v>
                </c:pt>
                <c:pt idx="61">
                  <c:v>1091.105037523371</c:v>
                </c:pt>
                <c:pt idx="62">
                  <c:v>1126.3744067343746</c:v>
                </c:pt>
                <c:pt idx="63">
                  <c:v>1161.6437759453779</c:v>
                </c:pt>
                <c:pt idx="64">
                  <c:v>1196.9131451563812</c:v>
                </c:pt>
                <c:pt idx="65">
                  <c:v>1232.1825143673848</c:v>
                </c:pt>
                <c:pt idx="66">
                  <c:v>1267.4518835783881</c:v>
                </c:pt>
                <c:pt idx="67">
                  <c:v>1302.7212527893914</c:v>
                </c:pt>
                <c:pt idx="68">
                  <c:v>1337.990622000395</c:v>
                </c:pt>
                <c:pt idx="69">
                  <c:v>1373.2599912113983</c:v>
                </c:pt>
                <c:pt idx="70">
                  <c:v>1408.5293604224016</c:v>
                </c:pt>
                <c:pt idx="71">
                  <c:v>1443.7987296334052</c:v>
                </c:pt>
                <c:pt idx="72">
                  <c:v>1479.0680988444085</c:v>
                </c:pt>
                <c:pt idx="73">
                  <c:v>1514.337468055412</c:v>
                </c:pt>
                <c:pt idx="74">
                  <c:v>1549.6068372664154</c:v>
                </c:pt>
                <c:pt idx="75">
                  <c:v>1584.8762064774187</c:v>
                </c:pt>
                <c:pt idx="76">
                  <c:v>1620.1455756884222</c:v>
                </c:pt>
                <c:pt idx="77">
                  <c:v>1655.4149448994256</c:v>
                </c:pt>
                <c:pt idx="78">
                  <c:v>1690.6843141104289</c:v>
                </c:pt>
                <c:pt idx="79">
                  <c:v>1725.9536833214324</c:v>
                </c:pt>
                <c:pt idx="80">
                  <c:v>1761.2230525324358</c:v>
                </c:pt>
                <c:pt idx="81">
                  <c:v>1796.4924217434391</c:v>
                </c:pt>
                <c:pt idx="82">
                  <c:v>1831.7617909544426</c:v>
                </c:pt>
                <c:pt idx="83">
                  <c:v>1867.031160165446</c:v>
                </c:pt>
                <c:pt idx="84">
                  <c:v>1902.3005293764495</c:v>
                </c:pt>
                <c:pt idx="85">
                  <c:v>1937.5698985874528</c:v>
                </c:pt>
                <c:pt idx="86">
                  <c:v>1972.8392677984561</c:v>
                </c:pt>
                <c:pt idx="87">
                  <c:v>2008.1086370094597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BB0-8D90-9C8C2530E3E2}"/>
            </c:ext>
          </c:extLst>
        </c:ser>
        <c:ser>
          <c:idx val="5"/>
          <c:order val="5"/>
          <c:tx>
            <c:strRef>
              <c:f>'F AD'!$G$1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AD'!$G$2:$G$92</c:f>
              <c:numCache>
                <c:formatCode>_(* #,##0_);_(* \(#,##0\);_(* "-"??_);_(@_)</c:formatCode>
                <c:ptCount val="91"/>
                <c:pt idx="36">
                  <c:v>209</c:v>
                </c:pt>
                <c:pt idx="37">
                  <c:v>231.45532985775745</c:v>
                </c:pt>
                <c:pt idx="38">
                  <c:v>253.90208675655504</c:v>
                </c:pt>
                <c:pt idx="39">
                  <c:v>276.34884365535265</c:v>
                </c:pt>
                <c:pt idx="40">
                  <c:v>298.79560055415021</c:v>
                </c:pt>
                <c:pt idx="41">
                  <c:v>321.24235745294783</c:v>
                </c:pt>
                <c:pt idx="42">
                  <c:v>343.68911435174539</c:v>
                </c:pt>
                <c:pt idx="43">
                  <c:v>366.135871250543</c:v>
                </c:pt>
                <c:pt idx="44">
                  <c:v>388.58262814934062</c:v>
                </c:pt>
                <c:pt idx="45">
                  <c:v>411.02938504813818</c:v>
                </c:pt>
                <c:pt idx="46">
                  <c:v>433.47614194693574</c:v>
                </c:pt>
                <c:pt idx="47">
                  <c:v>455.92289884573336</c:v>
                </c:pt>
                <c:pt idx="48">
                  <c:v>478.36965574453097</c:v>
                </c:pt>
                <c:pt idx="49">
                  <c:v>500.81641264332853</c:v>
                </c:pt>
                <c:pt idx="50">
                  <c:v>523.26316954212621</c:v>
                </c:pt>
                <c:pt idx="51">
                  <c:v>545.70992644092371</c:v>
                </c:pt>
                <c:pt idx="52">
                  <c:v>568.15668333972133</c:v>
                </c:pt>
                <c:pt idx="53">
                  <c:v>590.60344023851894</c:v>
                </c:pt>
                <c:pt idx="54">
                  <c:v>613.05019713731645</c:v>
                </c:pt>
                <c:pt idx="55">
                  <c:v>635.49695403611418</c:v>
                </c:pt>
                <c:pt idx="56">
                  <c:v>657.94371093491168</c:v>
                </c:pt>
                <c:pt idx="57">
                  <c:v>680.39046783370929</c:v>
                </c:pt>
                <c:pt idx="58">
                  <c:v>702.83722473250691</c:v>
                </c:pt>
                <c:pt idx="59">
                  <c:v>725.28398163130441</c:v>
                </c:pt>
                <c:pt idx="60">
                  <c:v>747.73073853010214</c:v>
                </c:pt>
                <c:pt idx="61">
                  <c:v>770.17749542889965</c:v>
                </c:pt>
                <c:pt idx="62">
                  <c:v>792.62425232769715</c:v>
                </c:pt>
                <c:pt idx="63">
                  <c:v>815.07100922649488</c:v>
                </c:pt>
                <c:pt idx="64">
                  <c:v>837.51776612529238</c:v>
                </c:pt>
                <c:pt idx="65">
                  <c:v>859.96452302409011</c:v>
                </c:pt>
                <c:pt idx="66">
                  <c:v>882.41127992288762</c:v>
                </c:pt>
                <c:pt idx="67">
                  <c:v>904.85803682168512</c:v>
                </c:pt>
                <c:pt idx="68">
                  <c:v>927.30479372048285</c:v>
                </c:pt>
                <c:pt idx="69">
                  <c:v>949.75155061928035</c:v>
                </c:pt>
                <c:pt idx="70">
                  <c:v>972.19830751807808</c:v>
                </c:pt>
                <c:pt idx="71">
                  <c:v>994.64506441687558</c:v>
                </c:pt>
                <c:pt idx="72">
                  <c:v>1017.0918213156731</c:v>
                </c:pt>
                <c:pt idx="73">
                  <c:v>1039.5385782144708</c:v>
                </c:pt>
                <c:pt idx="74">
                  <c:v>1061.9853351132683</c:v>
                </c:pt>
                <c:pt idx="75">
                  <c:v>1084.4320920120658</c:v>
                </c:pt>
                <c:pt idx="76">
                  <c:v>1106.8788489108636</c:v>
                </c:pt>
                <c:pt idx="77">
                  <c:v>1129.3256058096611</c:v>
                </c:pt>
                <c:pt idx="78">
                  <c:v>1151.7723627084588</c:v>
                </c:pt>
                <c:pt idx="79">
                  <c:v>1174.2191196072563</c:v>
                </c:pt>
                <c:pt idx="80">
                  <c:v>1196.6658765060538</c:v>
                </c:pt>
                <c:pt idx="81">
                  <c:v>1219.1126334048515</c:v>
                </c:pt>
                <c:pt idx="82">
                  <c:v>1241.559390303649</c:v>
                </c:pt>
                <c:pt idx="83">
                  <c:v>1264.0061472024465</c:v>
                </c:pt>
                <c:pt idx="84">
                  <c:v>1286.4529041012443</c:v>
                </c:pt>
                <c:pt idx="85">
                  <c:v>1308.8996610000418</c:v>
                </c:pt>
                <c:pt idx="86">
                  <c:v>1331.3464178988395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A0E-BD1E-DA4C6852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AD0405'!$B$1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AD0405'!$B$2:$B$91</c:f>
              <c:numCache>
                <c:formatCode>_(* #,##0_);_(* \(#,##0\);_(* "-"??_);_(@_)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  <c:pt idx="38">
                  <c:v>266</c:v>
                </c:pt>
                <c:pt idx="3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3-4232-A7A3-B5EB27C816D3}"/>
            </c:ext>
          </c:extLst>
        </c:ser>
        <c:ser>
          <c:idx val="1"/>
          <c:order val="1"/>
          <c:tx>
            <c:strRef>
              <c:f>'F AD0405'!$C$1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AD0405'!$C$2:$C$91</c:f>
              <c:numCache>
                <c:formatCode>General</c:formatCode>
                <c:ptCount val="90"/>
                <c:pt idx="39" formatCode="_(* #,##0_);_(* \(#,##0\);_(* &quot;-&quot;??_);_(@_)">
                  <c:v>295</c:v>
                </c:pt>
                <c:pt idx="40" formatCode="_(* #,##0_);_(* \(#,##0\);_(* &quot;-&quot;??_);_(@_)">
                  <c:v>323.20937824572434</c:v>
                </c:pt>
                <c:pt idx="41" formatCode="_(* #,##0_);_(* \(#,##0\);_(* &quot;-&quot;??_);_(@_)">
                  <c:v>351.43350668760883</c:v>
                </c:pt>
                <c:pt idx="42" formatCode="_(* #,##0_);_(* \(#,##0\);_(* &quot;-&quot;??_);_(@_)">
                  <c:v>379.65763512949326</c:v>
                </c:pt>
                <c:pt idx="43" formatCode="_(* #,##0_);_(* \(#,##0\);_(* &quot;-&quot;??_);_(@_)">
                  <c:v>407.88176357137769</c:v>
                </c:pt>
                <c:pt idx="44" formatCode="_(* #,##0_);_(* \(#,##0\);_(* &quot;-&quot;??_);_(@_)">
                  <c:v>436.10589201326218</c:v>
                </c:pt>
                <c:pt idx="45" formatCode="_(* #,##0_);_(* \(#,##0\);_(* &quot;-&quot;??_);_(@_)">
                  <c:v>464.33002045514661</c:v>
                </c:pt>
                <c:pt idx="46" formatCode="_(* #,##0_);_(* \(#,##0\);_(* &quot;-&quot;??_);_(@_)">
                  <c:v>492.55414889703104</c:v>
                </c:pt>
                <c:pt idx="47" formatCode="_(* #,##0_);_(* \(#,##0\);_(* &quot;-&quot;??_);_(@_)">
                  <c:v>520.77827733891547</c:v>
                </c:pt>
                <c:pt idx="48" formatCode="_(* #,##0_);_(* \(#,##0\);_(* &quot;-&quot;??_);_(@_)">
                  <c:v>549.00240578080002</c:v>
                </c:pt>
                <c:pt idx="49" formatCode="_(* #,##0_);_(* \(#,##0\);_(* &quot;-&quot;??_);_(@_)">
                  <c:v>577.22653422268445</c:v>
                </c:pt>
                <c:pt idx="50" formatCode="_(* #,##0_);_(* \(#,##0\);_(* &quot;-&quot;??_);_(@_)">
                  <c:v>605.45066266456888</c:v>
                </c:pt>
                <c:pt idx="51" formatCode="_(* #,##0_);_(* \(#,##0\);_(* &quot;-&quot;??_);_(@_)">
                  <c:v>633.67479110645331</c:v>
                </c:pt>
                <c:pt idx="52" formatCode="_(* #,##0_);_(* \(#,##0\);_(* &quot;-&quot;??_);_(@_)">
                  <c:v>661.89891954833774</c:v>
                </c:pt>
                <c:pt idx="53" formatCode="_(* #,##0_);_(* \(#,##0\);_(* &quot;-&quot;??_);_(@_)">
                  <c:v>690.12304799022218</c:v>
                </c:pt>
                <c:pt idx="54" formatCode="_(* #,##0_);_(* \(#,##0\);_(* &quot;-&quot;??_);_(@_)">
                  <c:v>718.34717643210661</c:v>
                </c:pt>
                <c:pt idx="55" formatCode="_(* #,##0_);_(* \(#,##0\);_(* &quot;-&quot;??_);_(@_)">
                  <c:v>746.57130487399104</c:v>
                </c:pt>
                <c:pt idx="56" formatCode="_(* #,##0_);_(* \(#,##0\);_(* &quot;-&quot;??_);_(@_)">
                  <c:v>774.79543331587547</c:v>
                </c:pt>
                <c:pt idx="57" formatCode="_(* #,##0_);_(* \(#,##0\);_(* &quot;-&quot;??_);_(@_)">
                  <c:v>803.01956175776002</c:v>
                </c:pt>
                <c:pt idx="58" formatCode="_(* #,##0_);_(* \(#,##0\);_(* &quot;-&quot;??_);_(@_)">
                  <c:v>831.24369019964445</c:v>
                </c:pt>
                <c:pt idx="59" formatCode="_(* #,##0_);_(* \(#,##0\);_(* &quot;-&quot;??_);_(@_)">
                  <c:v>859.46781864152888</c:v>
                </c:pt>
                <c:pt idx="60" formatCode="_(* #,##0_);_(* \(#,##0\);_(* &quot;-&quot;??_);_(@_)">
                  <c:v>887.69194708341331</c:v>
                </c:pt>
                <c:pt idx="61" formatCode="_(* #,##0_);_(* \(#,##0\);_(* &quot;-&quot;??_);_(@_)">
                  <c:v>915.91607552529774</c:v>
                </c:pt>
                <c:pt idx="62" formatCode="_(* #,##0_);_(* \(#,##0\);_(* &quot;-&quot;??_);_(@_)">
                  <c:v>944.14020396718229</c:v>
                </c:pt>
                <c:pt idx="63" formatCode="_(* #,##0_);_(* \(#,##0\);_(* &quot;-&quot;??_);_(@_)">
                  <c:v>972.36433240906672</c:v>
                </c:pt>
                <c:pt idx="64" formatCode="_(* #,##0_);_(* \(#,##0\);_(* &quot;-&quot;??_);_(@_)">
                  <c:v>1000.5884608509512</c:v>
                </c:pt>
                <c:pt idx="65" formatCode="_(* #,##0_);_(* \(#,##0\);_(* &quot;-&quot;??_);_(@_)">
                  <c:v>1028.8125892928356</c:v>
                </c:pt>
                <c:pt idx="66" formatCode="_(* #,##0_);_(* \(#,##0\);_(* &quot;-&quot;??_);_(@_)">
                  <c:v>1057.03671773472</c:v>
                </c:pt>
                <c:pt idx="67" formatCode="_(* #,##0_);_(* \(#,##0\);_(* &quot;-&quot;??_);_(@_)">
                  <c:v>1085.2608461766044</c:v>
                </c:pt>
                <c:pt idx="68" formatCode="_(* #,##0_);_(* \(#,##0\);_(* &quot;-&quot;??_);_(@_)">
                  <c:v>1113.4849746184891</c:v>
                </c:pt>
                <c:pt idx="69" formatCode="_(* #,##0_);_(* \(#,##0\);_(* &quot;-&quot;??_);_(@_)">
                  <c:v>1141.7091030603733</c:v>
                </c:pt>
                <c:pt idx="70" formatCode="_(* #,##0_);_(* \(#,##0\);_(* &quot;-&quot;??_);_(@_)">
                  <c:v>1169.933231502258</c:v>
                </c:pt>
                <c:pt idx="71" formatCode="_(* #,##0_);_(* \(#,##0\);_(* &quot;-&quot;??_);_(@_)">
                  <c:v>1198.1573599441422</c:v>
                </c:pt>
                <c:pt idx="72" formatCode="_(* #,##0_);_(* \(#,##0\);_(* &quot;-&quot;??_);_(@_)">
                  <c:v>1226.3814883860268</c:v>
                </c:pt>
                <c:pt idx="73" formatCode="_(* #,##0_);_(* \(#,##0\);_(* &quot;-&quot;??_);_(@_)">
                  <c:v>1254.605616827911</c:v>
                </c:pt>
                <c:pt idx="74" formatCode="_(* #,##0_);_(* \(#,##0\);_(* &quot;-&quot;??_);_(@_)">
                  <c:v>1282.8297452697957</c:v>
                </c:pt>
                <c:pt idx="75" formatCode="_(* #,##0_);_(* \(#,##0\);_(* &quot;-&quot;??_);_(@_)">
                  <c:v>1311.0538737116801</c:v>
                </c:pt>
                <c:pt idx="76" formatCode="_(* #,##0_);_(* \(#,##0\);_(* &quot;-&quot;??_);_(@_)">
                  <c:v>1339.2780021535646</c:v>
                </c:pt>
                <c:pt idx="77" formatCode="_(* #,##0_);_(* \(#,##0\);_(* &quot;-&quot;??_);_(@_)">
                  <c:v>1367.502130595449</c:v>
                </c:pt>
                <c:pt idx="78" formatCode="_(* #,##0_);_(* \(#,##0\);_(* &quot;-&quot;??_);_(@_)">
                  <c:v>1395.7262590373334</c:v>
                </c:pt>
                <c:pt idx="79" formatCode="_(* #,##0_);_(* \(#,##0\);_(* &quot;-&quot;??_);_(@_)">
                  <c:v>1423.9503874792179</c:v>
                </c:pt>
                <c:pt idx="80" formatCode="_(* #,##0_);_(* \(#,##0\);_(* &quot;-&quot;??_);_(@_)">
                  <c:v>1452.1745159211023</c:v>
                </c:pt>
                <c:pt idx="81" formatCode="_(* #,##0_);_(* \(#,##0\);_(* &quot;-&quot;??_);_(@_)">
                  <c:v>1480.3986443629867</c:v>
                </c:pt>
                <c:pt idx="82" formatCode="_(* #,##0_);_(* \(#,##0\);_(* &quot;-&quot;??_);_(@_)">
                  <c:v>1508.6227728048711</c:v>
                </c:pt>
                <c:pt idx="83" formatCode="_(* #,##0_);_(* \(#,##0\);_(* &quot;-&quot;??_);_(@_)">
                  <c:v>1536.8469012467556</c:v>
                </c:pt>
                <c:pt idx="84" formatCode="_(* #,##0_);_(* \(#,##0\);_(* &quot;-&quot;??_);_(@_)">
                  <c:v>1565.0710296886402</c:v>
                </c:pt>
                <c:pt idx="85" formatCode="_(* #,##0_);_(* \(#,##0\);_(* &quot;-&quot;??_);_(@_)">
                  <c:v>1593.2951581305247</c:v>
                </c:pt>
                <c:pt idx="86" formatCode="_(* #,##0_);_(* \(#,##0\);_(* &quot;-&quot;??_);_(@_)">
                  <c:v>1621.5192865724091</c:v>
                </c:pt>
                <c:pt idx="87" formatCode="_(* #,##0_);_(* \(#,##0\);_(* &quot;-&quot;??_);_(@_)">
                  <c:v>1649.7434150142935</c:v>
                </c:pt>
                <c:pt idx="88" formatCode="_(* #,##0_);_(* \(#,##0\);_(* &quot;-&quot;??_);_(@_)">
                  <c:v>1677.967543456178</c:v>
                </c:pt>
                <c:pt idx="89" formatCode="_(* #,##0_);_(* \(#,##0\);_(* &quot;-&quot;??_);_(@_)">
                  <c:v>1706.1916718980624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3-4232-A7A3-B5EB27C816D3}"/>
            </c:ext>
          </c:extLst>
        </c:ser>
        <c:ser>
          <c:idx val="2"/>
          <c:order val="2"/>
          <c:tx>
            <c:strRef>
              <c:f>'F AD0405'!$D$1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AD0405'!$D$2:$D$91</c:f>
              <c:numCache>
                <c:formatCode>General</c:formatCode>
                <c:ptCount val="90"/>
                <c:pt idx="39" formatCode="_(* #,##0_);_(* \(#,##0\);_(* &quot;-&quot;??_);_(@_)">
                  <c:v>295</c:v>
                </c:pt>
                <c:pt idx="40" formatCode="_(* #,##0_);_(* \(#,##0\);_(* &quot;-&quot;??_);_(@_)">
                  <c:v>314.36926462302722</c:v>
                </c:pt>
                <c:pt idx="41" formatCode="_(* #,##0_);_(* \(#,##0\);_(* &quot;-&quot;??_);_(@_)">
                  <c:v>332.47644210887808</c:v>
                </c:pt>
                <c:pt idx="42" formatCode="_(* #,##0_);_(* \(#,##0\);_(* &quot;-&quot;??_);_(@_)">
                  <c:v>348.50802365767868</c:v>
                </c:pt>
                <c:pt idx="43" formatCode="_(* #,##0_);_(* \(#,##0\);_(* &quot;-&quot;??_);_(@_)">
                  <c:v>362.74586264616335</c:v>
                </c:pt>
                <c:pt idx="44" formatCode="_(* #,##0_);_(* \(#,##0\);_(* &quot;-&quot;??_);_(@_)">
                  <c:v>375.38899139111635</c:v>
                </c:pt>
                <c:pt idx="45" formatCode="_(* #,##0_);_(* \(#,##0\);_(* &quot;-&quot;??_);_(@_)">
                  <c:v>386.58367872390266</c:v>
                </c:pt>
                <c:pt idx="46" formatCode="_(* #,##0_);_(* \(#,##0\);_(* &quot;-&quot;??_);_(@_)">
                  <c:v>396.44263867121919</c:v>
                </c:pt>
                <c:pt idx="47" formatCode="_(* #,##0_);_(* \(#,##0\);_(* &quot;-&quot;??_);_(@_)">
                  <c:v>405.05599682083846</c:v>
                </c:pt>
                <c:pt idx="48" formatCode="_(* #,##0_);_(* \(#,##0\);_(* &quot;-&quot;??_);_(@_)">
                  <c:v>412.49788924341226</c:v>
                </c:pt>
                <c:pt idx="49" formatCode="_(* #,##0_);_(* \(#,##0\);_(* &quot;-&quot;??_);_(@_)">
                  <c:v>418.83066675907048</c:v>
                </c:pt>
                <c:pt idx="50" formatCode="_(* #,##0_);_(* \(#,##0\);_(* &quot;-&quot;??_);_(@_)">
                  <c:v>424.10770707241204</c:v>
                </c:pt>
                <c:pt idx="51" formatCode="_(* #,##0_);_(* \(#,##0\);_(* &quot;-&quot;??_);_(@_)">
                  <c:v>428.3753728744216</c:v>
                </c:pt>
                <c:pt idx="52" formatCode="_(* #,##0_);_(* \(#,##0\);_(* &quot;-&quot;??_);_(@_)">
                  <c:v>431.67442143541768</c:v>
                </c:pt>
                <c:pt idx="53" formatCode="_(* #,##0_);_(* \(#,##0\);_(* &quot;-&quot;??_);_(@_)">
                  <c:v>434.04104801957845</c:v>
                </c:pt>
                <c:pt idx="54" formatCode="_(* #,##0_);_(* \(#,##0\);_(* &quot;-&quot;??_);_(@_)">
                  <c:v>435.50767669678436</c:v>
                </c:pt>
                <c:pt idx="55" formatCode="_(* #,##0_);_(* \(#,##0\);_(* &quot;-&quot;??_);_(@_)">
                  <c:v>436.10357194946687</c:v>
                </c:pt>
                <c:pt idx="56" formatCode="_(* #,##0_);_(* \(#,##0\);_(* &quot;-&quot;??_);_(@_)">
                  <c:v>435.85532003548514</c:v>
                </c:pt>
                <c:pt idx="57" formatCode="_(* #,##0_);_(* \(#,##0\);_(* &quot;-&quot;??_);_(@_)">
                  <c:v>434.78721367916188</c:v>
                </c:pt>
                <c:pt idx="58" formatCode="_(* #,##0_);_(* \(#,##0\);_(* &quot;-&quot;??_);_(@_)">
                  <c:v>432.92156367211152</c:v>
                </c:pt>
                <c:pt idx="59" formatCode="_(* #,##0_);_(* \(#,##0\);_(* &quot;-&quot;??_);_(@_)">
                  <c:v>430.27895430369693</c:v>
                </c:pt>
                <c:pt idx="60" formatCode="_(* #,##0_);_(* \(#,##0\);_(* &quot;-&quot;??_);_(@_)">
                  <c:v>426.87845499221589</c:v>
                </c:pt>
                <c:pt idx="61" formatCode="_(* #,##0_);_(* \(#,##0\);_(* &quot;-&quot;??_);_(@_)">
                  <c:v>422.73779731574962</c:v>
                </c:pt>
                <c:pt idx="62" formatCode="_(* #,##0_);_(* \(#,##0\);_(* &quot;-&quot;??_);_(@_)">
                  <c:v>417.87352438713413</c:v>
                </c:pt>
                <c:pt idx="63" formatCode="_(* #,##0_);_(* \(#,##0\);_(* &quot;-&quot;??_);_(@_)">
                  <c:v>412.30111788773445</c:v>
                </c:pt>
                <c:pt idx="64" formatCode="_(* #,##0_);_(* \(#,##0\);_(* &quot;-&quot;??_);_(@_)">
                  <c:v>406.03510687818004</c:v>
                </c:pt>
                <c:pt idx="65" formatCode="_(* #,##0_);_(* \(#,##0\);_(* &quot;-&quot;??_);_(@_)">
                  <c:v>399.08916161336697</c:v>
                </c:pt>
                <c:pt idx="66" formatCode="_(* #,##0_);_(* \(#,##0\);_(* &quot;-&quot;??_);_(@_)">
                  <c:v>391.47617491720052</c:v>
                </c:pt>
                <c:pt idx="67" formatCode="_(* #,##0_);_(* \(#,##0\);_(* &quot;-&quot;??_);_(@_)">
                  <c:v>383.20833315991558</c:v>
                </c:pt>
                <c:pt idx="68" formatCode="_(* #,##0_);_(* \(#,##0\);_(* &quot;-&quot;??_);_(@_)">
                  <c:v>374.29717848537553</c:v>
                </c:pt>
                <c:pt idx="69" formatCode="_(* #,##0_);_(* \(#,##0\);_(* &quot;-&quot;??_);_(@_)">
                  <c:v>364.75366362767602</c:v>
                </c:pt>
                <c:pt idx="70" formatCode="_(* #,##0_);_(* \(#,##0\);_(* &quot;-&quot;??_);_(@_)">
                  <c:v>354.58820041413821</c:v>
                </c:pt>
                <c:pt idx="71" formatCode="_(* #,##0_);_(* \(#,##0\);_(* &quot;-&quot;??_);_(@_)">
                  <c:v>343.81070285962903</c:v>
                </c:pt>
                <c:pt idx="72" formatCode="_(* #,##0_);_(* \(#,##0\);_(* &quot;-&quot;??_);_(@_)">
                  <c:v>332.43062560356748</c:v>
                </c:pt>
                <c:pt idx="73" formatCode="_(* #,##0_);_(* \(#,##0\);_(* &quot;-&quot;??_);_(@_)">
                  <c:v>320.45699831723255</c:v>
                </c:pt>
                <c:pt idx="74" formatCode="_(* #,##0_);_(* \(#,##0\);_(* &quot;-&quot;??_);_(@_)">
                  <c:v>307.89845660866126</c:v>
                </c:pt>
                <c:pt idx="75" formatCode="_(* #,##0_);_(* \(#,##0\);_(* &quot;-&quot;??_);_(@_)">
                  <c:v>294.76326987047753</c:v>
                </c:pt>
                <c:pt idx="76" formatCode="_(* #,##0_);_(* \(#,##0\);_(* &quot;-&quot;??_);_(@_)">
                  <c:v>281.05936644871281</c:v>
                </c:pt>
                <c:pt idx="77" formatCode="_(* #,##0_);_(* \(#,##0\);_(* &quot;-&quot;??_);_(@_)">
                  <c:v>266.7943564550626</c:v>
                </c:pt>
                <c:pt idx="78" formatCode="_(* #,##0_);_(* \(#,##0\);_(* &quot;-&quot;??_);_(@_)">
                  <c:v>251.9755524988343</c:v>
                </c:pt>
                <c:pt idx="79" formatCode="_(* #,##0_);_(* \(#,##0\);_(* &quot;-&quot;??_);_(@_)">
                  <c:v>236.6099885762776</c:v>
                </c:pt>
                <c:pt idx="80" formatCode="_(* #,##0_);_(* \(#,##0\);_(* &quot;-&quot;??_);_(@_)">
                  <c:v>220.70443732261037</c:v>
                </c:pt>
                <c:pt idx="81" formatCode="_(* #,##0_);_(* \(#,##0\);_(* &quot;-&quot;??_);_(@_)">
                  <c:v>204.26542580478122</c:v>
                </c:pt>
                <c:pt idx="82" formatCode="_(* #,##0_);_(* \(#,##0\);_(* &quot;-&quot;??_);_(@_)">
                  <c:v>187.29925000990534</c:v>
                </c:pt>
                <c:pt idx="83" formatCode="_(* #,##0_);_(* \(#,##0\);_(* &quot;-&quot;??_);_(@_)">
                  <c:v>169.81198816466554</c:v>
                </c:pt>
                <c:pt idx="84" formatCode="_(* #,##0_);_(* \(#,##0\);_(* &quot;-&quot;??_);_(@_)">
                  <c:v>151.8095130042143</c:v>
                </c:pt>
                <c:pt idx="85" formatCode="_(* #,##0_);_(* \(#,##0\);_(* &quot;-&quot;??_);_(@_)">
                  <c:v>133.29750309474525</c:v>
                </c:pt>
                <c:pt idx="86" formatCode="_(* #,##0_);_(* \(#,##0\);_(* &quot;-&quot;??_);_(@_)">
                  <c:v>114.28145330154416</c:v>
                </c:pt>
                <c:pt idx="87" formatCode="_(* #,##0_);_(* \(#,##0\);_(* &quot;-&quot;??_);_(@_)">
                  <c:v>94.766684483686959</c:v>
                </c:pt>
                <c:pt idx="88" formatCode="_(* #,##0_);_(* \(#,##0\);_(* &quot;-&quot;??_);_(@_)">
                  <c:v>74.758352487312322</c:v>
                </c:pt>
                <c:pt idx="89" formatCode="_(* #,##0_);_(* \(#,##0\);_(* &quot;-&quot;??_);_(@_)">
                  <c:v>54.26145650139506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3-4232-A7A3-B5EB27C816D3}"/>
            </c:ext>
          </c:extLst>
        </c:ser>
        <c:ser>
          <c:idx val="3"/>
          <c:order val="3"/>
          <c:tx>
            <c:strRef>
              <c:f>'F AD0405'!$E$1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AD0405'!$A$2:$A$91</c:f>
              <c:numCache>
                <c:formatCode>dd/mm/yy;@</c:formatCode>
                <c:ptCount val="9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</c:numCache>
            </c:numRef>
          </c:cat>
          <c:val>
            <c:numRef>
              <c:f>'F AD0405'!$E$2:$E$91</c:f>
              <c:numCache>
                <c:formatCode>General</c:formatCode>
                <c:ptCount val="90"/>
                <c:pt idx="39" formatCode="_(* #,##0_);_(* \(#,##0\);_(* &quot;-&quot;??_);_(@_)">
                  <c:v>295</c:v>
                </c:pt>
                <c:pt idx="40" formatCode="_(* #,##0_);_(* \(#,##0\);_(* &quot;-&quot;??_);_(@_)">
                  <c:v>332.04949186842146</c:v>
                </c:pt>
                <c:pt idx="41" formatCode="_(* #,##0_);_(* \(#,##0\);_(* &quot;-&quot;??_);_(@_)">
                  <c:v>370.39057126633958</c:v>
                </c:pt>
                <c:pt idx="42" formatCode="_(* #,##0_);_(* \(#,##0\);_(* &quot;-&quot;??_);_(@_)">
                  <c:v>410.80724660130784</c:v>
                </c:pt>
                <c:pt idx="43" formatCode="_(* #,##0_);_(* \(#,##0\);_(* &quot;-&quot;??_);_(@_)">
                  <c:v>453.01766449659203</c:v>
                </c:pt>
                <c:pt idx="44" formatCode="_(* #,##0_);_(* \(#,##0\);_(* &quot;-&quot;??_);_(@_)">
                  <c:v>496.82279263540801</c:v>
                </c:pt>
                <c:pt idx="45" formatCode="_(* #,##0_);_(* \(#,##0\);_(* &quot;-&quot;??_);_(@_)">
                  <c:v>542.07636218639061</c:v>
                </c:pt>
                <c:pt idx="46" formatCode="_(* #,##0_);_(* \(#,##0\);_(* &quot;-&quot;??_);_(@_)">
                  <c:v>588.66565912284284</c:v>
                </c:pt>
                <c:pt idx="47" formatCode="_(* #,##0_);_(* \(#,##0\);_(* &quot;-&quot;??_);_(@_)">
                  <c:v>636.50055785699249</c:v>
                </c:pt>
                <c:pt idx="48" formatCode="_(* #,##0_);_(* \(#,##0\);_(* &quot;-&quot;??_);_(@_)">
                  <c:v>685.50692231818778</c:v>
                </c:pt>
                <c:pt idx="49" formatCode="_(* #,##0_);_(* \(#,##0\);_(* &quot;-&quot;??_);_(@_)">
                  <c:v>735.62240168629842</c:v>
                </c:pt>
                <c:pt idx="50" formatCode="_(* #,##0_);_(* \(#,##0\);_(* &quot;-&quot;??_);_(@_)">
                  <c:v>786.79361825672572</c:v>
                </c:pt>
                <c:pt idx="51" formatCode="_(* #,##0_);_(* \(#,##0\);_(* &quot;-&quot;??_);_(@_)">
                  <c:v>838.97420933848503</c:v>
                </c:pt>
                <c:pt idx="52" formatCode="_(* #,##0_);_(* \(#,##0\);_(* &quot;-&quot;??_);_(@_)">
                  <c:v>892.1234176612578</c:v>
                </c:pt>
                <c:pt idx="53" formatCode="_(* #,##0_);_(* \(#,##0\);_(* &quot;-&quot;??_);_(@_)">
                  <c:v>946.20504796086584</c:v>
                </c:pt>
                <c:pt idx="54" formatCode="_(* #,##0_);_(* \(#,##0\);_(* &quot;-&quot;??_);_(@_)">
                  <c:v>1001.1866761674289</c:v>
                </c:pt>
                <c:pt idx="55" formatCode="_(* #,##0_);_(* \(#,##0\);_(* &quot;-&quot;??_);_(@_)">
                  <c:v>1057.0390377985152</c:v>
                </c:pt>
                <c:pt idx="56" formatCode="_(* #,##0_);_(* \(#,##0\);_(* &quot;-&quot;??_);_(@_)">
                  <c:v>1113.7355465962657</c:v>
                </c:pt>
                <c:pt idx="57" formatCode="_(* #,##0_);_(* \(#,##0\);_(* &quot;-&quot;??_);_(@_)">
                  <c:v>1171.2519098363582</c:v>
                </c:pt>
                <c:pt idx="58" formatCode="_(* #,##0_);_(* \(#,##0\);_(* &quot;-&quot;??_);_(@_)">
                  <c:v>1229.5658167271774</c:v>
                </c:pt>
                <c:pt idx="59" formatCode="_(* #,##0_);_(* \(#,##0\);_(* &quot;-&quot;??_);_(@_)">
                  <c:v>1288.6566829793608</c:v>
                </c:pt>
                <c:pt idx="60" formatCode="_(* #,##0_);_(* \(#,##0\);_(* &quot;-&quot;??_);_(@_)">
                  <c:v>1348.5054391746107</c:v>
                </c:pt>
                <c:pt idx="61" formatCode="_(* #,##0_);_(* \(#,##0\);_(* &quot;-&quot;??_);_(@_)">
                  <c:v>1409.0943537348458</c:v>
                </c:pt>
                <c:pt idx="62" formatCode="_(* #,##0_);_(* \(#,##0\);_(* &quot;-&quot;??_);_(@_)">
                  <c:v>1470.4068835472303</c:v>
                </c:pt>
                <c:pt idx="63" formatCode="_(* #,##0_);_(* \(#,##0\);_(* &quot;-&quot;??_);_(@_)">
                  <c:v>1532.4275469303989</c:v>
                </c:pt>
                <c:pt idx="64" formatCode="_(* #,##0_);_(* \(#,##0\);_(* &quot;-&quot;??_);_(@_)">
                  <c:v>1595.1418148237221</c:v>
                </c:pt>
                <c:pt idx="65" formatCode="_(* #,##0_);_(* \(#,##0\);_(* &quot;-&quot;??_);_(@_)">
                  <c:v>1658.5360169723042</c:v>
                </c:pt>
                <c:pt idx="66" formatCode="_(* #,##0_);_(* \(#,##0\);_(* &quot;-&quot;??_);_(@_)">
                  <c:v>1722.5972605522395</c:v>
                </c:pt>
                <c:pt idx="67" formatCode="_(* #,##0_);_(* \(#,##0\);_(* &quot;-&quot;??_);_(@_)">
                  <c:v>1787.3133591932933</c:v>
                </c:pt>
                <c:pt idx="68" formatCode="_(* #,##0_);_(* \(#,##0\);_(* &quot;-&quot;??_);_(@_)">
                  <c:v>1852.6727707516027</c:v>
                </c:pt>
                <c:pt idx="69" formatCode="_(* #,##0_);_(* \(#,##0\);_(* &quot;-&quot;??_);_(@_)">
                  <c:v>1918.6645424930707</c:v>
                </c:pt>
                <c:pt idx="70" formatCode="_(* #,##0_);_(* \(#,##0\);_(* &quot;-&quot;??_);_(@_)">
                  <c:v>1985.2782625903778</c:v>
                </c:pt>
                <c:pt idx="71" formatCode="_(* #,##0_);_(* \(#,##0\);_(* &quot;-&quot;??_);_(@_)">
                  <c:v>2052.5040170286552</c:v>
                </c:pt>
                <c:pt idx="72" formatCode="_(* #,##0_);_(* \(#,##0\);_(* &quot;-&quot;??_);_(@_)">
                  <c:v>2120.3323511684862</c:v>
                </c:pt>
                <c:pt idx="73" formatCode="_(* #,##0_);_(* \(#,##0\);_(* &quot;-&quot;??_);_(@_)">
                  <c:v>2188.7542353385898</c:v>
                </c:pt>
                <c:pt idx="74" formatCode="_(* #,##0_);_(* \(#,##0\);_(* &quot;-&quot;??_);_(@_)">
                  <c:v>2257.7610339309304</c:v>
                </c:pt>
                <c:pt idx="75" formatCode="_(* #,##0_);_(* \(#,##0\);_(* &quot;-&quot;??_);_(@_)">
                  <c:v>2327.3444775528828</c:v>
                </c:pt>
                <c:pt idx="76" formatCode="_(* #,##0_);_(* \(#,##0\);_(* &quot;-&quot;??_);_(@_)">
                  <c:v>2397.4966378584163</c:v>
                </c:pt>
                <c:pt idx="77" formatCode="_(* #,##0_);_(* \(#,##0\);_(* &quot;-&quot;??_);_(@_)">
                  <c:v>2468.2099047358352</c:v>
                </c:pt>
                <c:pt idx="78" formatCode="_(* #,##0_);_(* \(#,##0\);_(* &quot;-&quot;??_);_(@_)">
                  <c:v>2539.4769655758328</c:v>
                </c:pt>
                <c:pt idx="79" formatCode="_(* #,##0_);_(* \(#,##0\);_(* &quot;-&quot;??_);_(@_)">
                  <c:v>2611.2907863821583</c:v>
                </c:pt>
                <c:pt idx="80" formatCode="_(* #,##0_);_(* \(#,##0\);_(* &quot;-&quot;??_);_(@_)">
                  <c:v>2683.6445945195942</c:v>
                </c:pt>
                <c:pt idx="81" formatCode="_(* #,##0_);_(* \(#,##0\);_(* &quot;-&quot;??_);_(@_)">
                  <c:v>2756.5318629211924</c:v>
                </c:pt>
                <c:pt idx="82" formatCode="_(* #,##0_);_(* \(#,##0\);_(* &quot;-&quot;??_);_(@_)">
                  <c:v>2829.946295599837</c:v>
                </c:pt>
                <c:pt idx="83" formatCode="_(* #,##0_);_(* \(#,##0\);_(* &quot;-&quot;??_);_(@_)">
                  <c:v>2903.8818143288454</c:v>
                </c:pt>
                <c:pt idx="84" formatCode="_(* #,##0_);_(* \(#,##0\);_(* &quot;-&quot;??_);_(@_)">
                  <c:v>2978.3325463730662</c:v>
                </c:pt>
                <c:pt idx="85" formatCode="_(* #,##0_);_(* \(#,##0\);_(* &quot;-&quot;??_);_(@_)">
                  <c:v>3053.2928131663039</c:v>
                </c:pt>
                <c:pt idx="86" formatCode="_(* #,##0_);_(* \(#,##0\);_(* &quot;-&quot;??_);_(@_)">
                  <c:v>3128.7571198432743</c:v>
                </c:pt>
                <c:pt idx="87" formatCode="_(* #,##0_);_(* \(#,##0\);_(* &quot;-&quot;??_);_(@_)">
                  <c:v>3204.7201455449003</c:v>
                </c:pt>
                <c:pt idx="88" formatCode="_(* #,##0_);_(* \(#,##0\);_(* &quot;-&quot;??_);_(@_)">
                  <c:v>3281.1767344250438</c:v>
                </c:pt>
                <c:pt idx="89" formatCode="_(* #,##0_);_(* \(#,##0\);_(* &quot;-&quot;??_);_(@_)">
                  <c:v>3358.1218872947297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3-4232-A7A3-B5EB27C8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40368"/>
        <c:axId val="1884074880"/>
      </c:lineChart>
      <c:catAx>
        <c:axId val="19368403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74880"/>
        <c:crosses val="autoZero"/>
        <c:auto val="1"/>
        <c:lblAlgn val="ctr"/>
        <c:lblOffset val="100"/>
        <c:noMultiLvlLbl val="0"/>
      </c:catAx>
      <c:valAx>
        <c:axId val="18840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AD0406'!$B$1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AD0406'!$B$2:$B$92</c:f>
              <c:numCache>
                <c:formatCode>_(* #,##0_);_(* \(#,##0\);_(* "-"??_);_(@_)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  <c:pt idx="38">
                  <c:v>266</c:v>
                </c:pt>
                <c:pt idx="39">
                  <c:v>295</c:v>
                </c:pt>
                <c:pt idx="40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9-4AF2-B423-22FCF2BD82FF}"/>
            </c:ext>
          </c:extLst>
        </c:ser>
        <c:ser>
          <c:idx val="1"/>
          <c:order val="1"/>
          <c:tx>
            <c:strRef>
              <c:f>'F AD0406'!$C$1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AD0406'!$A$2:$A$92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</c:numCache>
            </c:numRef>
          </c:cat>
          <c:val>
            <c:numRef>
              <c:f>'F AD0406'!$C$2:$C$92</c:f>
              <c:numCache>
                <c:formatCode>General</c:formatCode>
                <c:ptCount val="91"/>
                <c:pt idx="40" formatCode="_(* #,##0_);_(* \(#,##0\);_(* &quot;-&quot;??_);_(@_)">
                  <c:v>311</c:v>
                </c:pt>
                <c:pt idx="41" formatCode="_(* #,##0_);_(* \(#,##0\);_(* &quot;-&quot;??_);_(@_)">
                  <c:v>332.21869281536397</c:v>
                </c:pt>
                <c:pt idx="42" formatCode="_(* #,##0_);_(* \(#,##0\);_(* &quot;-&quot;??_);_(@_)">
                  <c:v>350.91695490471318</c:v>
                </c:pt>
                <c:pt idx="43" formatCode="_(* #,##0_);_(* \(#,##0\);_(* &quot;-&quot;??_);_(@_)">
                  <c:v>369.61521699406239</c:v>
                </c:pt>
                <c:pt idx="44" formatCode="_(* #,##0_);_(* \(#,##0\);_(* &quot;-&quot;??_);_(@_)">
                  <c:v>388.31347908341155</c:v>
                </c:pt>
                <c:pt idx="45" formatCode="_(* #,##0_);_(* \(#,##0\);_(* &quot;-&quot;??_);_(@_)">
                  <c:v>407.01174117276071</c:v>
                </c:pt>
                <c:pt idx="46" formatCode="_(* #,##0_);_(* \(#,##0\);_(* &quot;-&quot;??_);_(@_)">
                  <c:v>425.71000326210992</c:v>
                </c:pt>
                <c:pt idx="47" formatCode="_(* #,##0_);_(* \(#,##0\);_(* &quot;-&quot;??_);_(@_)">
                  <c:v>444.40826535145914</c:v>
                </c:pt>
                <c:pt idx="48" formatCode="_(* #,##0_);_(* \(#,##0\);_(* &quot;-&quot;??_);_(@_)">
                  <c:v>463.10652744080829</c:v>
                </c:pt>
                <c:pt idx="49" formatCode="_(* #,##0_);_(* \(#,##0\);_(* &quot;-&quot;??_);_(@_)">
                  <c:v>481.80478953015745</c:v>
                </c:pt>
                <c:pt idx="50" formatCode="_(* #,##0_);_(* \(#,##0\);_(* &quot;-&quot;??_);_(@_)">
                  <c:v>500.50305161950666</c:v>
                </c:pt>
                <c:pt idx="51" formatCode="_(* #,##0_);_(* \(#,##0\);_(* &quot;-&quot;??_);_(@_)">
                  <c:v>519.20131370885588</c:v>
                </c:pt>
                <c:pt idx="52" formatCode="_(* #,##0_);_(* \(#,##0\);_(* &quot;-&quot;??_);_(@_)">
                  <c:v>537.89957579820498</c:v>
                </c:pt>
                <c:pt idx="53" formatCode="_(* #,##0_);_(* \(#,##0\);_(* &quot;-&quot;??_);_(@_)">
                  <c:v>556.59783788755419</c:v>
                </c:pt>
                <c:pt idx="54" formatCode="_(* #,##0_);_(* \(#,##0\);_(* &quot;-&quot;??_);_(@_)">
                  <c:v>575.29609997690341</c:v>
                </c:pt>
                <c:pt idx="55" formatCode="_(* #,##0_);_(* \(#,##0\);_(* &quot;-&quot;??_);_(@_)">
                  <c:v>593.99436206625251</c:v>
                </c:pt>
                <c:pt idx="56" formatCode="_(* #,##0_);_(* \(#,##0\);_(* &quot;-&quot;??_);_(@_)">
                  <c:v>612.69262415560183</c:v>
                </c:pt>
                <c:pt idx="57" formatCode="_(* #,##0_);_(* \(#,##0\);_(* &quot;-&quot;??_);_(@_)">
                  <c:v>631.39088624495093</c:v>
                </c:pt>
                <c:pt idx="58" formatCode="_(* #,##0_);_(* \(#,##0\);_(* &quot;-&quot;??_);_(@_)">
                  <c:v>650.08914833430015</c:v>
                </c:pt>
                <c:pt idx="59" formatCode="_(* #,##0_);_(* \(#,##0\);_(* &quot;-&quot;??_);_(@_)">
                  <c:v>668.78741042364936</c:v>
                </c:pt>
                <c:pt idx="60" formatCode="_(* #,##0_);_(* \(#,##0\);_(* &quot;-&quot;??_);_(@_)">
                  <c:v>687.48567251299846</c:v>
                </c:pt>
                <c:pt idx="61" formatCode="_(* #,##0_);_(* \(#,##0\);_(* &quot;-&quot;??_);_(@_)">
                  <c:v>706.18393460234779</c:v>
                </c:pt>
                <c:pt idx="62" formatCode="_(* #,##0_);_(* \(#,##0\);_(* &quot;-&quot;??_);_(@_)">
                  <c:v>724.88219669169689</c:v>
                </c:pt>
                <c:pt idx="63" formatCode="_(* #,##0_);_(* \(#,##0\);_(* &quot;-&quot;??_);_(@_)">
                  <c:v>743.58045878104599</c:v>
                </c:pt>
                <c:pt idx="64" formatCode="_(* #,##0_);_(* \(#,##0\);_(* &quot;-&quot;??_);_(@_)">
                  <c:v>762.27872087039532</c:v>
                </c:pt>
                <c:pt idx="65" formatCode="_(* #,##0_);_(* \(#,##0\);_(* &quot;-&quot;??_);_(@_)">
                  <c:v>780.97698295974442</c:v>
                </c:pt>
                <c:pt idx="66" formatCode="_(* #,##0_);_(* \(#,##0\);_(* &quot;-&quot;??_);_(@_)">
                  <c:v>799.67524504909363</c:v>
                </c:pt>
                <c:pt idx="67" formatCode="_(* #,##0_);_(* \(#,##0\);_(* &quot;-&quot;??_);_(@_)">
                  <c:v>818.37350713844285</c:v>
                </c:pt>
                <c:pt idx="68" formatCode="_(* #,##0_);_(* \(#,##0\);_(* &quot;-&quot;??_);_(@_)">
                  <c:v>837.07176922779195</c:v>
                </c:pt>
                <c:pt idx="69" formatCode="_(* #,##0_);_(* \(#,##0\);_(* &quot;-&quot;??_);_(@_)">
                  <c:v>855.77003131714127</c:v>
                </c:pt>
                <c:pt idx="70" formatCode="_(* #,##0_);_(* \(#,##0\);_(* &quot;-&quot;??_);_(@_)">
                  <c:v>874.46829340649037</c:v>
                </c:pt>
                <c:pt idx="71" formatCode="_(* #,##0_);_(* \(#,##0\);_(* &quot;-&quot;??_);_(@_)">
                  <c:v>893.16655549583948</c:v>
                </c:pt>
                <c:pt idx="72" formatCode="_(* #,##0_);_(* \(#,##0\);_(* &quot;-&quot;??_);_(@_)">
                  <c:v>911.8648175851888</c:v>
                </c:pt>
                <c:pt idx="73" formatCode="_(* #,##0_);_(* \(#,##0\);_(* &quot;-&quot;??_);_(@_)">
                  <c:v>930.5630796745379</c:v>
                </c:pt>
                <c:pt idx="74" formatCode="_(* #,##0_);_(* \(#,##0\);_(* &quot;-&quot;??_);_(@_)">
                  <c:v>949.26134176388723</c:v>
                </c:pt>
                <c:pt idx="75" formatCode="_(* #,##0_);_(* \(#,##0\);_(* &quot;-&quot;??_);_(@_)">
                  <c:v>967.95960385323633</c:v>
                </c:pt>
                <c:pt idx="76" formatCode="_(* #,##0_);_(* \(#,##0\);_(* &quot;-&quot;??_);_(@_)">
                  <c:v>986.65786594258543</c:v>
                </c:pt>
                <c:pt idx="77" formatCode="_(* #,##0_);_(* \(#,##0\);_(* &quot;-&quot;??_);_(@_)">
                  <c:v>1005.3561280319348</c:v>
                </c:pt>
                <c:pt idx="78" formatCode="_(* #,##0_);_(* \(#,##0\);_(* &quot;-&quot;??_);_(@_)">
                  <c:v>1024.0543901212839</c:v>
                </c:pt>
                <c:pt idx="79" formatCode="_(* #,##0_);_(* \(#,##0\);_(* &quot;-&quot;??_);_(@_)">
                  <c:v>1042.752652210633</c:v>
                </c:pt>
                <c:pt idx="80" formatCode="_(* #,##0_);_(* \(#,##0\);_(* &quot;-&quot;??_);_(@_)">
                  <c:v>1061.4509142999823</c:v>
                </c:pt>
                <c:pt idx="81" formatCode="_(* #,##0_);_(* \(#,##0\);_(* &quot;-&quot;??_);_(@_)">
                  <c:v>1080.1491763893314</c:v>
                </c:pt>
                <c:pt idx="82" formatCode="_(* #,##0_);_(* \(#,##0\);_(* &quot;-&quot;??_);_(@_)">
                  <c:v>1098.8474384786807</c:v>
                </c:pt>
                <c:pt idx="83" formatCode="_(* #,##0_);_(* \(#,##0\);_(* &quot;-&quot;??_);_(@_)">
                  <c:v>1117.5457005680298</c:v>
                </c:pt>
                <c:pt idx="84" formatCode="_(* #,##0_);_(* \(#,##0\);_(* &quot;-&quot;??_);_(@_)">
                  <c:v>1136.2439626573789</c:v>
                </c:pt>
                <c:pt idx="85" formatCode="_(* #,##0_);_(* \(#,##0\);_(* &quot;-&quot;??_);_(@_)">
                  <c:v>1154.9422247467282</c:v>
                </c:pt>
                <c:pt idx="86" formatCode="_(* #,##0_);_(* \(#,##0\);_(* &quot;-&quot;??_);_(@_)">
                  <c:v>1173.6404868360773</c:v>
                </c:pt>
                <c:pt idx="87" formatCode="_(* #,##0_);_(* \(#,##0\);_(* &quot;-&quot;??_);_(@_)">
                  <c:v>1192.3387489254264</c:v>
                </c:pt>
                <c:pt idx="88" formatCode="_(* #,##0_);_(* \(#,##0\);_(* &quot;-&quot;??_);_(@_)">
                  <c:v>1211.0370110147758</c:v>
                </c:pt>
                <c:pt idx="89" formatCode="_(* #,##0_);_(* \(#,##0\);_(* &quot;-&quot;??_);_(@_)">
                  <c:v>1229.7352731041249</c:v>
                </c:pt>
                <c:pt idx="90" formatCode="_(* #,##0_);_(* \(#,##0\);_(* &quot;-&quot;??_);_(@_)">
                  <c:v>1248.4335351934742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9-4AF2-B423-22FCF2BD82FF}"/>
            </c:ext>
          </c:extLst>
        </c:ser>
        <c:ser>
          <c:idx val="2"/>
          <c:order val="2"/>
          <c:tx>
            <c:strRef>
              <c:f>'F AD0406'!$D$1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AD0406'!$A$2:$A$92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</c:numCache>
            </c:numRef>
          </c:cat>
          <c:val>
            <c:numRef>
              <c:f>'F AD0406'!$D$2:$D$92</c:f>
              <c:numCache>
                <c:formatCode>General</c:formatCode>
                <c:ptCount val="91"/>
                <c:pt idx="40" formatCode="_(* #,##0_);_(* \(#,##0\);_(* &quot;-&quot;??_);_(@_)">
                  <c:v>311</c:v>
                </c:pt>
                <c:pt idx="41" formatCode="_(* #,##0_);_(* \(#,##0\);_(* &quot;-&quot;??_);_(@_)">
                  <c:v>324.50687818412126</c:v>
                </c:pt>
                <c:pt idx="42" formatCode="_(* #,##0_);_(* \(#,##0\);_(* &quot;-&quot;??_);_(@_)">
                  <c:v>337.02069932401906</c:v>
                </c:pt>
                <c:pt idx="43" formatCode="_(* #,##0_);_(* \(#,##0\);_(* &quot;-&quot;??_);_(@_)">
                  <c:v>347.39701863937887</c:v>
                </c:pt>
                <c:pt idx="44" formatCode="_(* #,##0_);_(* \(#,##0\);_(* &quot;-&quot;??_);_(@_)">
                  <c:v>356.25373579048505</c:v>
                </c:pt>
                <c:pt idx="45" formatCode="_(* #,##0_);_(* \(#,##0\);_(* &quot;-&quot;??_);_(@_)">
                  <c:v>363.85655465926908</c:v>
                </c:pt>
                <c:pt idx="46" formatCode="_(* #,##0_);_(* \(#,##0\);_(* &quot;-&quot;??_);_(@_)">
                  <c:v>370.35654731439865</c:v>
                </c:pt>
                <c:pt idx="47" formatCode="_(* #,##0_);_(* \(#,##0\);_(* &quot;-&quot;??_);_(@_)">
                  <c:v>375.85565908998541</c:v>
                </c:pt>
                <c:pt idx="48" formatCode="_(* #,##0_);_(* \(#,##0\);_(* &quot;-&quot;??_);_(@_)">
                  <c:v>380.42967372176548</c:v>
                </c:pt>
                <c:pt idx="49" formatCode="_(* #,##0_);_(* \(#,##0\);_(* &quot;-&quot;??_);_(@_)">
                  <c:v>384.13831713311276</c:v>
                </c:pt>
                <c:pt idx="50" formatCode="_(* #,##0_);_(* \(#,##0\);_(* &quot;-&quot;??_);_(@_)">
                  <c:v>387.03049682206603</c:v>
                </c:pt>
                <c:pt idx="51" formatCode="_(* #,##0_);_(* \(#,##0\);_(* &quot;-&quot;??_);_(@_)">
                  <c:v>389.14735365989839</c:v>
                </c:pt>
                <c:pt idx="52" formatCode="_(* #,##0_);_(* \(#,##0\);_(* &quot;-&quot;??_);_(@_)">
                  <c:v>390.52419411874968</c:v>
                </c:pt>
                <c:pt idx="53" formatCode="_(* #,##0_);_(* \(#,##0\);_(* &quot;-&quot;??_);_(@_)">
                  <c:v>391.19179116399727</c:v>
                </c:pt>
                <c:pt idx="54" formatCode="_(* #,##0_);_(* \(#,##0\);_(* &quot;-&quot;??_);_(@_)">
                  <c:v>391.17730184570678</c:v>
                </c:pt>
                <c:pt idx="55" formatCode="_(* #,##0_);_(* \(#,##0\);_(* &quot;-&quot;??_);_(@_)">
                  <c:v>390.50493845643166</c:v>
                </c:pt>
                <c:pt idx="56" formatCode="_(* #,##0_);_(* \(#,##0\);_(* &quot;-&quot;??_);_(@_)">
                  <c:v>389.19647390180614</c:v>
                </c:pt>
                <c:pt idx="57" formatCode="_(* #,##0_);_(* \(#,##0\);_(* &quot;-&quot;??_);_(@_)">
                  <c:v>387.27163138143936</c:v>
                </c:pt>
                <c:pt idx="58" formatCode="_(* #,##0_);_(* \(#,##0\);_(* &quot;-&quot;??_);_(@_)">
                  <c:v>384.7483908736092</c:v>
                </c:pt>
                <c:pt idx="59" formatCode="_(* #,##0_);_(* \(#,##0\);_(* &quot;-&quot;??_);_(@_)">
                  <c:v>381.64323426719659</c:v>
                </c:pt>
                <c:pt idx="60" formatCode="_(* #,##0_);_(* \(#,##0\);_(* &quot;-&quot;??_);_(@_)">
                  <c:v>377.97134427343252</c:v>
                </c:pt>
                <c:pt idx="61" formatCode="_(* #,##0_);_(* \(#,##0\);_(* &quot;-&quot;??_);_(@_)">
                  <c:v>373.74676787292196</c:v>
                </c:pt>
                <c:pt idx="62" formatCode="_(* #,##0_);_(* \(#,##0\);_(* &quot;-&quot;??_);_(@_)">
                  <c:v>368.9825521129585</c:v>
                </c:pt>
                <c:pt idx="63" formatCode="_(* #,##0_);_(* \(#,##0\);_(* &quot;-&quot;??_);_(@_)">
                  <c:v>363.69085804373719</c:v>
                </c:pt>
                <c:pt idx="64" formatCode="_(* #,##0_);_(* \(#,##0\);_(* &quot;-&quot;??_);_(@_)">
                  <c:v>357.88305715410831</c:v>
                </c:pt>
                <c:pt idx="65" formatCode="_(* #,##0_);_(* \(#,##0\);_(* &quot;-&quot;??_);_(@_)">
                  <c:v>351.56981364135163</c:v>
                </c:pt>
                <c:pt idx="66" formatCode="_(* #,##0_);_(* \(#,##0\);_(* &quot;-&quot;??_);_(@_)">
                  <c:v>344.76115509907117</c:v>
                </c:pt>
                <c:pt idx="67" formatCode="_(* #,##0_);_(* \(#,##0\);_(* &quot;-&quot;??_);_(@_)">
                  <c:v>337.46653365000157</c:v>
                </c:pt>
                <c:pt idx="68" formatCode="_(* #,##0_);_(* \(#,##0\);_(* &quot;-&quot;??_);_(@_)">
                  <c:v>329.69487913078501</c:v>
                </c:pt>
                <c:pt idx="69" formatCode="_(* #,##0_);_(* \(#,##0\);_(* &quot;-&quot;??_);_(@_)">
                  <c:v>321.45464561562505</c:v>
                </c:pt>
                <c:pt idx="70" formatCode="_(* #,##0_);_(* \(#,##0\);_(* &quot;-&quot;??_);_(@_)">
                  <c:v>312.75385231869791</c:v>
                </c:pt>
                <c:pt idx="71" formatCode="_(* #,##0_);_(* \(#,##0\);_(* &quot;-&quot;??_);_(@_)">
                  <c:v>303.60011972260713</c:v>
                </c:pt>
                <c:pt idx="72" formatCode="_(* #,##0_);_(* \(#,##0\);_(* &quot;-&quot;??_);_(@_)">
                  <c:v>294.00070162852057</c:v>
                </c:pt>
                <c:pt idx="73" formatCode="_(* #,##0_);_(* \(#,##0\);_(* &quot;-&quot;??_);_(@_)">
                  <c:v>283.96251370319055</c:v>
                </c:pt>
                <c:pt idx="74" formatCode="_(* #,##0_);_(* \(#,##0\);_(* &quot;-&quot;??_);_(@_)">
                  <c:v>273.4921590015939</c:v>
                </c:pt>
                <c:pt idx="75" formatCode="_(* #,##0_);_(* \(#,##0\);_(* &quot;-&quot;??_);_(@_)">
                  <c:v>262.59595086608601</c:v>
                </c:pt>
                <c:pt idx="76" formatCode="_(* #,##0_);_(* \(#,##0\);_(* &quot;-&quot;??_);_(@_)">
                  <c:v>251.27993353969202</c:v>
                </c:pt>
                <c:pt idx="77" formatCode="_(* #,##0_);_(* \(#,##0\);_(* &quot;-&quot;??_);_(@_)">
                  <c:v>239.54990077940113</c:v>
                </c:pt>
                <c:pt idx="78" formatCode="_(* #,##0_);_(* \(#,##0\);_(* &quot;-&quot;??_);_(@_)">
                  <c:v>227.41141271270806</c:v>
                </c:pt>
                <c:pt idx="79" formatCode="_(* #,##0_);_(* \(#,##0\);_(* &quot;-&quot;??_);_(@_)">
                  <c:v>214.86981114537195</c:v>
                </c:pt>
                <c:pt idx="80" formatCode="_(* #,##0_);_(* \(#,##0\);_(* &quot;-&quot;??_);_(@_)">
                  <c:v>201.93023349897237</c:v>
                </c:pt>
                <c:pt idx="81" formatCode="_(* #,##0_);_(* \(#,##0\);_(* &quot;-&quot;??_);_(@_)">
                  <c:v>188.59762553226506</c:v>
                </c:pt>
                <c:pt idx="82" formatCode="_(* #,##0_);_(* \(#,##0\);_(* &quot;-&quot;??_);_(@_)">
                  <c:v>174.87675297966393</c:v>
                </c:pt>
                <c:pt idx="83" formatCode="_(* #,##0_);_(* \(#,##0\);_(* &quot;-&quot;??_);_(@_)">
                  <c:v>160.77221222270055</c:v>
                </c:pt>
                <c:pt idx="84" formatCode="_(* #,##0_);_(* \(#,##0\);_(* &quot;-&quot;??_);_(@_)">
                  <c:v>146.2884400955063</c:v>
                </c:pt>
                <c:pt idx="85" formatCode="_(* #,##0_);_(* \(#,##0\);_(* &quot;-&quot;??_);_(@_)">
                  <c:v>131.42972291271872</c:v>
                </c:pt>
                <c:pt idx="86" formatCode="_(* #,##0_);_(* \(#,##0\);_(* &quot;-&quot;??_);_(@_)">
                  <c:v>116.20020479742311</c:v>
                </c:pt>
                <c:pt idx="87" formatCode="_(* #,##0_);_(* \(#,##0\);_(* &quot;-&quot;??_);_(@_)">
                  <c:v>100.60389537746642</c:v>
                </c:pt>
                <c:pt idx="88" formatCode="_(* #,##0_);_(* \(#,##0\);_(* &quot;-&quot;??_);_(@_)">
                  <c:v>84.644676910484122</c:v>
                </c:pt>
                <c:pt idx="89" formatCode="_(* #,##0_);_(* \(#,##0\);_(* &quot;-&quot;??_);_(@_)">
                  <c:v>68.326310891079629</c:v>
                </c:pt>
                <c:pt idx="90" formatCode="_(* #,##0_);_(* \(#,##0\);_(* &quot;-&quot;??_);_(@_)">
                  <c:v>51.652444187604033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9-4AF2-B423-22FCF2BD82FF}"/>
            </c:ext>
          </c:extLst>
        </c:ser>
        <c:ser>
          <c:idx val="3"/>
          <c:order val="3"/>
          <c:tx>
            <c:strRef>
              <c:f>'F AD0406'!$E$1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AD0406'!$A$2:$A$92</c:f>
              <c:numCache>
                <c:formatCode>dd/mm/yy;@</c:formatCode>
                <c:ptCount val="9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</c:numCache>
            </c:numRef>
          </c:cat>
          <c:val>
            <c:numRef>
              <c:f>'F AD0406'!$E$2:$E$92</c:f>
              <c:numCache>
                <c:formatCode>General</c:formatCode>
                <c:ptCount val="91"/>
                <c:pt idx="40" formatCode="_(* #,##0_);_(* \(#,##0\);_(* &quot;-&quot;??_);_(@_)">
                  <c:v>311</c:v>
                </c:pt>
                <c:pt idx="41" formatCode="_(* #,##0_);_(* \(#,##0\);_(* &quot;-&quot;??_);_(@_)">
                  <c:v>339.93050744660667</c:v>
                </c:pt>
                <c:pt idx="42" formatCode="_(* #,##0_);_(* \(#,##0\);_(* &quot;-&quot;??_);_(@_)">
                  <c:v>364.8132104854073</c:v>
                </c:pt>
                <c:pt idx="43" formatCode="_(* #,##0_);_(* \(#,##0\);_(* &quot;-&quot;??_);_(@_)">
                  <c:v>391.83341534874592</c:v>
                </c:pt>
                <c:pt idx="44" formatCode="_(* #,##0_);_(* \(#,##0\);_(* &quot;-&quot;??_);_(@_)">
                  <c:v>420.37322237633805</c:v>
                </c:pt>
                <c:pt idx="45" formatCode="_(* #,##0_);_(* \(#,##0\);_(* &quot;-&quot;??_);_(@_)">
                  <c:v>450.16692768625234</c:v>
                </c:pt>
                <c:pt idx="46" formatCode="_(* #,##0_);_(* \(#,##0\);_(* &quot;-&quot;??_);_(@_)">
                  <c:v>481.06345920982119</c:v>
                </c:pt>
                <c:pt idx="47" formatCode="_(* #,##0_);_(* \(#,##0\);_(* &quot;-&quot;??_);_(@_)">
                  <c:v>512.96087161293292</c:v>
                </c:pt>
                <c:pt idx="48" formatCode="_(* #,##0_);_(* \(#,##0\);_(* &quot;-&quot;??_);_(@_)">
                  <c:v>545.78338115985116</c:v>
                </c:pt>
                <c:pt idx="49" formatCode="_(* #,##0_);_(* \(#,##0\);_(* &quot;-&quot;??_);_(@_)">
                  <c:v>579.47126192720214</c:v>
                </c:pt>
                <c:pt idx="50" formatCode="_(* #,##0_);_(* \(#,##0\);_(* &quot;-&quot;??_);_(@_)">
                  <c:v>613.97560641694724</c:v>
                </c:pt>
                <c:pt idx="51" formatCode="_(* #,##0_);_(* \(#,##0\);_(* &quot;-&quot;??_);_(@_)">
                  <c:v>649.25527375781337</c:v>
                </c:pt>
                <c:pt idx="52" formatCode="_(* #,##0_);_(* \(#,##0\);_(* &quot;-&quot;??_);_(@_)">
                  <c:v>685.27495747766034</c:v>
                </c:pt>
                <c:pt idx="53" formatCode="_(* #,##0_);_(* \(#,##0\);_(* &quot;-&quot;??_);_(@_)">
                  <c:v>722.00388461111106</c:v>
                </c:pt>
                <c:pt idx="54" formatCode="_(* #,##0_);_(* \(#,##0\);_(* &quot;-&quot;??_);_(@_)">
                  <c:v>759.41489810810003</c:v>
                </c:pt>
                <c:pt idx="55" formatCode="_(* #,##0_);_(* \(#,##0\);_(* &quot;-&quot;??_);_(@_)">
                  <c:v>797.48378567607335</c:v>
                </c:pt>
                <c:pt idx="56" formatCode="_(* #,##0_);_(* \(#,##0\);_(* &quot;-&quot;??_);_(@_)">
                  <c:v>836.18877440939752</c:v>
                </c:pt>
                <c:pt idx="57" formatCode="_(* #,##0_);_(* \(#,##0\);_(* &quot;-&quot;??_);_(@_)">
                  <c:v>875.51014110846245</c:v>
                </c:pt>
                <c:pt idx="58" formatCode="_(* #,##0_);_(* \(#,##0\);_(* &quot;-&quot;??_);_(@_)">
                  <c:v>915.4299057949911</c:v>
                </c:pt>
                <c:pt idx="59" formatCode="_(* #,##0_);_(* \(#,##0\);_(* &quot;-&quot;??_);_(@_)">
                  <c:v>955.93158658010213</c:v>
                </c:pt>
                <c:pt idx="60" formatCode="_(* #,##0_);_(* \(#,##0\);_(* &quot;-&quot;??_);_(@_)">
                  <c:v>997.00000075256435</c:v>
                </c:pt>
                <c:pt idx="61" formatCode="_(* #,##0_);_(* \(#,##0\);_(* &quot;-&quot;??_);_(@_)">
                  <c:v>1038.6211013317736</c:v>
                </c:pt>
                <c:pt idx="62" formatCode="_(* #,##0_);_(* \(#,##0\);_(* &quot;-&quot;??_);_(@_)">
                  <c:v>1080.7818412704353</c:v>
                </c:pt>
                <c:pt idx="63" formatCode="_(* #,##0_);_(* \(#,##0\);_(* &quot;-&quot;??_);_(@_)">
                  <c:v>1123.4700595183549</c:v>
                </c:pt>
                <c:pt idx="64" formatCode="_(* #,##0_);_(* \(#,##0\);_(* &quot;-&quot;??_);_(@_)">
                  <c:v>1166.6743845866822</c:v>
                </c:pt>
                <c:pt idx="65" formatCode="_(* #,##0_);_(* \(#,##0\);_(* &quot;-&quot;??_);_(@_)">
                  <c:v>1210.3841522781372</c:v>
                </c:pt>
                <c:pt idx="66" formatCode="_(* #,##0_);_(* \(#,##0\);_(* &quot;-&quot;??_);_(@_)">
                  <c:v>1254.5893349991161</c:v>
                </c:pt>
                <c:pt idx="67" formatCode="_(* #,##0_);_(* \(#,##0\);_(* &quot;-&quot;??_);_(@_)">
                  <c:v>1299.2804806268841</c:v>
                </c:pt>
                <c:pt idx="68" formatCode="_(* #,##0_);_(* \(#,##0\);_(* &quot;-&quot;??_);_(@_)">
                  <c:v>1344.4486593247989</c:v>
                </c:pt>
                <c:pt idx="69" formatCode="_(* #,##0_);_(* \(#,##0\);_(* &quot;-&quot;??_);_(@_)">
                  <c:v>1390.0854170186576</c:v>
                </c:pt>
                <c:pt idx="70" formatCode="_(* #,##0_);_(* \(#,##0\);_(* &quot;-&quot;??_);_(@_)">
                  <c:v>1436.1827344942828</c:v>
                </c:pt>
                <c:pt idx="71" formatCode="_(* #,##0_);_(* \(#,##0\);_(* &quot;-&quot;??_);_(@_)">
                  <c:v>1482.7329912690718</c:v>
                </c:pt>
                <c:pt idx="72" formatCode="_(* #,##0_);_(* \(#,##0\);_(* &quot;-&quot;??_);_(@_)">
                  <c:v>1529.728933541857</c:v>
                </c:pt>
                <c:pt idx="73" formatCode="_(* #,##0_);_(* \(#,##0\);_(* &quot;-&quot;??_);_(@_)">
                  <c:v>1577.1636456458853</c:v>
                </c:pt>
                <c:pt idx="74" formatCode="_(* #,##0_);_(* \(#,##0\);_(* &quot;-&quot;??_);_(@_)">
                  <c:v>1625.0305245261807</c:v>
                </c:pt>
                <c:pt idx="75" formatCode="_(* #,##0_);_(* \(#,##0\);_(* &quot;-&quot;??_);_(@_)">
                  <c:v>1673.3232568403866</c:v>
                </c:pt>
                <c:pt idx="76" formatCode="_(* #,##0_);_(* \(#,##0\);_(* &quot;-&quot;??_);_(@_)">
                  <c:v>1722.0357983454787</c:v>
                </c:pt>
                <c:pt idx="77" formatCode="_(* #,##0_);_(* \(#,##0\);_(* &quot;-&quot;??_);_(@_)">
                  <c:v>1771.1623552844685</c:v>
                </c:pt>
                <c:pt idx="78" formatCode="_(* #,##0_);_(* \(#,##0\);_(* &quot;-&quot;??_);_(@_)">
                  <c:v>1820.6973675298595</c:v>
                </c:pt>
                <c:pt idx="79" formatCode="_(* #,##0_);_(* \(#,##0\);_(* &quot;-&quot;??_);_(@_)">
                  <c:v>1870.6354932758941</c:v>
                </c:pt>
                <c:pt idx="80" formatCode="_(* #,##0_);_(* \(#,##0\);_(* &quot;-&quot;??_);_(@_)">
                  <c:v>1920.9715951009921</c:v>
                </c:pt>
                <c:pt idx="81" formatCode="_(* #,##0_);_(* \(#,##0\);_(* &quot;-&quot;??_);_(@_)">
                  <c:v>1971.7007272463977</c:v>
                </c:pt>
                <c:pt idx="82" formatCode="_(* #,##0_);_(* \(#,##0\);_(* &quot;-&quot;??_);_(@_)">
                  <c:v>2022.8181239776975</c:v>
                </c:pt>
                <c:pt idx="83" formatCode="_(* #,##0_);_(* \(#,##0\);_(* &quot;-&quot;??_);_(@_)">
                  <c:v>2074.3191889133591</c:v>
                </c:pt>
                <c:pt idx="84" formatCode="_(* #,##0_);_(* \(#,##0\);_(* &quot;-&quot;??_);_(@_)">
                  <c:v>2126.1994852192515</c:v>
                </c:pt>
                <c:pt idx="85" formatCode="_(* #,##0_);_(* \(#,##0\);_(* &quot;-&quot;??_);_(@_)">
                  <c:v>2178.4547265807378</c:v>
                </c:pt>
                <c:pt idx="86" formatCode="_(* #,##0_);_(* \(#,##0\);_(* &quot;-&quot;??_);_(@_)">
                  <c:v>2231.0807688747318</c:v>
                </c:pt>
                <c:pt idx="87" formatCode="_(* #,##0_);_(* \(#,##0\);_(* &quot;-&quot;??_);_(@_)">
                  <c:v>2284.0736024733865</c:v>
                </c:pt>
                <c:pt idx="88" formatCode="_(* #,##0_);_(* \(#,##0\);_(* &quot;-&quot;??_);_(@_)">
                  <c:v>2337.4293451190674</c:v>
                </c:pt>
                <c:pt idx="89" formatCode="_(* #,##0_);_(* \(#,##0\);_(* &quot;-&quot;??_);_(@_)">
                  <c:v>2391.1442353171701</c:v>
                </c:pt>
                <c:pt idx="90" formatCode="_(* #,##0_);_(* \(#,##0\);_(* &quot;-&quot;??_);_(@_)">
                  <c:v>2445.2146261993444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9-4AF2-B423-22FCF2BD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76111"/>
        <c:axId val="924849711"/>
      </c:lineChart>
      <c:catAx>
        <c:axId val="742176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49711"/>
        <c:crosses val="autoZero"/>
        <c:auto val="1"/>
        <c:lblAlgn val="ctr"/>
        <c:lblOffset val="100"/>
        <c:noMultiLvlLbl val="0"/>
      </c:catAx>
      <c:valAx>
        <c:axId val="9248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7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57150</xdr:rowOff>
    </xdr:from>
    <xdr:to>
      <xdr:col>26</xdr:col>
      <xdr:colOff>285750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15</xdr:col>
      <xdr:colOff>438150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</xdr:row>
      <xdr:rowOff>142875</xdr:rowOff>
    </xdr:from>
    <xdr:to>
      <xdr:col>23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22F68-80E2-497B-BAFF-773BB338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123825</xdr:rowOff>
    </xdr:from>
    <xdr:to>
      <xdr:col>22</xdr:col>
      <xdr:colOff>504825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1C0B-F9B8-4988-9F07-AC2803F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9BB27-CB60-4B7D-A3AA-23B2C7CB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3F77D-AFEB-4A83-B1BE-62FF8EC50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142874</xdr:rowOff>
    </xdr:from>
    <xdr:to>
      <xdr:col>25</xdr:col>
      <xdr:colOff>76200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A69BA-4D81-4E57-A53C-B9FC20BB9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168D8-F702-441D-9073-70218BADA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2</xdr:row>
      <xdr:rowOff>142874</xdr:rowOff>
    </xdr:from>
    <xdr:to>
      <xdr:col>25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0FDAD-F6EE-422F-98B3-A9DA01805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3F341-365C-4A60-B1F2-4ADFE45E3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84674-20DD-4E18-A67D-679E6F9D4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N50" totalsRowShown="0" headerRowDxfId="217" dataDxfId="215" headerRowBorderDxfId="216" tableBorderDxfId="214" totalsRowBorderDxfId="213">
  <autoFilter ref="A1:AN50" xr:uid="{4B85C8C0-D087-4D48-9E65-AF70C439B36D}"/>
  <tableColumns count="40">
    <tableColumn id="1" xr3:uid="{537F76B1-0773-408D-AD11-67AD04BFF52D}" name="Date" dataDxfId="212"/>
    <tableColumn id="2" xr3:uid="{0008A3F2-641C-4618-8519-1BB2BB8CD8F1}" name="AS (Acc. Suspects)" dataDxfId="211"/>
    <tableColumn id="33" xr3:uid="{B1F41BDB-6F83-45BD-886D-945164699B24}" name="AC (Acc. Confirmed)" dataDxfId="210"/>
    <tableColumn id="35" xr3:uid="{D8AF82E6-615D-4268-9F5D-45734AB5BB49}" name="AR (Acc. Recovered)" dataDxfId="209"/>
    <tableColumn id="34" xr3:uid="{27A2DFCD-0B9B-4F48-B9EF-2777BE72D531}" name="AD (Acc. Deaths)" dataDxfId="208"/>
    <tableColumn id="39" xr3:uid="{A6FE9DB6-7EF5-4D96-B970-1E4084DE08C6}" name="AN (Acc. Negatives)" dataDxfId="207"/>
    <tableColumn id="38" xr3:uid="{F3572767-B889-4E30-A84E-C02E3F871279}" name="AH (Acc. Hospital)" dataDxfId="206"/>
    <tableColumn id="40" xr3:uid="{904CA045-71CF-4120-9C54-29CFD3B51156}" name="AI (Acc. ICU)" dataDxfId="205"/>
    <tableColumn id="37" xr3:uid="{1713B47D-516C-43E5-BB78-70FCE1C56DFC}" name="AL (Acc. Pending Lab)" dataDxfId="204"/>
    <tableColumn id="36" xr3:uid="{14A03D4F-82FF-430E-B0F4-6CB3B0E8AFA8}" name="AV (Acc. Surveillance)" dataDxfId="203"/>
    <tableColumn id="3" xr3:uid="{B05831DB-9EFA-484C-8251-3E968EF874D8}" name="DNS (Daily New Suspects)" dataDxfId="202"/>
    <tableColumn id="44" xr3:uid="{77353AAF-2FDA-4BBD-8786-4C210674B1BF}" name="DNC (Daily New Confirmed)" dataDxfId="201"/>
    <tableColumn id="45" xr3:uid="{C6181719-CC5E-4E1A-AC6B-2A5D74E2B3E8}" name="DNR (Daily New Recovered)" dataDxfId="200"/>
    <tableColumn id="46" xr3:uid="{51A594EE-5359-44DA-B689-56648C363749}" name="DND (Daily New Deaths)" dataDxfId="199"/>
    <tableColumn id="47" xr3:uid="{B7648E74-EBC4-484E-88B3-0045CEEB410F}" name="DNN (Daily New Negatives)" dataDxfId="198">
      <calculatedColumnFormula>Data[[#This Row],[AN (Acc. Negatives)]]-F1</calculatedColumnFormula>
    </tableColumn>
    <tableColumn id="42" xr3:uid="{737786A2-9F98-4CD5-AECE-E2E2D3BADFF1}" name="DNH (Daily New Hospital)" dataDxfId="197">
      <calculatedColumnFormula>Data[[#This Row],[AH (Acc. Hospital)]]-G1</calculatedColumnFormula>
    </tableColumn>
    <tableColumn id="43" xr3:uid="{BFCA8C58-56C5-48D8-B0D3-B4B44031A59A}" name="DNI (Daily New ICU)" dataDxfId="196">
      <calculatedColumnFormula>Data[[#This Row],[AI (Acc. ICU)]]-H1</calculatedColumnFormula>
    </tableColumn>
    <tableColumn id="48" xr3:uid="{6CACEBF4-593A-46BC-A478-6480A9259D84}" name="DNL (Daily New Pending Lab)" dataDxfId="195">
      <calculatedColumnFormula>Data[[#This Row],[AL (Acc. Pending Lab)]]-I1</calculatedColumnFormula>
    </tableColumn>
    <tableColumn id="41" xr3:uid="{ABA14777-C6C0-4F6C-BC57-D83D38487AE9}" name="DNV (Daily New Surveillance)" dataDxfId="194">
      <calculatedColumnFormula>Data[[#This Row],[AV (Acc. Surveillance)]]-J1</calculatedColumnFormula>
    </tableColumn>
    <tableColumn id="49" xr3:uid="{DE0E97D8-28EF-47F0-8805-8CD1C1585AC7}" name="Active Cases" dataDxfId="193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192">
      <calculatedColumnFormula>Data[[#This Row],[DNS (Daily New Suspects)]]/B1</calculatedColumnFormula>
    </tableColumn>
    <tableColumn id="50" xr3:uid="{F83577D1-CD7F-4B76-8269-2AAC4EE28699}" name="DNC / Prev AC" dataDxfId="191">
      <calculatedColumnFormula>Data[[#This Row],[DNC (Daily New Confirmed)]]/C1</calculatedColumnFormula>
    </tableColumn>
    <tableColumn id="56" xr3:uid="{9C72D354-7A51-4C64-8E4D-6DD3F10A82AE}" name="DNR / Prev AR" dataDxfId="190" dataCellStyle="Percent">
      <calculatedColumnFormula>Data[[#This Row],[DNR (Daily New Recovered)]]/D1</calculatedColumnFormula>
    </tableColumn>
    <tableColumn id="57" xr3:uid="{C219B621-113A-4218-B8D9-7CBAFE2631DD}" name="DND / Prev AD" dataDxfId="189" dataCellStyle="Percent">
      <calculatedColumnFormula>Data[[#This Row],[DND (Daily New Deaths)]]/E1</calculatedColumnFormula>
    </tableColumn>
    <tableColumn id="58" xr3:uid="{00EF6CA8-850A-4528-96CE-B66FA03F79D4}" name="Dif DNS vs Prev DNS" dataDxfId="188" dataCellStyle="Comma">
      <calculatedColumnFormula>Data[[#This Row],[DNS (Daily New Suspects)]]-K1</calculatedColumnFormula>
    </tableColumn>
    <tableColumn id="54" xr3:uid="{73F5E75A-2729-485C-9F78-BC5C00CF8374}" name="Dif DNC vs Prev DNC" dataDxfId="187" dataCellStyle="Percent">
      <calculatedColumnFormula>Data[[#This Row],[DNC (Daily New Confirmed)]]-L1</calculatedColumnFormula>
    </tableColumn>
    <tableColumn id="60" xr3:uid="{A41CC914-5342-480D-A1C2-03187BEF256A}" name="AC % AS" dataDxfId="186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185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184" dataCellStyle="Percent">
      <calculatedColumnFormula>Data[[#This Row],[AD (Acc. Deaths)]]/Data[[#This Row],[AS (Acc. Suspects)]]</calculatedColumnFormula>
    </tableColumn>
    <tableColumn id="51" xr3:uid="{E97E275F-04DE-439A-8ACF-32433CE3A541}" name="AC % AN" dataDxfId="183">
      <calculatedColumnFormula>Data[[#This Row],[AC (Acc. Confirmed)]]/Data[[#This Row],[AN (Acc. Negatives)]]</calculatedColumnFormula>
    </tableColumn>
    <tableColumn id="66" xr3:uid="{C4A93212-B0D1-4EDC-BBB7-434A9E69C6D7}" name="AH % AC" dataDxfId="182">
      <calculatedColumnFormula>Data[[#This Row],[AH (Acc. Hospital)]]/Data[[#This Row],[AC (Acc. Confirmed)]]</calculatedColumnFormula>
    </tableColumn>
    <tableColumn id="67" xr3:uid="{FF08FDE4-B4F4-4855-A23B-2D2C917DBED6}" name="AI % AH" dataDxfId="181">
      <calculatedColumnFormula>Data[[#This Row],[AI (Acc. ICU)]]/Data[[#This Row],[AH (Acc. Hospital)]]</calculatedColumnFormula>
    </tableColumn>
    <tableColumn id="65" xr3:uid="{05B1C735-9629-4AE5-9401-D9B2E627C503}" name="AL % AS" dataDxfId="180">
      <calculatedColumnFormula>Data[[#This Row],[AL (Acc. Pending Lab)]]/Data[[#This Row],[AS (Acc. Suspects)]]</calculatedColumnFormula>
    </tableColumn>
    <tableColumn id="6" xr3:uid="{4BDCE953-A35F-4789-86A5-F98C4AA344AF}" name="AN % AS" dataDxfId="179" dataCellStyle="Percent">
      <calculatedColumnFormula>Data[[#This Row],[AN (Acc. Negatives)]]/Data[[#This Row],[AS (Acc. Suspects)]]</calculatedColumnFormula>
    </tableColumn>
    <tableColumn id="20" xr3:uid="{91D01986-5984-4F08-AC6D-83F70AB781EE}" name="DNC % DNS" dataDxfId="178">
      <calculatedColumnFormula>Data[[#This Row],[DNC (Daily New Confirmed)]]/Data[[#This Row],[DNS (Daily New Suspects)]]</calculatedColumnFormula>
    </tableColumn>
    <tableColumn id="64" xr3:uid="{A40F9A6C-FD69-41C8-BF89-8A30C5CA176D}" name="DNC % DNN" dataDxfId="177">
      <calculatedColumnFormula>Data[[#This Row],[DNC (Daily New Confirmed)]]/Data[[#This Row],[DNN (Daily New Negatives)]]</calculatedColumnFormula>
    </tableColumn>
    <tableColumn id="25" xr3:uid="{0951DA88-EDD7-4580-89E9-23D53B670CAC}" name="Report ID" dataDxfId="176"/>
    <tableColumn id="21" xr3:uid="{F7DAFDBF-582E-46C5-A32A-B945C74E2942}" name="Week" dataDxfId="175">
      <calculatedColumnFormula>WEEKNUM(Data[[#This Row],[Date]])</calculatedColumnFormula>
    </tableColumn>
    <tableColumn id="22" xr3:uid="{75E95CD2-5E14-44E8-AC6C-3D702007373D}" name="Month" dataDxfId="174">
      <calculatedColumnFormula>MONTH(Data[[#This Row],[Date]])</calculatedColumnFormula>
    </tableColumn>
    <tableColumn id="23" xr3:uid="{17EBFFFD-C3E6-4217-8A7D-0CC76F549881}" name="Weekday" dataDxfId="173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5E52DF-B4CE-4767-92BB-E6492A81E3F1}" name="Table6" displayName="Table6" ref="G1:H8" totalsRowShown="0">
  <autoFilter ref="G1:H8" xr:uid="{F9048DA3-22E7-432A-823C-B2B8A8882924}"/>
  <tableColumns count="2">
    <tableColumn id="1" xr3:uid="{CF6B2CF0-4A25-431D-A581-35B109353E75}" name="Statistic"/>
    <tableColumn id="2" xr3:uid="{F4603F82-42A6-48B4-B9BF-6E4E96582FDB}" name="Value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M92" totalsRowShown="0" headerRowDxfId="49" dataDxfId="48">
  <autoFilter ref="A1:M92" xr:uid="{55C7C5FF-BF58-4905-B69E-C7F94EE3A837}"/>
  <tableColumns count="13">
    <tableColumn id="1" xr3:uid="{517BE8E7-591D-46F8-B234-3EF76B78A8F9}" name="Timeline" dataDxfId="47"/>
    <tableColumn id="2" xr3:uid="{1AE710DC-7759-41C5-A500-5EF63D1BA08E}" name="Actuals" dataDxfId="46" dataCellStyle="Comma"/>
    <tableColumn id="13" xr3:uid="{D0FC4C96-7BF6-4386-8B8A-A721EEF9C77C}" name="FCT0406" dataDxfId="16" dataCellStyle="Comma"/>
    <tableColumn id="12" xr3:uid="{BEF67495-D7CD-4546-8B70-43EBA3F2711D}" name="FCT0405" dataDxfId="45" dataCellStyle="Comma"/>
    <tableColumn id="11" xr3:uid="{27311E79-0EF2-4391-8479-DFC8620E20E8}" name="FCT0404" dataDxfId="44" dataCellStyle="Comma"/>
    <tableColumn id="10" xr3:uid="{029A9F95-F1C9-4C69-AF53-DF92507DDE3D}" name="FCT0403" dataDxfId="43" dataCellStyle="Comma"/>
    <tableColumn id="9" xr3:uid="{1AC4BEAA-1EC6-42DA-9AFA-858C40DF862A}" name="FCT0402" dataDxfId="42" dataCellStyle="Comma"/>
    <tableColumn id="8" xr3:uid="{9EC10721-43B9-444F-9C37-88A3CEB75D96}" name="FCT0401" dataDxfId="41" dataCellStyle="Comma"/>
    <tableColumn id="7" xr3:uid="{7D2A9759-75A8-4F81-A8B5-275D2257C718}" name="FCT0331" dataDxfId="40" dataCellStyle="Comma"/>
    <tableColumn id="6" xr3:uid="{019D8939-DC93-452C-8A1A-D158464B0ED7}" name="FCT0330" dataDxfId="39" dataCellStyle="Comma"/>
    <tableColumn id="4" xr3:uid="{7D5DDC68-F773-4B80-AE69-2070101A7700}" name="FCT0329" dataDxfId="38" dataCellStyle="Comma"/>
    <tableColumn id="5" xr3:uid="{378540BE-10CE-4A1C-9BD2-ECA3074D046B}" name="FCT0328" dataDxfId="37" dataCellStyle="Comma"/>
    <tableColumn id="3" xr3:uid="{E9BC202A-278C-4191-A924-F7FD31E1146E}" name="FCT0327" dataDxfId="36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F51AA6-5AFD-4A1D-B428-DDEDAF076FF4}" name="Table12" displayName="Table12" ref="A1:E91" totalsRowShown="0">
  <autoFilter ref="A1:E91" xr:uid="{4015DB2D-46C8-44B3-A576-B2E1BFFABECC}"/>
  <tableColumns count="5">
    <tableColumn id="1" xr3:uid="{606DCA20-BA6D-43D0-AE37-39CBCF317E7D}" name="Timeline" dataDxfId="35"/>
    <tableColumn id="2" xr3:uid="{3758CC8B-80A6-4294-94E5-8279F9EA4BA1}" name="Values"/>
    <tableColumn id="3" xr3:uid="{661BE202-44BF-4B08-9BD7-4E5BE380FC66}" name="Forecast" dataDxfId="34">
      <calculatedColumnFormula>_xlfn.FORECAST.ETS(A2,$B$2:$B$41,$A$2:$A$41,1,1)</calculatedColumnFormula>
    </tableColumn>
    <tableColumn id="4" xr3:uid="{6ED80D4D-F952-4CF8-979C-D5E0FC31C3B8}" name="Lower Confidence Bound" dataDxfId="33">
      <calculatedColumnFormula>C2-_xlfn.FORECAST.ETS.CONFINT(A2,$B$2:$B$41,$A$2:$A$41,0.95,1,1)</calculatedColumnFormula>
    </tableColumn>
    <tableColumn id="5" xr3:uid="{3C312A98-A4AC-4D14-88F7-193197BAF40E}" name="Upper Confidence Bound" dataDxfId="32">
      <calculatedColumnFormula>C2+_xlfn.FORECAST.ETS.CONFINT(A2,$B$2:$B$41,$A$2:$A$41,0.95,1,1)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96F81C5-87B7-4312-84F2-6AA34121709D}" name="Table13" displayName="Table13" ref="G1:H8" totalsRowShown="0">
  <autoFilter ref="G1:H8" xr:uid="{79F986D9-E934-434E-A628-772666FA6E99}"/>
  <tableColumns count="2">
    <tableColumn id="1" xr3:uid="{D99C5AE5-3C88-402E-84DB-DCC0D8BDD582}" name="Statistic"/>
    <tableColumn id="2" xr3:uid="{244B50F3-DE01-4BB7-A17A-288CB50F4DB9}" name="Value" dataDxfId="3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B88DC4-352D-49DD-A255-8F6FDBCC762A}" name="Table7" displayName="Table7" ref="A1:E92" totalsRowShown="0">
  <autoFilter ref="A1:E92" xr:uid="{5C3BDA95-856B-405C-A0AB-5B83117010D4}"/>
  <tableColumns count="5">
    <tableColumn id="1" xr3:uid="{507538C1-5051-4BB8-81B9-E2350C228161}" name="Timeline" dataDxfId="9"/>
    <tableColumn id="2" xr3:uid="{72E31BEB-01E8-452B-B5AF-9792085097E6}" name="Values"/>
    <tableColumn id="3" xr3:uid="{E621B456-8492-4630-A887-30A715D07646}" name="Forecast" dataDxfId="8">
      <calculatedColumnFormula>_xlfn.FORECAST.ETS(A2,$B$2:$B$42,$A$2:$A$42,1,1)</calculatedColumnFormula>
    </tableColumn>
    <tableColumn id="4" xr3:uid="{3EAE3D4F-3FA4-45C1-9E61-4807FFD6582F}" name="Lower Confidence Bound" dataDxfId="7">
      <calculatedColumnFormula>C2-_xlfn.FORECAST.ETS.CONFINT(A2,$B$2:$B$42,$A$2:$A$42,0.95,1,1)</calculatedColumnFormula>
    </tableColumn>
    <tableColumn id="5" xr3:uid="{89905F40-067E-4767-BB03-4571E15E7C30}" name="Upper Confidence Bound" dataDxfId="6">
      <calculatedColumnFormula>C2+_xlfn.FORECAST.ETS.CONFINT(A2,$B$2:$B$42,$A$2:$A$42,0.95,1,1)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23D08A-DDEF-4251-81BD-74C6C01F976B}" name="Table8" displayName="Table8" ref="G1:H8" totalsRowShown="0">
  <autoFilter ref="G1:H8" xr:uid="{9328E3AB-417B-4272-B9AA-9BCB666236E8}"/>
  <tableColumns count="2">
    <tableColumn id="1" xr3:uid="{CFAF38AF-0EAA-46E4-A3FC-5C0AB4CE88E2}" name="Statistic"/>
    <tableColumn id="2" xr3:uid="{D1C20047-4FBF-4FF0-9E51-89EB1CD74DF4}" name="Value" dataDxf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FA631D-0E51-4805-A04F-22E0788EBB66}" name="Table1419" displayName="Table1419" ref="A1:G92" totalsRowShown="0" headerRowDxfId="30" dataDxfId="29">
  <autoFilter ref="A1:G92" xr:uid="{55C7C5FF-BF58-4905-B69E-C7F94EE3A837}"/>
  <tableColumns count="7">
    <tableColumn id="1" xr3:uid="{A1E66441-BCA5-438E-BC22-672E0BE0C980}" name="Timeline" dataDxfId="28"/>
    <tableColumn id="2" xr3:uid="{A626461D-D263-4B70-B15D-D8271BDBF1E0}" name="Actuals" dataDxfId="27" dataCellStyle="Comma"/>
    <tableColumn id="6" xr3:uid="{758162E7-6227-411D-907A-5B23A4CD34C1}" name="FCT0406" dataDxfId="17" dataCellStyle="Comma"/>
    <tableColumn id="5" xr3:uid="{97B4F625-711D-437B-AA28-A007AF238AEA}" name="FCT0405" dataDxfId="26" dataCellStyle="Comma"/>
    <tableColumn id="4" xr3:uid="{2EA7B03B-0445-4D67-AF8B-A9B00C965E4E}" name="FCT0404" dataDxfId="25" dataCellStyle="Comma"/>
    <tableColumn id="3" xr3:uid="{C9B9A81A-2974-4887-ACD8-B5A1ABEE6190}" name="FCT0403" dataDxfId="24" dataCellStyle="Comma"/>
    <tableColumn id="9" xr3:uid="{D5DB7B53-67A1-4BDA-A153-910CD22FDBE3}" name="FCT0402" dataDxfId="23" dataCellStyle="Comm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9946D18-82AE-43AC-A8CB-10496CD296BB}" name="Table19" displayName="Table19" ref="A1:E91" totalsRowShown="0">
  <autoFilter ref="A1:E91" xr:uid="{F0D6EF85-CAA7-458D-8324-6FD44507C43A}"/>
  <tableColumns count="5">
    <tableColumn id="1" xr3:uid="{BD89D997-8C50-4E44-9F98-A52A35F13C09}" name="Timeline" dataDxfId="22"/>
    <tableColumn id="2" xr3:uid="{8BB8C4DC-0246-423A-B1CB-58C3C189547F}" name="Values"/>
    <tableColumn id="3" xr3:uid="{E4DF038D-CFFB-4F45-ACA1-83F8344A9BDD}" name="Forecast" dataDxfId="21">
      <calculatedColumnFormula>_xlfn.FORECAST.ETS(A2,$B$2:$B$41,$A$2:$A$41,1,1)</calculatedColumnFormula>
    </tableColumn>
    <tableColumn id="4" xr3:uid="{9D367337-41B0-4C92-A57E-F6F433F8C6B5}" name="Lower Confidence Bound" dataDxfId="20">
      <calculatedColumnFormula>C2-_xlfn.FORECAST.ETS.CONFINT(A2,$B$2:$B$41,$A$2:$A$41,0.95,1,1)</calculatedColumnFormula>
    </tableColumn>
    <tableColumn id="5" xr3:uid="{1FFCF720-BD95-473C-A1B9-45182E153910}" name="Upper Confidence Bound" dataDxfId="19">
      <calculatedColumnFormula>C2+_xlfn.FORECAST.ETS.CONFINT(A2,$B$2:$B$41,$A$2:$A$41,0.95,1,1)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4F43C64-476D-469E-8009-B9E4BF3D6D55}" name="Table20" displayName="Table20" ref="G1:H8" totalsRowShown="0">
  <autoFilter ref="G1:H8" xr:uid="{B7BD8945-1ACB-4C2B-8FFE-0E1674668E44}"/>
  <tableColumns count="2">
    <tableColumn id="1" xr3:uid="{89A3F33C-F9FA-4372-AA3C-7E8F9082E20F}" name="Statistic"/>
    <tableColumn id="2" xr3:uid="{3552F8CD-EA43-4CAD-8F87-6110264403FB}" name="Value" dataDxfId="1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798180-A430-4066-AB18-D2885E425A19}" name="Table10" displayName="Table10" ref="A1:E92" totalsRowShown="0">
  <autoFilter ref="A1:E92" xr:uid="{F992AD3C-5425-498C-BF83-974E3A52A1E6}"/>
  <tableColumns count="5">
    <tableColumn id="1" xr3:uid="{2CEF408A-A382-43BB-B1D0-106B02435F7D}" name="Timeline" dataDxfId="4"/>
    <tableColumn id="2" xr3:uid="{A575804D-7103-47E5-99FC-68244B9210CB}" name="Values"/>
    <tableColumn id="3" xr3:uid="{E0138EAC-2021-4F14-9C5C-5419A3DCD9B9}" name="Forecast" dataDxfId="3">
      <calculatedColumnFormula>_xlfn.FORECAST.ETS(A2,$B$2:$B$42,$A$2:$A$42,1,1)</calculatedColumnFormula>
    </tableColumn>
    <tableColumn id="4" xr3:uid="{42B4CCB6-BE01-499E-9D3D-B154B57E3E29}" name="Lower Confidence Bound" dataDxfId="2">
      <calculatedColumnFormula>C2-_xlfn.FORECAST.ETS.CONFINT(A2,$B$2:$B$42,$A$2:$A$42,0.95,1,1)</calculatedColumnFormula>
    </tableColumn>
    <tableColumn id="5" xr3:uid="{B1F084F5-222F-423A-BC05-40EBA8B4F6CC}" name="Upper Confidence Bound" dataDxfId="1">
      <calculatedColumnFormula>C2+_xlfn.FORECAST.ETS.CONFINT(A2,$B$2:$B$42,$A$2:$A$42,0.95,1,1)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17DE98-B972-4C85-A3EE-9AD6570D6775}" name="Table16" displayName="Table16" ref="A1:V45" totalsRowShown="0" headerRowDxfId="172" dataDxfId="171" tableBorderDxfId="170">
  <autoFilter ref="A1:V45" xr:uid="{716D28C0-68F1-4C1C-B6EF-EFA31419B3FF}"/>
  <tableColumns count="22">
    <tableColumn id="1" xr3:uid="{CC312805-C04E-435F-BA24-914049467069}" name="Date" dataDxfId="169"/>
    <tableColumn id="2" xr3:uid="{F34A53F9-9834-4D04-A6E3-9C0E752F5DA2}" name="AC Norte" dataDxfId="168"/>
    <tableColumn id="3" xr3:uid="{7B3810AB-4DDF-4FC0-B031-B2DB14FCEDD0}" name="AD Norte" dataDxfId="167"/>
    <tableColumn id="4" xr3:uid="{9CDB8A2D-A353-4030-8ECA-162E3816C67C}" name="AR Norte" dataDxfId="166"/>
    <tableColumn id="5" xr3:uid="{36BCF0D9-72A6-4E78-8DDB-14EEDA107F2C}" name="AC Centro" dataDxfId="165"/>
    <tableColumn id="6" xr3:uid="{EE2C00D5-9C8A-4033-A061-691D5927E71F}" name="AD Centro" dataDxfId="164"/>
    <tableColumn id="7" xr3:uid="{7EE275A1-41B2-4817-91F0-8F0888F5812E}" name="AR Centro" dataDxfId="163"/>
    <tableColumn id="8" xr3:uid="{C5A6E775-87FA-47CA-AB7C-9ADF1E24BB28}" name="AC LVT" dataDxfId="162"/>
    <tableColumn id="9" xr3:uid="{191C6701-B51F-44F9-90F7-545DAD124133}" name="AD LVT" dataDxfId="161"/>
    <tableColumn id="10" xr3:uid="{2F528A8A-6118-4A03-9B76-68660FFEA791}" name="AR LVT" dataDxfId="160"/>
    <tableColumn id="11" xr3:uid="{F523C3C2-54B8-4B6E-B97B-A2E81BD7D6EB}" name="AC Alentejo" dataDxfId="159"/>
    <tableColumn id="12" xr3:uid="{B9F8FFBA-31A4-4754-A693-6C4BBB0A78CB}" name="AD Alentejo" dataDxfId="158"/>
    <tableColumn id="13" xr3:uid="{8FCACCF3-03AD-4891-94BD-26B7D81FC234}" name="AR Alentejo" dataDxfId="157"/>
    <tableColumn id="14" xr3:uid="{E8CB9EF7-EE2A-4030-AC64-28DB1C6B53B2}" name="AC Algarve" dataDxfId="156"/>
    <tableColumn id="15" xr3:uid="{B05E5CC3-8487-47EB-BBA8-C150F71C51AD}" name="AD Algarve" dataDxfId="155"/>
    <tableColumn id="16" xr3:uid="{75D4ABCA-D534-4F74-95C5-B6C8C5D2A4E2}" name="AR Algarve" dataDxfId="154"/>
    <tableColumn id="17" xr3:uid="{E7CED1AF-CB51-44E8-9A33-1D32F56886BA}" name="AC Açores" dataDxfId="153"/>
    <tableColumn id="18" xr3:uid="{AF019EE5-A0E2-4862-8253-2833AD481C3F}" name="AD Açores" dataDxfId="152"/>
    <tableColumn id="19" xr3:uid="{E2D43AA8-8B24-4CCB-9D65-D8687AE6DF7D}" name="AR Açores" dataDxfId="151"/>
    <tableColumn id="20" xr3:uid="{724EA442-91C0-4629-A3AB-3326ADF33032}" name="AC Madeira" dataDxfId="150"/>
    <tableColumn id="21" xr3:uid="{D330CD24-8A6B-49A0-AEE0-25C9694CA2E1}" name="AD Madeira" dataDxfId="149"/>
    <tableColumn id="22" xr3:uid="{14769248-796C-452F-AE9A-6857EA27C42C}" name="AR Madeira" dataDxfId="148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BEB36E8-3D98-4AE6-9654-CBD9C34F01B5}" name="Table11" displayName="Table11" ref="G1:H8" totalsRowShown="0">
  <autoFilter ref="G1:H8" xr:uid="{AD540D5A-0F03-496C-AF8F-08F0E618C0E9}"/>
  <tableColumns count="2">
    <tableColumn id="1" xr3:uid="{A0B94F74-E70B-4D7E-A6FE-49CB0A2DF849}" name="Statistic"/>
    <tableColumn id="2" xr3:uid="{1E42805D-E038-4B90-8CB5-589A31B0EBFE}" name="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DA5E9B-6785-4C19-BB56-14E62BDB5F1B}" name="Table17" displayName="Table17" ref="A1:AE46" totalsRowShown="0" headerRowDxfId="147" dataDxfId="146">
  <autoFilter ref="A1:AE46" xr:uid="{02C0ADC7-512F-4BCE-B0EB-B87864B3F40F}"/>
  <tableColumns count="31">
    <tableColumn id="1" xr3:uid="{7050856C-DAD5-46C1-94CB-F88CE63D6337}" name="Date" dataDxfId="145"/>
    <tableColumn id="2" xr3:uid="{F1E19F5D-9B72-4546-8A78-A473DBEE8D9E}" name="00-09 M" dataDxfId="144"/>
    <tableColumn id="3" xr3:uid="{9FB683CA-0E87-4D77-AC57-F197191806E1}" name="00-09 F" dataDxfId="143"/>
    <tableColumn id="4" xr3:uid="{7E989C5A-1393-43FE-948F-995B243B53F1}" name="10-19 M" dataDxfId="142"/>
    <tableColumn id="5" xr3:uid="{DE3B0931-F62E-4572-9C56-56A738B55734}" name="10-19 F" dataDxfId="141"/>
    <tableColumn id="6" xr3:uid="{3678CB35-3E5E-4FE2-B6AA-B10D51826EF6}" name="20-29 M" dataDxfId="140"/>
    <tableColumn id="7" xr3:uid="{942A829D-A0A2-4614-8344-DB2CDC75D905}" name="20-29 F" dataDxfId="139"/>
    <tableColumn id="8" xr3:uid="{61818E1C-4FB0-47DB-B5A1-92CA0C27518E}" name="30-39 M" dataDxfId="138"/>
    <tableColumn id="9" xr3:uid="{B8D82C18-77EF-47BB-8912-A31E7103B768}" name="30-39 F" dataDxfId="137"/>
    <tableColumn id="10" xr3:uid="{46744610-3A23-4696-B5AD-E67D24EAA336}" name="40-49 M" dataDxfId="136"/>
    <tableColumn id="11" xr3:uid="{04FF77FC-7E26-475D-BD0D-60DBA85BCD81}" name="40-49 F" dataDxfId="135"/>
    <tableColumn id="12" xr3:uid="{D04A60E5-DE7D-4062-9245-6C3FEFB46A07}" name="50-59 M" dataDxfId="134"/>
    <tableColumn id="13" xr3:uid="{E5079768-93E3-4EF8-93FB-57071EEF3DC9}" name="50-59 F" dataDxfId="133"/>
    <tableColumn id="14" xr3:uid="{5B5F27A7-CF66-43F7-A51E-E8BB0BCC75BD}" name="60-69 M" dataDxfId="132"/>
    <tableColumn id="15" xr3:uid="{90514E53-00C7-4279-B156-7ABBE6A75591}" name="60-69 F" dataDxfId="131"/>
    <tableColumn id="16" xr3:uid="{BAA1495B-4924-47BB-BCD7-6B756CBAFB90}" name="70-79 M" dataDxfId="130"/>
    <tableColumn id="17" xr3:uid="{E368277F-631F-491D-907E-235696352712}" name="70-79 F" dataDxfId="129"/>
    <tableColumn id="18" xr3:uid="{2C9246C7-8738-46F3-B09E-510CAE05F203}" name="80+ M" dataDxfId="128"/>
    <tableColumn id="19" xr3:uid="{05127985-2E2C-4651-B044-0430F0F6F52C}" name="80+ F" dataDxfId="127"/>
    <tableColumn id="20" xr3:uid="{00F3BFA4-247C-4328-BC13-3E31980DF422}" name="Total" dataDxfId="126"/>
    <tableColumn id="21" xr3:uid="{639D2BFD-7297-42C0-A805-58CFDA90E37C}" name="Total M" dataDxfId="125"/>
    <tableColumn id="22" xr3:uid="{5B392D7C-BC0B-4C15-8637-161453AC7C2D}" name="Total F" dataDxfId="124"/>
    <tableColumn id="23" xr3:uid="{AF50D3C7-AD1F-469F-B0C9-DCA651EB1EC4}" name="Total 00-09" dataDxfId="123"/>
    <tableColumn id="24" xr3:uid="{D05910C3-FE3E-49B6-90F0-0D0BE865F5EB}" name="Total 10-19" dataDxfId="122"/>
    <tableColumn id="25" xr3:uid="{D252DEF6-43BC-407F-A5A6-575482DD293A}" name="Total 20-29" dataDxfId="121"/>
    <tableColumn id="26" xr3:uid="{16D7547D-3043-4114-AB74-C13D6DBCE3A7}" name="Total 30-39" dataDxfId="120"/>
    <tableColumn id="27" xr3:uid="{CEEC366B-4A9B-4434-A64D-E2B46464D1A0}" name="Total 40-49" dataDxfId="119"/>
    <tableColumn id="28" xr3:uid="{093D6877-36F1-4707-A4FC-3F965935E74B}" name="Total 50-59" dataDxfId="118"/>
    <tableColumn id="29" xr3:uid="{52665D76-598D-4617-8183-66F958F22691}" name="Total 60-69" dataDxfId="117"/>
    <tableColumn id="30" xr3:uid="{750A35CF-D196-4FDF-B40C-FD2621450DA8}" name="Total 70-79" dataDxfId="116"/>
    <tableColumn id="31" xr3:uid="{D902CA3E-BD38-4DAF-B639-9D151EDBD3CC}" name="Total 80+" dataDxfId="11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DD42AC-ACE7-4257-BEA2-8D291A96C0CA}" name="Table15" displayName="Table15" ref="A1:H51" totalsRowShown="0" headerRowDxfId="114" dataDxfId="113" dataCellStyle="Percent">
  <autoFilter ref="A1:H51" xr:uid="{A78F4D72-024E-4CA8-A7A0-30EBD24EC1AA}"/>
  <tableColumns count="8">
    <tableColumn id="1" xr3:uid="{CF64E061-AFFE-4BC7-9645-CF6840F3D0C7}" name="Date" dataDxfId="112"/>
    <tableColumn id="2" xr3:uid="{BF18176E-0495-4890-B824-78A749CE1EFB}" name="Fever" dataDxfId="111" dataCellStyle="Percent"/>
    <tableColumn id="3" xr3:uid="{8F89F8A2-D8D1-4FA4-9FF3-4AE1FE645F05}" name="Cough" dataDxfId="110" dataCellStyle="Percent"/>
    <tableColumn id="4" xr3:uid="{528A2345-489E-4354-9957-978EE37AEFE3}" name="Breathing Difficulties" dataDxfId="109" dataCellStyle="Percent"/>
    <tableColumn id="5" xr3:uid="{1F52073C-6C2B-4753-97B5-7DEBFC25358B}" name="Cefaleia" dataDxfId="108" dataCellStyle="Percent"/>
    <tableColumn id="6" xr3:uid="{94D8D17B-7500-482D-8D2A-245E98D07015}" name="Muscle Pain" dataDxfId="107" dataCellStyle="Percent"/>
    <tableColumn id="7" xr3:uid="{75B53319-BF28-4386-9025-FF891994023D}" name="Weakness" dataDxfId="106" dataCellStyle="Percent"/>
    <tableColumn id="8" xr3:uid="{4144A88C-3D61-4F0A-8922-32C381201045}" name="% Cases" dataDxfId="105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620982-D3AB-48F7-8BD9-EF6AC574CF75}" name="Table9" displayName="Table9" ref="A1:AG45" totalsRowShown="0" headerRowDxfId="104" dataDxfId="103">
  <autoFilter ref="A1:AG45" xr:uid="{047AEC0F-50FA-441C-A1B8-AF38025172DC}"/>
  <tableColumns count="33">
    <tableColumn id="1" xr3:uid="{7F4E97FC-A206-431D-B8CE-8B178487A439}" name="Date" dataDxfId="102"/>
    <tableColumn id="2" xr3:uid="{71E73F4C-2E09-40FA-8B05-C533A9A94FDC}" name="00-09 M" dataDxfId="101"/>
    <tableColumn id="3" xr3:uid="{FBBCD7E8-B33A-48D5-8A1F-6D8F4C00D1AB}" name="00-09 F" dataDxfId="100"/>
    <tableColumn id="4" xr3:uid="{E7A35254-8CCD-48CC-B523-48CF4BDA2A09}" name="10-19 M" dataDxfId="99"/>
    <tableColumn id="5" xr3:uid="{438B48ED-5C59-44FD-BBF8-0DB51A920E87}" name="10-19 F" dataDxfId="98"/>
    <tableColumn id="6" xr3:uid="{D7F0FD54-F77B-43C6-A924-3F35AFAC7EE0}" name="20-29 M" dataDxfId="97"/>
    <tableColumn id="7" xr3:uid="{2AF21253-3D08-445F-A078-969B3D1392C6}" name="20-29 F" dataDxfId="96"/>
    <tableColumn id="8" xr3:uid="{5AF1D027-5286-499B-A222-335014A353BE}" name="30-39 M" dataDxfId="95"/>
    <tableColumn id="9" xr3:uid="{0BE71BC2-843F-47B7-8641-7BEBEA29F431}" name="30-39 F" dataDxfId="94"/>
    <tableColumn id="10" xr3:uid="{E04C7A7C-45A1-4E5B-8F64-FC696D0FD24B}" name="40-49 M" dataDxfId="93"/>
    <tableColumn id="11" xr3:uid="{15E822E6-71D8-4C82-9488-DA4D32251582}" name="40-49 F" dataDxfId="92"/>
    <tableColumn id="12" xr3:uid="{7DE54C12-6FB4-4348-BEF4-E0461728FCEC}" name="50-59 M" dataDxfId="91"/>
    <tableColumn id="13" xr3:uid="{AAB36846-43A8-495A-81FF-35880082A759}" name="50-59 F" dataDxfId="90"/>
    <tableColumn id="14" xr3:uid="{C96802F4-1AE2-4D78-B177-729F1031AF6C}" name="60-69 M" dataDxfId="89"/>
    <tableColumn id="15" xr3:uid="{3BDFE657-2993-4EFE-95F8-A60363BEF897}" name="60-69 F" dataDxfId="88"/>
    <tableColumn id="16" xr3:uid="{970C9B1A-276C-48C8-9904-BF52B96574A5}" name="70-79 M" dataDxfId="87"/>
    <tableColumn id="17" xr3:uid="{9A24E52D-C94F-492C-BA75-AD8680423C15}" name="70-79 F" dataDxfId="86"/>
    <tableColumn id="18" xr3:uid="{1ADAA5DD-400B-4B54-A3E7-3BC51EDDA740}" name="80+ M" dataDxfId="85"/>
    <tableColumn id="19" xr3:uid="{C1318C6C-3089-4BC6-9FFD-D303EB20D5C8}" name="80+ F" dataDxfId="84"/>
    <tableColumn id="20" xr3:uid="{A8805D79-C20C-4688-9D15-F52AFEA3EF18}" name="Total" dataDxfId="83"/>
    <tableColumn id="21" xr3:uid="{39A8224D-9EDF-41B0-A4BE-475E4A4CC199}" name="Total M" dataDxfId="82"/>
    <tableColumn id="22" xr3:uid="{B53CCC57-8388-4829-B9A5-2B9D2FC1B347}" name="Total F" dataDxfId="81"/>
    <tableColumn id="23" xr3:uid="{F9B713DE-97EA-43B8-AA82-6F2A4C98A998}" name="Total 00-09" dataDxfId="80"/>
    <tableColumn id="24" xr3:uid="{420DF660-0CC1-403C-8620-8F38B18DBD41}" name="Total 10-19" dataDxfId="79"/>
    <tableColumn id="25" xr3:uid="{B7A6666F-D2AC-478E-B3DC-4237C73F0DD0}" name="Total 20-29" dataDxfId="78"/>
    <tableColumn id="26" xr3:uid="{59E2C8AC-CF4F-44ED-8D85-05FE8104E2FD}" name="Total 30-39" dataDxfId="77"/>
    <tableColumn id="27" xr3:uid="{90056579-466D-4DB6-A3A3-1EE8A138F641}" name="Total 40-49" dataDxfId="76"/>
    <tableColumn id="28" xr3:uid="{D9A5F6C6-ACE2-4A39-975D-796CF5408109}" name="Total 50-59" dataDxfId="75"/>
    <tableColumn id="29" xr3:uid="{0F467BB6-0302-48EE-8AE2-F84C4FFAC063}" name="Total 60-69" dataDxfId="74"/>
    <tableColumn id="30" xr3:uid="{5626C75E-6B25-47B8-88C8-65D2BBF58B4B}" name="Total 70-79" dataDxfId="73"/>
    <tableColumn id="31" xr3:uid="{19289A03-FFBD-4D20-AF71-46EFED0AD41B}" name="Total 80+" dataDxfId="72"/>
    <tableColumn id="32" xr3:uid="{449EE315-188C-4A26-B156-15C91CE2A120}" name="Total 70+" dataDxfId="71">
      <calculatedColumnFormula>Table9[[#This Row],[Total 70-79]]+Table9[[#This Row],[Total 80+]]</calculatedColumnFormula>
    </tableColumn>
    <tableColumn id="33" xr3:uid="{19687026-EB41-4F93-96B9-A62F73D1FB96}" name="Share 70%" dataDxfId="70">
      <calculatedColumnFormula>Table9[[#This Row],[Total 70+]]/Table9[[#This Row],[Total]]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M99" totalsRowShown="0" headerRowDxfId="69" dataDxfId="68" tableBorderDxfId="67" dataCellStyle="Comma">
  <autoFilter ref="A1:M99" xr:uid="{F215F903-A661-4A02-88A8-B5EF1B6BD985}"/>
  <tableColumns count="13">
    <tableColumn id="1" xr3:uid="{FE63B76F-DE7C-4023-925A-5B0E6DE82229}" name="Timeline" dataDxfId="66"/>
    <tableColumn id="2" xr3:uid="{76C9CB77-B863-4452-ACBD-78363520B942}" name="Actuals" dataDxfId="65" dataCellStyle="Comma"/>
    <tableColumn id="13" xr3:uid="{A7BEA1D9-5D1E-446B-AE95-B59FA4DFFAD0}" name="FCT0406" dataDxfId="15" dataCellStyle="Comma"/>
    <tableColumn id="12" xr3:uid="{8E4F65B5-F321-4049-9D62-47411D754A03}" name="FCT0405" dataDxfId="64" dataCellStyle="Comma"/>
    <tableColumn id="11" xr3:uid="{A5F82F23-CF60-4BA2-9478-6F0896F88B09}" name="FCT0404" dataDxfId="63" dataCellStyle="Comma"/>
    <tableColumn id="10" xr3:uid="{10432B7C-C9FB-4254-A16F-5BF7C5A09D33}" name="FCT0403" dataDxfId="62" dataCellStyle="Comma"/>
    <tableColumn id="9" xr3:uid="{D000019B-765B-4008-B70F-614313F71186}" name="FCT0402" dataDxfId="61" dataCellStyle="Comma"/>
    <tableColumn id="8" xr3:uid="{9D2B7334-C487-4B3F-A351-AE3E5C398D0B}" name="FCT0401" dataDxfId="60" dataCellStyle="Comma"/>
    <tableColumn id="7" xr3:uid="{5D3CA04C-8242-41E1-B07A-94E95B8E917C}" name="FCT0331" dataDxfId="59" dataCellStyle="Comma"/>
    <tableColumn id="6" xr3:uid="{3710A67A-91F2-43DE-B91A-C84C32048B9A}" name="FCT330" dataDxfId="58" dataCellStyle="Comma"/>
    <tableColumn id="5" xr3:uid="{D8FBD313-8CA7-46DA-A7E2-48E8385395ED}" name="FCT0329" dataDxfId="57" dataCellStyle="Comma"/>
    <tableColumn id="3" xr3:uid="{3D0DE8D3-36AD-43B3-8007-CC9DC167A0C2}" name="FCT0328" dataDxfId="56" dataCellStyle="Comma"/>
    <tableColumn id="4" xr3:uid="{1503E8D9-37AB-49BD-BEFE-2B53D0459014}" name="FCT0327" dataDxfId="55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32D729-26AB-424F-BE99-1A2726181179}" name="Table2" displayName="Table2" ref="A1:E91" totalsRowShown="0">
  <autoFilter ref="A1:E91" xr:uid="{145A753A-1776-427E-A541-105EEC842751}"/>
  <tableColumns count="5">
    <tableColumn id="1" xr3:uid="{43AC37B9-77A2-4CCF-A877-8F3B1C47FEF6}" name="Timeline" dataDxfId="54"/>
    <tableColumn id="2" xr3:uid="{CFDBA8A4-CE2C-4B72-8232-80D3503E0B0C}" name="Values"/>
    <tableColumn id="3" xr3:uid="{3F96ED5A-A74D-4A34-9883-B78EB1BCD143}" name="Forecast" dataDxfId="53">
      <calculatedColumnFormula>_xlfn.FORECAST.ETS(A2,$B$2:$B$41,$A$2:$A$41,1,1)</calculatedColumnFormula>
    </tableColumn>
    <tableColumn id="4" xr3:uid="{914A4FEE-C27F-40EE-AB00-AE56FAA256C8}" name="Lower Confidence Bound" dataDxfId="52">
      <calculatedColumnFormula>C2-_xlfn.FORECAST.ETS.CONFINT(A2,$B$2:$B$41,$A$2:$A$41,0.95,1,1)</calculatedColumnFormula>
    </tableColumn>
    <tableColumn id="5" xr3:uid="{F5A15A0D-B05A-40BE-B31E-05F3DA898DE5}" name="Upper Confidence Bound" dataDxfId="51">
      <calculatedColumnFormula>C2+_xlfn.FORECAST.ETS.CONFINT(A2,$B$2:$B$41,$A$2:$A$41,0.95,1,1)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E2F20-83D6-4AAC-87AF-D845E25B38B2}" name="Table3" displayName="Table3" ref="G1:H8" totalsRowShown="0">
  <autoFilter ref="G1:H8" xr:uid="{AE2AAFA9-61AE-4834-BDA7-3F8DEB29AFC2}"/>
  <tableColumns count="2">
    <tableColumn id="1" xr3:uid="{416156EE-D196-469A-BBE7-657043CC7A95}" name="Statistic"/>
    <tableColumn id="2" xr3:uid="{63F7A07F-2D98-4075-BA99-FDF6EB04D4AD}" name="Value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8D7382-4A57-4A96-BECC-762E7F2486E7}" name="Table5" displayName="Table5" ref="A1:E92" totalsRowShown="0">
  <autoFilter ref="A1:E92" xr:uid="{BA614E4A-538D-489D-8A5A-3D19345A423A}"/>
  <tableColumns count="5">
    <tableColumn id="1" xr3:uid="{16CEB075-9F07-4693-A30B-ADCA8707A50E}" name="Timeline" dataDxfId="14"/>
    <tableColumn id="2" xr3:uid="{09EACBEE-ECE9-402B-A352-8481A40FD2AF}" name="Values"/>
    <tableColumn id="3" xr3:uid="{52BA93A6-5F78-4C44-8216-1500A3F2B243}" name="Forecast" dataDxfId="13">
      <calculatedColumnFormula>_xlfn.FORECAST.ETS(A2,$B$2:$B$42,$A$2:$A$42,1,1)</calculatedColumnFormula>
    </tableColumn>
    <tableColumn id="4" xr3:uid="{6CD6A479-4344-4A29-9D66-7E720E1FE190}" name="Lower Confidence Bound" dataDxfId="12">
      <calculatedColumnFormula>C2-_xlfn.FORECAST.ETS.CONFINT(A2,$B$2:$B$42,$A$2:$A$42,0.95,1,1)</calculatedColumnFormula>
    </tableColumn>
    <tableColumn id="5" xr3:uid="{9D6307C1-75B6-4012-BB96-3E42A6EE1C5F}" name="Upper Confidence Bound" dataDxfId="11">
      <calculatedColumnFormula>C2+_xlfn.FORECAST.ETS.CONFINT(A2,$B$2:$B$42,$A$2:$A$42,0.95,1,1)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N65"/>
  <sheetViews>
    <sheetView tabSelected="1" workbookViewId="0">
      <pane ySplit="1" topLeftCell="A9" activePane="bottomLeft" state="frozen"/>
      <selection pane="bottomLeft" activeCell="A42" sqref="A42"/>
    </sheetView>
  </sheetViews>
  <sheetFormatPr defaultRowHeight="11.25" x14ac:dyDescent="0.2"/>
  <cols>
    <col min="1" max="1" width="8.42578125" style="10" bestFit="1" customWidth="1"/>
    <col min="2" max="10" width="5.7109375" style="18" customWidth="1"/>
    <col min="11" max="19" width="5.7109375" style="19" customWidth="1"/>
    <col min="20" max="20" width="9.5703125" style="20" bestFit="1" customWidth="1"/>
    <col min="21" max="24" width="5.7109375" style="20" customWidth="1"/>
    <col min="25" max="25" width="5.7109375" style="21" customWidth="1"/>
    <col min="26" max="28" width="5.7109375" style="22" customWidth="1"/>
    <col min="29" max="34" width="5.7109375" style="20" customWidth="1"/>
    <col min="35" max="36" width="5.7109375" style="10" customWidth="1"/>
    <col min="37" max="40" width="5.7109375" style="23" customWidth="1"/>
    <col min="41" max="16384" width="9.140625" style="10"/>
  </cols>
  <sheetData>
    <row r="1" spans="1:40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5" t="s">
        <v>72</v>
      </c>
      <c r="AI1" s="8" t="s">
        <v>3</v>
      </c>
      <c r="AJ1" s="8" t="s">
        <v>36</v>
      </c>
      <c r="AK1" s="9" t="s">
        <v>8</v>
      </c>
      <c r="AL1" s="9" t="s">
        <v>4</v>
      </c>
      <c r="AM1" s="9" t="s">
        <v>5</v>
      </c>
      <c r="AN1" s="9" t="s">
        <v>6</v>
      </c>
    </row>
    <row r="2" spans="1:40" ht="13.5" thickBot="1" x14ac:dyDescent="0.3">
      <c r="A2" s="11">
        <v>43887</v>
      </c>
      <c r="B2" s="26">
        <v>25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8">
        <v>25</v>
      </c>
      <c r="L2" s="28">
        <v>0</v>
      </c>
      <c r="M2" s="28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30">
        <f>(Data[[#This Row],[AC (Acc. Confirmed)]])-(Data[[#This Row],[AR (Acc. Recovered)]]+Data[[#This Row],[AD (Acc. Deaths)]])</f>
        <v>0</v>
      </c>
      <c r="U2" s="63">
        <v>0</v>
      </c>
      <c r="V2" s="63">
        <v>0</v>
      </c>
      <c r="W2" s="63">
        <v>0</v>
      </c>
      <c r="X2" s="63">
        <v>0</v>
      </c>
      <c r="Y2" s="30"/>
      <c r="Z2" s="30"/>
      <c r="AA2" s="12">
        <f>Data[[#This Row],[AC (Acc. Confirmed)]]/Data[[#This Row],[AS (Acc. Suspects)]]</f>
        <v>0</v>
      </c>
      <c r="AB2" s="13">
        <f>Data[[#This Row],[AR (Acc. Recovered)]]/Data[[#This Row],[AS (Acc. Suspects)]]</f>
        <v>0</v>
      </c>
      <c r="AC2" s="13">
        <f>Data[[#This Row],[AD (Acc. Deaths)]]/Data[[#This Row],[AS (Acc. Suspects)]]</f>
        <v>0</v>
      </c>
      <c r="AD2" s="63">
        <v>0</v>
      </c>
      <c r="AE2" s="63">
        <v>0</v>
      </c>
      <c r="AF2" s="63">
        <v>0</v>
      </c>
      <c r="AG2" s="12">
        <f>Data[[#This Row],[AL (Acc. Pending Lab)]]/Data[[#This Row],[AS (Acc. Suspects)]]</f>
        <v>0</v>
      </c>
      <c r="AH2" s="12">
        <f>Data[[#This Row],[AN (Acc. Negatives)]]/Data[[#This Row],[AS (Acc. Suspects)]]</f>
        <v>0</v>
      </c>
      <c r="AI2" s="14">
        <f>Data[[#This Row],[DNC (Daily New Confirmed)]]/Data[[#This Row],[DNS (Daily New Suspects)]]</f>
        <v>0</v>
      </c>
      <c r="AJ2" s="63">
        <v>0</v>
      </c>
      <c r="AK2" s="15">
        <v>0</v>
      </c>
      <c r="AL2" s="15">
        <f>WEEKNUM(Data[[#This Row],[Date]])</f>
        <v>9</v>
      </c>
      <c r="AM2" s="15">
        <f>MONTH(Data[[#This Row],[Date]])</f>
        <v>2</v>
      </c>
      <c r="AN2" s="16">
        <f>WEEKDAY(Data[[#This Row],[Date]])</f>
        <v>4</v>
      </c>
    </row>
    <row r="3" spans="1:40" ht="13.5" thickBot="1" x14ac:dyDescent="0.3">
      <c r="A3" s="11">
        <v>43888</v>
      </c>
      <c r="B3" s="26">
        <v>51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8">
        <v>26</v>
      </c>
      <c r="L3" s="28">
        <v>0</v>
      </c>
      <c r="M3" s="28">
        <v>0</v>
      </c>
      <c r="N3" s="29">
        <v>0</v>
      </c>
      <c r="O3" s="28">
        <f>Data[[#This Row],[AN (Acc. Negatives)]]-F2</f>
        <v>0</v>
      </c>
      <c r="P3" s="28">
        <f>Data[[#This Row],[AH (Acc. Hospital)]]-G2</f>
        <v>0</v>
      </c>
      <c r="Q3" s="28">
        <f>Data[[#This Row],[AI (Acc. ICU)]]-H2</f>
        <v>0</v>
      </c>
      <c r="R3" s="28">
        <f>Data[[#This Row],[AL (Acc. Pending Lab)]]-I2</f>
        <v>0</v>
      </c>
      <c r="S3" s="28">
        <f>Data[[#This Row],[AV (Acc. Surveillance)]]-J2</f>
        <v>0</v>
      </c>
      <c r="T3" s="30">
        <f>(Data[[#This Row],[AC (Acc. Confirmed)]])-(Data[[#This Row],[AR (Acc. Recovered)]]+Data[[#This Row],[AD (Acc. Deaths)]])</f>
        <v>0</v>
      </c>
      <c r="U3" s="12">
        <f>Data[[#This Row],[DNS (Daily New Suspects)]]/B2</f>
        <v>1.04</v>
      </c>
      <c r="V3" s="63">
        <v>0</v>
      </c>
      <c r="W3" s="63">
        <v>0</v>
      </c>
      <c r="X3" s="63">
        <v>0</v>
      </c>
      <c r="Y3" s="30">
        <f>Data[[#This Row],[DNS (Daily New Suspects)]]-K2</f>
        <v>1</v>
      </c>
      <c r="Z3" s="30">
        <f>Data[[#This Row],[DNC (Daily New Confirmed)]]-L2</f>
        <v>0</v>
      </c>
      <c r="AA3" s="12">
        <f>Data[[#This Row],[AC (Acc. Confirmed)]]/Data[[#This Row],[AS (Acc. Suspects)]]</f>
        <v>0</v>
      </c>
      <c r="AB3" s="13">
        <f>Data[[#This Row],[AR (Acc. Recovered)]]/Data[[#This Row],[AS (Acc. Suspects)]]</f>
        <v>0</v>
      </c>
      <c r="AC3" s="13">
        <f>Data[[#This Row],[AD (Acc. Deaths)]]/Data[[#This Row],[AS (Acc. Suspects)]]</f>
        <v>0</v>
      </c>
      <c r="AD3" s="63">
        <v>0</v>
      </c>
      <c r="AE3" s="63">
        <v>0</v>
      </c>
      <c r="AF3" s="63">
        <v>0</v>
      </c>
      <c r="AG3" s="12">
        <f>Data[[#This Row],[AL (Acc. Pending Lab)]]/Data[[#This Row],[AS (Acc. Suspects)]]</f>
        <v>0</v>
      </c>
      <c r="AH3" s="12">
        <f>Data[[#This Row],[AN (Acc. Negatives)]]/Data[[#This Row],[AS (Acc. Suspects)]]</f>
        <v>0</v>
      </c>
      <c r="AI3" s="14">
        <f>Data[[#This Row],[DNC (Daily New Confirmed)]]/Data[[#This Row],[DNS (Daily New Suspects)]]</f>
        <v>0</v>
      </c>
      <c r="AJ3" s="63">
        <v>0</v>
      </c>
      <c r="AK3" s="15">
        <v>0</v>
      </c>
      <c r="AL3" s="15">
        <f>WEEKNUM(Data[[#This Row],[Date]])</f>
        <v>9</v>
      </c>
      <c r="AM3" s="15">
        <f>MONTH(Data[[#This Row],[Date]])</f>
        <v>2</v>
      </c>
      <c r="AN3" s="16">
        <f>WEEKDAY(Data[[#This Row],[Date]])</f>
        <v>5</v>
      </c>
    </row>
    <row r="4" spans="1:40" ht="13.5" thickBot="1" x14ac:dyDescent="0.3">
      <c r="A4" s="11">
        <v>43889</v>
      </c>
      <c r="B4" s="26">
        <v>59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8">
        <v>8</v>
      </c>
      <c r="L4" s="28">
        <v>0</v>
      </c>
      <c r="M4" s="28">
        <v>0</v>
      </c>
      <c r="N4" s="29">
        <v>0</v>
      </c>
      <c r="O4" s="28">
        <f>Data[[#This Row],[AN (Acc. Negatives)]]-F3</f>
        <v>0</v>
      </c>
      <c r="P4" s="28">
        <f>Data[[#This Row],[AH (Acc. Hospital)]]-G3</f>
        <v>0</v>
      </c>
      <c r="Q4" s="28">
        <f>Data[[#This Row],[AI (Acc. ICU)]]-H3</f>
        <v>0</v>
      </c>
      <c r="R4" s="28">
        <f>Data[[#This Row],[AL (Acc. Pending Lab)]]-I3</f>
        <v>0</v>
      </c>
      <c r="S4" s="28">
        <f>Data[[#This Row],[AV (Acc. Surveillance)]]-J3</f>
        <v>0</v>
      </c>
      <c r="T4" s="30">
        <f>(Data[[#This Row],[AC (Acc. Confirmed)]])-(Data[[#This Row],[AR (Acc. Recovered)]]+Data[[#This Row],[AD (Acc. Deaths)]])</f>
        <v>0</v>
      </c>
      <c r="U4" s="12">
        <f>Data[[#This Row],[DNS (Daily New Suspects)]]/B3</f>
        <v>0.15686274509803921</v>
      </c>
      <c r="V4" s="63">
        <v>0</v>
      </c>
      <c r="W4" s="63">
        <v>0</v>
      </c>
      <c r="X4" s="63">
        <v>0</v>
      </c>
      <c r="Y4" s="30">
        <f>Data[[#This Row],[DNS (Daily New Suspects)]]-K3</f>
        <v>-18</v>
      </c>
      <c r="Z4" s="30">
        <f>Data[[#This Row],[DNC (Daily New Confirmed)]]-L3</f>
        <v>0</v>
      </c>
      <c r="AA4" s="12">
        <f>Data[[#This Row],[AC (Acc. Confirmed)]]/Data[[#This Row],[AS (Acc. Suspects)]]</f>
        <v>0</v>
      </c>
      <c r="AB4" s="13">
        <f>Data[[#This Row],[AR (Acc. Recovered)]]/Data[[#This Row],[AS (Acc. Suspects)]]</f>
        <v>0</v>
      </c>
      <c r="AC4" s="13">
        <f>Data[[#This Row],[AD (Acc. Deaths)]]/Data[[#This Row],[AS (Acc. Suspects)]]</f>
        <v>0</v>
      </c>
      <c r="AD4" s="63">
        <v>0</v>
      </c>
      <c r="AE4" s="63">
        <v>0</v>
      </c>
      <c r="AF4" s="63">
        <v>0</v>
      </c>
      <c r="AG4" s="12">
        <f>Data[[#This Row],[AL (Acc. Pending Lab)]]/Data[[#This Row],[AS (Acc. Suspects)]]</f>
        <v>0</v>
      </c>
      <c r="AH4" s="12">
        <f>Data[[#This Row],[AN (Acc. Negatives)]]/Data[[#This Row],[AS (Acc. Suspects)]]</f>
        <v>0</v>
      </c>
      <c r="AI4" s="14">
        <f>Data[[#This Row],[DNC (Daily New Confirmed)]]/Data[[#This Row],[DNS (Daily New Suspects)]]</f>
        <v>0</v>
      </c>
      <c r="AJ4" s="63">
        <v>0</v>
      </c>
      <c r="AK4" s="15">
        <v>0</v>
      </c>
      <c r="AL4" s="15">
        <f>WEEKNUM(Data[[#This Row],[Date]])</f>
        <v>9</v>
      </c>
      <c r="AM4" s="15">
        <f>MONTH(Data[[#This Row],[Date]])</f>
        <v>2</v>
      </c>
      <c r="AN4" s="16">
        <f>WEEKDAY(Data[[#This Row],[Date]])</f>
        <v>6</v>
      </c>
    </row>
    <row r="5" spans="1:40" ht="13.5" thickBot="1" x14ac:dyDescent="0.3">
      <c r="A5" s="11">
        <v>43890</v>
      </c>
      <c r="B5" s="26">
        <v>70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8">
        <v>11</v>
      </c>
      <c r="L5" s="28">
        <v>0</v>
      </c>
      <c r="M5" s="28">
        <v>0</v>
      </c>
      <c r="N5" s="29">
        <v>0</v>
      </c>
      <c r="O5" s="28">
        <f>Data[[#This Row],[AN (Acc. Negatives)]]-F4</f>
        <v>0</v>
      </c>
      <c r="P5" s="28">
        <f>Data[[#This Row],[AH (Acc. Hospital)]]-G4</f>
        <v>0</v>
      </c>
      <c r="Q5" s="28">
        <f>Data[[#This Row],[AI (Acc. ICU)]]-H4</f>
        <v>0</v>
      </c>
      <c r="R5" s="28">
        <f>Data[[#This Row],[AL (Acc. Pending Lab)]]-I4</f>
        <v>0</v>
      </c>
      <c r="S5" s="28">
        <f>Data[[#This Row],[AV (Acc. Surveillance)]]-J4</f>
        <v>0</v>
      </c>
      <c r="T5" s="30">
        <f>(Data[[#This Row],[AC (Acc. Confirmed)]])-(Data[[#This Row],[AR (Acc. Recovered)]]+Data[[#This Row],[AD (Acc. Deaths)]])</f>
        <v>0</v>
      </c>
      <c r="U5" s="12">
        <f>Data[[#This Row],[DNS (Daily New Suspects)]]/B4</f>
        <v>0.1864406779661017</v>
      </c>
      <c r="V5" s="63">
        <v>0</v>
      </c>
      <c r="W5" s="63">
        <v>0</v>
      </c>
      <c r="X5" s="63">
        <v>0</v>
      </c>
      <c r="Y5" s="30">
        <f>Data[[#This Row],[DNS (Daily New Suspects)]]-K4</f>
        <v>3</v>
      </c>
      <c r="Z5" s="30">
        <f>Data[[#This Row],[DNC (Daily New Confirmed)]]-L4</f>
        <v>0</v>
      </c>
      <c r="AA5" s="12">
        <f>Data[[#This Row],[AC (Acc. Confirmed)]]/Data[[#This Row],[AS (Acc. Suspects)]]</f>
        <v>0</v>
      </c>
      <c r="AB5" s="13">
        <f>Data[[#This Row],[AR (Acc. Recovered)]]/Data[[#This Row],[AS (Acc. Suspects)]]</f>
        <v>0</v>
      </c>
      <c r="AC5" s="13">
        <f>Data[[#This Row],[AD (Acc. Deaths)]]/Data[[#This Row],[AS (Acc. Suspects)]]</f>
        <v>0</v>
      </c>
      <c r="AD5" s="63">
        <v>0</v>
      </c>
      <c r="AE5" s="63">
        <v>0</v>
      </c>
      <c r="AF5" s="63">
        <v>0</v>
      </c>
      <c r="AG5" s="12">
        <f>Data[[#This Row],[AL (Acc. Pending Lab)]]/Data[[#This Row],[AS (Acc. Suspects)]]</f>
        <v>0</v>
      </c>
      <c r="AH5" s="12">
        <f>Data[[#This Row],[AN (Acc. Negatives)]]/Data[[#This Row],[AS (Acc. Suspects)]]</f>
        <v>0</v>
      </c>
      <c r="AI5" s="14">
        <f>Data[[#This Row],[DNC (Daily New Confirmed)]]/Data[[#This Row],[DNS (Daily New Suspects)]]</f>
        <v>0</v>
      </c>
      <c r="AJ5" s="63">
        <v>0</v>
      </c>
      <c r="AK5" s="15">
        <v>0</v>
      </c>
      <c r="AL5" s="15">
        <f>WEEKNUM(Data[[#This Row],[Date]])</f>
        <v>9</v>
      </c>
      <c r="AM5" s="15">
        <f>MONTH(Data[[#This Row],[Date]])</f>
        <v>2</v>
      </c>
      <c r="AN5" s="16">
        <f>WEEKDAY(Data[[#This Row],[Date]])</f>
        <v>7</v>
      </c>
    </row>
    <row r="6" spans="1:40" ht="13.5" thickBot="1" x14ac:dyDescent="0.3">
      <c r="A6" s="11">
        <v>43891</v>
      </c>
      <c r="B6" s="26">
        <v>85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7">
        <v>85</v>
      </c>
      <c r="K6" s="28">
        <v>15</v>
      </c>
      <c r="L6" s="28">
        <v>0</v>
      </c>
      <c r="M6" s="28">
        <v>0</v>
      </c>
      <c r="N6" s="29">
        <v>0</v>
      </c>
      <c r="O6" s="28">
        <f>Data[[#This Row],[AN (Acc. Negatives)]]-F5</f>
        <v>0</v>
      </c>
      <c r="P6" s="28">
        <f>Data[[#This Row],[AH (Acc. Hospital)]]-G5</f>
        <v>0</v>
      </c>
      <c r="Q6" s="28">
        <f>Data[[#This Row],[AI (Acc. ICU)]]-H5</f>
        <v>0</v>
      </c>
      <c r="R6" s="28">
        <f>Data[[#This Row],[AL (Acc. Pending Lab)]]-I5</f>
        <v>0</v>
      </c>
      <c r="S6" s="28">
        <f>Data[[#This Row],[AV (Acc. Surveillance)]]-J5</f>
        <v>85</v>
      </c>
      <c r="T6" s="30">
        <f>(Data[[#This Row],[AC (Acc. Confirmed)]])-(Data[[#This Row],[AR (Acc. Recovered)]]+Data[[#This Row],[AD (Acc. Deaths)]])</f>
        <v>0</v>
      </c>
      <c r="U6" s="12">
        <f>Data[[#This Row],[DNS (Daily New Suspects)]]/B5</f>
        <v>0.21428571428571427</v>
      </c>
      <c r="V6" s="63">
        <v>0</v>
      </c>
      <c r="W6" s="63">
        <v>0</v>
      </c>
      <c r="X6" s="63">
        <v>0</v>
      </c>
      <c r="Y6" s="30">
        <f>Data[[#This Row],[DNS (Daily New Suspects)]]-K5</f>
        <v>4</v>
      </c>
      <c r="Z6" s="30">
        <f>Data[[#This Row],[DNC (Daily New Confirmed)]]-L5</f>
        <v>0</v>
      </c>
      <c r="AA6" s="12">
        <f>Data[[#This Row],[AC (Acc. Confirmed)]]/Data[[#This Row],[AS (Acc. Suspects)]]</f>
        <v>0</v>
      </c>
      <c r="AB6" s="13">
        <f>Data[[#This Row],[AR (Acc. Recovered)]]/Data[[#This Row],[AS (Acc. Suspects)]]</f>
        <v>0</v>
      </c>
      <c r="AC6" s="13">
        <f>Data[[#This Row],[AD (Acc. Deaths)]]/Data[[#This Row],[AS (Acc. Suspects)]]</f>
        <v>0</v>
      </c>
      <c r="AD6" s="63">
        <v>0</v>
      </c>
      <c r="AE6" s="63">
        <v>0</v>
      </c>
      <c r="AF6" s="63">
        <v>0</v>
      </c>
      <c r="AG6" s="12">
        <f>Data[[#This Row],[AL (Acc. Pending Lab)]]/Data[[#This Row],[AS (Acc. Suspects)]]</f>
        <v>0</v>
      </c>
      <c r="AH6" s="12">
        <f>Data[[#This Row],[AN (Acc. Negatives)]]/Data[[#This Row],[AS (Acc. Suspects)]]</f>
        <v>0</v>
      </c>
      <c r="AI6" s="14">
        <f>Data[[#This Row],[DNC (Daily New Confirmed)]]/Data[[#This Row],[DNS (Daily New Suspects)]]</f>
        <v>0</v>
      </c>
      <c r="AJ6" s="63">
        <v>0</v>
      </c>
      <c r="AK6" s="15">
        <v>0</v>
      </c>
      <c r="AL6" s="15">
        <f>WEEKNUM(Data[[#This Row],[Date]])</f>
        <v>10</v>
      </c>
      <c r="AM6" s="15">
        <f>MONTH(Data[[#This Row],[Date]])</f>
        <v>3</v>
      </c>
      <c r="AN6" s="16">
        <f>WEEKDAY(Data[[#This Row],[Date]])</f>
        <v>1</v>
      </c>
    </row>
    <row r="7" spans="1:40" ht="13.5" thickBot="1" x14ac:dyDescent="0.3">
      <c r="A7" s="11">
        <v>43892</v>
      </c>
      <c r="B7" s="26">
        <v>85</v>
      </c>
      <c r="C7" s="26">
        <v>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8">
        <v>0</v>
      </c>
      <c r="L7" s="28">
        <v>2</v>
      </c>
      <c r="M7" s="28">
        <v>0</v>
      </c>
      <c r="N7" s="29">
        <v>0</v>
      </c>
      <c r="O7" s="28">
        <f>Data[[#This Row],[AN (Acc. Negatives)]]-F6</f>
        <v>0</v>
      </c>
      <c r="P7" s="28">
        <f>Data[[#This Row],[AH (Acc. Hospital)]]-G6</f>
        <v>0</v>
      </c>
      <c r="Q7" s="28">
        <f>Data[[#This Row],[AI (Acc. ICU)]]-H6</f>
        <v>0</v>
      </c>
      <c r="R7" s="28">
        <f>Data[[#This Row],[AL (Acc. Pending Lab)]]-I6</f>
        <v>0</v>
      </c>
      <c r="S7" s="28">
        <f>Data[[#This Row],[AV (Acc. Surveillance)]]-J6</f>
        <v>-85</v>
      </c>
      <c r="T7" s="30">
        <f>(Data[[#This Row],[AC (Acc. Confirmed)]])-(Data[[#This Row],[AR (Acc. Recovered)]]+Data[[#This Row],[AD (Acc. Deaths)]])</f>
        <v>2</v>
      </c>
      <c r="U7" s="12">
        <f>Data[[#This Row],[DNS (Daily New Suspects)]]/B6</f>
        <v>0</v>
      </c>
      <c r="V7" s="63">
        <v>0</v>
      </c>
      <c r="W7" s="63">
        <v>0</v>
      </c>
      <c r="X7" s="63">
        <v>0</v>
      </c>
      <c r="Y7" s="30">
        <f>Data[[#This Row],[DNS (Daily New Suspects)]]-K6</f>
        <v>-15</v>
      </c>
      <c r="Z7" s="30">
        <f>Data[[#This Row],[DNC (Daily New Confirmed)]]-L6</f>
        <v>2</v>
      </c>
      <c r="AA7" s="12">
        <f>Data[[#This Row],[AC (Acc. Confirmed)]]/Data[[#This Row],[AS (Acc. Suspects)]]</f>
        <v>2.3529411764705882E-2</v>
      </c>
      <c r="AB7" s="13">
        <f>Data[[#This Row],[AR (Acc. Recovered)]]/Data[[#This Row],[AS (Acc. Suspects)]]</f>
        <v>0</v>
      </c>
      <c r="AC7" s="13">
        <f>Data[[#This Row],[AD (Acc. Deaths)]]/Data[[#This Row],[AS (Acc. Suspects)]]</f>
        <v>0</v>
      </c>
      <c r="AD7" s="63">
        <v>0</v>
      </c>
      <c r="AE7" s="12">
        <f>Data[[#This Row],[AH (Acc. Hospital)]]/Data[[#This Row],[AC (Acc. Confirmed)]]</f>
        <v>0</v>
      </c>
      <c r="AF7" s="63">
        <v>0</v>
      </c>
      <c r="AG7" s="12">
        <f>Data[[#This Row],[AL (Acc. Pending Lab)]]/Data[[#This Row],[AS (Acc. Suspects)]]</f>
        <v>0</v>
      </c>
      <c r="AH7" s="12">
        <f>Data[[#This Row],[AN (Acc. Negatives)]]/Data[[#This Row],[AS (Acc. Suspects)]]</f>
        <v>0</v>
      </c>
      <c r="AI7" s="63">
        <v>0</v>
      </c>
      <c r="AJ7" s="63">
        <v>0</v>
      </c>
      <c r="AK7" s="15">
        <v>0</v>
      </c>
      <c r="AL7" s="15">
        <f>WEEKNUM(Data[[#This Row],[Date]])</f>
        <v>10</v>
      </c>
      <c r="AM7" s="15">
        <f>MONTH(Data[[#This Row],[Date]])</f>
        <v>3</v>
      </c>
      <c r="AN7" s="16">
        <f>WEEKDAY(Data[[#This Row],[Date]])</f>
        <v>2</v>
      </c>
    </row>
    <row r="8" spans="1:40" ht="13.5" thickBot="1" x14ac:dyDescent="0.3">
      <c r="A8" s="11">
        <v>43893</v>
      </c>
      <c r="B8" s="26">
        <v>101</v>
      </c>
      <c r="C8" s="26">
        <v>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101</v>
      </c>
      <c r="K8" s="28">
        <v>16</v>
      </c>
      <c r="L8" s="28">
        <v>2</v>
      </c>
      <c r="M8" s="28">
        <v>0</v>
      </c>
      <c r="N8" s="29">
        <v>0</v>
      </c>
      <c r="O8" s="28">
        <f>Data[[#This Row],[AN (Acc. Negatives)]]-F7</f>
        <v>0</v>
      </c>
      <c r="P8" s="28">
        <f>Data[[#This Row],[AH (Acc. Hospital)]]-G7</f>
        <v>0</v>
      </c>
      <c r="Q8" s="28">
        <f>Data[[#This Row],[AI (Acc. ICU)]]-H7</f>
        <v>0</v>
      </c>
      <c r="R8" s="28">
        <f>Data[[#This Row],[AL (Acc. Pending Lab)]]-I7</f>
        <v>0</v>
      </c>
      <c r="S8" s="28">
        <f>Data[[#This Row],[AV (Acc. Surveillance)]]-J7</f>
        <v>101</v>
      </c>
      <c r="T8" s="30">
        <f>(Data[[#This Row],[AC (Acc. Confirmed)]])-(Data[[#This Row],[AR (Acc. Recovered)]]+Data[[#This Row],[AD (Acc. Deaths)]])</f>
        <v>4</v>
      </c>
      <c r="U8" s="12">
        <f>Data[[#This Row],[DNS (Daily New Suspects)]]/B7</f>
        <v>0.18823529411764706</v>
      </c>
      <c r="V8" s="12">
        <f>Data[[#This Row],[DNC (Daily New Confirmed)]]/C7</f>
        <v>1</v>
      </c>
      <c r="W8" s="63">
        <v>0</v>
      </c>
      <c r="X8" s="63">
        <v>0</v>
      </c>
      <c r="Y8" s="30">
        <f>Data[[#This Row],[DNS (Daily New Suspects)]]-K7</f>
        <v>16</v>
      </c>
      <c r="Z8" s="30">
        <f>Data[[#This Row],[DNC (Daily New Confirmed)]]-L7</f>
        <v>0</v>
      </c>
      <c r="AA8" s="12">
        <f>Data[[#This Row],[AC (Acc. Confirmed)]]/Data[[#This Row],[AS (Acc. Suspects)]]</f>
        <v>3.9603960396039604E-2</v>
      </c>
      <c r="AB8" s="13">
        <f>Data[[#This Row],[AR (Acc. Recovered)]]/Data[[#This Row],[AS (Acc. Suspects)]]</f>
        <v>0</v>
      </c>
      <c r="AC8" s="13">
        <f>Data[[#This Row],[AD (Acc. Deaths)]]/Data[[#This Row],[AS (Acc. Suspects)]]</f>
        <v>0</v>
      </c>
      <c r="AD8" s="63">
        <v>0</v>
      </c>
      <c r="AE8" s="12">
        <f>Data[[#This Row],[AH (Acc. Hospital)]]/Data[[#This Row],[AC (Acc. Confirmed)]]</f>
        <v>0</v>
      </c>
      <c r="AF8" s="63">
        <v>0</v>
      </c>
      <c r="AG8" s="12">
        <f>Data[[#This Row],[AL (Acc. Pending Lab)]]/Data[[#This Row],[AS (Acc. Suspects)]]</f>
        <v>0</v>
      </c>
      <c r="AH8" s="12">
        <f>Data[[#This Row],[AN (Acc. Negatives)]]/Data[[#This Row],[AS (Acc. Suspects)]]</f>
        <v>0</v>
      </c>
      <c r="AI8" s="14">
        <f>Data[[#This Row],[DNC (Daily New Confirmed)]]/Data[[#This Row],[DNS (Daily New Suspects)]]</f>
        <v>0.125</v>
      </c>
      <c r="AJ8" s="63">
        <v>0</v>
      </c>
      <c r="AK8" s="15">
        <v>1</v>
      </c>
      <c r="AL8" s="15">
        <f>WEEKNUM(Data[[#This Row],[Date]])</f>
        <v>10</v>
      </c>
      <c r="AM8" s="15">
        <f>MONTH(Data[[#This Row],[Date]])</f>
        <v>3</v>
      </c>
      <c r="AN8" s="16">
        <f>WEEKDAY(Data[[#This Row],[Date]])</f>
        <v>3</v>
      </c>
    </row>
    <row r="9" spans="1:40" ht="13.5" thickBot="1" x14ac:dyDescent="0.3">
      <c r="A9" s="11">
        <v>43894</v>
      </c>
      <c r="B9" s="26">
        <v>117</v>
      </c>
      <c r="C9" s="26">
        <v>6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81</v>
      </c>
      <c r="K9" s="28">
        <v>16</v>
      </c>
      <c r="L9" s="28">
        <v>2</v>
      </c>
      <c r="M9" s="28">
        <v>0</v>
      </c>
      <c r="N9" s="29">
        <v>0</v>
      </c>
      <c r="O9" s="28">
        <f>Data[[#This Row],[AN (Acc. Negatives)]]-F8</f>
        <v>0</v>
      </c>
      <c r="P9" s="28">
        <f>Data[[#This Row],[AH (Acc. Hospital)]]-G8</f>
        <v>0</v>
      </c>
      <c r="Q9" s="28">
        <f>Data[[#This Row],[AI (Acc. ICU)]]-H8</f>
        <v>0</v>
      </c>
      <c r="R9" s="28">
        <f>Data[[#This Row],[AL (Acc. Pending Lab)]]-I8</f>
        <v>0</v>
      </c>
      <c r="S9" s="28">
        <f>Data[[#This Row],[AV (Acc. Surveillance)]]-J8</f>
        <v>-20</v>
      </c>
      <c r="T9" s="30">
        <f>(Data[[#This Row],[AC (Acc. Confirmed)]])-(Data[[#This Row],[AR (Acc. Recovered)]]+Data[[#This Row],[AD (Acc. Deaths)]])</f>
        <v>6</v>
      </c>
      <c r="U9" s="12">
        <f>Data[[#This Row],[DNS (Daily New Suspects)]]/B8</f>
        <v>0.15841584158415842</v>
      </c>
      <c r="V9" s="12">
        <f>Data[[#This Row],[DNC (Daily New Confirmed)]]/C8</f>
        <v>0.5</v>
      </c>
      <c r="W9" s="63">
        <v>0</v>
      </c>
      <c r="X9" s="63">
        <v>0</v>
      </c>
      <c r="Y9" s="30">
        <f>Data[[#This Row],[DNS (Daily New Suspects)]]-K8</f>
        <v>0</v>
      </c>
      <c r="Z9" s="30">
        <f>Data[[#This Row],[DNC (Daily New Confirmed)]]-L8</f>
        <v>0</v>
      </c>
      <c r="AA9" s="12">
        <f>Data[[#This Row],[AC (Acc. Confirmed)]]/Data[[#This Row],[AS (Acc. Suspects)]]</f>
        <v>5.128205128205128E-2</v>
      </c>
      <c r="AB9" s="13">
        <f>Data[[#This Row],[AR (Acc. Recovered)]]/Data[[#This Row],[AS (Acc. Suspects)]]</f>
        <v>0</v>
      </c>
      <c r="AC9" s="13">
        <f>Data[[#This Row],[AD (Acc. Deaths)]]/Data[[#This Row],[AS (Acc. Suspects)]]</f>
        <v>0</v>
      </c>
      <c r="AD9" s="63">
        <v>0</v>
      </c>
      <c r="AE9" s="12">
        <f>Data[[#This Row],[AH (Acc. Hospital)]]/Data[[#This Row],[AC (Acc. Confirmed)]]</f>
        <v>0</v>
      </c>
      <c r="AF9" s="63">
        <v>0</v>
      </c>
      <c r="AG9" s="12">
        <f>Data[[#This Row],[AL (Acc. Pending Lab)]]/Data[[#This Row],[AS (Acc. Suspects)]]</f>
        <v>0</v>
      </c>
      <c r="AH9" s="12">
        <f>Data[[#This Row],[AN (Acc. Negatives)]]/Data[[#This Row],[AS (Acc. Suspects)]]</f>
        <v>0</v>
      </c>
      <c r="AI9" s="14">
        <f>Data[[#This Row],[DNC (Daily New Confirmed)]]/Data[[#This Row],[DNS (Daily New Suspects)]]</f>
        <v>0.125</v>
      </c>
      <c r="AJ9" s="63">
        <v>0</v>
      </c>
      <c r="AK9" s="15">
        <v>2</v>
      </c>
      <c r="AL9" s="15">
        <f>WEEKNUM(Data[[#This Row],[Date]])</f>
        <v>10</v>
      </c>
      <c r="AM9" s="15">
        <f>MONTH(Data[[#This Row],[Date]])</f>
        <v>3</v>
      </c>
      <c r="AN9" s="16">
        <f>WEEKDAY(Data[[#This Row],[Date]])</f>
        <v>4</v>
      </c>
    </row>
    <row r="10" spans="1:40" ht="13.5" thickBot="1" x14ac:dyDescent="0.3">
      <c r="A10" s="11">
        <v>43895</v>
      </c>
      <c r="B10" s="26">
        <v>147</v>
      </c>
      <c r="C10" s="26">
        <v>9</v>
      </c>
      <c r="D10" s="26">
        <v>0</v>
      </c>
      <c r="E10" s="26">
        <v>0</v>
      </c>
      <c r="F10" s="26">
        <v>0</v>
      </c>
      <c r="G10" s="27">
        <v>9</v>
      </c>
      <c r="H10" s="26">
        <v>0</v>
      </c>
      <c r="I10" s="26">
        <v>0</v>
      </c>
      <c r="J10" s="27">
        <v>213</v>
      </c>
      <c r="K10" s="28">
        <v>30</v>
      </c>
      <c r="L10" s="28">
        <v>3</v>
      </c>
      <c r="M10" s="28">
        <v>0</v>
      </c>
      <c r="N10" s="29">
        <v>0</v>
      </c>
      <c r="O10" s="28">
        <f>Data[[#This Row],[AN (Acc. Negatives)]]-F9</f>
        <v>0</v>
      </c>
      <c r="P10" s="28">
        <f>Data[[#This Row],[AH (Acc. Hospital)]]-G9</f>
        <v>9</v>
      </c>
      <c r="Q10" s="28">
        <f>Data[[#This Row],[AI (Acc. ICU)]]-H9</f>
        <v>0</v>
      </c>
      <c r="R10" s="28">
        <f>Data[[#This Row],[AL (Acc. Pending Lab)]]-I9</f>
        <v>0</v>
      </c>
      <c r="S10" s="28">
        <f>Data[[#This Row],[AV (Acc. Surveillance)]]-J9</f>
        <v>132</v>
      </c>
      <c r="T10" s="30">
        <f>(Data[[#This Row],[AC (Acc. Confirmed)]])-(Data[[#This Row],[AR (Acc. Recovered)]]+Data[[#This Row],[AD (Acc. Deaths)]])</f>
        <v>9</v>
      </c>
      <c r="U10" s="12">
        <f>Data[[#This Row],[DNS (Daily New Suspects)]]/B9</f>
        <v>0.25641025641025639</v>
      </c>
      <c r="V10" s="12">
        <f>Data[[#This Row],[DNC (Daily New Confirmed)]]/C9</f>
        <v>0.5</v>
      </c>
      <c r="W10" s="63">
        <v>0</v>
      </c>
      <c r="X10" s="63">
        <v>0</v>
      </c>
      <c r="Y10" s="30">
        <f>Data[[#This Row],[DNS (Daily New Suspects)]]-K9</f>
        <v>14</v>
      </c>
      <c r="Z10" s="30">
        <f>Data[[#This Row],[DNC (Daily New Confirmed)]]-L9</f>
        <v>1</v>
      </c>
      <c r="AA10" s="12">
        <f>Data[[#This Row],[AC (Acc. Confirmed)]]/Data[[#This Row],[AS (Acc. Suspects)]]</f>
        <v>6.1224489795918366E-2</v>
      </c>
      <c r="AB10" s="13">
        <f>Data[[#This Row],[AR (Acc. Recovered)]]/Data[[#This Row],[AS (Acc. Suspects)]]</f>
        <v>0</v>
      </c>
      <c r="AC10" s="13">
        <f>Data[[#This Row],[AD (Acc. Deaths)]]/Data[[#This Row],[AS (Acc. Suspects)]]</f>
        <v>0</v>
      </c>
      <c r="AD10" s="63">
        <v>0</v>
      </c>
      <c r="AE10" s="12">
        <f>Data[[#This Row],[AH (Acc. Hospital)]]/Data[[#This Row],[AC (Acc. Confirmed)]]</f>
        <v>1</v>
      </c>
      <c r="AF10" s="12">
        <f>Data[[#This Row],[AI (Acc. ICU)]]/Data[[#This Row],[AH (Acc. Hospital)]]</f>
        <v>0</v>
      </c>
      <c r="AG10" s="12">
        <f>Data[[#This Row],[AL (Acc. Pending Lab)]]/Data[[#This Row],[AS (Acc. Suspects)]]</f>
        <v>0</v>
      </c>
      <c r="AH10" s="12">
        <f>Data[[#This Row],[AN (Acc. Negatives)]]/Data[[#This Row],[AS (Acc. Suspects)]]</f>
        <v>0</v>
      </c>
      <c r="AI10" s="14">
        <f>Data[[#This Row],[DNC (Daily New Confirmed)]]/Data[[#This Row],[DNS (Daily New Suspects)]]</f>
        <v>0.1</v>
      </c>
      <c r="AJ10" s="63">
        <v>0</v>
      </c>
      <c r="AK10" s="15">
        <v>3</v>
      </c>
      <c r="AL10" s="15">
        <f>WEEKNUM(Data[[#This Row],[Date]])</f>
        <v>10</v>
      </c>
      <c r="AM10" s="15">
        <f>MONTH(Data[[#This Row],[Date]])</f>
        <v>3</v>
      </c>
      <c r="AN10" s="16">
        <f>WEEKDAY(Data[[#This Row],[Date]])</f>
        <v>5</v>
      </c>
    </row>
    <row r="11" spans="1:40" ht="13.5" thickBot="1" x14ac:dyDescent="0.3">
      <c r="A11" s="11">
        <v>43896</v>
      </c>
      <c r="B11" s="26">
        <v>181</v>
      </c>
      <c r="C11" s="26">
        <v>13</v>
      </c>
      <c r="D11" s="26">
        <v>0</v>
      </c>
      <c r="E11" s="26">
        <v>0</v>
      </c>
      <c r="F11" s="26">
        <v>0</v>
      </c>
      <c r="G11" s="27">
        <v>13</v>
      </c>
      <c r="H11" s="26">
        <v>0</v>
      </c>
      <c r="I11" s="27">
        <v>30</v>
      </c>
      <c r="J11" s="27">
        <v>354</v>
      </c>
      <c r="K11" s="28">
        <v>34</v>
      </c>
      <c r="L11" s="28">
        <v>4</v>
      </c>
      <c r="M11" s="28">
        <v>0</v>
      </c>
      <c r="N11" s="29">
        <v>0</v>
      </c>
      <c r="O11" s="28">
        <f>Data[[#This Row],[AN (Acc. Negatives)]]-F10</f>
        <v>0</v>
      </c>
      <c r="P11" s="28">
        <f>Data[[#This Row],[AH (Acc. Hospital)]]-G10</f>
        <v>4</v>
      </c>
      <c r="Q11" s="28">
        <f>Data[[#This Row],[AI (Acc. ICU)]]-H10</f>
        <v>0</v>
      </c>
      <c r="R11" s="28">
        <f>Data[[#This Row],[AL (Acc. Pending Lab)]]-I10</f>
        <v>30</v>
      </c>
      <c r="S11" s="28">
        <f>Data[[#This Row],[AV (Acc. Surveillance)]]-J10</f>
        <v>141</v>
      </c>
      <c r="T11" s="30">
        <f>(Data[[#This Row],[AC (Acc. Confirmed)]])-(Data[[#This Row],[AR (Acc. Recovered)]]+Data[[#This Row],[AD (Acc. Deaths)]])</f>
        <v>13</v>
      </c>
      <c r="U11" s="12">
        <f>Data[[#This Row],[DNS (Daily New Suspects)]]/B10</f>
        <v>0.23129251700680273</v>
      </c>
      <c r="V11" s="12">
        <f>Data[[#This Row],[DNC (Daily New Confirmed)]]/C10</f>
        <v>0.44444444444444442</v>
      </c>
      <c r="W11" s="63">
        <v>0</v>
      </c>
      <c r="X11" s="63">
        <v>0</v>
      </c>
      <c r="Y11" s="30">
        <f>Data[[#This Row],[DNS (Daily New Suspects)]]-K10</f>
        <v>4</v>
      </c>
      <c r="Z11" s="30">
        <f>Data[[#This Row],[DNC (Daily New Confirmed)]]-L10</f>
        <v>1</v>
      </c>
      <c r="AA11" s="12">
        <f>Data[[#This Row],[AC (Acc. Confirmed)]]/Data[[#This Row],[AS (Acc. Suspects)]]</f>
        <v>7.18232044198895E-2</v>
      </c>
      <c r="AB11" s="13">
        <f>Data[[#This Row],[AR (Acc. Recovered)]]/Data[[#This Row],[AS (Acc. Suspects)]]</f>
        <v>0</v>
      </c>
      <c r="AC11" s="13">
        <f>Data[[#This Row],[AD (Acc. Deaths)]]/Data[[#This Row],[AS (Acc. Suspects)]]</f>
        <v>0</v>
      </c>
      <c r="AD11" s="63">
        <v>0</v>
      </c>
      <c r="AE11" s="12">
        <f>Data[[#This Row],[AH (Acc. Hospital)]]/Data[[#This Row],[AC (Acc. Confirmed)]]</f>
        <v>1</v>
      </c>
      <c r="AF11" s="12">
        <f>Data[[#This Row],[AI (Acc. ICU)]]/Data[[#This Row],[AH (Acc. Hospital)]]</f>
        <v>0</v>
      </c>
      <c r="AG11" s="12">
        <f>Data[[#This Row],[AL (Acc. Pending Lab)]]/Data[[#This Row],[AS (Acc. Suspects)]]</f>
        <v>0.16574585635359115</v>
      </c>
      <c r="AH11" s="12">
        <f>Data[[#This Row],[AN (Acc. Negatives)]]/Data[[#This Row],[AS (Acc. Suspects)]]</f>
        <v>0</v>
      </c>
      <c r="AI11" s="14">
        <f>Data[[#This Row],[DNC (Daily New Confirmed)]]/Data[[#This Row],[DNS (Daily New Suspects)]]</f>
        <v>0.11764705882352941</v>
      </c>
      <c r="AJ11" s="63">
        <v>0</v>
      </c>
      <c r="AK11" s="15">
        <v>4</v>
      </c>
      <c r="AL11" s="15">
        <f>WEEKNUM(Data[[#This Row],[Date]])</f>
        <v>10</v>
      </c>
      <c r="AM11" s="15">
        <f>MONTH(Data[[#This Row],[Date]])</f>
        <v>3</v>
      </c>
      <c r="AN11" s="16">
        <f>WEEKDAY(Data[[#This Row],[Date]])</f>
        <v>6</v>
      </c>
    </row>
    <row r="12" spans="1:40" ht="13.5" thickBot="1" x14ac:dyDescent="0.3">
      <c r="A12" s="11">
        <v>43897</v>
      </c>
      <c r="B12" s="26">
        <v>224</v>
      </c>
      <c r="C12" s="26">
        <v>21</v>
      </c>
      <c r="D12" s="26">
        <v>0</v>
      </c>
      <c r="E12" s="26">
        <v>0</v>
      </c>
      <c r="F12" s="26">
        <v>0</v>
      </c>
      <c r="G12" s="27">
        <v>21</v>
      </c>
      <c r="H12" s="26">
        <v>0</v>
      </c>
      <c r="I12" s="27">
        <v>47</v>
      </c>
      <c r="J12" s="27">
        <v>412</v>
      </c>
      <c r="K12" s="28">
        <v>43</v>
      </c>
      <c r="L12" s="28">
        <v>8</v>
      </c>
      <c r="M12" s="28">
        <v>0</v>
      </c>
      <c r="N12" s="29">
        <v>0</v>
      </c>
      <c r="O12" s="28">
        <f>Data[[#This Row],[AN (Acc. Negatives)]]-F11</f>
        <v>0</v>
      </c>
      <c r="P12" s="28">
        <f>Data[[#This Row],[AH (Acc. Hospital)]]-G11</f>
        <v>8</v>
      </c>
      <c r="Q12" s="28">
        <f>Data[[#This Row],[AI (Acc. ICU)]]-H11</f>
        <v>0</v>
      </c>
      <c r="R12" s="28">
        <f>Data[[#This Row],[AL (Acc. Pending Lab)]]-I11</f>
        <v>17</v>
      </c>
      <c r="S12" s="28">
        <f>Data[[#This Row],[AV (Acc. Surveillance)]]-J11</f>
        <v>58</v>
      </c>
      <c r="T12" s="30">
        <f>(Data[[#This Row],[AC (Acc. Confirmed)]])-(Data[[#This Row],[AR (Acc. Recovered)]]+Data[[#This Row],[AD (Acc. Deaths)]])</f>
        <v>21</v>
      </c>
      <c r="U12" s="12">
        <f>Data[[#This Row],[DNS (Daily New Suspects)]]/B11</f>
        <v>0.23756906077348067</v>
      </c>
      <c r="V12" s="12">
        <f>Data[[#This Row],[DNC (Daily New Confirmed)]]/C11</f>
        <v>0.61538461538461542</v>
      </c>
      <c r="W12" s="63">
        <v>0</v>
      </c>
      <c r="X12" s="63">
        <v>0</v>
      </c>
      <c r="Y12" s="30">
        <f>Data[[#This Row],[DNS (Daily New Suspects)]]-K11</f>
        <v>9</v>
      </c>
      <c r="Z12" s="30">
        <f>Data[[#This Row],[DNC (Daily New Confirmed)]]-L11</f>
        <v>4</v>
      </c>
      <c r="AA12" s="12">
        <f>Data[[#This Row],[AC (Acc. Confirmed)]]/Data[[#This Row],[AS (Acc. Suspects)]]</f>
        <v>9.375E-2</v>
      </c>
      <c r="AB12" s="13">
        <f>Data[[#This Row],[AR (Acc. Recovered)]]/Data[[#This Row],[AS (Acc. Suspects)]]</f>
        <v>0</v>
      </c>
      <c r="AC12" s="13">
        <f>Data[[#This Row],[AD (Acc. Deaths)]]/Data[[#This Row],[AS (Acc. Suspects)]]</f>
        <v>0</v>
      </c>
      <c r="AD12" s="63">
        <v>0</v>
      </c>
      <c r="AE12" s="12">
        <f>Data[[#This Row],[AH (Acc. Hospital)]]/Data[[#This Row],[AC (Acc. Confirmed)]]</f>
        <v>1</v>
      </c>
      <c r="AF12" s="12">
        <f>Data[[#This Row],[AI (Acc. ICU)]]/Data[[#This Row],[AH (Acc. Hospital)]]</f>
        <v>0</v>
      </c>
      <c r="AG12" s="12">
        <f>Data[[#This Row],[AL (Acc. Pending Lab)]]/Data[[#This Row],[AS (Acc. Suspects)]]</f>
        <v>0.20982142857142858</v>
      </c>
      <c r="AH12" s="12">
        <f>Data[[#This Row],[AN (Acc. Negatives)]]/Data[[#This Row],[AS (Acc. Suspects)]]</f>
        <v>0</v>
      </c>
      <c r="AI12" s="14">
        <f>Data[[#This Row],[DNC (Daily New Confirmed)]]/Data[[#This Row],[DNS (Daily New Suspects)]]</f>
        <v>0.18604651162790697</v>
      </c>
      <c r="AJ12" s="63">
        <v>0</v>
      </c>
      <c r="AK12" s="15">
        <v>5</v>
      </c>
      <c r="AL12" s="15">
        <f>WEEKNUM(Data[[#This Row],[Date]])</f>
        <v>10</v>
      </c>
      <c r="AM12" s="15">
        <f>MONTH(Data[[#This Row],[Date]])</f>
        <v>3</v>
      </c>
      <c r="AN12" s="16">
        <f>WEEKDAY(Data[[#This Row],[Date]])</f>
        <v>7</v>
      </c>
    </row>
    <row r="13" spans="1:40" ht="13.5" thickBot="1" x14ac:dyDescent="0.3">
      <c r="A13" s="11">
        <v>43898</v>
      </c>
      <c r="B13" s="26">
        <v>281</v>
      </c>
      <c r="C13" s="26">
        <v>30</v>
      </c>
      <c r="D13" s="26">
        <v>0</v>
      </c>
      <c r="E13" s="26">
        <v>0</v>
      </c>
      <c r="F13" s="26">
        <v>0</v>
      </c>
      <c r="G13" s="27">
        <v>30</v>
      </c>
      <c r="H13" s="26">
        <v>0</v>
      </c>
      <c r="I13" s="27">
        <v>56</v>
      </c>
      <c r="J13" s="27">
        <v>447</v>
      </c>
      <c r="K13" s="28">
        <v>57</v>
      </c>
      <c r="L13" s="28">
        <v>9</v>
      </c>
      <c r="M13" s="28">
        <v>0</v>
      </c>
      <c r="N13" s="29">
        <v>0</v>
      </c>
      <c r="O13" s="28">
        <f>Data[[#This Row],[AN (Acc. Negatives)]]-F12</f>
        <v>0</v>
      </c>
      <c r="P13" s="28">
        <f>Data[[#This Row],[AH (Acc. Hospital)]]-G12</f>
        <v>9</v>
      </c>
      <c r="Q13" s="28">
        <f>Data[[#This Row],[AI (Acc. ICU)]]-H12</f>
        <v>0</v>
      </c>
      <c r="R13" s="28">
        <f>Data[[#This Row],[AL (Acc. Pending Lab)]]-I12</f>
        <v>9</v>
      </c>
      <c r="S13" s="28">
        <f>Data[[#This Row],[AV (Acc. Surveillance)]]-J12</f>
        <v>35</v>
      </c>
      <c r="T13" s="30">
        <f>(Data[[#This Row],[AC (Acc. Confirmed)]])-(Data[[#This Row],[AR (Acc. Recovered)]]+Data[[#This Row],[AD (Acc. Deaths)]])</f>
        <v>30</v>
      </c>
      <c r="U13" s="12">
        <f>Data[[#This Row],[DNS (Daily New Suspects)]]/B12</f>
        <v>0.2544642857142857</v>
      </c>
      <c r="V13" s="12">
        <f>Data[[#This Row],[DNC (Daily New Confirmed)]]/C12</f>
        <v>0.42857142857142855</v>
      </c>
      <c r="W13" s="63">
        <v>0</v>
      </c>
      <c r="X13" s="63">
        <v>0</v>
      </c>
      <c r="Y13" s="30">
        <f>Data[[#This Row],[DNS (Daily New Suspects)]]-K12</f>
        <v>14</v>
      </c>
      <c r="Z13" s="30">
        <f>Data[[#This Row],[DNC (Daily New Confirmed)]]-L12</f>
        <v>1</v>
      </c>
      <c r="AA13" s="12">
        <f>Data[[#This Row],[AC (Acc. Confirmed)]]/Data[[#This Row],[AS (Acc. Suspects)]]</f>
        <v>0.10676156583629894</v>
      </c>
      <c r="AB13" s="13">
        <f>Data[[#This Row],[AR (Acc. Recovered)]]/Data[[#This Row],[AS (Acc. Suspects)]]</f>
        <v>0</v>
      </c>
      <c r="AC13" s="13">
        <f>Data[[#This Row],[AD (Acc. Deaths)]]/Data[[#This Row],[AS (Acc. Suspects)]]</f>
        <v>0</v>
      </c>
      <c r="AD13" s="63">
        <v>0</v>
      </c>
      <c r="AE13" s="12">
        <f>Data[[#This Row],[AH (Acc. Hospital)]]/Data[[#This Row],[AC (Acc. Confirmed)]]</f>
        <v>1</v>
      </c>
      <c r="AF13" s="12">
        <f>Data[[#This Row],[AI (Acc. ICU)]]/Data[[#This Row],[AH (Acc. Hospital)]]</f>
        <v>0</v>
      </c>
      <c r="AG13" s="12">
        <f>Data[[#This Row],[AL (Acc. Pending Lab)]]/Data[[#This Row],[AS (Acc. Suspects)]]</f>
        <v>0.199288256227758</v>
      </c>
      <c r="AH13" s="12">
        <f>Data[[#This Row],[AN (Acc. Negatives)]]/Data[[#This Row],[AS (Acc. Suspects)]]</f>
        <v>0</v>
      </c>
      <c r="AI13" s="14">
        <f>Data[[#This Row],[DNC (Daily New Confirmed)]]/Data[[#This Row],[DNS (Daily New Suspects)]]</f>
        <v>0.15789473684210525</v>
      </c>
      <c r="AJ13" s="63">
        <v>0</v>
      </c>
      <c r="AK13" s="15">
        <v>6</v>
      </c>
      <c r="AL13" s="15">
        <f>WEEKNUM(Data[[#This Row],[Date]])</f>
        <v>11</v>
      </c>
      <c r="AM13" s="15">
        <f>MONTH(Data[[#This Row],[Date]])</f>
        <v>3</v>
      </c>
      <c r="AN13" s="16">
        <f>WEEKDAY(Data[[#This Row],[Date]])</f>
        <v>1</v>
      </c>
    </row>
    <row r="14" spans="1:40" ht="13.5" thickBot="1" x14ac:dyDescent="0.3">
      <c r="A14" s="11">
        <v>43899</v>
      </c>
      <c r="B14" s="26">
        <v>339</v>
      </c>
      <c r="C14" s="26">
        <v>39</v>
      </c>
      <c r="D14" s="26">
        <v>0</v>
      </c>
      <c r="E14" s="26">
        <v>0</v>
      </c>
      <c r="F14" s="26">
        <v>0</v>
      </c>
      <c r="G14" s="27">
        <v>38</v>
      </c>
      <c r="H14" s="26">
        <v>0</v>
      </c>
      <c r="I14" s="27">
        <v>67</v>
      </c>
      <c r="J14" s="27">
        <v>496</v>
      </c>
      <c r="K14" s="28">
        <v>58</v>
      </c>
      <c r="L14" s="28">
        <v>9</v>
      </c>
      <c r="M14" s="28">
        <v>0</v>
      </c>
      <c r="N14" s="29">
        <v>0</v>
      </c>
      <c r="O14" s="28">
        <f>Data[[#This Row],[AN (Acc. Negatives)]]-F13</f>
        <v>0</v>
      </c>
      <c r="P14" s="28">
        <f>Data[[#This Row],[AH (Acc. Hospital)]]-G13</f>
        <v>8</v>
      </c>
      <c r="Q14" s="28">
        <f>Data[[#This Row],[AI (Acc. ICU)]]-H13</f>
        <v>0</v>
      </c>
      <c r="R14" s="28">
        <f>Data[[#This Row],[AL (Acc. Pending Lab)]]-I13</f>
        <v>11</v>
      </c>
      <c r="S14" s="28">
        <f>Data[[#This Row],[AV (Acc. Surveillance)]]-J13</f>
        <v>49</v>
      </c>
      <c r="T14" s="30">
        <f>(Data[[#This Row],[AC (Acc. Confirmed)]])-(Data[[#This Row],[AR (Acc. Recovered)]]+Data[[#This Row],[AD (Acc. Deaths)]])</f>
        <v>39</v>
      </c>
      <c r="U14" s="12">
        <f>Data[[#This Row],[DNS (Daily New Suspects)]]/B13</f>
        <v>0.20640569395017794</v>
      </c>
      <c r="V14" s="12">
        <f>Data[[#This Row],[DNC (Daily New Confirmed)]]/C13</f>
        <v>0.3</v>
      </c>
      <c r="W14" s="63">
        <v>0</v>
      </c>
      <c r="X14" s="63">
        <v>0</v>
      </c>
      <c r="Y14" s="30">
        <f>Data[[#This Row],[DNS (Daily New Suspects)]]-K13</f>
        <v>1</v>
      </c>
      <c r="Z14" s="30">
        <f>Data[[#This Row],[DNC (Daily New Confirmed)]]-L13</f>
        <v>0</v>
      </c>
      <c r="AA14" s="12">
        <f>Data[[#This Row],[AC (Acc. Confirmed)]]/Data[[#This Row],[AS (Acc. Suspects)]]</f>
        <v>0.11504424778761062</v>
      </c>
      <c r="AB14" s="13">
        <f>Data[[#This Row],[AR (Acc. Recovered)]]/Data[[#This Row],[AS (Acc. Suspects)]]</f>
        <v>0</v>
      </c>
      <c r="AC14" s="13">
        <f>Data[[#This Row],[AD (Acc. Deaths)]]/Data[[#This Row],[AS (Acc. Suspects)]]</f>
        <v>0</v>
      </c>
      <c r="AD14" s="63">
        <v>0</v>
      </c>
      <c r="AE14" s="12">
        <f>Data[[#This Row],[AH (Acc. Hospital)]]/Data[[#This Row],[AC (Acc. Confirmed)]]</f>
        <v>0.97435897435897434</v>
      </c>
      <c r="AF14" s="12">
        <f>Data[[#This Row],[AI (Acc. ICU)]]/Data[[#This Row],[AH (Acc. Hospital)]]</f>
        <v>0</v>
      </c>
      <c r="AG14" s="12">
        <f>Data[[#This Row],[AL (Acc. Pending Lab)]]/Data[[#This Row],[AS (Acc. Suspects)]]</f>
        <v>0.19764011799410031</v>
      </c>
      <c r="AH14" s="12">
        <f>Data[[#This Row],[AN (Acc. Negatives)]]/Data[[#This Row],[AS (Acc. Suspects)]]</f>
        <v>0</v>
      </c>
      <c r="AI14" s="14">
        <f>Data[[#This Row],[DNC (Daily New Confirmed)]]/Data[[#This Row],[DNS (Daily New Suspects)]]</f>
        <v>0.15517241379310345</v>
      </c>
      <c r="AJ14" s="63">
        <v>0</v>
      </c>
      <c r="AK14" s="15">
        <v>7</v>
      </c>
      <c r="AL14" s="15">
        <f>WEEKNUM(Data[[#This Row],[Date]])</f>
        <v>11</v>
      </c>
      <c r="AM14" s="15">
        <f>MONTH(Data[[#This Row],[Date]])</f>
        <v>3</v>
      </c>
      <c r="AN14" s="16">
        <f>WEEKDAY(Data[[#This Row],[Date]])</f>
        <v>2</v>
      </c>
    </row>
    <row r="15" spans="1:40" ht="13.5" thickBot="1" x14ac:dyDescent="0.3">
      <c r="A15" s="11">
        <v>43900</v>
      </c>
      <c r="B15" s="26">
        <v>375</v>
      </c>
      <c r="C15" s="26">
        <v>41</v>
      </c>
      <c r="D15" s="26">
        <v>0</v>
      </c>
      <c r="E15" s="26">
        <v>0</v>
      </c>
      <c r="F15" s="26">
        <v>0</v>
      </c>
      <c r="G15" s="27">
        <v>40</v>
      </c>
      <c r="H15" s="26">
        <v>0</v>
      </c>
      <c r="I15" s="27">
        <v>83</v>
      </c>
      <c r="J15" s="27">
        <v>667</v>
      </c>
      <c r="K15" s="28">
        <v>36</v>
      </c>
      <c r="L15" s="28">
        <v>2</v>
      </c>
      <c r="M15" s="28">
        <v>0</v>
      </c>
      <c r="N15" s="29">
        <v>0</v>
      </c>
      <c r="O15" s="28">
        <f>Data[[#This Row],[AN (Acc. Negatives)]]-F14</f>
        <v>0</v>
      </c>
      <c r="P15" s="28">
        <f>Data[[#This Row],[AH (Acc. Hospital)]]-G14</f>
        <v>2</v>
      </c>
      <c r="Q15" s="28">
        <f>Data[[#This Row],[AI (Acc. ICU)]]-H14</f>
        <v>0</v>
      </c>
      <c r="R15" s="28">
        <f>Data[[#This Row],[AL (Acc. Pending Lab)]]-I14</f>
        <v>16</v>
      </c>
      <c r="S15" s="28">
        <f>Data[[#This Row],[AV (Acc. Surveillance)]]-J14</f>
        <v>171</v>
      </c>
      <c r="T15" s="30">
        <f>(Data[[#This Row],[AC (Acc. Confirmed)]])-(Data[[#This Row],[AR (Acc. Recovered)]]+Data[[#This Row],[AD (Acc. Deaths)]])</f>
        <v>41</v>
      </c>
      <c r="U15" s="12">
        <f>Data[[#This Row],[DNS (Daily New Suspects)]]/B14</f>
        <v>0.10619469026548672</v>
      </c>
      <c r="V15" s="12">
        <f>Data[[#This Row],[DNC (Daily New Confirmed)]]/C14</f>
        <v>5.128205128205128E-2</v>
      </c>
      <c r="W15" s="63">
        <v>0</v>
      </c>
      <c r="X15" s="63">
        <v>0</v>
      </c>
      <c r="Y15" s="30">
        <f>Data[[#This Row],[DNS (Daily New Suspects)]]-K14</f>
        <v>-22</v>
      </c>
      <c r="Z15" s="30">
        <f>Data[[#This Row],[DNC (Daily New Confirmed)]]-L14</f>
        <v>-7</v>
      </c>
      <c r="AA15" s="12">
        <f>Data[[#This Row],[AC (Acc. Confirmed)]]/Data[[#This Row],[AS (Acc. Suspects)]]</f>
        <v>0.10933333333333334</v>
      </c>
      <c r="AB15" s="13">
        <f>Data[[#This Row],[AR (Acc. Recovered)]]/Data[[#This Row],[AS (Acc. Suspects)]]</f>
        <v>0</v>
      </c>
      <c r="AC15" s="13">
        <f>Data[[#This Row],[AD (Acc. Deaths)]]/Data[[#This Row],[AS (Acc. Suspects)]]</f>
        <v>0</v>
      </c>
      <c r="AD15" s="63">
        <v>0</v>
      </c>
      <c r="AE15" s="12">
        <f>Data[[#This Row],[AH (Acc. Hospital)]]/Data[[#This Row],[AC (Acc. Confirmed)]]</f>
        <v>0.97560975609756095</v>
      </c>
      <c r="AF15" s="12">
        <f>Data[[#This Row],[AI (Acc. ICU)]]/Data[[#This Row],[AH (Acc. Hospital)]]</f>
        <v>0</v>
      </c>
      <c r="AG15" s="12">
        <f>Data[[#This Row],[AL (Acc. Pending Lab)]]/Data[[#This Row],[AS (Acc. Suspects)]]</f>
        <v>0.22133333333333333</v>
      </c>
      <c r="AH15" s="12">
        <f>Data[[#This Row],[AN (Acc. Negatives)]]/Data[[#This Row],[AS (Acc. Suspects)]]</f>
        <v>0</v>
      </c>
      <c r="AI15" s="14">
        <f>Data[[#This Row],[DNC (Daily New Confirmed)]]/Data[[#This Row],[DNS (Daily New Suspects)]]</f>
        <v>5.5555555555555552E-2</v>
      </c>
      <c r="AJ15" s="63">
        <v>0</v>
      </c>
      <c r="AK15" s="15">
        <v>8</v>
      </c>
      <c r="AL15" s="15">
        <f>WEEKNUM(Data[[#This Row],[Date]])</f>
        <v>11</v>
      </c>
      <c r="AM15" s="15">
        <f>MONTH(Data[[#This Row],[Date]])</f>
        <v>3</v>
      </c>
      <c r="AN15" s="16">
        <f>WEEKDAY(Data[[#This Row],[Date]])</f>
        <v>3</v>
      </c>
    </row>
    <row r="16" spans="1:40" ht="13.5" thickBot="1" x14ac:dyDescent="0.3">
      <c r="A16" s="11">
        <v>43901</v>
      </c>
      <c r="B16" s="26">
        <v>471</v>
      </c>
      <c r="C16" s="26">
        <v>59</v>
      </c>
      <c r="D16" s="26">
        <v>0</v>
      </c>
      <c r="E16" s="26">
        <v>0</v>
      </c>
      <c r="F16" s="26">
        <v>0</v>
      </c>
      <c r="G16" s="27">
        <v>57</v>
      </c>
      <c r="H16" s="26">
        <v>0</v>
      </c>
      <c r="I16" s="27">
        <v>83</v>
      </c>
      <c r="J16" s="27">
        <v>3066</v>
      </c>
      <c r="K16" s="28">
        <v>96</v>
      </c>
      <c r="L16" s="28">
        <v>18</v>
      </c>
      <c r="M16" s="28">
        <v>0</v>
      </c>
      <c r="N16" s="29">
        <v>0</v>
      </c>
      <c r="O16" s="28">
        <f>Data[[#This Row],[AN (Acc. Negatives)]]-F15</f>
        <v>0</v>
      </c>
      <c r="P16" s="28">
        <f>Data[[#This Row],[AH (Acc. Hospital)]]-G15</f>
        <v>17</v>
      </c>
      <c r="Q16" s="28">
        <f>Data[[#This Row],[AI (Acc. ICU)]]-H15</f>
        <v>0</v>
      </c>
      <c r="R16" s="28">
        <f>Data[[#This Row],[AL (Acc. Pending Lab)]]-I15</f>
        <v>0</v>
      </c>
      <c r="S16" s="28">
        <f>Data[[#This Row],[AV (Acc. Surveillance)]]-J15</f>
        <v>2399</v>
      </c>
      <c r="T16" s="30">
        <f>(Data[[#This Row],[AC (Acc. Confirmed)]])-(Data[[#This Row],[AR (Acc. Recovered)]]+Data[[#This Row],[AD (Acc. Deaths)]])</f>
        <v>59</v>
      </c>
      <c r="U16" s="12">
        <f>Data[[#This Row],[DNS (Daily New Suspects)]]/B15</f>
        <v>0.25600000000000001</v>
      </c>
      <c r="V16" s="12">
        <f>Data[[#This Row],[DNC (Daily New Confirmed)]]/C15</f>
        <v>0.43902439024390244</v>
      </c>
      <c r="W16" s="63">
        <v>0</v>
      </c>
      <c r="X16" s="63">
        <v>0</v>
      </c>
      <c r="Y16" s="30">
        <f>Data[[#This Row],[DNS (Daily New Suspects)]]-K15</f>
        <v>60</v>
      </c>
      <c r="Z16" s="30">
        <f>Data[[#This Row],[DNC (Daily New Confirmed)]]-L15</f>
        <v>16</v>
      </c>
      <c r="AA16" s="12">
        <f>Data[[#This Row],[AC (Acc. Confirmed)]]/Data[[#This Row],[AS (Acc. Suspects)]]</f>
        <v>0.12526539278131635</v>
      </c>
      <c r="AB16" s="13">
        <f>Data[[#This Row],[AR (Acc. Recovered)]]/Data[[#This Row],[AS (Acc. Suspects)]]</f>
        <v>0</v>
      </c>
      <c r="AC16" s="13">
        <f>Data[[#This Row],[AD (Acc. Deaths)]]/Data[[#This Row],[AS (Acc. Suspects)]]</f>
        <v>0</v>
      </c>
      <c r="AD16" s="63">
        <v>0</v>
      </c>
      <c r="AE16" s="12">
        <f>Data[[#This Row],[AH (Acc. Hospital)]]/Data[[#This Row],[AC (Acc. Confirmed)]]</f>
        <v>0.96610169491525422</v>
      </c>
      <c r="AF16" s="12">
        <f>Data[[#This Row],[AI (Acc. ICU)]]/Data[[#This Row],[AH (Acc. Hospital)]]</f>
        <v>0</v>
      </c>
      <c r="AG16" s="12">
        <f>Data[[#This Row],[AL (Acc. Pending Lab)]]/Data[[#This Row],[AS (Acc. Suspects)]]</f>
        <v>0.17622080679405519</v>
      </c>
      <c r="AH16" s="12">
        <f>Data[[#This Row],[AN (Acc. Negatives)]]/Data[[#This Row],[AS (Acc. Suspects)]]</f>
        <v>0</v>
      </c>
      <c r="AI16" s="14">
        <f>Data[[#This Row],[DNC (Daily New Confirmed)]]/Data[[#This Row],[DNS (Daily New Suspects)]]</f>
        <v>0.1875</v>
      </c>
      <c r="AJ16" s="63">
        <v>0</v>
      </c>
      <c r="AK16" s="15">
        <v>9</v>
      </c>
      <c r="AL16" s="15">
        <f>WEEKNUM(Data[[#This Row],[Date]])</f>
        <v>11</v>
      </c>
      <c r="AM16" s="15">
        <f>MONTH(Data[[#This Row],[Date]])</f>
        <v>3</v>
      </c>
      <c r="AN16" s="16">
        <f>WEEKDAY(Data[[#This Row],[Date]])</f>
        <v>4</v>
      </c>
    </row>
    <row r="17" spans="1:40" ht="13.5" thickBot="1" x14ac:dyDescent="0.3">
      <c r="A17" s="11">
        <v>43902</v>
      </c>
      <c r="B17" s="26">
        <v>637</v>
      </c>
      <c r="C17" s="26">
        <v>78</v>
      </c>
      <c r="D17" s="26">
        <v>0</v>
      </c>
      <c r="E17" s="26">
        <v>0</v>
      </c>
      <c r="F17" s="26">
        <v>0</v>
      </c>
      <c r="G17" s="27">
        <v>69</v>
      </c>
      <c r="H17" s="26">
        <v>0</v>
      </c>
      <c r="I17" s="27">
        <v>133</v>
      </c>
      <c r="J17" s="27">
        <v>4923</v>
      </c>
      <c r="K17" s="28">
        <v>166</v>
      </c>
      <c r="L17" s="28">
        <v>19</v>
      </c>
      <c r="M17" s="28">
        <v>0</v>
      </c>
      <c r="N17" s="29">
        <v>0</v>
      </c>
      <c r="O17" s="28">
        <f>Data[[#This Row],[AN (Acc. Negatives)]]-F16</f>
        <v>0</v>
      </c>
      <c r="P17" s="28">
        <f>Data[[#This Row],[AH (Acc. Hospital)]]-G16</f>
        <v>12</v>
      </c>
      <c r="Q17" s="28">
        <f>Data[[#This Row],[AI (Acc. ICU)]]-H16</f>
        <v>0</v>
      </c>
      <c r="R17" s="28">
        <f>Data[[#This Row],[AL (Acc. Pending Lab)]]-I16</f>
        <v>50</v>
      </c>
      <c r="S17" s="28">
        <f>Data[[#This Row],[AV (Acc. Surveillance)]]-J16</f>
        <v>1857</v>
      </c>
      <c r="T17" s="30">
        <f>(Data[[#This Row],[AC (Acc. Confirmed)]])-(Data[[#This Row],[AR (Acc. Recovered)]]+Data[[#This Row],[AD (Acc. Deaths)]])</f>
        <v>78</v>
      </c>
      <c r="U17" s="12">
        <f>Data[[#This Row],[DNS (Daily New Suspects)]]/B16</f>
        <v>0.35244161358811038</v>
      </c>
      <c r="V17" s="12">
        <f>Data[[#This Row],[DNC (Daily New Confirmed)]]/C16</f>
        <v>0.32203389830508472</v>
      </c>
      <c r="W17" s="63">
        <v>0</v>
      </c>
      <c r="X17" s="63">
        <v>0</v>
      </c>
      <c r="Y17" s="30">
        <f>Data[[#This Row],[DNS (Daily New Suspects)]]-K16</f>
        <v>70</v>
      </c>
      <c r="Z17" s="30">
        <f>Data[[#This Row],[DNC (Daily New Confirmed)]]-L16</f>
        <v>1</v>
      </c>
      <c r="AA17" s="12">
        <f>Data[[#This Row],[AC (Acc. Confirmed)]]/Data[[#This Row],[AS (Acc. Suspects)]]</f>
        <v>0.12244897959183673</v>
      </c>
      <c r="AB17" s="13">
        <f>Data[[#This Row],[AR (Acc. Recovered)]]/Data[[#This Row],[AS (Acc. Suspects)]]</f>
        <v>0</v>
      </c>
      <c r="AC17" s="13">
        <f>Data[[#This Row],[AD (Acc. Deaths)]]/Data[[#This Row],[AS (Acc. Suspects)]]</f>
        <v>0</v>
      </c>
      <c r="AD17" s="63">
        <v>0</v>
      </c>
      <c r="AE17" s="12">
        <f>Data[[#This Row],[AH (Acc. Hospital)]]/Data[[#This Row],[AC (Acc. Confirmed)]]</f>
        <v>0.88461538461538458</v>
      </c>
      <c r="AF17" s="12">
        <f>Data[[#This Row],[AI (Acc. ICU)]]/Data[[#This Row],[AH (Acc. Hospital)]]</f>
        <v>0</v>
      </c>
      <c r="AG17" s="12">
        <f>Data[[#This Row],[AL (Acc. Pending Lab)]]/Data[[#This Row],[AS (Acc. Suspects)]]</f>
        <v>0.2087912087912088</v>
      </c>
      <c r="AH17" s="12">
        <f>Data[[#This Row],[AN (Acc. Negatives)]]/Data[[#This Row],[AS (Acc. Suspects)]]</f>
        <v>0</v>
      </c>
      <c r="AI17" s="14">
        <f>Data[[#This Row],[DNC (Daily New Confirmed)]]/Data[[#This Row],[DNS (Daily New Suspects)]]</f>
        <v>0.1144578313253012</v>
      </c>
      <c r="AJ17" s="63">
        <v>0</v>
      </c>
      <c r="AK17" s="15">
        <v>10</v>
      </c>
      <c r="AL17" s="15">
        <f>WEEKNUM(Data[[#This Row],[Date]])</f>
        <v>11</v>
      </c>
      <c r="AM17" s="15">
        <f>MONTH(Data[[#This Row],[Date]])</f>
        <v>3</v>
      </c>
      <c r="AN17" s="16">
        <f>WEEKDAY(Data[[#This Row],[Date]])</f>
        <v>5</v>
      </c>
    </row>
    <row r="18" spans="1:40" ht="13.5" thickBot="1" x14ac:dyDescent="0.3">
      <c r="A18" s="11">
        <v>43903</v>
      </c>
      <c r="B18" s="26">
        <v>1308</v>
      </c>
      <c r="C18" s="26">
        <v>112</v>
      </c>
      <c r="D18" s="26">
        <v>0</v>
      </c>
      <c r="E18" s="26">
        <v>0</v>
      </c>
      <c r="F18" s="26">
        <v>0</v>
      </c>
      <c r="G18" s="27">
        <v>107</v>
      </c>
      <c r="H18" s="26">
        <v>0</v>
      </c>
      <c r="I18" s="27">
        <v>172</v>
      </c>
      <c r="J18" s="27">
        <v>5674</v>
      </c>
      <c r="K18" s="28">
        <v>671</v>
      </c>
      <c r="L18" s="28">
        <v>34</v>
      </c>
      <c r="M18" s="28">
        <v>0</v>
      </c>
      <c r="N18" s="29">
        <v>0</v>
      </c>
      <c r="O18" s="28">
        <f>Data[[#This Row],[AN (Acc. Negatives)]]-F17</f>
        <v>0</v>
      </c>
      <c r="P18" s="28">
        <f>Data[[#This Row],[AH (Acc. Hospital)]]-G17</f>
        <v>38</v>
      </c>
      <c r="Q18" s="28">
        <f>Data[[#This Row],[AI (Acc. ICU)]]-H17</f>
        <v>0</v>
      </c>
      <c r="R18" s="28">
        <f>Data[[#This Row],[AL (Acc. Pending Lab)]]-I17</f>
        <v>39</v>
      </c>
      <c r="S18" s="28">
        <f>Data[[#This Row],[AV (Acc. Surveillance)]]-J17</f>
        <v>751</v>
      </c>
      <c r="T18" s="30">
        <f>(Data[[#This Row],[AC (Acc. Confirmed)]])-(Data[[#This Row],[AR (Acc. Recovered)]]+Data[[#This Row],[AD (Acc. Deaths)]])</f>
        <v>112</v>
      </c>
      <c r="U18" s="12">
        <f>Data[[#This Row],[DNS (Daily New Suspects)]]/B17</f>
        <v>1.053375196232339</v>
      </c>
      <c r="V18" s="12">
        <f>Data[[#This Row],[DNC (Daily New Confirmed)]]/C17</f>
        <v>0.4358974358974359</v>
      </c>
      <c r="W18" s="63">
        <v>0</v>
      </c>
      <c r="X18" s="63">
        <v>0</v>
      </c>
      <c r="Y18" s="30">
        <f>Data[[#This Row],[DNS (Daily New Suspects)]]-K17</f>
        <v>505</v>
      </c>
      <c r="Z18" s="30">
        <f>Data[[#This Row],[DNC (Daily New Confirmed)]]-L17</f>
        <v>15</v>
      </c>
      <c r="AA18" s="12">
        <f>Data[[#This Row],[AC (Acc. Confirmed)]]/Data[[#This Row],[AS (Acc. Suspects)]]</f>
        <v>8.5626911314984705E-2</v>
      </c>
      <c r="AB18" s="13">
        <f>Data[[#This Row],[AR (Acc. Recovered)]]/Data[[#This Row],[AS (Acc. Suspects)]]</f>
        <v>0</v>
      </c>
      <c r="AC18" s="13">
        <f>Data[[#This Row],[AD (Acc. Deaths)]]/Data[[#This Row],[AS (Acc. Suspects)]]</f>
        <v>0</v>
      </c>
      <c r="AD18" s="63">
        <v>0</v>
      </c>
      <c r="AE18" s="12">
        <f>Data[[#This Row],[AH (Acc. Hospital)]]/Data[[#This Row],[AC (Acc. Confirmed)]]</f>
        <v>0.9553571428571429</v>
      </c>
      <c r="AF18" s="12">
        <f>Data[[#This Row],[AI (Acc. ICU)]]/Data[[#This Row],[AH (Acc. Hospital)]]</f>
        <v>0</v>
      </c>
      <c r="AG18" s="12">
        <f>Data[[#This Row],[AL (Acc. Pending Lab)]]/Data[[#This Row],[AS (Acc. Suspects)]]</f>
        <v>0.13149847094801223</v>
      </c>
      <c r="AH18" s="12">
        <f>Data[[#This Row],[AN (Acc. Negatives)]]/Data[[#This Row],[AS (Acc. Suspects)]]</f>
        <v>0</v>
      </c>
      <c r="AI18" s="14">
        <f>Data[[#This Row],[DNC (Daily New Confirmed)]]/Data[[#This Row],[DNS (Daily New Suspects)]]</f>
        <v>5.0670640834575259E-2</v>
      </c>
      <c r="AJ18" s="63">
        <v>0</v>
      </c>
      <c r="AK18" s="15">
        <v>11</v>
      </c>
      <c r="AL18" s="15">
        <f>WEEKNUM(Data[[#This Row],[Date]])</f>
        <v>11</v>
      </c>
      <c r="AM18" s="15">
        <f>MONTH(Data[[#This Row],[Date]])</f>
        <v>3</v>
      </c>
      <c r="AN18" s="16">
        <f>WEEKDAY(Data[[#This Row],[Date]])</f>
        <v>6</v>
      </c>
    </row>
    <row r="19" spans="1:40" ht="13.5" thickBot="1" x14ac:dyDescent="0.3">
      <c r="A19" s="11">
        <v>43904</v>
      </c>
      <c r="B19" s="26">
        <v>1704</v>
      </c>
      <c r="C19" s="26">
        <v>169</v>
      </c>
      <c r="D19" s="26">
        <v>1</v>
      </c>
      <c r="E19" s="26">
        <v>0</v>
      </c>
      <c r="F19" s="26">
        <v>0</v>
      </c>
      <c r="G19" s="27">
        <v>114</v>
      </c>
      <c r="H19" s="27">
        <v>10</v>
      </c>
      <c r="I19" s="27">
        <v>126</v>
      </c>
      <c r="J19" s="27">
        <v>5011</v>
      </c>
      <c r="K19" s="28">
        <v>396</v>
      </c>
      <c r="L19" s="28">
        <v>57</v>
      </c>
      <c r="M19" s="28">
        <v>1</v>
      </c>
      <c r="N19" s="29">
        <v>0</v>
      </c>
      <c r="O19" s="28">
        <f>Data[[#This Row],[AN (Acc. Negatives)]]-F18</f>
        <v>0</v>
      </c>
      <c r="P19" s="28">
        <f>Data[[#This Row],[AH (Acc. Hospital)]]-G18</f>
        <v>7</v>
      </c>
      <c r="Q19" s="28">
        <f>Data[[#This Row],[AI (Acc. ICU)]]-H18</f>
        <v>10</v>
      </c>
      <c r="R19" s="28">
        <f>Data[[#This Row],[AL (Acc. Pending Lab)]]-I18</f>
        <v>-46</v>
      </c>
      <c r="S19" s="28">
        <f>Data[[#This Row],[AV (Acc. Surveillance)]]-J18</f>
        <v>-663</v>
      </c>
      <c r="T19" s="30">
        <f>(Data[[#This Row],[AC (Acc. Confirmed)]])-(Data[[#This Row],[AR (Acc. Recovered)]]+Data[[#This Row],[AD (Acc. Deaths)]])</f>
        <v>168</v>
      </c>
      <c r="U19" s="12">
        <f>Data[[#This Row],[DNS (Daily New Suspects)]]/B18</f>
        <v>0.30275229357798167</v>
      </c>
      <c r="V19" s="12">
        <f>Data[[#This Row],[DNC (Daily New Confirmed)]]/C18</f>
        <v>0.5089285714285714</v>
      </c>
      <c r="W19" s="63">
        <v>0</v>
      </c>
      <c r="X19" s="63">
        <v>0</v>
      </c>
      <c r="Y19" s="30">
        <f>Data[[#This Row],[DNS (Daily New Suspects)]]-K18</f>
        <v>-275</v>
      </c>
      <c r="Z19" s="30">
        <f>Data[[#This Row],[DNC (Daily New Confirmed)]]-L18</f>
        <v>23</v>
      </c>
      <c r="AA19" s="12">
        <f>Data[[#This Row],[AC (Acc. Confirmed)]]/Data[[#This Row],[AS (Acc. Suspects)]]</f>
        <v>9.9178403755868547E-2</v>
      </c>
      <c r="AB19" s="13">
        <f>Data[[#This Row],[AR (Acc. Recovered)]]/Data[[#This Row],[AS (Acc. Suspects)]]</f>
        <v>5.8685446009389673E-4</v>
      </c>
      <c r="AC19" s="13">
        <f>Data[[#This Row],[AD (Acc. Deaths)]]/Data[[#This Row],[AS (Acc. Suspects)]]</f>
        <v>0</v>
      </c>
      <c r="AD19" s="63">
        <v>0</v>
      </c>
      <c r="AE19" s="12">
        <f>Data[[#This Row],[AH (Acc. Hospital)]]/Data[[#This Row],[AC (Acc. Confirmed)]]</f>
        <v>0.67455621301775148</v>
      </c>
      <c r="AF19" s="12">
        <f>Data[[#This Row],[AI (Acc. ICU)]]/Data[[#This Row],[AH (Acc. Hospital)]]</f>
        <v>8.771929824561403E-2</v>
      </c>
      <c r="AG19" s="12">
        <f>Data[[#This Row],[AL (Acc. Pending Lab)]]/Data[[#This Row],[AS (Acc. Suspects)]]</f>
        <v>7.3943661971830985E-2</v>
      </c>
      <c r="AH19" s="12">
        <f>Data[[#This Row],[AN (Acc. Negatives)]]/Data[[#This Row],[AS (Acc. Suspects)]]</f>
        <v>0</v>
      </c>
      <c r="AI19" s="14">
        <f>Data[[#This Row],[DNC (Daily New Confirmed)]]/Data[[#This Row],[DNS (Daily New Suspects)]]</f>
        <v>0.14393939393939395</v>
      </c>
      <c r="AJ19" s="63">
        <v>0</v>
      </c>
      <c r="AK19" s="15">
        <v>12</v>
      </c>
      <c r="AL19" s="15">
        <f>WEEKNUM(Data[[#This Row],[Date]])</f>
        <v>11</v>
      </c>
      <c r="AM19" s="15">
        <f>MONTH(Data[[#This Row],[Date]])</f>
        <v>3</v>
      </c>
      <c r="AN19" s="16">
        <f>WEEKDAY(Data[[#This Row],[Date]])</f>
        <v>7</v>
      </c>
    </row>
    <row r="20" spans="1:40" ht="13.5" thickBot="1" x14ac:dyDescent="0.3">
      <c r="A20" s="11">
        <v>43905</v>
      </c>
      <c r="B20" s="26">
        <v>2271</v>
      </c>
      <c r="C20" s="26">
        <v>245</v>
      </c>
      <c r="D20" s="26">
        <v>2</v>
      </c>
      <c r="E20" s="26">
        <v>0</v>
      </c>
      <c r="F20" s="27">
        <v>1746</v>
      </c>
      <c r="G20" s="27">
        <v>139</v>
      </c>
      <c r="H20" s="27">
        <v>9</v>
      </c>
      <c r="I20" s="27">
        <v>281</v>
      </c>
      <c r="J20" s="27">
        <v>4592</v>
      </c>
      <c r="K20" s="28">
        <v>567</v>
      </c>
      <c r="L20" s="28">
        <v>76</v>
      </c>
      <c r="M20" s="28">
        <v>1</v>
      </c>
      <c r="N20" s="29">
        <v>0</v>
      </c>
      <c r="O20" s="28">
        <f>Data[[#This Row],[AN (Acc. Negatives)]]-F19</f>
        <v>1746</v>
      </c>
      <c r="P20" s="28">
        <f>Data[[#This Row],[AH (Acc. Hospital)]]-G19</f>
        <v>25</v>
      </c>
      <c r="Q20" s="28">
        <f>Data[[#This Row],[AI (Acc. ICU)]]-H19</f>
        <v>-1</v>
      </c>
      <c r="R20" s="28">
        <f>Data[[#This Row],[AL (Acc. Pending Lab)]]-I19</f>
        <v>155</v>
      </c>
      <c r="S20" s="28">
        <f>Data[[#This Row],[AV (Acc. Surveillance)]]-J19</f>
        <v>-419</v>
      </c>
      <c r="T20" s="30">
        <f>(Data[[#This Row],[AC (Acc. Confirmed)]])-(Data[[#This Row],[AR (Acc. Recovered)]]+Data[[#This Row],[AD (Acc. Deaths)]])</f>
        <v>243</v>
      </c>
      <c r="U20" s="12">
        <f>Data[[#This Row],[DNS (Daily New Suspects)]]/B19</f>
        <v>0.33274647887323944</v>
      </c>
      <c r="V20" s="12">
        <f>Data[[#This Row],[DNC (Daily New Confirmed)]]/C19</f>
        <v>0.44970414201183434</v>
      </c>
      <c r="W20" s="12">
        <f>Data[[#This Row],[DNR (Daily New Recovered)]]/D19</f>
        <v>1</v>
      </c>
      <c r="X20" s="63">
        <v>0</v>
      </c>
      <c r="Y20" s="30">
        <f>Data[[#This Row],[DNS (Daily New Suspects)]]-K19</f>
        <v>171</v>
      </c>
      <c r="Z20" s="30">
        <f>Data[[#This Row],[DNC (Daily New Confirmed)]]-L19</f>
        <v>19</v>
      </c>
      <c r="AA20" s="12">
        <f>Data[[#This Row],[AC (Acc. Confirmed)]]/Data[[#This Row],[AS (Acc. Suspects)]]</f>
        <v>0.10788199031263761</v>
      </c>
      <c r="AB20" s="13">
        <f>Data[[#This Row],[AR (Acc. Recovered)]]/Data[[#This Row],[AS (Acc. Suspects)]]</f>
        <v>8.8066930867459266E-4</v>
      </c>
      <c r="AC20" s="13">
        <f>Data[[#This Row],[AD (Acc. Deaths)]]/Data[[#This Row],[AS (Acc. Suspects)]]</f>
        <v>0</v>
      </c>
      <c r="AD20" s="12">
        <f>Data[[#This Row],[AC (Acc. Confirmed)]]/Data[[#This Row],[AN (Acc. Negatives)]]</f>
        <v>0.14032073310423826</v>
      </c>
      <c r="AE20" s="12">
        <f>Data[[#This Row],[AH (Acc. Hospital)]]/Data[[#This Row],[AC (Acc. Confirmed)]]</f>
        <v>0.56734693877551023</v>
      </c>
      <c r="AF20" s="12">
        <f>Data[[#This Row],[AI (Acc. ICU)]]/Data[[#This Row],[AH (Acc. Hospital)]]</f>
        <v>6.4748201438848921E-2</v>
      </c>
      <c r="AG20" s="12">
        <f>Data[[#This Row],[AL (Acc. Pending Lab)]]/Data[[#This Row],[AS (Acc. Suspects)]]</f>
        <v>0.12373403786878027</v>
      </c>
      <c r="AH20" s="12">
        <f>Data[[#This Row],[AN (Acc. Negatives)]]/Data[[#This Row],[AS (Acc. Suspects)]]</f>
        <v>0.76882430647291944</v>
      </c>
      <c r="AI20" s="14">
        <f>Data[[#This Row],[DNC (Daily New Confirmed)]]/Data[[#This Row],[DNS (Daily New Suspects)]]</f>
        <v>0.13403880070546736</v>
      </c>
      <c r="AJ20" s="17">
        <f>Data[[#This Row],[DNC (Daily New Confirmed)]]/Data[[#This Row],[DNN (Daily New Negatives)]]</f>
        <v>4.3528064146620846E-2</v>
      </c>
      <c r="AK20" s="15">
        <v>13</v>
      </c>
      <c r="AL20" s="15">
        <f>WEEKNUM(Data[[#This Row],[Date]])</f>
        <v>12</v>
      </c>
      <c r="AM20" s="15">
        <f>MONTH(Data[[#This Row],[Date]])</f>
        <v>3</v>
      </c>
      <c r="AN20" s="16">
        <f>WEEKDAY(Data[[#This Row],[Date]])</f>
        <v>1</v>
      </c>
    </row>
    <row r="21" spans="1:40" ht="13.5" thickBot="1" x14ac:dyDescent="0.3">
      <c r="A21" s="11">
        <v>43906</v>
      </c>
      <c r="B21" s="26">
        <v>2908</v>
      </c>
      <c r="C21" s="26">
        <v>331</v>
      </c>
      <c r="D21" s="26">
        <v>3</v>
      </c>
      <c r="E21" s="26">
        <v>0</v>
      </c>
      <c r="F21" s="27">
        <v>2203</v>
      </c>
      <c r="G21" s="27">
        <v>139</v>
      </c>
      <c r="H21" s="27">
        <v>18</v>
      </c>
      <c r="I21" s="27">
        <v>374</v>
      </c>
      <c r="J21" s="27">
        <v>4592</v>
      </c>
      <c r="K21" s="28">
        <v>637</v>
      </c>
      <c r="L21" s="28">
        <v>86</v>
      </c>
      <c r="M21" s="28">
        <v>1</v>
      </c>
      <c r="N21" s="29">
        <v>0</v>
      </c>
      <c r="O21" s="28">
        <f>Data[[#This Row],[AN (Acc. Negatives)]]-F20</f>
        <v>457</v>
      </c>
      <c r="P21" s="28">
        <f>Data[[#This Row],[AH (Acc. Hospital)]]-G20</f>
        <v>0</v>
      </c>
      <c r="Q21" s="28">
        <f>Data[[#This Row],[AI (Acc. ICU)]]-H20</f>
        <v>9</v>
      </c>
      <c r="R21" s="28">
        <f>Data[[#This Row],[AL (Acc. Pending Lab)]]-I20</f>
        <v>93</v>
      </c>
      <c r="S21" s="28">
        <f>Data[[#This Row],[AV (Acc. Surveillance)]]-J20</f>
        <v>0</v>
      </c>
      <c r="T21" s="30">
        <f>(Data[[#This Row],[AC (Acc. Confirmed)]])-(Data[[#This Row],[AR (Acc. Recovered)]]+Data[[#This Row],[AD (Acc. Deaths)]])</f>
        <v>328</v>
      </c>
      <c r="U21" s="12">
        <f>Data[[#This Row],[DNS (Daily New Suspects)]]/B20</f>
        <v>0.28049317481285779</v>
      </c>
      <c r="V21" s="12">
        <f>Data[[#This Row],[DNC (Daily New Confirmed)]]/C20</f>
        <v>0.3510204081632653</v>
      </c>
      <c r="W21" s="12">
        <f>Data[[#This Row],[DNR (Daily New Recovered)]]/D20</f>
        <v>0.5</v>
      </c>
      <c r="X21" s="63">
        <v>0</v>
      </c>
      <c r="Y21" s="30">
        <f>Data[[#This Row],[DNS (Daily New Suspects)]]-K20</f>
        <v>70</v>
      </c>
      <c r="Z21" s="30">
        <f>Data[[#This Row],[DNC (Daily New Confirmed)]]-L20</f>
        <v>10</v>
      </c>
      <c r="AA21" s="12">
        <f>Data[[#This Row],[AC (Acc. Confirmed)]]/Data[[#This Row],[AS (Acc. Suspects)]]</f>
        <v>0.11382393397524071</v>
      </c>
      <c r="AB21" s="13">
        <f>Data[[#This Row],[AR (Acc. Recovered)]]/Data[[#This Row],[AS (Acc. Suspects)]]</f>
        <v>1.0316368638239339E-3</v>
      </c>
      <c r="AC21" s="13">
        <f>Data[[#This Row],[AD (Acc. Deaths)]]/Data[[#This Row],[AS (Acc. Suspects)]]</f>
        <v>0</v>
      </c>
      <c r="AD21" s="12">
        <f>Data[[#This Row],[AC (Acc. Confirmed)]]/Data[[#This Row],[AN (Acc. Negatives)]]</f>
        <v>0.15024965955515207</v>
      </c>
      <c r="AE21" s="12">
        <f>Data[[#This Row],[AH (Acc. Hospital)]]/Data[[#This Row],[AC (Acc. Confirmed)]]</f>
        <v>0.41993957703927492</v>
      </c>
      <c r="AF21" s="12">
        <f>Data[[#This Row],[AI (Acc. ICU)]]/Data[[#This Row],[AH (Acc. Hospital)]]</f>
        <v>0.12949640287769784</v>
      </c>
      <c r="AG21" s="12">
        <f>Data[[#This Row],[AL (Acc. Pending Lab)]]/Data[[#This Row],[AS (Acc. Suspects)]]</f>
        <v>0.12861072902338377</v>
      </c>
      <c r="AH21" s="12">
        <f>Data[[#This Row],[AN (Acc. Negatives)]]/Data[[#This Row],[AS (Acc. Suspects)]]</f>
        <v>0.75756533700137552</v>
      </c>
      <c r="AI21" s="14">
        <f>Data[[#This Row],[DNC (Daily New Confirmed)]]/Data[[#This Row],[DNS (Daily New Suspects)]]</f>
        <v>0.13500784929356358</v>
      </c>
      <c r="AJ21" s="17">
        <f>Data[[#This Row],[DNC (Daily New Confirmed)]]/Data[[#This Row],[DNN (Daily New Negatives)]]</f>
        <v>0.18818380743982493</v>
      </c>
      <c r="AK21" s="15">
        <v>14</v>
      </c>
      <c r="AL21" s="15">
        <f>WEEKNUM(Data[[#This Row],[Date]])</f>
        <v>12</v>
      </c>
      <c r="AM21" s="15">
        <f>MONTH(Data[[#This Row],[Date]])</f>
        <v>3</v>
      </c>
      <c r="AN21" s="16">
        <f>WEEKDAY(Data[[#This Row],[Date]])</f>
        <v>2</v>
      </c>
    </row>
    <row r="22" spans="1:40" ht="13.5" thickBot="1" x14ac:dyDescent="0.3">
      <c r="A22" s="11">
        <v>43907</v>
      </c>
      <c r="B22" s="26">
        <v>4030</v>
      </c>
      <c r="C22" s="26">
        <v>448</v>
      </c>
      <c r="D22" s="26">
        <v>3</v>
      </c>
      <c r="E22" s="26">
        <v>1</v>
      </c>
      <c r="F22" s="27">
        <v>3259</v>
      </c>
      <c r="G22" s="27">
        <v>206</v>
      </c>
      <c r="H22" s="27">
        <v>17</v>
      </c>
      <c r="I22" s="27">
        <v>323</v>
      </c>
      <c r="J22" s="27">
        <v>6852</v>
      </c>
      <c r="K22" s="28">
        <v>1122</v>
      </c>
      <c r="L22" s="28">
        <v>117</v>
      </c>
      <c r="M22" s="28">
        <v>0</v>
      </c>
      <c r="N22" s="29">
        <v>1</v>
      </c>
      <c r="O22" s="28">
        <f>Data[[#This Row],[AN (Acc. Negatives)]]-F21</f>
        <v>1056</v>
      </c>
      <c r="P22" s="28">
        <f>Data[[#This Row],[AH (Acc. Hospital)]]-G21</f>
        <v>67</v>
      </c>
      <c r="Q22" s="28">
        <f>Data[[#This Row],[AI (Acc. ICU)]]-H21</f>
        <v>-1</v>
      </c>
      <c r="R22" s="28">
        <f>Data[[#This Row],[AL (Acc. Pending Lab)]]-I21</f>
        <v>-51</v>
      </c>
      <c r="S22" s="28">
        <f>Data[[#This Row],[AV (Acc. Surveillance)]]-J21</f>
        <v>2260</v>
      </c>
      <c r="T22" s="30">
        <f>(Data[[#This Row],[AC (Acc. Confirmed)]])-(Data[[#This Row],[AR (Acc. Recovered)]]+Data[[#This Row],[AD (Acc. Deaths)]])</f>
        <v>444</v>
      </c>
      <c r="U22" s="12">
        <f>Data[[#This Row],[DNS (Daily New Suspects)]]/B21</f>
        <v>0.38583218707015132</v>
      </c>
      <c r="V22" s="12">
        <f>Data[[#This Row],[DNC (Daily New Confirmed)]]/C21</f>
        <v>0.35347432024169184</v>
      </c>
      <c r="W22" s="12">
        <f>Data[[#This Row],[DNR (Daily New Recovered)]]/D21</f>
        <v>0</v>
      </c>
      <c r="X22" s="63">
        <v>0</v>
      </c>
      <c r="Y22" s="30">
        <f>Data[[#This Row],[DNS (Daily New Suspects)]]-K21</f>
        <v>485</v>
      </c>
      <c r="Z22" s="30">
        <f>Data[[#This Row],[DNC (Daily New Confirmed)]]-L21</f>
        <v>31</v>
      </c>
      <c r="AA22" s="12">
        <f>Data[[#This Row],[AC (Acc. Confirmed)]]/Data[[#This Row],[AS (Acc. Suspects)]]</f>
        <v>0.11116625310173697</v>
      </c>
      <c r="AB22" s="13">
        <f>Data[[#This Row],[AR (Acc. Recovered)]]/Data[[#This Row],[AS (Acc. Suspects)]]</f>
        <v>7.4441687344913151E-4</v>
      </c>
      <c r="AC22" s="13">
        <f>Data[[#This Row],[AD (Acc. Deaths)]]/Data[[#This Row],[AS (Acc. Suspects)]]</f>
        <v>2.4813895781637717E-4</v>
      </c>
      <c r="AD22" s="12">
        <f>Data[[#This Row],[AC (Acc. Confirmed)]]/Data[[#This Row],[AN (Acc. Negatives)]]</f>
        <v>0.13746548020865296</v>
      </c>
      <c r="AE22" s="12">
        <f>Data[[#This Row],[AH (Acc. Hospital)]]/Data[[#This Row],[AC (Acc. Confirmed)]]</f>
        <v>0.45982142857142855</v>
      </c>
      <c r="AF22" s="12">
        <f>Data[[#This Row],[AI (Acc. ICU)]]/Data[[#This Row],[AH (Acc. Hospital)]]</f>
        <v>8.2524271844660199E-2</v>
      </c>
      <c r="AG22" s="12">
        <f>Data[[#This Row],[AL (Acc. Pending Lab)]]/Data[[#This Row],[AS (Acc. Suspects)]]</f>
        <v>8.0148883374689825E-2</v>
      </c>
      <c r="AH22" s="12">
        <f>Data[[#This Row],[AN (Acc. Negatives)]]/Data[[#This Row],[AS (Acc. Suspects)]]</f>
        <v>0.80868486352357316</v>
      </c>
      <c r="AI22" s="14">
        <f>Data[[#This Row],[DNC (Daily New Confirmed)]]/Data[[#This Row],[DNS (Daily New Suspects)]]</f>
        <v>0.10427807486631016</v>
      </c>
      <c r="AJ22" s="17">
        <f>Data[[#This Row],[DNC (Daily New Confirmed)]]/Data[[#This Row],[DNN (Daily New Negatives)]]</f>
        <v>0.11079545454545454</v>
      </c>
      <c r="AK22" s="15">
        <v>15</v>
      </c>
      <c r="AL22" s="15">
        <f>WEEKNUM(Data[[#This Row],[Date]])</f>
        <v>12</v>
      </c>
      <c r="AM22" s="15">
        <f>MONTH(Data[[#This Row],[Date]])</f>
        <v>3</v>
      </c>
      <c r="AN22" s="16">
        <f>WEEKDAY(Data[[#This Row],[Date]])</f>
        <v>3</v>
      </c>
    </row>
    <row r="23" spans="1:40" ht="13.5" thickBot="1" x14ac:dyDescent="0.3">
      <c r="A23" s="11">
        <v>43908</v>
      </c>
      <c r="B23" s="26">
        <v>5067</v>
      </c>
      <c r="C23" s="26">
        <v>642</v>
      </c>
      <c r="D23" s="26">
        <v>3</v>
      </c>
      <c r="E23" s="26">
        <v>2</v>
      </c>
      <c r="F23" s="27">
        <v>4074</v>
      </c>
      <c r="G23" s="27">
        <v>89</v>
      </c>
      <c r="H23" s="27">
        <v>20</v>
      </c>
      <c r="I23" s="27">
        <v>351</v>
      </c>
      <c r="J23" s="27">
        <v>6656</v>
      </c>
      <c r="K23" s="28">
        <v>1037</v>
      </c>
      <c r="L23" s="28">
        <v>194</v>
      </c>
      <c r="M23" s="28">
        <v>0</v>
      </c>
      <c r="N23" s="29">
        <v>1</v>
      </c>
      <c r="O23" s="28">
        <f>Data[[#This Row],[AN (Acc. Negatives)]]-F22</f>
        <v>815</v>
      </c>
      <c r="P23" s="28">
        <f>Data[[#This Row],[AH (Acc. Hospital)]]-G22</f>
        <v>-117</v>
      </c>
      <c r="Q23" s="28">
        <f>Data[[#This Row],[AI (Acc. ICU)]]-H22</f>
        <v>3</v>
      </c>
      <c r="R23" s="28">
        <f>Data[[#This Row],[AL (Acc. Pending Lab)]]-I22</f>
        <v>28</v>
      </c>
      <c r="S23" s="28">
        <f>Data[[#This Row],[AV (Acc. Surveillance)]]-J22</f>
        <v>-196</v>
      </c>
      <c r="T23" s="30">
        <f>(Data[[#This Row],[AC (Acc. Confirmed)]])-(Data[[#This Row],[AR (Acc. Recovered)]]+Data[[#This Row],[AD (Acc. Deaths)]])</f>
        <v>637</v>
      </c>
      <c r="U23" s="12">
        <f>Data[[#This Row],[DNS (Daily New Suspects)]]/B22</f>
        <v>0.25732009925558313</v>
      </c>
      <c r="V23" s="12">
        <f>Data[[#This Row],[DNC (Daily New Confirmed)]]/C22</f>
        <v>0.4330357142857143</v>
      </c>
      <c r="W23" s="12">
        <f>Data[[#This Row],[DNR (Daily New Recovered)]]/D22</f>
        <v>0</v>
      </c>
      <c r="X23" s="12">
        <f>Data[[#This Row],[DND (Daily New Deaths)]]/E22</f>
        <v>1</v>
      </c>
      <c r="Y23" s="30">
        <f>Data[[#This Row],[DNS (Daily New Suspects)]]-K22</f>
        <v>-85</v>
      </c>
      <c r="Z23" s="30">
        <f>Data[[#This Row],[DNC (Daily New Confirmed)]]-L22</f>
        <v>77</v>
      </c>
      <c r="AA23" s="12">
        <f>Data[[#This Row],[AC (Acc. Confirmed)]]/Data[[#This Row],[AS (Acc. Suspects)]]</f>
        <v>0.12670219064535229</v>
      </c>
      <c r="AB23" s="13">
        <f>Data[[#This Row],[AR (Acc. Recovered)]]/Data[[#This Row],[AS (Acc. Suspects)]]</f>
        <v>5.9206631142687976E-4</v>
      </c>
      <c r="AC23" s="13">
        <f>Data[[#This Row],[AD (Acc. Deaths)]]/Data[[#This Row],[AS (Acc. Suspects)]]</f>
        <v>3.9471087428458656E-4</v>
      </c>
      <c r="AD23" s="12">
        <f>Data[[#This Row],[AC (Acc. Confirmed)]]/Data[[#This Row],[AN (Acc. Negatives)]]</f>
        <v>0.15758468335787923</v>
      </c>
      <c r="AE23" s="12">
        <f>Data[[#This Row],[AH (Acc. Hospital)]]/Data[[#This Row],[AC (Acc. Confirmed)]]</f>
        <v>0.13862928348909656</v>
      </c>
      <c r="AF23" s="12">
        <f>Data[[#This Row],[AI (Acc. ICU)]]/Data[[#This Row],[AH (Acc. Hospital)]]</f>
        <v>0.2247191011235955</v>
      </c>
      <c r="AG23" s="12">
        <f>Data[[#This Row],[AL (Acc. Pending Lab)]]/Data[[#This Row],[AS (Acc. Suspects)]]</f>
        <v>6.9271758436944941E-2</v>
      </c>
      <c r="AH23" s="12">
        <f>Data[[#This Row],[AN (Acc. Negatives)]]/Data[[#This Row],[AS (Acc. Suspects)]]</f>
        <v>0.80402605091770274</v>
      </c>
      <c r="AI23" s="14">
        <f>Data[[#This Row],[DNC (Daily New Confirmed)]]/Data[[#This Row],[DNS (Daily New Suspects)]]</f>
        <v>0.1870781099324976</v>
      </c>
      <c r="AJ23" s="17">
        <f>Data[[#This Row],[DNC (Daily New Confirmed)]]/Data[[#This Row],[DNN (Daily New Negatives)]]</f>
        <v>0.23803680981595093</v>
      </c>
      <c r="AK23" s="15">
        <v>16</v>
      </c>
      <c r="AL23" s="15">
        <f>WEEKNUM(Data[[#This Row],[Date]])</f>
        <v>12</v>
      </c>
      <c r="AM23" s="15">
        <f>MONTH(Data[[#This Row],[Date]])</f>
        <v>3</v>
      </c>
      <c r="AN23" s="16">
        <f>WEEKDAY(Data[[#This Row],[Date]])</f>
        <v>4</v>
      </c>
    </row>
    <row r="24" spans="1:40" ht="13.5" thickBot="1" x14ac:dyDescent="0.3">
      <c r="A24" s="11">
        <v>43909</v>
      </c>
      <c r="B24" s="26">
        <v>6061</v>
      </c>
      <c r="C24" s="26">
        <v>785</v>
      </c>
      <c r="D24" s="26">
        <v>3</v>
      </c>
      <c r="E24" s="26">
        <v>3</v>
      </c>
      <c r="F24" s="27">
        <v>4788</v>
      </c>
      <c r="G24" s="27">
        <v>89</v>
      </c>
      <c r="H24" s="27">
        <v>20</v>
      </c>
      <c r="I24" s="27">
        <v>488</v>
      </c>
      <c r="J24" s="27">
        <v>8091</v>
      </c>
      <c r="K24" s="28">
        <v>994</v>
      </c>
      <c r="L24" s="28">
        <v>143</v>
      </c>
      <c r="M24" s="28">
        <v>0</v>
      </c>
      <c r="N24" s="29">
        <v>1</v>
      </c>
      <c r="O24" s="28">
        <f>Data[[#This Row],[AN (Acc. Negatives)]]-F23</f>
        <v>714</v>
      </c>
      <c r="P24" s="28">
        <f>Data[[#This Row],[AH (Acc. Hospital)]]-G23</f>
        <v>0</v>
      </c>
      <c r="Q24" s="28">
        <f>Data[[#This Row],[AI (Acc. ICU)]]-H23</f>
        <v>0</v>
      </c>
      <c r="R24" s="28">
        <f>Data[[#This Row],[AL (Acc. Pending Lab)]]-I23</f>
        <v>137</v>
      </c>
      <c r="S24" s="28">
        <f>Data[[#This Row],[AV (Acc. Surveillance)]]-J23</f>
        <v>1435</v>
      </c>
      <c r="T24" s="30">
        <f>(Data[[#This Row],[AC (Acc. Confirmed)]])-(Data[[#This Row],[AR (Acc. Recovered)]]+Data[[#This Row],[AD (Acc. Deaths)]])</f>
        <v>779</v>
      </c>
      <c r="U24" s="12">
        <f>Data[[#This Row],[DNS (Daily New Suspects)]]/B23</f>
        <v>0.19617130451943951</v>
      </c>
      <c r="V24" s="12">
        <f>Data[[#This Row],[DNC (Daily New Confirmed)]]/C23</f>
        <v>0.22274143302180685</v>
      </c>
      <c r="W24" s="12">
        <f>Data[[#This Row],[DNR (Daily New Recovered)]]/D23</f>
        <v>0</v>
      </c>
      <c r="X24" s="12">
        <f>Data[[#This Row],[DND (Daily New Deaths)]]/E23</f>
        <v>0.5</v>
      </c>
      <c r="Y24" s="30">
        <f>Data[[#This Row],[DNS (Daily New Suspects)]]-K23</f>
        <v>-43</v>
      </c>
      <c r="Z24" s="30">
        <f>Data[[#This Row],[DNC (Daily New Confirmed)]]-L23</f>
        <v>-51</v>
      </c>
      <c r="AA24" s="12">
        <f>Data[[#This Row],[AC (Acc. Confirmed)]]/Data[[#This Row],[AS (Acc. Suspects)]]</f>
        <v>0.12951658142220757</v>
      </c>
      <c r="AB24" s="13">
        <f>Data[[#This Row],[AR (Acc. Recovered)]]/Data[[#This Row],[AS (Acc. Suspects)]]</f>
        <v>4.9496782709123905E-4</v>
      </c>
      <c r="AC24" s="13">
        <f>Data[[#This Row],[AD (Acc. Deaths)]]/Data[[#This Row],[AS (Acc. Suspects)]]</f>
        <v>4.9496782709123905E-4</v>
      </c>
      <c r="AD24" s="12">
        <f>Data[[#This Row],[AC (Acc. Confirmed)]]/Data[[#This Row],[AN (Acc. Negatives)]]</f>
        <v>0.1639515455304929</v>
      </c>
      <c r="AE24" s="12">
        <f>Data[[#This Row],[AH (Acc. Hospital)]]/Data[[#This Row],[AC (Acc. Confirmed)]]</f>
        <v>0.11337579617834395</v>
      </c>
      <c r="AF24" s="12">
        <f>Data[[#This Row],[AI (Acc. ICU)]]/Data[[#This Row],[AH (Acc. Hospital)]]</f>
        <v>0.2247191011235955</v>
      </c>
      <c r="AG24" s="12">
        <f>Data[[#This Row],[AL (Acc. Pending Lab)]]/Data[[#This Row],[AS (Acc. Suspects)]]</f>
        <v>8.0514766540174892E-2</v>
      </c>
      <c r="AH24" s="12">
        <f>Data[[#This Row],[AN (Acc. Negatives)]]/Data[[#This Row],[AS (Acc. Suspects)]]</f>
        <v>0.78996865203761757</v>
      </c>
      <c r="AI24" s="14">
        <f>Data[[#This Row],[DNC (Daily New Confirmed)]]/Data[[#This Row],[DNS (Daily New Suspects)]]</f>
        <v>0.14386317907444668</v>
      </c>
      <c r="AJ24" s="17">
        <f>Data[[#This Row],[DNC (Daily New Confirmed)]]/Data[[#This Row],[DNN (Daily New Negatives)]]</f>
        <v>0.20028011204481794</v>
      </c>
      <c r="AK24" s="15">
        <v>17</v>
      </c>
      <c r="AL24" s="15">
        <f>WEEKNUM(Data[[#This Row],[Date]])</f>
        <v>12</v>
      </c>
      <c r="AM24" s="15">
        <f>MONTH(Data[[#This Row],[Date]])</f>
        <v>3</v>
      </c>
      <c r="AN24" s="16">
        <f>WEEKDAY(Data[[#This Row],[Date]])</f>
        <v>5</v>
      </c>
    </row>
    <row r="25" spans="1:40" ht="13.5" thickBot="1" x14ac:dyDescent="0.3">
      <c r="A25" s="11">
        <v>43910</v>
      </c>
      <c r="B25" s="26">
        <v>7732</v>
      </c>
      <c r="C25" s="26">
        <v>1020</v>
      </c>
      <c r="D25" s="26">
        <v>5</v>
      </c>
      <c r="E25" s="26">
        <v>6</v>
      </c>
      <c r="F25" s="27">
        <v>5862</v>
      </c>
      <c r="G25" s="27">
        <v>126</v>
      </c>
      <c r="H25" s="27">
        <v>26</v>
      </c>
      <c r="I25" s="27">
        <v>850</v>
      </c>
      <c r="J25" s="27">
        <v>9008</v>
      </c>
      <c r="K25" s="28">
        <v>1671</v>
      </c>
      <c r="L25" s="28">
        <v>235</v>
      </c>
      <c r="M25" s="28">
        <v>2</v>
      </c>
      <c r="N25" s="29">
        <v>3</v>
      </c>
      <c r="O25" s="28">
        <f>Data[[#This Row],[AN (Acc. Negatives)]]-F24</f>
        <v>1074</v>
      </c>
      <c r="P25" s="28">
        <f>Data[[#This Row],[AH (Acc. Hospital)]]-G24</f>
        <v>37</v>
      </c>
      <c r="Q25" s="28">
        <f>Data[[#This Row],[AI (Acc. ICU)]]-H24</f>
        <v>6</v>
      </c>
      <c r="R25" s="28">
        <f>Data[[#This Row],[AL (Acc. Pending Lab)]]-I24</f>
        <v>362</v>
      </c>
      <c r="S25" s="28">
        <f>Data[[#This Row],[AV (Acc. Surveillance)]]-J24</f>
        <v>917</v>
      </c>
      <c r="T25" s="30">
        <f>(Data[[#This Row],[AC (Acc. Confirmed)]])-(Data[[#This Row],[AR (Acc. Recovered)]]+Data[[#This Row],[AD (Acc. Deaths)]])</f>
        <v>1009</v>
      </c>
      <c r="U25" s="12">
        <f>Data[[#This Row],[DNS (Daily New Suspects)]]/B24</f>
        <v>0.27569707968982016</v>
      </c>
      <c r="V25" s="12">
        <f>Data[[#This Row],[DNC (Daily New Confirmed)]]/C24</f>
        <v>0.29936305732484075</v>
      </c>
      <c r="W25" s="12">
        <f>Data[[#This Row],[DNR (Daily New Recovered)]]/D24</f>
        <v>0.66666666666666663</v>
      </c>
      <c r="X25" s="12">
        <f>Data[[#This Row],[DND (Daily New Deaths)]]/E24</f>
        <v>1</v>
      </c>
      <c r="Y25" s="30">
        <f>Data[[#This Row],[DNS (Daily New Suspects)]]-K24</f>
        <v>677</v>
      </c>
      <c r="Z25" s="30">
        <f>Data[[#This Row],[DNC (Daily New Confirmed)]]-L24</f>
        <v>92</v>
      </c>
      <c r="AA25" s="12">
        <f>Data[[#This Row],[AC (Acc. Confirmed)]]/Data[[#This Row],[AS (Acc. Suspects)]]</f>
        <v>0.13191929643041903</v>
      </c>
      <c r="AB25" s="13">
        <f>Data[[#This Row],[AR (Acc. Recovered)]]/Data[[#This Row],[AS (Acc. Suspects)]]</f>
        <v>6.4666321779617173E-4</v>
      </c>
      <c r="AC25" s="13">
        <f>Data[[#This Row],[AD (Acc. Deaths)]]/Data[[#This Row],[AS (Acc. Suspects)]]</f>
        <v>7.7599586135540608E-4</v>
      </c>
      <c r="AD25" s="12">
        <f>Data[[#This Row],[AC (Acc. Confirmed)]]/Data[[#This Row],[AN (Acc. Negatives)]]</f>
        <v>0.17400204708290687</v>
      </c>
      <c r="AE25" s="12">
        <f>Data[[#This Row],[AH (Acc. Hospital)]]/Data[[#This Row],[AC (Acc. Confirmed)]]</f>
        <v>0.12352941176470589</v>
      </c>
      <c r="AF25" s="12">
        <f>Data[[#This Row],[AI (Acc. ICU)]]/Data[[#This Row],[AH (Acc. Hospital)]]</f>
        <v>0.20634920634920634</v>
      </c>
      <c r="AG25" s="12">
        <f>Data[[#This Row],[AL (Acc. Pending Lab)]]/Data[[#This Row],[AS (Acc. Suspects)]]</f>
        <v>0.10993274702534919</v>
      </c>
      <c r="AH25" s="12">
        <f>Data[[#This Row],[AN (Acc. Negatives)]]/Data[[#This Row],[AS (Acc. Suspects)]]</f>
        <v>0.75814795654423173</v>
      </c>
      <c r="AI25" s="14">
        <f>Data[[#This Row],[DNC (Daily New Confirmed)]]/Data[[#This Row],[DNS (Daily New Suspects)]]</f>
        <v>0.14063435068821065</v>
      </c>
      <c r="AJ25" s="17">
        <f>Data[[#This Row],[DNC (Daily New Confirmed)]]/Data[[#This Row],[DNN (Daily New Negatives)]]</f>
        <v>0.21880819366852886</v>
      </c>
      <c r="AK25" s="15">
        <v>18</v>
      </c>
      <c r="AL25" s="15">
        <f>WEEKNUM(Data[[#This Row],[Date]])</f>
        <v>12</v>
      </c>
      <c r="AM25" s="15">
        <f>MONTH(Data[[#This Row],[Date]])</f>
        <v>3</v>
      </c>
      <c r="AN25" s="16">
        <f>WEEKDAY(Data[[#This Row],[Date]])</f>
        <v>6</v>
      </c>
    </row>
    <row r="26" spans="1:40" ht="13.5" thickBot="1" x14ac:dyDescent="0.3">
      <c r="A26" s="11">
        <v>43911</v>
      </c>
      <c r="B26" s="26">
        <v>9854</v>
      </c>
      <c r="C26" s="26">
        <v>1280</v>
      </c>
      <c r="D26" s="26">
        <v>5</v>
      </c>
      <c r="E26" s="26">
        <v>12</v>
      </c>
      <c r="F26" s="27">
        <v>7515</v>
      </c>
      <c r="G26" s="27">
        <v>156</v>
      </c>
      <c r="H26" s="27">
        <v>35</v>
      </c>
      <c r="I26" s="27">
        <v>1059</v>
      </c>
      <c r="J26" s="27">
        <v>13155</v>
      </c>
      <c r="K26" s="28">
        <v>2122</v>
      </c>
      <c r="L26" s="28">
        <v>260</v>
      </c>
      <c r="M26" s="28">
        <v>0</v>
      </c>
      <c r="N26" s="29">
        <v>6</v>
      </c>
      <c r="O26" s="28">
        <f>Data[[#This Row],[AN (Acc. Negatives)]]-F25</f>
        <v>1653</v>
      </c>
      <c r="P26" s="28">
        <f>Data[[#This Row],[AH (Acc. Hospital)]]-G25</f>
        <v>30</v>
      </c>
      <c r="Q26" s="28">
        <f>Data[[#This Row],[AI (Acc. ICU)]]-H25</f>
        <v>9</v>
      </c>
      <c r="R26" s="28">
        <f>Data[[#This Row],[AL (Acc. Pending Lab)]]-I25</f>
        <v>209</v>
      </c>
      <c r="S26" s="28">
        <f>Data[[#This Row],[AV (Acc. Surveillance)]]-J25</f>
        <v>4147</v>
      </c>
      <c r="T26" s="30">
        <f>(Data[[#This Row],[AC (Acc. Confirmed)]])-(Data[[#This Row],[AR (Acc. Recovered)]]+Data[[#This Row],[AD (Acc. Deaths)]])</f>
        <v>1263</v>
      </c>
      <c r="U26" s="12">
        <f>Data[[#This Row],[DNS (Daily New Suspects)]]/B25</f>
        <v>0.27444386963269529</v>
      </c>
      <c r="V26" s="12">
        <f>Data[[#This Row],[DNC (Daily New Confirmed)]]/C25</f>
        <v>0.25490196078431371</v>
      </c>
      <c r="W26" s="12">
        <f>Data[[#This Row],[DNR (Daily New Recovered)]]/D25</f>
        <v>0</v>
      </c>
      <c r="X26" s="12">
        <f>Data[[#This Row],[DND (Daily New Deaths)]]/E25</f>
        <v>1</v>
      </c>
      <c r="Y26" s="30">
        <f>Data[[#This Row],[DNS (Daily New Suspects)]]-K25</f>
        <v>451</v>
      </c>
      <c r="Z26" s="30">
        <f>Data[[#This Row],[DNC (Daily New Confirmed)]]-L25</f>
        <v>25</v>
      </c>
      <c r="AA26" s="12">
        <f>Data[[#This Row],[AC (Acc. Confirmed)]]/Data[[#This Row],[AS (Acc. Suspects)]]</f>
        <v>0.12989648873553886</v>
      </c>
      <c r="AB26" s="13">
        <f>Data[[#This Row],[AR (Acc. Recovered)]]/Data[[#This Row],[AS (Acc. Suspects)]]</f>
        <v>5.0740815912319866E-4</v>
      </c>
      <c r="AC26" s="13">
        <f>Data[[#This Row],[AD (Acc. Deaths)]]/Data[[#This Row],[AS (Acc. Suspects)]]</f>
        <v>1.2177795818956768E-3</v>
      </c>
      <c r="AD26" s="12">
        <f>Data[[#This Row],[AC (Acc. Confirmed)]]/Data[[#This Row],[AN (Acc. Negatives)]]</f>
        <v>0.17032601463739189</v>
      </c>
      <c r="AE26" s="12">
        <f>Data[[#This Row],[AH (Acc. Hospital)]]/Data[[#This Row],[AC (Acc. Confirmed)]]</f>
        <v>0.121875</v>
      </c>
      <c r="AF26" s="12">
        <f>Data[[#This Row],[AI (Acc. ICU)]]/Data[[#This Row],[AH (Acc. Hospital)]]</f>
        <v>0.22435897435897437</v>
      </c>
      <c r="AG26" s="12">
        <f>Data[[#This Row],[AL (Acc. Pending Lab)]]/Data[[#This Row],[AS (Acc. Suspects)]]</f>
        <v>0.10746904810229349</v>
      </c>
      <c r="AH26" s="12">
        <f>Data[[#This Row],[AN (Acc. Negatives)]]/Data[[#This Row],[AS (Acc. Suspects)]]</f>
        <v>0.76263446316216765</v>
      </c>
      <c r="AI26" s="14">
        <f>Data[[#This Row],[DNC (Daily New Confirmed)]]/Data[[#This Row],[DNS (Daily New Suspects)]]</f>
        <v>0.12252591894439209</v>
      </c>
      <c r="AJ26" s="17">
        <f>Data[[#This Row],[DNC (Daily New Confirmed)]]/Data[[#This Row],[DNN (Daily New Negatives)]]</f>
        <v>0.15728977616454931</v>
      </c>
      <c r="AK26" s="15">
        <v>19</v>
      </c>
      <c r="AL26" s="15">
        <f>WEEKNUM(Data[[#This Row],[Date]])</f>
        <v>12</v>
      </c>
      <c r="AM26" s="15">
        <f>MONTH(Data[[#This Row],[Date]])</f>
        <v>3</v>
      </c>
      <c r="AN26" s="16">
        <f>WEEKDAY(Data[[#This Row],[Date]])</f>
        <v>7</v>
      </c>
    </row>
    <row r="27" spans="1:40" ht="13.5" thickBot="1" x14ac:dyDescent="0.3">
      <c r="A27" s="11">
        <v>43912</v>
      </c>
      <c r="B27" s="26">
        <v>11779</v>
      </c>
      <c r="C27" s="26">
        <v>1600</v>
      </c>
      <c r="D27" s="26">
        <v>5</v>
      </c>
      <c r="E27" s="26">
        <v>14</v>
      </c>
      <c r="F27" s="27">
        <v>9027</v>
      </c>
      <c r="G27" s="27">
        <v>169</v>
      </c>
      <c r="H27" s="27">
        <v>41</v>
      </c>
      <c r="I27" s="27">
        <v>1152</v>
      </c>
      <c r="J27" s="27">
        <v>12562</v>
      </c>
      <c r="K27" s="28">
        <v>1925</v>
      </c>
      <c r="L27" s="28">
        <v>320</v>
      </c>
      <c r="M27" s="28">
        <v>0</v>
      </c>
      <c r="N27" s="29">
        <v>2</v>
      </c>
      <c r="O27" s="28">
        <f>Data[[#This Row],[AN (Acc. Negatives)]]-F26</f>
        <v>1512</v>
      </c>
      <c r="P27" s="28">
        <f>Data[[#This Row],[AH (Acc. Hospital)]]-G26</f>
        <v>13</v>
      </c>
      <c r="Q27" s="28">
        <f>Data[[#This Row],[AI (Acc. ICU)]]-H26</f>
        <v>6</v>
      </c>
      <c r="R27" s="28">
        <f>Data[[#This Row],[AL (Acc. Pending Lab)]]-I26</f>
        <v>93</v>
      </c>
      <c r="S27" s="28">
        <f>Data[[#This Row],[AV (Acc. Surveillance)]]-J26</f>
        <v>-593</v>
      </c>
      <c r="T27" s="30">
        <f>(Data[[#This Row],[AC (Acc. Confirmed)]])-(Data[[#This Row],[AR (Acc. Recovered)]]+Data[[#This Row],[AD (Acc. Deaths)]])</f>
        <v>1581</v>
      </c>
      <c r="U27" s="12">
        <f>Data[[#This Row],[DNS (Daily New Suspects)]]/B26</f>
        <v>0.1953521412624315</v>
      </c>
      <c r="V27" s="12">
        <f>Data[[#This Row],[DNC (Daily New Confirmed)]]/C26</f>
        <v>0.25</v>
      </c>
      <c r="W27" s="12">
        <f>Data[[#This Row],[DNR (Daily New Recovered)]]/D26</f>
        <v>0</v>
      </c>
      <c r="X27" s="12">
        <f>Data[[#This Row],[DND (Daily New Deaths)]]/E26</f>
        <v>0.16666666666666666</v>
      </c>
      <c r="Y27" s="30">
        <f>Data[[#This Row],[DNS (Daily New Suspects)]]-K26</f>
        <v>-197</v>
      </c>
      <c r="Z27" s="30">
        <f>Data[[#This Row],[DNC (Daily New Confirmed)]]-L26</f>
        <v>60</v>
      </c>
      <c r="AA27" s="12">
        <f>Data[[#This Row],[AC (Acc. Confirmed)]]/Data[[#This Row],[AS (Acc. Suspects)]]</f>
        <v>0.13583496052296459</v>
      </c>
      <c r="AB27" s="13">
        <f>Data[[#This Row],[AR (Acc. Recovered)]]/Data[[#This Row],[AS (Acc. Suspects)]]</f>
        <v>4.2448425163426435E-4</v>
      </c>
      <c r="AC27" s="13">
        <f>Data[[#This Row],[AD (Acc. Deaths)]]/Data[[#This Row],[AS (Acc. Suspects)]]</f>
        <v>1.1885559045759402E-3</v>
      </c>
      <c r="AD27" s="12">
        <f>Data[[#This Row],[AC (Acc. Confirmed)]]/Data[[#This Row],[AN (Acc. Negatives)]]</f>
        <v>0.17724603965880137</v>
      </c>
      <c r="AE27" s="12">
        <f>Data[[#This Row],[AH (Acc. Hospital)]]/Data[[#This Row],[AC (Acc. Confirmed)]]</f>
        <v>0.105625</v>
      </c>
      <c r="AF27" s="12">
        <f>Data[[#This Row],[AI (Acc. ICU)]]/Data[[#This Row],[AH (Acc. Hospital)]]</f>
        <v>0.24260355029585798</v>
      </c>
      <c r="AG27" s="12">
        <f>Data[[#This Row],[AL (Acc. Pending Lab)]]/Data[[#This Row],[AS (Acc. Suspects)]]</f>
        <v>9.7801171576534507E-2</v>
      </c>
      <c r="AH27" s="12">
        <f>Data[[#This Row],[AN (Acc. Negatives)]]/Data[[#This Row],[AS (Acc. Suspects)]]</f>
        <v>0.76636386790050093</v>
      </c>
      <c r="AI27" s="14">
        <f>Data[[#This Row],[DNC (Daily New Confirmed)]]/Data[[#This Row],[DNS (Daily New Suspects)]]</f>
        <v>0.16623376623376623</v>
      </c>
      <c r="AJ27" s="17">
        <f>Data[[#This Row],[DNC (Daily New Confirmed)]]/Data[[#This Row],[DNN (Daily New Negatives)]]</f>
        <v>0.21164021164021163</v>
      </c>
      <c r="AK27" s="15">
        <v>20</v>
      </c>
      <c r="AL27" s="15">
        <f>WEEKNUM(Data[[#This Row],[Date]])</f>
        <v>13</v>
      </c>
      <c r="AM27" s="15">
        <f>MONTH(Data[[#This Row],[Date]])</f>
        <v>3</v>
      </c>
      <c r="AN27" s="16">
        <f>WEEKDAY(Data[[#This Row],[Date]])</f>
        <v>1</v>
      </c>
    </row>
    <row r="28" spans="1:40" ht="13.5" thickBot="1" x14ac:dyDescent="0.3">
      <c r="A28" s="11">
        <v>43913</v>
      </c>
      <c r="B28" s="26">
        <v>13674</v>
      </c>
      <c r="C28" s="26">
        <v>2060</v>
      </c>
      <c r="D28" s="26">
        <v>14</v>
      </c>
      <c r="E28" s="26">
        <v>23</v>
      </c>
      <c r="F28" s="27">
        <v>10212</v>
      </c>
      <c r="G28" s="27">
        <v>201</v>
      </c>
      <c r="H28" s="27">
        <v>47</v>
      </c>
      <c r="I28" s="27">
        <v>1402</v>
      </c>
      <c r="J28" s="27">
        <v>11842</v>
      </c>
      <c r="K28" s="28">
        <v>1895</v>
      </c>
      <c r="L28" s="28">
        <v>460</v>
      </c>
      <c r="M28" s="28">
        <v>9</v>
      </c>
      <c r="N28" s="29">
        <v>9</v>
      </c>
      <c r="O28" s="28">
        <f>Data[[#This Row],[AN (Acc. Negatives)]]-F27</f>
        <v>1185</v>
      </c>
      <c r="P28" s="28">
        <f>Data[[#This Row],[AH (Acc. Hospital)]]-G27</f>
        <v>32</v>
      </c>
      <c r="Q28" s="28">
        <f>Data[[#This Row],[AI (Acc. ICU)]]-H27</f>
        <v>6</v>
      </c>
      <c r="R28" s="28">
        <f>Data[[#This Row],[AL (Acc. Pending Lab)]]-I27</f>
        <v>250</v>
      </c>
      <c r="S28" s="28">
        <f>Data[[#This Row],[AV (Acc. Surveillance)]]-J27</f>
        <v>-720</v>
      </c>
      <c r="T28" s="30">
        <f>(Data[[#This Row],[AC (Acc. Confirmed)]])-(Data[[#This Row],[AR (Acc. Recovered)]]+Data[[#This Row],[AD (Acc. Deaths)]])</f>
        <v>2023</v>
      </c>
      <c r="U28" s="12">
        <f>Data[[#This Row],[DNS (Daily New Suspects)]]/B27</f>
        <v>0.16087953136938621</v>
      </c>
      <c r="V28" s="12">
        <f>Data[[#This Row],[DNC (Daily New Confirmed)]]/C27</f>
        <v>0.28749999999999998</v>
      </c>
      <c r="W28" s="12">
        <f>Data[[#This Row],[DNR (Daily New Recovered)]]/D27</f>
        <v>1.8</v>
      </c>
      <c r="X28" s="12">
        <f>Data[[#This Row],[DND (Daily New Deaths)]]/E27</f>
        <v>0.6428571428571429</v>
      </c>
      <c r="Y28" s="30">
        <f>Data[[#This Row],[DNS (Daily New Suspects)]]-K27</f>
        <v>-30</v>
      </c>
      <c r="Z28" s="30">
        <f>Data[[#This Row],[DNC (Daily New Confirmed)]]-L27</f>
        <v>140</v>
      </c>
      <c r="AA28" s="12">
        <f>Data[[#This Row],[AC (Acc. Confirmed)]]/Data[[#This Row],[AS (Acc. Suspects)]]</f>
        <v>0.150650870264736</v>
      </c>
      <c r="AB28" s="13">
        <f>Data[[#This Row],[AR (Acc. Recovered)]]/Data[[#This Row],[AS (Acc. Suspects)]]</f>
        <v>1.0238408658768466E-3</v>
      </c>
      <c r="AC28" s="13">
        <f>Data[[#This Row],[AD (Acc. Deaths)]]/Data[[#This Row],[AS (Acc. Suspects)]]</f>
        <v>1.6820242796548193E-3</v>
      </c>
      <c r="AD28" s="12">
        <f>Data[[#This Row],[AC (Acc. Confirmed)]]/Data[[#This Row],[AN (Acc. Negatives)]]</f>
        <v>0.20172346259302781</v>
      </c>
      <c r="AE28" s="12">
        <f>Data[[#This Row],[AH (Acc. Hospital)]]/Data[[#This Row],[AC (Acc. Confirmed)]]</f>
        <v>9.7572815533980589E-2</v>
      </c>
      <c r="AF28" s="12">
        <f>Data[[#This Row],[AI (Acc. ICU)]]/Data[[#This Row],[AH (Acc. Hospital)]]</f>
        <v>0.23383084577114427</v>
      </c>
      <c r="AG28" s="12">
        <f>Data[[#This Row],[AL (Acc. Pending Lab)]]/Data[[#This Row],[AS (Acc. Suspects)]]</f>
        <v>0.10253034956852421</v>
      </c>
      <c r="AH28" s="12">
        <f>Data[[#This Row],[AN (Acc. Negatives)]]/Data[[#This Row],[AS (Acc. Suspects)]]</f>
        <v>0.74681878016673975</v>
      </c>
      <c r="AI28" s="14">
        <f>Data[[#This Row],[DNC (Daily New Confirmed)]]/Data[[#This Row],[DNS (Daily New Suspects)]]</f>
        <v>0.24274406332453827</v>
      </c>
      <c r="AJ28" s="17">
        <f>Data[[#This Row],[DNC (Daily New Confirmed)]]/Data[[#This Row],[DNN (Daily New Negatives)]]</f>
        <v>0.3881856540084388</v>
      </c>
      <c r="AK28" s="15">
        <v>21</v>
      </c>
      <c r="AL28" s="15">
        <f>WEEKNUM(Data[[#This Row],[Date]])</f>
        <v>13</v>
      </c>
      <c r="AM28" s="15">
        <f>MONTH(Data[[#This Row],[Date]])</f>
        <v>3</v>
      </c>
      <c r="AN28" s="16">
        <f>WEEKDAY(Data[[#This Row],[Date]])</f>
        <v>2</v>
      </c>
    </row>
    <row r="29" spans="1:40" ht="13.5" thickBot="1" x14ac:dyDescent="0.3">
      <c r="A29" s="11">
        <v>43914</v>
      </c>
      <c r="B29" s="26">
        <v>15474</v>
      </c>
      <c r="C29" s="26">
        <v>2362</v>
      </c>
      <c r="D29" s="26">
        <v>22</v>
      </c>
      <c r="E29" s="26">
        <v>33</v>
      </c>
      <c r="F29" s="27">
        <v>11329</v>
      </c>
      <c r="G29" s="27">
        <v>203</v>
      </c>
      <c r="H29" s="27">
        <v>48</v>
      </c>
      <c r="I29" s="27">
        <v>1783</v>
      </c>
      <c r="J29" s="27">
        <v>11842</v>
      </c>
      <c r="K29" s="28">
        <v>1800</v>
      </c>
      <c r="L29" s="28">
        <v>302</v>
      </c>
      <c r="M29" s="28">
        <v>8</v>
      </c>
      <c r="N29" s="29">
        <v>10</v>
      </c>
      <c r="O29" s="28">
        <f>Data[[#This Row],[AN (Acc. Negatives)]]-F28</f>
        <v>1117</v>
      </c>
      <c r="P29" s="28">
        <f>Data[[#This Row],[AH (Acc. Hospital)]]-G28</f>
        <v>2</v>
      </c>
      <c r="Q29" s="28">
        <f>Data[[#This Row],[AI (Acc. ICU)]]-H28</f>
        <v>1</v>
      </c>
      <c r="R29" s="28">
        <f>Data[[#This Row],[AL (Acc. Pending Lab)]]-I28</f>
        <v>381</v>
      </c>
      <c r="S29" s="28">
        <f>Data[[#This Row],[AV (Acc. Surveillance)]]-J28</f>
        <v>0</v>
      </c>
      <c r="T29" s="30">
        <f>(Data[[#This Row],[AC (Acc. Confirmed)]])-(Data[[#This Row],[AR (Acc. Recovered)]]+Data[[#This Row],[AD (Acc. Deaths)]])</f>
        <v>2307</v>
      </c>
      <c r="U29" s="12">
        <f>Data[[#This Row],[DNS (Daily New Suspects)]]/B28</f>
        <v>0.13163668275559456</v>
      </c>
      <c r="V29" s="12">
        <f>Data[[#This Row],[DNC (Daily New Confirmed)]]/C28</f>
        <v>0.14660194174757282</v>
      </c>
      <c r="W29" s="12">
        <f>Data[[#This Row],[DNR (Daily New Recovered)]]/D28</f>
        <v>0.5714285714285714</v>
      </c>
      <c r="X29" s="12">
        <f>Data[[#This Row],[DND (Daily New Deaths)]]/E28</f>
        <v>0.43478260869565216</v>
      </c>
      <c r="Y29" s="30">
        <f>Data[[#This Row],[DNS (Daily New Suspects)]]-K28</f>
        <v>-95</v>
      </c>
      <c r="Z29" s="30">
        <f>Data[[#This Row],[DNC (Daily New Confirmed)]]-L28</f>
        <v>-158</v>
      </c>
      <c r="AA29" s="12">
        <f>Data[[#This Row],[AC (Acc. Confirmed)]]/Data[[#This Row],[AS (Acc. Suspects)]]</f>
        <v>0.1526431433372108</v>
      </c>
      <c r="AB29" s="13">
        <f>Data[[#This Row],[AR (Acc. Recovered)]]/Data[[#This Row],[AS (Acc. Suspects)]]</f>
        <v>1.4217396923872302E-3</v>
      </c>
      <c r="AC29" s="13">
        <f>Data[[#This Row],[AD (Acc. Deaths)]]/Data[[#This Row],[AS (Acc. Suspects)]]</f>
        <v>2.1326095385808454E-3</v>
      </c>
      <c r="AD29" s="12">
        <f>Data[[#This Row],[AC (Acc. Confirmed)]]/Data[[#This Row],[AN (Acc. Negatives)]]</f>
        <v>0.20849148203724954</v>
      </c>
      <c r="AE29" s="12">
        <f>Data[[#This Row],[AH (Acc. Hospital)]]/Data[[#This Row],[AC (Acc. Confirmed)]]</f>
        <v>8.5944115156646905E-2</v>
      </c>
      <c r="AF29" s="12">
        <f>Data[[#This Row],[AI (Acc. ICU)]]/Data[[#This Row],[AH (Acc. Hospital)]]</f>
        <v>0.23645320197044334</v>
      </c>
      <c r="AG29" s="12">
        <f>Data[[#This Row],[AL (Acc. Pending Lab)]]/Data[[#This Row],[AS (Acc. Suspects)]]</f>
        <v>0.11522553961483779</v>
      </c>
      <c r="AH29" s="12">
        <f>Data[[#This Row],[AN (Acc. Negatives)]]/Data[[#This Row],[AS (Acc. Suspects)]]</f>
        <v>0.73213131704795142</v>
      </c>
      <c r="AI29" s="14">
        <f>Data[[#This Row],[DNC (Daily New Confirmed)]]/Data[[#This Row],[DNS (Daily New Suspects)]]</f>
        <v>0.16777777777777778</v>
      </c>
      <c r="AJ29" s="17">
        <f>Data[[#This Row],[DNC (Daily New Confirmed)]]/Data[[#This Row],[DNN (Daily New Negatives)]]</f>
        <v>0.27036705461056398</v>
      </c>
      <c r="AK29" s="15">
        <v>22</v>
      </c>
      <c r="AL29" s="15">
        <f>WEEKNUM(Data[[#This Row],[Date]])</f>
        <v>13</v>
      </c>
      <c r="AM29" s="15">
        <f>MONTH(Data[[#This Row],[Date]])</f>
        <v>3</v>
      </c>
      <c r="AN29" s="16">
        <f>WEEKDAY(Data[[#This Row],[Date]])</f>
        <v>3</v>
      </c>
    </row>
    <row r="30" spans="1:40" ht="13.5" thickBot="1" x14ac:dyDescent="0.3">
      <c r="A30" s="11">
        <v>43915</v>
      </c>
      <c r="B30" s="26">
        <v>21155</v>
      </c>
      <c r="C30" s="26">
        <v>2995</v>
      </c>
      <c r="D30" s="26">
        <v>22</v>
      </c>
      <c r="E30" s="26">
        <v>43</v>
      </c>
      <c r="F30" s="27">
        <v>16569</v>
      </c>
      <c r="G30" s="27">
        <v>276</v>
      </c>
      <c r="H30" s="27">
        <v>61</v>
      </c>
      <c r="I30" s="27">
        <v>1591</v>
      </c>
      <c r="J30" s="27">
        <v>13624</v>
      </c>
      <c r="K30" s="28">
        <v>5681</v>
      </c>
      <c r="L30" s="28">
        <v>633</v>
      </c>
      <c r="M30" s="28">
        <v>0</v>
      </c>
      <c r="N30" s="29">
        <v>10</v>
      </c>
      <c r="O30" s="28">
        <f>Data[[#This Row],[AN (Acc. Negatives)]]-F29</f>
        <v>5240</v>
      </c>
      <c r="P30" s="28">
        <f>Data[[#This Row],[AH (Acc. Hospital)]]-G29</f>
        <v>73</v>
      </c>
      <c r="Q30" s="28">
        <f>Data[[#This Row],[AI (Acc. ICU)]]-H29</f>
        <v>13</v>
      </c>
      <c r="R30" s="28">
        <f>Data[[#This Row],[AL (Acc. Pending Lab)]]-I29</f>
        <v>-192</v>
      </c>
      <c r="S30" s="28">
        <f>Data[[#This Row],[AV (Acc. Surveillance)]]-J29</f>
        <v>1782</v>
      </c>
      <c r="T30" s="30">
        <f>(Data[[#This Row],[AC (Acc. Confirmed)]])-(Data[[#This Row],[AR (Acc. Recovered)]]+Data[[#This Row],[AD (Acc. Deaths)]])</f>
        <v>2930</v>
      </c>
      <c r="U30" s="12">
        <f>Data[[#This Row],[DNS (Daily New Suspects)]]/B29</f>
        <v>0.36713196329326614</v>
      </c>
      <c r="V30" s="12">
        <f>Data[[#This Row],[DNC (Daily New Confirmed)]]/C29</f>
        <v>0.26799322607959358</v>
      </c>
      <c r="W30" s="12">
        <f>Data[[#This Row],[DNR (Daily New Recovered)]]/D29</f>
        <v>0</v>
      </c>
      <c r="X30" s="12">
        <f>Data[[#This Row],[DND (Daily New Deaths)]]/E29</f>
        <v>0.30303030303030304</v>
      </c>
      <c r="Y30" s="30">
        <f>Data[[#This Row],[DNS (Daily New Suspects)]]-K29</f>
        <v>3881</v>
      </c>
      <c r="Z30" s="30">
        <f>Data[[#This Row],[DNC (Daily New Confirmed)]]-L29</f>
        <v>331</v>
      </c>
      <c r="AA30" s="12">
        <f>Data[[#This Row],[AC (Acc. Confirmed)]]/Data[[#This Row],[AS (Acc. Suspects)]]</f>
        <v>0.14157409595840226</v>
      </c>
      <c r="AB30" s="13">
        <f>Data[[#This Row],[AR (Acc. Recovered)]]/Data[[#This Row],[AS (Acc. Suspects)]]</f>
        <v>1.0399432758213189E-3</v>
      </c>
      <c r="AC30" s="13">
        <f>Data[[#This Row],[AD (Acc. Deaths)]]/Data[[#This Row],[AS (Acc. Suspects)]]</f>
        <v>2.0326164027416687E-3</v>
      </c>
      <c r="AD30" s="12">
        <f>Data[[#This Row],[AC (Acc. Confirmed)]]/Data[[#This Row],[AN (Acc. Negatives)]]</f>
        <v>0.18075924920031383</v>
      </c>
      <c r="AE30" s="12">
        <f>Data[[#This Row],[AH (Acc. Hospital)]]/Data[[#This Row],[AC (Acc. Confirmed)]]</f>
        <v>9.2153589315525877E-2</v>
      </c>
      <c r="AF30" s="12">
        <f>Data[[#This Row],[AI (Acc. ICU)]]/Data[[#This Row],[AH (Acc. Hospital)]]</f>
        <v>0.2210144927536232</v>
      </c>
      <c r="AG30" s="12">
        <f>Data[[#This Row],[AL (Acc. Pending Lab)]]/Data[[#This Row],[AS (Acc. Suspects)]]</f>
        <v>7.5206806901441742E-2</v>
      </c>
      <c r="AH30" s="12">
        <f>Data[[#This Row],[AN (Acc. Negatives)]]/Data[[#This Row],[AS (Acc. Suspects)]]</f>
        <v>0.78321909714015603</v>
      </c>
      <c r="AI30" s="14">
        <f>Data[[#This Row],[DNC (Daily New Confirmed)]]/Data[[#This Row],[DNS (Daily New Suspects)]]</f>
        <v>0.111424045062489</v>
      </c>
      <c r="AJ30" s="17">
        <f>Data[[#This Row],[DNC (Daily New Confirmed)]]/Data[[#This Row],[DNN (Daily New Negatives)]]</f>
        <v>0.12080152671755726</v>
      </c>
      <c r="AK30" s="15">
        <v>23</v>
      </c>
      <c r="AL30" s="15">
        <f>WEEKNUM(Data[[#This Row],[Date]])</f>
        <v>13</v>
      </c>
      <c r="AM30" s="15">
        <f>MONTH(Data[[#This Row],[Date]])</f>
        <v>3</v>
      </c>
      <c r="AN30" s="16">
        <f>WEEKDAY(Data[[#This Row],[Date]])</f>
        <v>4</v>
      </c>
    </row>
    <row r="31" spans="1:40" ht="13.5" thickBot="1" x14ac:dyDescent="0.3">
      <c r="A31" s="11">
        <v>43916</v>
      </c>
      <c r="B31" s="26">
        <v>22257</v>
      </c>
      <c r="C31" s="26">
        <v>3544</v>
      </c>
      <c r="D31" s="26">
        <v>43</v>
      </c>
      <c r="E31" s="26">
        <v>60</v>
      </c>
      <c r="F31" s="27">
        <v>16718</v>
      </c>
      <c r="G31" s="27">
        <v>191</v>
      </c>
      <c r="H31" s="27">
        <v>61</v>
      </c>
      <c r="I31" s="27">
        <v>1994</v>
      </c>
      <c r="J31" s="27">
        <v>14994</v>
      </c>
      <c r="K31" s="28">
        <v>1102</v>
      </c>
      <c r="L31" s="28">
        <v>549</v>
      </c>
      <c r="M31" s="28">
        <v>21</v>
      </c>
      <c r="N31" s="29">
        <v>17</v>
      </c>
      <c r="O31" s="28">
        <f>Data[[#This Row],[AN (Acc. Negatives)]]-F30</f>
        <v>149</v>
      </c>
      <c r="P31" s="28">
        <f>Data[[#This Row],[AH (Acc. Hospital)]]-G30</f>
        <v>-85</v>
      </c>
      <c r="Q31" s="28">
        <f>Data[[#This Row],[AI (Acc. ICU)]]-H30</f>
        <v>0</v>
      </c>
      <c r="R31" s="28">
        <f>Data[[#This Row],[AL (Acc. Pending Lab)]]-I30</f>
        <v>403</v>
      </c>
      <c r="S31" s="28">
        <f>Data[[#This Row],[AV (Acc. Surveillance)]]-J30</f>
        <v>1370</v>
      </c>
      <c r="T31" s="30">
        <f>(Data[[#This Row],[AC (Acc. Confirmed)]])-(Data[[#This Row],[AR (Acc. Recovered)]]+Data[[#This Row],[AD (Acc. Deaths)]])</f>
        <v>3441</v>
      </c>
      <c r="U31" s="12">
        <f>Data[[#This Row],[DNS (Daily New Suspects)]]/B30</f>
        <v>5.2091704088867881E-2</v>
      </c>
      <c r="V31" s="12">
        <f>Data[[#This Row],[DNC (Daily New Confirmed)]]/C30</f>
        <v>0.18330550918196994</v>
      </c>
      <c r="W31" s="12">
        <f>Data[[#This Row],[DNR (Daily New Recovered)]]/D30</f>
        <v>0.95454545454545459</v>
      </c>
      <c r="X31" s="12">
        <f>Data[[#This Row],[DND (Daily New Deaths)]]/E30</f>
        <v>0.39534883720930231</v>
      </c>
      <c r="Y31" s="30">
        <f>Data[[#This Row],[DNS (Daily New Suspects)]]-K30</f>
        <v>-4579</v>
      </c>
      <c r="Z31" s="30">
        <f>Data[[#This Row],[DNC (Daily New Confirmed)]]-L30</f>
        <v>-84</v>
      </c>
      <c r="AA31" s="12">
        <f>Data[[#This Row],[AC (Acc. Confirmed)]]/Data[[#This Row],[AS (Acc. Suspects)]]</f>
        <v>0.15923080379206542</v>
      </c>
      <c r="AB31" s="13">
        <f>Data[[#This Row],[AR (Acc. Recovered)]]/Data[[#This Row],[AS (Acc. Suspects)]]</f>
        <v>1.9319764568450375E-3</v>
      </c>
      <c r="AC31" s="13">
        <f>Data[[#This Row],[AD (Acc. Deaths)]]/Data[[#This Row],[AS (Acc. Suspects)]]</f>
        <v>2.695781102574471E-3</v>
      </c>
      <c r="AD31" s="12">
        <f>Data[[#This Row],[AC (Acc. Confirmed)]]/Data[[#This Row],[AN (Acc. Negatives)]]</f>
        <v>0.21198707979423376</v>
      </c>
      <c r="AE31" s="12">
        <f>Data[[#This Row],[AH (Acc. Hospital)]]/Data[[#This Row],[AC (Acc. Confirmed)]]</f>
        <v>5.3893905191873592E-2</v>
      </c>
      <c r="AF31" s="12">
        <f>Data[[#This Row],[AI (Acc. ICU)]]/Data[[#This Row],[AH (Acc. Hospital)]]</f>
        <v>0.3193717277486911</v>
      </c>
      <c r="AG31" s="12">
        <f>Data[[#This Row],[AL (Acc. Pending Lab)]]/Data[[#This Row],[AS (Acc. Suspects)]]</f>
        <v>8.9589791975558247E-2</v>
      </c>
      <c r="AH31" s="12">
        <f>Data[[#This Row],[AN (Acc. Negatives)]]/Data[[#This Row],[AS (Acc. Suspects)]]</f>
        <v>0.7511344745473334</v>
      </c>
      <c r="AI31" s="14">
        <f>Data[[#This Row],[DNC (Daily New Confirmed)]]/Data[[#This Row],[DNS (Daily New Suspects)]]</f>
        <v>0.49818511796733211</v>
      </c>
      <c r="AJ31" s="17">
        <f>Data[[#This Row],[DNC (Daily New Confirmed)]]/Data[[#This Row],[DNN (Daily New Negatives)]]</f>
        <v>3.6845637583892619</v>
      </c>
      <c r="AK31" s="15">
        <v>24</v>
      </c>
      <c r="AL31" s="15">
        <f>WEEKNUM(Data[[#This Row],[Date]])</f>
        <v>13</v>
      </c>
      <c r="AM31" s="15">
        <f>MONTH(Data[[#This Row],[Date]])</f>
        <v>3</v>
      </c>
      <c r="AN31" s="16">
        <f>WEEKDAY(Data[[#This Row],[Date]])</f>
        <v>5</v>
      </c>
    </row>
    <row r="32" spans="1:40" ht="13.5" thickBot="1" x14ac:dyDescent="0.3">
      <c r="A32" s="11">
        <v>43917</v>
      </c>
      <c r="B32" s="26">
        <v>25431</v>
      </c>
      <c r="C32" s="26">
        <v>4268</v>
      </c>
      <c r="D32" s="26">
        <v>43</v>
      </c>
      <c r="E32" s="26">
        <v>76</v>
      </c>
      <c r="F32" s="27">
        <v>17168</v>
      </c>
      <c r="G32" s="27">
        <v>354</v>
      </c>
      <c r="H32" s="27">
        <v>71</v>
      </c>
      <c r="I32" s="27">
        <v>3995</v>
      </c>
      <c r="J32" s="27">
        <v>19816</v>
      </c>
      <c r="K32" s="28">
        <v>3174</v>
      </c>
      <c r="L32" s="28">
        <v>724</v>
      </c>
      <c r="M32" s="28">
        <v>0</v>
      </c>
      <c r="N32" s="29">
        <v>16</v>
      </c>
      <c r="O32" s="28">
        <f>Data[[#This Row],[AN (Acc. Negatives)]]-F31</f>
        <v>450</v>
      </c>
      <c r="P32" s="28">
        <f>Data[[#This Row],[AH (Acc. Hospital)]]-G31</f>
        <v>163</v>
      </c>
      <c r="Q32" s="28">
        <f>Data[[#This Row],[AI (Acc. ICU)]]-H31</f>
        <v>10</v>
      </c>
      <c r="R32" s="28">
        <f>Data[[#This Row],[AL (Acc. Pending Lab)]]-I31</f>
        <v>2001</v>
      </c>
      <c r="S32" s="28">
        <f>Data[[#This Row],[AV (Acc. Surveillance)]]-J31</f>
        <v>4822</v>
      </c>
      <c r="T32" s="30">
        <f>(Data[[#This Row],[AC (Acc. Confirmed)]])-(Data[[#This Row],[AR (Acc. Recovered)]]+Data[[#This Row],[AD (Acc. Deaths)]])</f>
        <v>4149</v>
      </c>
      <c r="U32" s="12">
        <f>Data[[#This Row],[DNS (Daily New Suspects)]]/B31</f>
        <v>0.14260682032618952</v>
      </c>
      <c r="V32" s="12">
        <f>Data[[#This Row],[DNC (Daily New Confirmed)]]/C31</f>
        <v>0.20428893905191872</v>
      </c>
      <c r="W32" s="12">
        <f>Data[[#This Row],[DNR (Daily New Recovered)]]/D31</f>
        <v>0</v>
      </c>
      <c r="X32" s="12">
        <f>Data[[#This Row],[DND (Daily New Deaths)]]/E31</f>
        <v>0.26666666666666666</v>
      </c>
      <c r="Y32" s="30">
        <f>Data[[#This Row],[DNS (Daily New Suspects)]]-K31</f>
        <v>2072</v>
      </c>
      <c r="Z32" s="30">
        <f>Data[[#This Row],[DNC (Daily New Confirmed)]]-L31</f>
        <v>175</v>
      </c>
      <c r="AA32" s="12">
        <f>Data[[#This Row],[AC (Acc. Confirmed)]]/Data[[#This Row],[AS (Acc. Suspects)]]</f>
        <v>0.16782666823955014</v>
      </c>
      <c r="AB32" s="13">
        <f>Data[[#This Row],[AR (Acc. Recovered)]]/Data[[#This Row],[AS (Acc. Suspects)]]</f>
        <v>1.6908497503047462E-3</v>
      </c>
      <c r="AC32" s="13">
        <f>Data[[#This Row],[AD (Acc. Deaths)]]/Data[[#This Row],[AS (Acc. Suspects)]]</f>
        <v>2.9884786284455978E-3</v>
      </c>
      <c r="AD32" s="12">
        <f>Data[[#This Row],[AC (Acc. Confirmed)]]/Data[[#This Row],[AN (Acc. Negatives)]]</f>
        <v>0.24860205032618826</v>
      </c>
      <c r="AE32" s="12">
        <f>Data[[#This Row],[AH (Acc. Hospital)]]/Data[[#This Row],[AC (Acc. Confirmed)]]</f>
        <v>8.2942830365510783E-2</v>
      </c>
      <c r="AF32" s="12">
        <f>Data[[#This Row],[AI (Acc. ICU)]]/Data[[#This Row],[AH (Acc. Hospital)]]</f>
        <v>0.20056497175141244</v>
      </c>
      <c r="AG32" s="12">
        <f>Data[[#This Row],[AL (Acc. Pending Lab)]]/Data[[#This Row],[AS (Acc. Suspects)]]</f>
        <v>0.15709173842947582</v>
      </c>
      <c r="AH32" s="12">
        <f>Data[[#This Row],[AN (Acc. Negatives)]]/Data[[#This Row],[AS (Acc. Suspects)]]</f>
        <v>0.67508159333097406</v>
      </c>
      <c r="AI32" s="14">
        <f>Data[[#This Row],[DNC (Daily New Confirmed)]]/Data[[#This Row],[DNS (Daily New Suspects)]]</f>
        <v>0.22810333963453056</v>
      </c>
      <c r="AJ32" s="17">
        <f>Data[[#This Row],[DNC (Daily New Confirmed)]]/Data[[#This Row],[DNN (Daily New Negatives)]]</f>
        <v>1.6088888888888888</v>
      </c>
      <c r="AK32" s="15">
        <v>25</v>
      </c>
      <c r="AL32" s="15">
        <f>WEEKNUM(Data[[#This Row],[Date]])</f>
        <v>13</v>
      </c>
      <c r="AM32" s="15">
        <f>MONTH(Data[[#This Row],[Date]])</f>
        <v>3</v>
      </c>
      <c r="AN32" s="16">
        <f>WEEKDAY(Data[[#This Row],[Date]])</f>
        <v>6</v>
      </c>
    </row>
    <row r="33" spans="1:40" ht="13.5" thickBot="1" x14ac:dyDescent="0.3">
      <c r="A33" s="11">
        <v>43918</v>
      </c>
      <c r="B33" s="26">
        <v>32754</v>
      </c>
      <c r="C33" s="26">
        <v>5170</v>
      </c>
      <c r="D33" s="26">
        <v>43</v>
      </c>
      <c r="E33" s="26">
        <v>100</v>
      </c>
      <c r="F33" s="27">
        <v>22646</v>
      </c>
      <c r="G33" s="27">
        <v>418</v>
      </c>
      <c r="H33" s="27">
        <v>89</v>
      </c>
      <c r="I33" s="27">
        <v>4938</v>
      </c>
      <c r="J33" s="27">
        <v>19927</v>
      </c>
      <c r="K33" s="28">
        <f>Data[[#This Row],[AS (Acc. Suspects)]]-B32</f>
        <v>7323</v>
      </c>
      <c r="L33" s="28">
        <f>Data[[#This Row],[AC (Acc. Confirmed)]]-C32</f>
        <v>902</v>
      </c>
      <c r="M33" s="28">
        <f>Data[[#This Row],[AR (Acc. Recovered)]]-D32</f>
        <v>0</v>
      </c>
      <c r="N33" s="29">
        <f>Data[[#This Row],[AD (Acc. Deaths)]]-E32</f>
        <v>24</v>
      </c>
      <c r="O33" s="28">
        <f>Data[[#This Row],[AN (Acc. Negatives)]]-F32</f>
        <v>5478</v>
      </c>
      <c r="P33" s="28">
        <f>Data[[#This Row],[AH (Acc. Hospital)]]-G32</f>
        <v>64</v>
      </c>
      <c r="Q33" s="28">
        <f>Data[[#This Row],[AI (Acc. ICU)]]-H32</f>
        <v>18</v>
      </c>
      <c r="R33" s="28">
        <f>Data[[#This Row],[AL (Acc. Pending Lab)]]-I32</f>
        <v>943</v>
      </c>
      <c r="S33" s="28">
        <f>Data[[#This Row],[AV (Acc. Surveillance)]]-J32</f>
        <v>111</v>
      </c>
      <c r="T33" s="30">
        <f>(Data[[#This Row],[AC (Acc. Confirmed)]])-(Data[[#This Row],[AR (Acc. Recovered)]]+Data[[#This Row],[AD (Acc. Deaths)]])</f>
        <v>5027</v>
      </c>
      <c r="U33" s="12">
        <f>Data[[#This Row],[DNS (Daily New Suspects)]]/B32</f>
        <v>0.2879556446856199</v>
      </c>
      <c r="V33" s="12">
        <f>Data[[#This Row],[DNC (Daily New Confirmed)]]/C32</f>
        <v>0.21134020618556701</v>
      </c>
      <c r="W33" s="12">
        <f>Data[[#This Row],[DNR (Daily New Recovered)]]/D32</f>
        <v>0</v>
      </c>
      <c r="X33" s="12">
        <f>Data[[#This Row],[DND (Daily New Deaths)]]/E32</f>
        <v>0.31578947368421051</v>
      </c>
      <c r="Y33" s="30">
        <f>Data[[#This Row],[DNS (Daily New Suspects)]]-K32</f>
        <v>4149</v>
      </c>
      <c r="Z33" s="30">
        <f>Data[[#This Row],[DNC (Daily New Confirmed)]]-L32</f>
        <v>178</v>
      </c>
      <c r="AA33" s="12">
        <f>Data[[#This Row],[AC (Acc. Confirmed)]]/Data[[#This Row],[AS (Acc. Suspects)]]</f>
        <v>0.15784331684679734</v>
      </c>
      <c r="AB33" s="13">
        <f>Data[[#This Row],[AR (Acc. Recovered)]]/Data[[#This Row],[AS (Acc. Suspects)]]</f>
        <v>1.3128167552054711E-3</v>
      </c>
      <c r="AC33" s="13">
        <f>Data[[#This Row],[AD (Acc. Deaths)]]/Data[[#This Row],[AS (Acc. Suspects)]]</f>
        <v>3.0530622214080725E-3</v>
      </c>
      <c r="AD33" s="12">
        <f>Data[[#This Row],[AC (Acc. Confirmed)]]/Data[[#This Row],[AN (Acc. Negatives)]]</f>
        <v>0.22829638788306986</v>
      </c>
      <c r="AE33" s="12">
        <f>Data[[#This Row],[AH (Acc. Hospital)]]/Data[[#This Row],[AC (Acc. Confirmed)]]</f>
        <v>8.085106382978724E-2</v>
      </c>
      <c r="AF33" s="12">
        <f>Data[[#This Row],[AI (Acc. ICU)]]/Data[[#This Row],[AH (Acc. Hospital)]]</f>
        <v>0.21291866028708134</v>
      </c>
      <c r="AG33" s="12">
        <f>Data[[#This Row],[AL (Acc. Pending Lab)]]/Data[[#This Row],[AS (Acc. Suspects)]]</f>
        <v>0.1507602124931306</v>
      </c>
      <c r="AH33" s="12">
        <f>Data[[#This Row],[AN (Acc. Negatives)]]/Data[[#This Row],[AS (Acc. Suspects)]]</f>
        <v>0.69139647066007204</v>
      </c>
      <c r="AI33" s="14">
        <f>Data[[#This Row],[DNC (Daily New Confirmed)]]/Data[[#This Row],[DNS (Daily New Suspects)]]</f>
        <v>0.12317356274750785</v>
      </c>
      <c r="AJ33" s="17">
        <f>Data[[#This Row],[DNC (Daily New Confirmed)]]/Data[[#This Row],[DNN (Daily New Negatives)]]</f>
        <v>0.1646586345381526</v>
      </c>
      <c r="AK33" s="15">
        <v>26</v>
      </c>
      <c r="AL33" s="15">
        <f>WEEKNUM(Data[[#This Row],[Date]])</f>
        <v>13</v>
      </c>
      <c r="AM33" s="15">
        <f>MONTH(Data[[#This Row],[Date]])</f>
        <v>3</v>
      </c>
      <c r="AN33" s="16">
        <f>WEEKDAY(Data[[#This Row],[Date]])</f>
        <v>7</v>
      </c>
    </row>
    <row r="34" spans="1:40" ht="13.5" thickBot="1" x14ac:dyDescent="0.3">
      <c r="A34" s="11">
        <v>43919</v>
      </c>
      <c r="B34" s="26">
        <v>38042</v>
      </c>
      <c r="C34" s="26">
        <v>5962</v>
      </c>
      <c r="D34" s="26">
        <v>43</v>
      </c>
      <c r="E34" s="26">
        <v>119</v>
      </c>
      <c r="F34" s="27">
        <v>26572</v>
      </c>
      <c r="G34" s="27">
        <v>486</v>
      </c>
      <c r="H34" s="27">
        <v>138</v>
      </c>
      <c r="I34" s="27">
        <v>5508</v>
      </c>
      <c r="J34" s="27">
        <v>17785</v>
      </c>
      <c r="K34" s="28">
        <f>Data[[#This Row],[AS (Acc. Suspects)]]-B33</f>
        <v>5288</v>
      </c>
      <c r="L34" s="28">
        <f>Data[[#This Row],[AC (Acc. Confirmed)]]-C33</f>
        <v>792</v>
      </c>
      <c r="M34" s="28">
        <f>Data[[#This Row],[AR (Acc. Recovered)]]-D33</f>
        <v>0</v>
      </c>
      <c r="N34" s="29">
        <f>Data[[#This Row],[AD (Acc. Deaths)]]-E33</f>
        <v>19</v>
      </c>
      <c r="O34" s="28">
        <f>Data[[#This Row],[AN (Acc. Negatives)]]-F33</f>
        <v>3926</v>
      </c>
      <c r="P34" s="28">
        <f>Data[[#This Row],[AH (Acc. Hospital)]]-G33</f>
        <v>68</v>
      </c>
      <c r="Q34" s="28">
        <f>Data[[#This Row],[AI (Acc. ICU)]]-H33</f>
        <v>49</v>
      </c>
      <c r="R34" s="28">
        <f>Data[[#This Row],[AL (Acc. Pending Lab)]]-I33</f>
        <v>570</v>
      </c>
      <c r="S34" s="28">
        <f>Data[[#This Row],[AV (Acc. Surveillance)]]-J33</f>
        <v>-2142</v>
      </c>
      <c r="T34" s="30">
        <f>(Data[[#This Row],[AC (Acc. Confirmed)]])-(Data[[#This Row],[AR (Acc. Recovered)]]+Data[[#This Row],[AD (Acc. Deaths)]])</f>
        <v>5800</v>
      </c>
      <c r="U34" s="12">
        <f>Data[[#This Row],[DNS (Daily New Suspects)]]/B33</f>
        <v>0.16144593026805887</v>
      </c>
      <c r="V34" s="12">
        <f>Data[[#This Row],[DNC (Daily New Confirmed)]]/C33</f>
        <v>0.15319148936170213</v>
      </c>
      <c r="W34" s="12">
        <f>Data[[#This Row],[DNR (Daily New Recovered)]]/D33</f>
        <v>0</v>
      </c>
      <c r="X34" s="12">
        <f>Data[[#This Row],[DND (Daily New Deaths)]]/E33</f>
        <v>0.19</v>
      </c>
      <c r="Y34" s="30">
        <f>Data[[#This Row],[DNS (Daily New Suspects)]]-K33</f>
        <v>-2035</v>
      </c>
      <c r="Z34" s="30">
        <f>Data[[#This Row],[DNC (Daily New Confirmed)]]-L33</f>
        <v>-110</v>
      </c>
      <c r="AA34" s="12">
        <f>Data[[#This Row],[AC (Acc. Confirmed)]]/Data[[#This Row],[AS (Acc. Suspects)]]</f>
        <v>0.1567215183218548</v>
      </c>
      <c r="AB34" s="13">
        <f>Data[[#This Row],[AR (Acc. Recovered)]]/Data[[#This Row],[AS (Acc. Suspects)]]</f>
        <v>1.1303296356658431E-3</v>
      </c>
      <c r="AC34" s="13">
        <f>Data[[#This Row],[AD (Acc. Deaths)]]/Data[[#This Row],[AS (Acc. Suspects)]]</f>
        <v>3.1281215498659377E-3</v>
      </c>
      <c r="AD34" s="12">
        <f>Data[[#This Row],[AC (Acc. Confirmed)]]/Data[[#This Row],[AN (Acc. Negatives)]]</f>
        <v>0.22437151889206683</v>
      </c>
      <c r="AE34" s="12">
        <f>Data[[#This Row],[AH (Acc. Hospital)]]/Data[[#This Row],[AC (Acc. Confirmed)]]</f>
        <v>8.1516269708151623E-2</v>
      </c>
      <c r="AF34" s="12">
        <f>Data[[#This Row],[AI (Acc. ICU)]]/Data[[#This Row],[AH (Acc. Hospital)]]</f>
        <v>0.2839506172839506</v>
      </c>
      <c r="AG34" s="12">
        <f>Data[[#This Row],[AL (Acc. Pending Lab)]]/Data[[#This Row],[AS (Acc. Suspects)]]</f>
        <v>0.14478734030808055</v>
      </c>
      <c r="AH34" s="12">
        <f>Data[[#This Row],[AN (Acc. Negatives)]]/Data[[#This Row],[AS (Acc. Suspects)]]</f>
        <v>0.69849114137006463</v>
      </c>
      <c r="AI34" s="14">
        <f>Data[[#This Row],[DNC (Daily New Confirmed)]]/Data[[#This Row],[DNS (Daily New Suspects)]]</f>
        <v>0.14977307110438728</v>
      </c>
      <c r="AJ34" s="17">
        <f>Data[[#This Row],[DNC (Daily New Confirmed)]]/Data[[#This Row],[DNN (Daily New Negatives)]]</f>
        <v>0.20173204279164544</v>
      </c>
      <c r="AK34" s="15">
        <v>27</v>
      </c>
      <c r="AL34" s="15">
        <f>WEEKNUM(Data[[#This Row],[Date]])</f>
        <v>14</v>
      </c>
      <c r="AM34" s="15">
        <f>MONTH(Data[[#This Row],[Date]])</f>
        <v>3</v>
      </c>
      <c r="AN34" s="16">
        <f>WEEKDAY(Data[[#This Row],[Date]])</f>
        <v>1</v>
      </c>
    </row>
    <row r="35" spans="1:40" ht="13.5" thickBot="1" x14ac:dyDescent="0.3">
      <c r="A35" s="11">
        <v>43920</v>
      </c>
      <c r="B35" s="53">
        <v>44206</v>
      </c>
      <c r="C35" s="53">
        <v>6408</v>
      </c>
      <c r="D35" s="53">
        <v>43</v>
      </c>
      <c r="E35" s="53">
        <v>140</v>
      </c>
      <c r="F35" s="27">
        <v>32953</v>
      </c>
      <c r="G35" s="27">
        <v>571</v>
      </c>
      <c r="H35" s="27">
        <v>164</v>
      </c>
      <c r="I35" s="27">
        <v>4845</v>
      </c>
      <c r="J35" s="27">
        <v>11482</v>
      </c>
      <c r="K35" s="28">
        <f>Data[[#This Row],[AS (Acc. Suspects)]]-B34</f>
        <v>6164</v>
      </c>
      <c r="L35" s="28">
        <f>Data[[#This Row],[AC (Acc. Confirmed)]]-C34</f>
        <v>446</v>
      </c>
      <c r="M35" s="28">
        <f>Data[[#This Row],[AR (Acc. Recovered)]]-D34</f>
        <v>0</v>
      </c>
      <c r="N35" s="29">
        <f>Data[[#This Row],[AD (Acc. Deaths)]]-E34</f>
        <v>21</v>
      </c>
      <c r="O35" s="28">
        <f>Data[[#This Row],[AN (Acc. Negatives)]]-F34</f>
        <v>6381</v>
      </c>
      <c r="P35" s="28">
        <f>Data[[#This Row],[AH (Acc. Hospital)]]-G34</f>
        <v>85</v>
      </c>
      <c r="Q35" s="28">
        <f>Data[[#This Row],[AI (Acc. ICU)]]-H34</f>
        <v>26</v>
      </c>
      <c r="R35" s="28">
        <f>Data[[#This Row],[AL (Acc. Pending Lab)]]-I34</f>
        <v>-663</v>
      </c>
      <c r="S35" s="28">
        <f>Data[[#This Row],[AV (Acc. Surveillance)]]-J34</f>
        <v>-6303</v>
      </c>
      <c r="T35" s="30">
        <f>(Data[[#This Row],[AC (Acc. Confirmed)]])-(Data[[#This Row],[AR (Acc. Recovered)]]+Data[[#This Row],[AD (Acc. Deaths)]])</f>
        <v>6225</v>
      </c>
      <c r="U35" s="12">
        <f>Data[[#This Row],[DNS (Daily New Suspects)]]/B34</f>
        <v>0.16203143893591293</v>
      </c>
      <c r="V35" s="12">
        <f>Data[[#This Row],[DNC (Daily New Confirmed)]]/C34</f>
        <v>7.4807111707480708E-2</v>
      </c>
      <c r="W35" s="12">
        <f>Data[[#This Row],[DNR (Daily New Recovered)]]/D34</f>
        <v>0</v>
      </c>
      <c r="X35" s="12">
        <f>Data[[#This Row],[DND (Daily New Deaths)]]/E34</f>
        <v>0.17647058823529413</v>
      </c>
      <c r="Y35" s="30">
        <f>Data[[#This Row],[DNS (Daily New Suspects)]]-K34</f>
        <v>876</v>
      </c>
      <c r="Z35" s="30">
        <f>Data[[#This Row],[DNC (Daily New Confirmed)]]-L34</f>
        <v>-346</v>
      </c>
      <c r="AA35" s="12">
        <f>Data[[#This Row],[AC (Acc. Confirmed)]]/Data[[#This Row],[AS (Acc. Suspects)]]</f>
        <v>0.14495769805003847</v>
      </c>
      <c r="AB35" s="13">
        <f>Data[[#This Row],[AR (Acc. Recovered)]]/Data[[#This Row],[AS (Acc. Suspects)]]</f>
        <v>9.7271863547934668E-4</v>
      </c>
      <c r="AC35" s="13">
        <f>Data[[#This Row],[AD (Acc. Deaths)]]/Data[[#This Row],[AS (Acc. Suspects)]]</f>
        <v>3.1669909062118262E-3</v>
      </c>
      <c r="AD35" s="12">
        <f>Data[[#This Row],[AC (Acc. Confirmed)]]/Data[[#This Row],[AN (Acc. Negatives)]]</f>
        <v>0.19445877461839589</v>
      </c>
      <c r="AE35" s="12">
        <f>Data[[#This Row],[AH (Acc. Hospital)]]/Data[[#This Row],[AC (Acc. Confirmed)]]</f>
        <v>8.9107365792759047E-2</v>
      </c>
      <c r="AF35" s="12">
        <f>Data[[#This Row],[AI (Acc. ICU)]]/Data[[#This Row],[AH (Acc. Hospital)]]</f>
        <v>0.28721541155866898</v>
      </c>
      <c r="AG35" s="12">
        <f>Data[[#This Row],[AL (Acc. Pending Lab)]]/Data[[#This Row],[AS (Acc. Suspects)]]</f>
        <v>0.10960050671854499</v>
      </c>
      <c r="AH35" s="12">
        <f>Data[[#This Row],[AN (Acc. Negatives)]]/Data[[#This Row],[AS (Acc. Suspects)]]</f>
        <v>0.74544179523141652</v>
      </c>
      <c r="AI35" s="14">
        <f>Data[[#This Row],[DNC (Daily New Confirmed)]]/Data[[#This Row],[DNS (Daily New Suspects)]]</f>
        <v>7.2355613238157035E-2</v>
      </c>
      <c r="AJ35" s="17">
        <f>Data[[#This Row],[DNC (Daily New Confirmed)]]/Data[[#This Row],[DNN (Daily New Negatives)]]</f>
        <v>6.9895000783576244E-2</v>
      </c>
      <c r="AK35" s="15">
        <v>28</v>
      </c>
      <c r="AL35" s="15">
        <f>WEEKNUM(Data[[#This Row],[Date]])</f>
        <v>14</v>
      </c>
      <c r="AM35" s="15">
        <f>MONTH(Data[[#This Row],[Date]])</f>
        <v>3</v>
      </c>
      <c r="AN35" s="16">
        <f>WEEKDAY(Data[[#This Row],[Date]])</f>
        <v>2</v>
      </c>
    </row>
    <row r="36" spans="1:40" ht="13.5" thickBot="1" x14ac:dyDescent="0.3">
      <c r="A36" s="11">
        <v>43921</v>
      </c>
      <c r="B36" s="26">
        <v>52086</v>
      </c>
      <c r="C36" s="26">
        <v>7443</v>
      </c>
      <c r="D36" s="26">
        <v>43</v>
      </c>
      <c r="E36" s="26">
        <v>160</v>
      </c>
      <c r="F36" s="26">
        <v>40033</v>
      </c>
      <c r="G36" s="26">
        <v>627</v>
      </c>
      <c r="H36" s="26">
        <v>188</v>
      </c>
      <c r="I36" s="26">
        <v>4610</v>
      </c>
      <c r="J36" s="26">
        <v>19260</v>
      </c>
      <c r="K36" s="28">
        <f>Data[[#This Row],[AS (Acc. Suspects)]]-B35</f>
        <v>7880</v>
      </c>
      <c r="L36" s="28">
        <f>Data[[#This Row],[AC (Acc. Confirmed)]]-C35</f>
        <v>1035</v>
      </c>
      <c r="M36" s="28">
        <f>Data[[#This Row],[AR (Acc. Recovered)]]-D35</f>
        <v>0</v>
      </c>
      <c r="N36" s="29">
        <f>Data[[#This Row],[AD (Acc. Deaths)]]-E35</f>
        <v>20</v>
      </c>
      <c r="O36" s="28">
        <f>Data[[#This Row],[AN (Acc. Negatives)]]-F35</f>
        <v>7080</v>
      </c>
      <c r="P36" s="28">
        <f>Data[[#This Row],[AH (Acc. Hospital)]]-G35</f>
        <v>56</v>
      </c>
      <c r="Q36" s="28">
        <f>Data[[#This Row],[AI (Acc. ICU)]]-H35</f>
        <v>24</v>
      </c>
      <c r="R36" s="28">
        <f>Data[[#This Row],[AL (Acc. Pending Lab)]]-I35</f>
        <v>-235</v>
      </c>
      <c r="S36" s="28">
        <f>Data[[#This Row],[AV (Acc. Surveillance)]]-J35</f>
        <v>7778</v>
      </c>
      <c r="T36" s="30">
        <f>(Data[[#This Row],[AC (Acc. Confirmed)]])-(Data[[#This Row],[AR (Acc. Recovered)]]+Data[[#This Row],[AD (Acc. Deaths)]])</f>
        <v>7240</v>
      </c>
      <c r="U36" s="12">
        <f>Data[[#This Row],[DNS (Daily New Suspects)]]/B35</f>
        <v>0.17825634529249423</v>
      </c>
      <c r="V36" s="12">
        <f>Data[[#This Row],[DNC (Daily New Confirmed)]]/C35</f>
        <v>0.16151685393258428</v>
      </c>
      <c r="W36" s="58">
        <f>Data[[#This Row],[DNR (Daily New Recovered)]]/D35</f>
        <v>0</v>
      </c>
      <c r="X36" s="58">
        <f>Data[[#This Row],[DND (Daily New Deaths)]]/E35</f>
        <v>0.14285714285714285</v>
      </c>
      <c r="Y36" s="30">
        <f>Data[[#This Row],[DNS (Daily New Suspects)]]-K35</f>
        <v>1716</v>
      </c>
      <c r="Z36" s="30">
        <f>Data[[#This Row],[DNC (Daily New Confirmed)]]-L35</f>
        <v>589</v>
      </c>
      <c r="AA36" s="12">
        <f>Data[[#This Row],[AC (Acc. Confirmed)]]/Data[[#This Row],[AS (Acc. Suspects)]]</f>
        <v>0.14289828360787929</v>
      </c>
      <c r="AB36" s="13">
        <f>Data[[#This Row],[AR (Acc. Recovered)]]/Data[[#This Row],[AS (Acc. Suspects)]]</f>
        <v>8.2555773144415002E-4</v>
      </c>
      <c r="AC36" s="13">
        <f>Data[[#This Row],[AD (Acc. Deaths)]]/Data[[#This Row],[AS (Acc. Suspects)]]</f>
        <v>3.0718427216526512E-3</v>
      </c>
      <c r="AD36" s="12">
        <f>Data[[#This Row],[AC (Acc. Confirmed)]]/Data[[#This Row],[AN (Acc. Negatives)]]</f>
        <v>0.18592161466789897</v>
      </c>
      <c r="AE36" s="58">
        <f>Data[[#This Row],[AH (Acc. Hospital)]]/Data[[#This Row],[AC (Acc. Confirmed)]]</f>
        <v>8.4240225715437322E-2</v>
      </c>
      <c r="AF36" s="58">
        <f>Data[[#This Row],[AI (Acc. ICU)]]/Data[[#This Row],[AH (Acc. Hospital)]]</f>
        <v>0.29984051036682613</v>
      </c>
      <c r="AG36" s="58">
        <f>Data[[#This Row],[AL (Acc. Pending Lab)]]/Data[[#This Row],[AS (Acc. Suspects)]]</f>
        <v>8.8507468417617016E-2</v>
      </c>
      <c r="AH36" s="58">
        <f>Data[[#This Row],[AN (Acc. Negatives)]]/Data[[#This Row],[AS (Acc. Suspects)]]</f>
        <v>0.76859424797450371</v>
      </c>
      <c r="AI36" s="14">
        <f>Data[[#This Row],[DNC (Daily New Confirmed)]]/Data[[#This Row],[DNS (Daily New Suspects)]]</f>
        <v>0.13134517766497461</v>
      </c>
      <c r="AJ36" s="59">
        <f>Data[[#This Row],[DNC (Daily New Confirmed)]]/Data[[#This Row],[DNN (Daily New Negatives)]]</f>
        <v>0.1461864406779661</v>
      </c>
      <c r="AK36" s="15">
        <v>29</v>
      </c>
      <c r="AL36" s="16">
        <f>WEEKNUM(Data[[#This Row],[Date]])</f>
        <v>14</v>
      </c>
      <c r="AM36" s="16">
        <f>MONTH(Data[[#This Row],[Date]])</f>
        <v>3</v>
      </c>
      <c r="AN36" s="16">
        <f>WEEKDAY(Data[[#This Row],[Date]])</f>
        <v>3</v>
      </c>
    </row>
    <row r="37" spans="1:40" ht="13.5" thickBot="1" x14ac:dyDescent="0.3">
      <c r="A37" s="11">
        <v>43922</v>
      </c>
      <c r="B37" s="26">
        <v>59457</v>
      </c>
      <c r="C37" s="26">
        <v>8251</v>
      </c>
      <c r="D37" s="26">
        <v>43</v>
      </c>
      <c r="E37" s="26">
        <v>187</v>
      </c>
      <c r="F37" s="26">
        <v>46249</v>
      </c>
      <c r="G37" s="26">
        <v>726</v>
      </c>
      <c r="H37" s="26">
        <v>230</v>
      </c>
      <c r="I37" s="26">
        <v>4957</v>
      </c>
      <c r="J37" s="26">
        <v>20275</v>
      </c>
      <c r="K37" s="28">
        <f>Data[[#This Row],[AS (Acc. Suspects)]]-B36</f>
        <v>7371</v>
      </c>
      <c r="L37" s="28">
        <f>Data[[#This Row],[AC (Acc. Confirmed)]]-C36</f>
        <v>808</v>
      </c>
      <c r="M37" s="28">
        <f>Data[[#This Row],[AR (Acc. Recovered)]]-D36</f>
        <v>0</v>
      </c>
      <c r="N37" s="29">
        <f>Data[[#This Row],[AD (Acc. Deaths)]]-E36</f>
        <v>27</v>
      </c>
      <c r="O37" s="28">
        <f>Data[[#This Row],[AN (Acc. Negatives)]]-F36</f>
        <v>6216</v>
      </c>
      <c r="P37" s="28">
        <f>Data[[#This Row],[AH (Acc. Hospital)]]-G36</f>
        <v>99</v>
      </c>
      <c r="Q37" s="28">
        <f>Data[[#This Row],[AI (Acc. ICU)]]-H36</f>
        <v>42</v>
      </c>
      <c r="R37" s="28">
        <f>Data[[#This Row],[AL (Acc. Pending Lab)]]-I36</f>
        <v>347</v>
      </c>
      <c r="S37" s="28">
        <f>Data[[#This Row],[AV (Acc. Surveillance)]]-J36</f>
        <v>1015</v>
      </c>
      <c r="T37" s="30">
        <f>(Data[[#This Row],[AC (Acc. Confirmed)]])-(Data[[#This Row],[AR (Acc. Recovered)]]+Data[[#This Row],[AD (Acc. Deaths)]])</f>
        <v>8021</v>
      </c>
      <c r="U37" s="12">
        <f>Data[[#This Row],[DNS (Daily New Suspects)]]/B36</f>
        <v>0.14151595438313558</v>
      </c>
      <c r="V37" s="12">
        <f>Data[[#This Row],[DNC (Daily New Confirmed)]]/C36</f>
        <v>0.1085583769985221</v>
      </c>
      <c r="W37" s="12">
        <f>Data[[#This Row],[DNR (Daily New Recovered)]]/D36</f>
        <v>0</v>
      </c>
      <c r="X37" s="12">
        <f>Data[[#This Row],[DND (Daily New Deaths)]]/E36</f>
        <v>0.16875000000000001</v>
      </c>
      <c r="Y37" s="64">
        <f>Data[[#This Row],[DNS (Daily New Suspects)]]-K36</f>
        <v>-509</v>
      </c>
      <c r="Z37" s="64">
        <f>Data[[#This Row],[DNC (Daily New Confirmed)]]-L36</f>
        <v>-227</v>
      </c>
      <c r="AA37" s="12">
        <f>Data[[#This Row],[AC (Acc. Confirmed)]]/Data[[#This Row],[AS (Acc. Suspects)]]</f>
        <v>0.13877255831945776</v>
      </c>
      <c r="AB37" s="13">
        <f>Data[[#This Row],[AR (Acc. Recovered)]]/Data[[#This Row],[AS (Acc. Suspects)]]</f>
        <v>7.2321173284894968E-4</v>
      </c>
      <c r="AC37" s="13">
        <f>Data[[#This Row],[AD (Acc. Deaths)]]/Data[[#This Row],[AS (Acc. Suspects)]]</f>
        <v>3.1451300940175254E-3</v>
      </c>
      <c r="AD37" s="12">
        <f>Data[[#This Row],[AC (Acc. Confirmed)]]/Data[[#This Row],[AN (Acc. Negatives)]]</f>
        <v>0.17840385738070014</v>
      </c>
      <c r="AE37" s="12">
        <f>Data[[#This Row],[AH (Acc. Hospital)]]/Data[[#This Row],[AC (Acc. Confirmed)]]</f>
        <v>8.7989334626105933E-2</v>
      </c>
      <c r="AF37" s="12">
        <f>Data[[#This Row],[AI (Acc. ICU)]]/Data[[#This Row],[AH (Acc. Hospital)]]</f>
        <v>0.3168044077134986</v>
      </c>
      <c r="AG37" s="12">
        <f>Data[[#This Row],[AL (Acc. Pending Lab)]]/Data[[#This Row],[AS (Acc. Suspects)]]</f>
        <v>8.3371175807726586E-2</v>
      </c>
      <c r="AH37" s="12">
        <f>Data[[#This Row],[AN (Acc. Negatives)]]/Data[[#This Row],[AS (Acc. Suspects)]]</f>
        <v>0.77785626587281564</v>
      </c>
      <c r="AI37" s="14">
        <f>Data[[#This Row],[DNC (Daily New Confirmed)]]/Data[[#This Row],[DNS (Daily New Suspects)]]</f>
        <v>0.10961877628544295</v>
      </c>
      <c r="AJ37" s="17">
        <f>Data[[#This Row],[DNC (Daily New Confirmed)]]/Data[[#This Row],[DNN (Daily New Negatives)]]</f>
        <v>0.12998712998713</v>
      </c>
      <c r="AK37" s="15">
        <v>30</v>
      </c>
      <c r="AL37" s="16">
        <f>WEEKNUM(Data[[#This Row],[Date]])</f>
        <v>14</v>
      </c>
      <c r="AM37" s="16">
        <f>MONTH(Data[[#This Row],[Date]])</f>
        <v>4</v>
      </c>
      <c r="AN37" s="16">
        <f>WEEKDAY(Data[[#This Row],[Date]])</f>
        <v>4</v>
      </c>
    </row>
    <row r="38" spans="1:40" ht="13.5" thickBot="1" x14ac:dyDescent="0.3">
      <c r="A38" s="11">
        <v>43923</v>
      </c>
      <c r="B38" s="26">
        <v>66895</v>
      </c>
      <c r="C38" s="26">
        <v>9034</v>
      </c>
      <c r="D38" s="26">
        <v>68</v>
      </c>
      <c r="E38" s="26">
        <v>209</v>
      </c>
      <c r="F38" s="26">
        <v>52903</v>
      </c>
      <c r="G38" s="26">
        <v>1042</v>
      </c>
      <c r="H38" s="26">
        <v>240</v>
      </c>
      <c r="I38" s="26">
        <v>4958</v>
      </c>
      <c r="J38" s="26">
        <v>21798</v>
      </c>
      <c r="K38" s="28">
        <f>Data[[#This Row],[AS (Acc. Suspects)]]-B37</f>
        <v>7438</v>
      </c>
      <c r="L38" s="28">
        <f>Data[[#This Row],[AC (Acc. Confirmed)]]-C37</f>
        <v>783</v>
      </c>
      <c r="M38" s="28">
        <f>Data[[#This Row],[AR (Acc. Recovered)]]-D37</f>
        <v>25</v>
      </c>
      <c r="N38" s="29">
        <f>Data[[#This Row],[AD (Acc. Deaths)]]-E37</f>
        <v>22</v>
      </c>
      <c r="O38" s="28">
        <f>Data[[#This Row],[AN (Acc. Negatives)]]-F37</f>
        <v>6654</v>
      </c>
      <c r="P38" s="28">
        <f>Data[[#This Row],[AH (Acc. Hospital)]]-G37</f>
        <v>316</v>
      </c>
      <c r="Q38" s="28">
        <f>Data[[#This Row],[AI (Acc. ICU)]]-H37</f>
        <v>10</v>
      </c>
      <c r="R38" s="28">
        <f>Data[[#This Row],[AL (Acc. Pending Lab)]]-I37</f>
        <v>1</v>
      </c>
      <c r="S38" s="28">
        <f>Data[[#This Row],[AV (Acc. Surveillance)]]-J37</f>
        <v>1523</v>
      </c>
      <c r="T38" s="30">
        <f>(Data[[#This Row],[AC (Acc. Confirmed)]])-(Data[[#This Row],[AR (Acc. Recovered)]]+Data[[#This Row],[AD (Acc. Deaths)]])</f>
        <v>8757</v>
      </c>
      <c r="U38" s="12">
        <f>Data[[#This Row],[DNS (Daily New Suspects)]]/B37</f>
        <v>0.12509881090536018</v>
      </c>
      <c r="V38" s="12">
        <f>Data[[#This Row],[DNC (Daily New Confirmed)]]/C37</f>
        <v>9.4897588171130767E-2</v>
      </c>
      <c r="W38" s="12">
        <f>Data[[#This Row],[DNR (Daily New Recovered)]]/D37</f>
        <v>0.58139534883720934</v>
      </c>
      <c r="X38" s="12">
        <f>Data[[#This Row],[DND (Daily New Deaths)]]/E37</f>
        <v>0.11764705882352941</v>
      </c>
      <c r="Y38" s="30">
        <f>Data[[#This Row],[DNS (Daily New Suspects)]]-K37</f>
        <v>67</v>
      </c>
      <c r="Z38" s="30">
        <f>Data[[#This Row],[DNC (Daily New Confirmed)]]-L37</f>
        <v>-25</v>
      </c>
      <c r="AA38" s="12">
        <f>Data[[#This Row],[AC (Acc. Confirmed)]]/Data[[#This Row],[AS (Acc. Suspects)]]</f>
        <v>0.1350474624411391</v>
      </c>
      <c r="AB38" s="13">
        <f>Data[[#This Row],[AR (Acc. Recovered)]]/Data[[#This Row],[AS (Acc. Suspects)]]</f>
        <v>1.0165184243964421E-3</v>
      </c>
      <c r="AC38" s="13">
        <f>Data[[#This Row],[AD (Acc. Deaths)]]/Data[[#This Row],[AS (Acc. Suspects)]]</f>
        <v>3.1242992749831826E-3</v>
      </c>
      <c r="AD38" s="12">
        <f>Data[[#This Row],[AC (Acc. Confirmed)]]/Data[[#This Row],[AN (Acc. Negatives)]]</f>
        <v>0.17076536302289094</v>
      </c>
      <c r="AE38" s="12">
        <f>Data[[#This Row],[AH (Acc. Hospital)]]/Data[[#This Row],[AC (Acc. Confirmed)]]</f>
        <v>0.11534204117777286</v>
      </c>
      <c r="AF38" s="12">
        <f>Data[[#This Row],[AI (Acc. ICU)]]/Data[[#This Row],[AH (Acc. Hospital)]]</f>
        <v>0.23032629558541268</v>
      </c>
      <c r="AG38" s="12">
        <f>Data[[#This Row],[AL (Acc. Pending Lab)]]/Data[[#This Row],[AS (Acc. Suspects)]]</f>
        <v>7.4116152178787656E-2</v>
      </c>
      <c r="AH38" s="12">
        <f>Data[[#This Row],[AN (Acc. Negatives)]]/Data[[#This Row],[AS (Acc. Suspects)]]</f>
        <v>0.79083638538007328</v>
      </c>
      <c r="AI38" s="14">
        <f>Data[[#This Row],[DNC (Daily New Confirmed)]]/Data[[#This Row],[DNS (Daily New Suspects)]]</f>
        <v>0.10527023393385318</v>
      </c>
      <c r="AJ38" s="17">
        <f>Data[[#This Row],[DNC (Daily New Confirmed)]]/Data[[#This Row],[DNN (Daily New Negatives)]]</f>
        <v>0.11767357980162309</v>
      </c>
      <c r="AK38" s="15">
        <v>31</v>
      </c>
      <c r="AL38" s="16">
        <f>WEEKNUM(Data[[#This Row],[Date]])</f>
        <v>14</v>
      </c>
      <c r="AM38" s="16">
        <f>MONTH(Data[[#This Row],[Date]])</f>
        <v>4</v>
      </c>
      <c r="AN38" s="16">
        <f>WEEKDAY(Data[[#This Row],[Date]])</f>
        <v>5</v>
      </c>
    </row>
    <row r="39" spans="1:40" ht="13.5" thickBot="1" x14ac:dyDescent="0.3">
      <c r="A39" s="11">
        <v>43924</v>
      </c>
      <c r="B39" s="53">
        <v>74377</v>
      </c>
      <c r="C39" s="53">
        <v>9886</v>
      </c>
      <c r="D39" s="53">
        <v>68</v>
      </c>
      <c r="E39" s="53">
        <v>246</v>
      </c>
      <c r="F39" s="53">
        <v>59099</v>
      </c>
      <c r="G39" s="53">
        <v>1058</v>
      </c>
      <c r="H39" s="53">
        <v>245</v>
      </c>
      <c r="I39" s="53">
        <v>5392</v>
      </c>
      <c r="J39" s="53">
        <v>22556</v>
      </c>
      <c r="K39" s="78">
        <f>Data[[#This Row],[AS (Acc. Suspects)]]-B38</f>
        <v>7482</v>
      </c>
      <c r="L39" s="78">
        <f>Data[[#This Row],[AC (Acc. Confirmed)]]-C38</f>
        <v>852</v>
      </c>
      <c r="M39" s="78">
        <f>Data[[#This Row],[AR (Acc. Recovered)]]-D38</f>
        <v>0</v>
      </c>
      <c r="N39" s="78">
        <f>Data[[#This Row],[AD (Acc. Deaths)]]-E38</f>
        <v>37</v>
      </c>
      <c r="O39" s="78">
        <f>Data[[#This Row],[AN (Acc. Negatives)]]-F38</f>
        <v>6196</v>
      </c>
      <c r="P39" s="78">
        <f>Data[[#This Row],[AH (Acc. Hospital)]]-G38</f>
        <v>16</v>
      </c>
      <c r="Q39" s="78">
        <f>Data[[#This Row],[AI (Acc. ICU)]]-H38</f>
        <v>5</v>
      </c>
      <c r="R39" s="78">
        <f>Data[[#This Row],[AL (Acc. Pending Lab)]]-I38</f>
        <v>434</v>
      </c>
      <c r="S39" s="78">
        <f>Data[[#This Row],[AV (Acc. Surveillance)]]-J38</f>
        <v>758</v>
      </c>
      <c r="T39" s="85">
        <f>(Data[[#This Row],[AC (Acc. Confirmed)]])-(Data[[#This Row],[AR (Acc. Recovered)]]+Data[[#This Row],[AD (Acc. Deaths)]])</f>
        <v>9572</v>
      </c>
      <c r="U39" s="83">
        <f>Data[[#This Row],[DNS (Daily New Suspects)]]/B38</f>
        <v>0.11184692428432619</v>
      </c>
      <c r="V39" s="83">
        <f>Data[[#This Row],[DNC (Daily New Confirmed)]]/C38</f>
        <v>9.4310382997564751E-2</v>
      </c>
      <c r="W39" s="79">
        <f>Data[[#This Row],[DNR (Daily New Recovered)]]/D38</f>
        <v>0</v>
      </c>
      <c r="X39" s="79">
        <f>Data[[#This Row],[DND (Daily New Deaths)]]/E38</f>
        <v>0.17703349282296652</v>
      </c>
      <c r="Y39" s="85">
        <f>Data[[#This Row],[DNS (Daily New Suspects)]]-K38</f>
        <v>44</v>
      </c>
      <c r="Z39" s="85">
        <f>Data[[#This Row],[DNC (Daily New Confirmed)]]-L38</f>
        <v>69</v>
      </c>
      <c r="AA39" s="83">
        <f>Data[[#This Row],[AC (Acc. Confirmed)]]/Data[[#This Row],[AS (Acc. Suspects)]]</f>
        <v>0.13291743415303117</v>
      </c>
      <c r="AB39" s="84">
        <f>Data[[#This Row],[AR (Acc. Recovered)]]/Data[[#This Row],[AS (Acc. Suspects)]]</f>
        <v>9.1426112911249444E-4</v>
      </c>
      <c r="AC39" s="84">
        <f>Data[[#This Row],[AD (Acc. Deaths)]]/Data[[#This Row],[AS (Acc. Suspects)]]</f>
        <v>3.3074740847304947E-3</v>
      </c>
      <c r="AD39" s="79">
        <f>Data[[#This Row],[AC (Acc. Confirmed)]]/Data[[#This Row],[AN (Acc. Negatives)]]</f>
        <v>0.1672786341562463</v>
      </c>
      <c r="AE39" s="79">
        <f>Data[[#This Row],[AH (Acc. Hospital)]]/Data[[#This Row],[AC (Acc. Confirmed)]]</f>
        <v>0.10702002832288084</v>
      </c>
      <c r="AF39" s="79">
        <f>Data[[#This Row],[AI (Acc. ICU)]]/Data[[#This Row],[AH (Acc. Hospital)]]</f>
        <v>0.23156899810964082</v>
      </c>
      <c r="AG39" s="79">
        <f>Data[[#This Row],[AL (Acc. Pending Lab)]]/Data[[#This Row],[AS (Acc. Suspects)]]</f>
        <v>7.2495529531978978E-2</v>
      </c>
      <c r="AH39" s="79">
        <f>Data[[#This Row],[AN (Acc. Negatives)]]/Data[[#This Row],[AS (Acc. Suspects)]]</f>
        <v>0.79458703631498984</v>
      </c>
      <c r="AI39" s="80">
        <f>Data[[#This Row],[DNC (Daily New Confirmed)]]/Data[[#This Row],[DNS (Daily New Suspects)]]</f>
        <v>0.11387329591018444</v>
      </c>
      <c r="AJ39" s="59">
        <f>Data[[#This Row],[DNC (Daily New Confirmed)]]/Data[[#This Row],[DNN (Daily New Negatives)]]</f>
        <v>0.13750806972240154</v>
      </c>
      <c r="AK39" s="81">
        <v>32</v>
      </c>
      <c r="AL39" s="82">
        <f>WEEKNUM(Data[[#This Row],[Date]])</f>
        <v>14</v>
      </c>
      <c r="AM39" s="82">
        <f>MONTH(Data[[#This Row],[Date]])</f>
        <v>4</v>
      </c>
      <c r="AN39" s="82">
        <f>WEEKDAY(Data[[#This Row],[Date]])</f>
        <v>6</v>
      </c>
    </row>
    <row r="40" spans="1:40" ht="13.5" thickBot="1" x14ac:dyDescent="0.3">
      <c r="A40" s="11">
        <v>43925</v>
      </c>
      <c r="B40" s="53">
        <v>81087</v>
      </c>
      <c r="C40" s="53">
        <v>10524</v>
      </c>
      <c r="D40" s="53">
        <v>75</v>
      </c>
      <c r="E40" s="53">
        <v>266</v>
      </c>
      <c r="F40" s="53">
        <v>65045</v>
      </c>
      <c r="G40" s="53">
        <v>1075</v>
      </c>
      <c r="H40" s="53">
        <v>251</v>
      </c>
      <c r="I40" s="53">
        <v>5518</v>
      </c>
      <c r="J40" s="53">
        <v>22858</v>
      </c>
      <c r="K40" s="78">
        <f>Data[[#This Row],[AS (Acc. Suspects)]]-B39</f>
        <v>6710</v>
      </c>
      <c r="L40" s="78">
        <f>Data[[#This Row],[AC (Acc. Confirmed)]]-C39</f>
        <v>638</v>
      </c>
      <c r="M40" s="78">
        <f>Data[[#This Row],[AR (Acc. Recovered)]]-D39</f>
        <v>7</v>
      </c>
      <c r="N40" s="78">
        <f>Data[[#This Row],[AD (Acc. Deaths)]]-E39</f>
        <v>20</v>
      </c>
      <c r="O40" s="78">
        <f>Data[[#This Row],[AN (Acc. Negatives)]]-F39</f>
        <v>5946</v>
      </c>
      <c r="P40" s="78">
        <f>Data[[#This Row],[AH (Acc. Hospital)]]-G39</f>
        <v>17</v>
      </c>
      <c r="Q40" s="78">
        <f>Data[[#This Row],[AI (Acc. ICU)]]-H39</f>
        <v>6</v>
      </c>
      <c r="R40" s="78">
        <f>Data[[#This Row],[AL (Acc. Pending Lab)]]-I39</f>
        <v>126</v>
      </c>
      <c r="S40" s="78">
        <f>Data[[#This Row],[AV (Acc. Surveillance)]]-J39</f>
        <v>302</v>
      </c>
      <c r="T40" s="85">
        <f>(Data[[#This Row],[AC (Acc. Confirmed)]])-(Data[[#This Row],[AR (Acc. Recovered)]]+Data[[#This Row],[AD (Acc. Deaths)]])</f>
        <v>10183</v>
      </c>
      <c r="U40" s="83">
        <f>Data[[#This Row],[DNS (Daily New Suspects)]]/B39</f>
        <v>9.0216061416835844E-2</v>
      </c>
      <c r="V40" s="83">
        <f>Data[[#This Row],[DNC (Daily New Confirmed)]]/C39</f>
        <v>6.4535707060489583E-2</v>
      </c>
      <c r="W40" s="83">
        <f>Data[[#This Row],[DNR (Daily New Recovered)]]/D39</f>
        <v>0.10294117647058823</v>
      </c>
      <c r="X40" s="83">
        <f>Data[[#This Row],[DND (Daily New Deaths)]]/E39</f>
        <v>8.1300813008130079E-2</v>
      </c>
      <c r="Y40" s="85">
        <f>Data[[#This Row],[DNS (Daily New Suspects)]]-K39</f>
        <v>-772</v>
      </c>
      <c r="Z40" s="85">
        <f>Data[[#This Row],[DNC (Daily New Confirmed)]]-L39</f>
        <v>-214</v>
      </c>
      <c r="AA40" s="83">
        <f>Data[[#This Row],[AC (Acc. Confirmed)]]/Data[[#This Row],[AS (Acc. Suspects)]]</f>
        <v>0.12978652558363241</v>
      </c>
      <c r="AB40" s="84">
        <f>Data[[#This Row],[AR (Acc. Recovered)]]/Data[[#This Row],[AS (Acc. Suspects)]]</f>
        <v>9.2493247992896522E-4</v>
      </c>
      <c r="AC40" s="84">
        <f>Data[[#This Row],[AD (Acc. Deaths)]]/Data[[#This Row],[AS (Acc. Suspects)]]</f>
        <v>3.2804271954813965E-3</v>
      </c>
      <c r="AD40" s="83">
        <f>Data[[#This Row],[AC (Acc. Confirmed)]]/Data[[#This Row],[AN (Acc. Negatives)]]</f>
        <v>0.16179567991390575</v>
      </c>
      <c r="AE40" s="83">
        <f>Data[[#This Row],[AH (Acc. Hospital)]]/Data[[#This Row],[AC (Acc. Confirmed)]]</f>
        <v>0.10214747244393767</v>
      </c>
      <c r="AF40" s="83">
        <f>Data[[#This Row],[AI (Acc. ICU)]]/Data[[#This Row],[AH (Acc. Hospital)]]</f>
        <v>0.23348837209302326</v>
      </c>
      <c r="AG40" s="83">
        <f>Data[[#This Row],[AL (Acc. Pending Lab)]]/Data[[#This Row],[AS (Acc. Suspects)]]</f>
        <v>6.8050365656640396E-2</v>
      </c>
      <c r="AH40" s="83">
        <f>Data[[#This Row],[AN (Acc. Negatives)]]/Data[[#This Row],[AS (Acc. Suspects)]]</f>
        <v>0.80216310875972718</v>
      </c>
      <c r="AI40" s="86">
        <f>Data[[#This Row],[DNC (Daily New Confirmed)]]/Data[[#This Row],[DNS (Daily New Suspects)]]</f>
        <v>9.5081967213114751E-2</v>
      </c>
      <c r="AJ40" s="17">
        <f>Data[[#This Row],[DNC (Daily New Confirmed)]]/Data[[#This Row],[DNN (Daily New Negatives)]]</f>
        <v>0.10729902455432223</v>
      </c>
      <c r="AK40" s="81">
        <v>33</v>
      </c>
      <c r="AL40" s="82">
        <f>WEEKNUM(Data[[#This Row],[Date]])</f>
        <v>14</v>
      </c>
      <c r="AM40" s="82">
        <f>MONTH(Data[[#This Row],[Date]])</f>
        <v>4</v>
      </c>
      <c r="AN40" s="82">
        <f>WEEKDAY(Data[[#This Row],[Date]])</f>
        <v>7</v>
      </c>
    </row>
    <row r="41" spans="1:40" ht="13.5" thickBot="1" x14ac:dyDescent="0.3">
      <c r="A41" s="11">
        <v>43926</v>
      </c>
      <c r="B41" s="53">
        <v>86370</v>
      </c>
      <c r="C41" s="53">
        <v>11278</v>
      </c>
      <c r="D41" s="53">
        <v>75</v>
      </c>
      <c r="E41" s="53">
        <v>295</v>
      </c>
      <c r="F41" s="53">
        <v>70130</v>
      </c>
      <c r="G41" s="53">
        <v>1084</v>
      </c>
      <c r="H41" s="53">
        <v>267</v>
      </c>
      <c r="I41" s="53">
        <v>4962</v>
      </c>
      <c r="J41" s="53">
        <v>23209</v>
      </c>
      <c r="K41" s="78">
        <f>Data[[#This Row],[AS (Acc. Suspects)]]-B40</f>
        <v>5283</v>
      </c>
      <c r="L41" s="78">
        <f>Data[[#This Row],[AC (Acc. Confirmed)]]-C40</f>
        <v>754</v>
      </c>
      <c r="M41" s="78">
        <f>Data[[#This Row],[AR (Acc. Recovered)]]-D40</f>
        <v>0</v>
      </c>
      <c r="N41" s="78">
        <f>Data[[#This Row],[AD (Acc. Deaths)]]-E40</f>
        <v>29</v>
      </c>
      <c r="O41" s="78">
        <f>Data[[#This Row],[AN (Acc. Negatives)]]-F40</f>
        <v>5085</v>
      </c>
      <c r="P41" s="78">
        <f>Data[[#This Row],[AH (Acc. Hospital)]]-G40</f>
        <v>9</v>
      </c>
      <c r="Q41" s="78">
        <f>Data[[#This Row],[AI (Acc. ICU)]]-H40</f>
        <v>16</v>
      </c>
      <c r="R41" s="78">
        <f>Data[[#This Row],[AL (Acc. Pending Lab)]]-I40</f>
        <v>-556</v>
      </c>
      <c r="S41" s="78">
        <f>Data[[#This Row],[AV (Acc. Surveillance)]]-J40</f>
        <v>351</v>
      </c>
      <c r="T41" s="85">
        <f>(Data[[#This Row],[AC (Acc. Confirmed)]])-(Data[[#This Row],[AR (Acc. Recovered)]]+Data[[#This Row],[AD (Acc. Deaths)]])</f>
        <v>10908</v>
      </c>
      <c r="U41" s="83">
        <f>Data[[#This Row],[DNS (Daily New Suspects)]]/B40</f>
        <v>6.5152243886196309E-2</v>
      </c>
      <c r="V41" s="83">
        <f>Data[[#This Row],[DNC (Daily New Confirmed)]]/C40</f>
        <v>7.1645762067654883E-2</v>
      </c>
      <c r="W41" s="83">
        <f>Data[[#This Row],[DNR (Daily New Recovered)]]/D40</f>
        <v>0</v>
      </c>
      <c r="X41" s="83">
        <f>Data[[#This Row],[DND (Daily New Deaths)]]/E40</f>
        <v>0.10902255639097744</v>
      </c>
      <c r="Y41" s="85">
        <f>Data[[#This Row],[DNS (Daily New Suspects)]]-K40</f>
        <v>-1427</v>
      </c>
      <c r="Z41" s="85">
        <f>Data[[#This Row],[DNC (Daily New Confirmed)]]-L40</f>
        <v>116</v>
      </c>
      <c r="AA41" s="83">
        <f>Data[[#This Row],[AC (Acc. Confirmed)]]/Data[[#This Row],[AS (Acc. Suspects)]]</f>
        <v>0.13057774690285978</v>
      </c>
      <c r="AB41" s="84">
        <f>Data[[#This Row],[AR (Acc. Recovered)]]/Data[[#This Row],[AS (Acc. Suspects)]]</f>
        <v>8.6835706842653695E-4</v>
      </c>
      <c r="AC41" s="84">
        <f>Data[[#This Row],[AD (Acc. Deaths)]]/Data[[#This Row],[AS (Acc. Suspects)]]</f>
        <v>3.4155378024777121E-3</v>
      </c>
      <c r="AD41" s="83">
        <f>Data[[#This Row],[AC (Acc. Confirmed)]]/Data[[#This Row],[AN (Acc. Negatives)]]</f>
        <v>0.16081562811920719</v>
      </c>
      <c r="AE41" s="83">
        <f>Data[[#This Row],[AH (Acc. Hospital)]]/Data[[#This Row],[AC (Acc. Confirmed)]]</f>
        <v>9.6116332683099839E-2</v>
      </c>
      <c r="AF41" s="83">
        <f>Data[[#This Row],[AI (Acc. ICU)]]/Data[[#This Row],[AH (Acc. Hospital)]]</f>
        <v>0.24630996309963099</v>
      </c>
      <c r="AG41" s="83">
        <f>Data[[#This Row],[AL (Acc. Pending Lab)]]/Data[[#This Row],[AS (Acc. Suspects)]]</f>
        <v>5.7450503647099686E-2</v>
      </c>
      <c r="AH41" s="83">
        <f>Data[[#This Row],[AN (Acc. Negatives)]]/Data[[#This Row],[AS (Acc. Suspects)]]</f>
        <v>0.81197174945004047</v>
      </c>
      <c r="AI41" s="86">
        <f>Data[[#This Row],[DNC (Daily New Confirmed)]]/Data[[#This Row],[DNS (Daily New Suspects)]]</f>
        <v>0.14272193829263677</v>
      </c>
      <c r="AJ41" s="17">
        <f>Data[[#This Row],[DNC (Daily New Confirmed)]]/Data[[#This Row],[DNN (Daily New Negatives)]]</f>
        <v>0.14827925270403147</v>
      </c>
      <c r="AK41" s="81">
        <v>34</v>
      </c>
      <c r="AL41" s="82">
        <f>WEEKNUM(Data[[#This Row],[Date]])</f>
        <v>15</v>
      </c>
      <c r="AM41" s="82">
        <f>MONTH(Data[[#This Row],[Date]])</f>
        <v>4</v>
      </c>
      <c r="AN41" s="82">
        <f>WEEKDAY(Data[[#This Row],[Date]])</f>
        <v>1</v>
      </c>
    </row>
    <row r="42" spans="1:40" ht="13.5" thickBot="1" x14ac:dyDescent="0.3">
      <c r="A42" s="11">
        <v>43927</v>
      </c>
      <c r="B42" s="53">
        <v>91794</v>
      </c>
      <c r="C42" s="53">
        <v>11730</v>
      </c>
      <c r="D42" s="53">
        <v>140</v>
      </c>
      <c r="E42" s="53">
        <v>311</v>
      </c>
      <c r="F42" s="53">
        <v>75564</v>
      </c>
      <c r="G42" s="53">
        <v>1099</v>
      </c>
      <c r="H42" s="53">
        <v>270</v>
      </c>
      <c r="I42" s="53">
        <v>4500</v>
      </c>
      <c r="J42" s="53">
        <v>23470</v>
      </c>
      <c r="K42" s="78">
        <f>Data[[#This Row],[AS (Acc. Suspects)]]-B41</f>
        <v>5424</v>
      </c>
      <c r="L42" s="78">
        <f>Data[[#This Row],[AC (Acc. Confirmed)]]-C41</f>
        <v>452</v>
      </c>
      <c r="M42" s="78">
        <f>Data[[#This Row],[AR (Acc. Recovered)]]-D41</f>
        <v>65</v>
      </c>
      <c r="N42" s="78">
        <f>Data[[#This Row],[AD (Acc. Deaths)]]-E41</f>
        <v>16</v>
      </c>
      <c r="O42" s="78">
        <f>Data[[#This Row],[AN (Acc. Negatives)]]-F41</f>
        <v>5434</v>
      </c>
      <c r="P42" s="78">
        <f>Data[[#This Row],[AH (Acc. Hospital)]]-G41</f>
        <v>15</v>
      </c>
      <c r="Q42" s="78">
        <f>Data[[#This Row],[AI (Acc. ICU)]]-H41</f>
        <v>3</v>
      </c>
      <c r="R42" s="78">
        <f>Data[[#This Row],[AL (Acc. Pending Lab)]]-I41</f>
        <v>-462</v>
      </c>
      <c r="S42" s="78">
        <f>Data[[#This Row],[AV (Acc. Surveillance)]]-J41</f>
        <v>261</v>
      </c>
      <c r="T42" s="85">
        <f>(Data[[#This Row],[AC (Acc. Confirmed)]])-(Data[[#This Row],[AR (Acc. Recovered)]]+Data[[#This Row],[AD (Acc. Deaths)]])</f>
        <v>11279</v>
      </c>
      <c r="U42" s="83">
        <f>Data[[#This Row],[DNS (Daily New Suspects)]]/B41</f>
        <v>6.279958318860715E-2</v>
      </c>
      <c r="V42" s="83">
        <f>Data[[#This Row],[DNC (Daily New Confirmed)]]/C41</f>
        <v>4.0078028019152334E-2</v>
      </c>
      <c r="W42" s="83">
        <f>Data[[#This Row],[DNR (Daily New Recovered)]]/D41</f>
        <v>0.8666666666666667</v>
      </c>
      <c r="X42" s="83">
        <f>Data[[#This Row],[DND (Daily New Deaths)]]/E41</f>
        <v>5.4237288135593219E-2</v>
      </c>
      <c r="Y42" s="85">
        <f>Data[[#This Row],[DNS (Daily New Suspects)]]-K41</f>
        <v>141</v>
      </c>
      <c r="Z42" s="85">
        <f>Data[[#This Row],[DNC (Daily New Confirmed)]]-L41</f>
        <v>-302</v>
      </c>
      <c r="AA42" s="83">
        <f>Data[[#This Row],[AC (Acc. Confirmed)]]/Data[[#This Row],[AS (Acc. Suspects)]]</f>
        <v>0.12778612981240603</v>
      </c>
      <c r="AB42" s="84">
        <f>Data[[#This Row],[AR (Acc. Recovered)]]/Data[[#This Row],[AS (Acc. Suspects)]]</f>
        <v>1.5251541495086825E-3</v>
      </c>
      <c r="AC42" s="84">
        <f>Data[[#This Row],[AD (Acc. Deaths)]]/Data[[#This Row],[AS (Acc. Suspects)]]</f>
        <v>3.3880210035514306E-3</v>
      </c>
      <c r="AD42" s="83">
        <f>Data[[#This Row],[AC (Acc. Confirmed)]]/Data[[#This Row],[AN (Acc. Negatives)]]</f>
        <v>0.15523265046847706</v>
      </c>
      <c r="AE42" s="83">
        <f>Data[[#This Row],[AH (Acc. Hospital)]]/Data[[#This Row],[AC (Acc. Confirmed)]]</f>
        <v>9.3691389599317984E-2</v>
      </c>
      <c r="AF42" s="83">
        <f>Data[[#This Row],[AI (Acc. ICU)]]/Data[[#This Row],[AH (Acc. Hospital)]]</f>
        <v>0.24567788898999091</v>
      </c>
      <c r="AG42" s="83">
        <f>Data[[#This Row],[AL (Acc. Pending Lab)]]/Data[[#This Row],[AS (Acc. Suspects)]]</f>
        <v>4.9022811948493367E-2</v>
      </c>
      <c r="AH42" s="83">
        <f>Data[[#This Row],[AN (Acc. Negatives)]]/Data[[#This Row],[AS (Acc. Suspects)]]</f>
        <v>0.82319105823910055</v>
      </c>
      <c r="AI42" s="86">
        <f>Data[[#This Row],[DNC (Daily New Confirmed)]]/Data[[#This Row],[DNS (Daily New Suspects)]]</f>
        <v>8.3333333333333329E-2</v>
      </c>
      <c r="AJ42" s="17">
        <f>Data[[#This Row],[DNC (Daily New Confirmed)]]/Data[[#This Row],[DNN (Daily New Negatives)]]</f>
        <v>8.3179977916820025E-2</v>
      </c>
      <c r="AK42" s="81"/>
      <c r="AL42" s="82">
        <f>WEEKNUM(Data[[#This Row],[Date]])</f>
        <v>15</v>
      </c>
      <c r="AM42" s="82">
        <f>MONTH(Data[[#This Row],[Date]])</f>
        <v>4</v>
      </c>
      <c r="AN42" s="82">
        <f>WEEKDAY(Data[[#This Row],[Date]])</f>
        <v>2</v>
      </c>
    </row>
    <row r="43" spans="1:40" ht="13.5" thickBot="1" x14ac:dyDescent="0.3">
      <c r="A43" s="11">
        <v>43928</v>
      </c>
      <c r="B43" s="26"/>
      <c r="C43" s="26"/>
      <c r="D43" s="26"/>
      <c r="E43" s="26"/>
      <c r="F43" s="26"/>
      <c r="G43" s="26"/>
      <c r="H43" s="26"/>
      <c r="I43" s="26"/>
      <c r="J43" s="26"/>
      <c r="K43" s="28"/>
      <c r="L43" s="28"/>
      <c r="M43" s="28"/>
      <c r="N43" s="28"/>
      <c r="O43" s="87"/>
      <c r="P43" s="87"/>
      <c r="Q43" s="87"/>
      <c r="R43" s="87"/>
      <c r="S43" s="87"/>
      <c r="T43" s="88"/>
      <c r="U43" s="89"/>
      <c r="V43" s="89"/>
      <c r="W43" s="58"/>
      <c r="X43" s="58"/>
      <c r="Y43" s="90"/>
      <c r="Z43" s="91"/>
      <c r="AA43" s="91"/>
      <c r="AB43" s="91"/>
      <c r="AC43" s="58"/>
      <c r="AD43" s="89"/>
      <c r="AE43" s="58"/>
      <c r="AF43" s="58"/>
      <c r="AG43" s="58"/>
      <c r="AH43" s="58"/>
      <c r="AI43" s="14"/>
      <c r="AJ43" s="59"/>
      <c r="AK43" s="81"/>
      <c r="AL43" s="82">
        <f>WEEKNUM(Data[[#This Row],[Date]])</f>
        <v>15</v>
      </c>
      <c r="AM43" s="82">
        <f>MONTH(Data[[#This Row],[Date]])</f>
        <v>4</v>
      </c>
      <c r="AN43" s="82">
        <f>WEEKDAY(Data[[#This Row],[Date]])</f>
        <v>3</v>
      </c>
    </row>
    <row r="44" spans="1:40" ht="13.5" thickBot="1" x14ac:dyDescent="0.3">
      <c r="A44" s="11">
        <v>43929</v>
      </c>
      <c r="B44" s="26"/>
      <c r="C44" s="26"/>
      <c r="D44" s="26"/>
      <c r="E44" s="26"/>
      <c r="F44" s="26"/>
      <c r="G44" s="26"/>
      <c r="H44" s="26"/>
      <c r="I44" s="26"/>
      <c r="J44" s="26"/>
      <c r="K44" s="28"/>
      <c r="L44" s="28"/>
      <c r="M44" s="28"/>
      <c r="N44" s="28"/>
      <c r="O44" s="87"/>
      <c r="P44" s="87"/>
      <c r="Q44" s="87"/>
      <c r="R44" s="87"/>
      <c r="S44" s="87"/>
      <c r="T44" s="88"/>
      <c r="U44" s="89"/>
      <c r="V44" s="89"/>
      <c r="W44" s="58"/>
      <c r="X44" s="58"/>
      <c r="Y44" s="90"/>
      <c r="Z44" s="91"/>
      <c r="AA44" s="91"/>
      <c r="AB44" s="91"/>
      <c r="AC44" s="58"/>
      <c r="AD44" s="89"/>
      <c r="AE44" s="58"/>
      <c r="AF44" s="58"/>
      <c r="AG44" s="58"/>
      <c r="AH44" s="58"/>
      <c r="AI44" s="14"/>
      <c r="AJ44" s="59"/>
      <c r="AK44" s="81"/>
      <c r="AL44" s="82">
        <f>WEEKNUM(Data[[#This Row],[Date]])</f>
        <v>15</v>
      </c>
      <c r="AM44" s="82">
        <f>MONTH(Data[[#This Row],[Date]])</f>
        <v>4</v>
      </c>
      <c r="AN44" s="82">
        <f>WEEKDAY(Data[[#This Row],[Date]])</f>
        <v>4</v>
      </c>
    </row>
    <row r="45" spans="1:40" ht="13.5" thickBot="1" x14ac:dyDescent="0.3">
      <c r="A45" s="11">
        <v>43930</v>
      </c>
      <c r="B45" s="26"/>
      <c r="C45" s="26"/>
      <c r="D45" s="26"/>
      <c r="E45" s="26"/>
      <c r="F45" s="26"/>
      <c r="G45" s="26"/>
      <c r="H45" s="26"/>
      <c r="I45" s="26"/>
      <c r="J45" s="26"/>
      <c r="K45" s="28"/>
      <c r="L45" s="28"/>
      <c r="M45" s="28"/>
      <c r="N45" s="28"/>
      <c r="O45" s="87"/>
      <c r="P45" s="87"/>
      <c r="Q45" s="87"/>
      <c r="R45" s="87"/>
      <c r="S45" s="87"/>
      <c r="T45" s="88"/>
      <c r="U45" s="89"/>
      <c r="V45" s="89"/>
      <c r="W45" s="58"/>
      <c r="X45" s="58"/>
      <c r="Y45" s="90"/>
      <c r="Z45" s="91"/>
      <c r="AA45" s="91"/>
      <c r="AB45" s="91"/>
      <c r="AC45" s="58"/>
      <c r="AD45" s="89"/>
      <c r="AE45" s="58"/>
      <c r="AF45" s="58"/>
      <c r="AG45" s="58"/>
      <c r="AH45" s="58"/>
      <c r="AI45" s="14"/>
      <c r="AJ45" s="59"/>
      <c r="AK45" s="81"/>
      <c r="AL45" s="82">
        <f>WEEKNUM(Data[[#This Row],[Date]])</f>
        <v>15</v>
      </c>
      <c r="AM45" s="82">
        <f>MONTH(Data[[#This Row],[Date]])</f>
        <v>4</v>
      </c>
      <c r="AN45" s="82">
        <f>WEEKDAY(Data[[#This Row],[Date]])</f>
        <v>5</v>
      </c>
    </row>
    <row r="46" spans="1:40" ht="13.5" thickBot="1" x14ac:dyDescent="0.3">
      <c r="A46" s="11">
        <v>43931</v>
      </c>
      <c r="B46" s="26"/>
      <c r="C46" s="26"/>
      <c r="D46" s="26"/>
      <c r="E46" s="26"/>
      <c r="F46" s="26"/>
      <c r="G46" s="26"/>
      <c r="H46" s="26"/>
      <c r="I46" s="26"/>
      <c r="J46" s="26"/>
      <c r="K46" s="28"/>
      <c r="L46" s="28"/>
      <c r="M46" s="28"/>
      <c r="N46" s="28"/>
      <c r="O46" s="87"/>
      <c r="P46" s="87"/>
      <c r="Q46" s="87"/>
      <c r="R46" s="87"/>
      <c r="S46" s="87"/>
      <c r="T46" s="88"/>
      <c r="U46" s="89"/>
      <c r="V46" s="89"/>
      <c r="W46" s="58"/>
      <c r="X46" s="58"/>
      <c r="Y46" s="90"/>
      <c r="Z46" s="91"/>
      <c r="AA46" s="91"/>
      <c r="AB46" s="91"/>
      <c r="AC46" s="58"/>
      <c r="AD46" s="89"/>
      <c r="AE46" s="58"/>
      <c r="AF46" s="58"/>
      <c r="AG46" s="58"/>
      <c r="AH46" s="58"/>
      <c r="AI46" s="14"/>
      <c r="AJ46" s="59"/>
      <c r="AK46" s="81"/>
      <c r="AL46" s="82">
        <f>WEEKNUM(Data[[#This Row],[Date]])</f>
        <v>15</v>
      </c>
      <c r="AM46" s="82">
        <f>MONTH(Data[[#This Row],[Date]])</f>
        <v>4</v>
      </c>
      <c r="AN46" s="82">
        <f>WEEKDAY(Data[[#This Row],[Date]])</f>
        <v>6</v>
      </c>
    </row>
    <row r="47" spans="1:40" ht="13.5" thickBot="1" x14ac:dyDescent="0.3">
      <c r="A47" s="11">
        <v>43932</v>
      </c>
      <c r="B47" s="26"/>
      <c r="C47" s="26"/>
      <c r="D47" s="26"/>
      <c r="E47" s="26"/>
      <c r="F47" s="26"/>
      <c r="G47" s="26"/>
      <c r="H47" s="26"/>
      <c r="I47" s="26"/>
      <c r="J47" s="26"/>
      <c r="K47" s="28"/>
      <c r="L47" s="28"/>
      <c r="M47" s="28"/>
      <c r="N47" s="28"/>
      <c r="O47" s="87"/>
      <c r="P47" s="87"/>
      <c r="Q47" s="87"/>
      <c r="R47" s="87"/>
      <c r="S47" s="87"/>
      <c r="T47" s="88"/>
      <c r="U47" s="89"/>
      <c r="V47" s="89"/>
      <c r="W47" s="58"/>
      <c r="X47" s="58"/>
      <c r="Y47" s="90"/>
      <c r="Z47" s="91"/>
      <c r="AA47" s="91"/>
      <c r="AB47" s="91"/>
      <c r="AC47" s="58"/>
      <c r="AD47" s="89"/>
      <c r="AE47" s="58"/>
      <c r="AF47" s="58"/>
      <c r="AG47" s="58"/>
      <c r="AH47" s="58"/>
      <c r="AI47" s="14"/>
      <c r="AJ47" s="59"/>
      <c r="AK47" s="81"/>
      <c r="AL47" s="82">
        <f>WEEKNUM(Data[[#This Row],[Date]])</f>
        <v>15</v>
      </c>
      <c r="AM47" s="82">
        <f>MONTH(Data[[#This Row],[Date]])</f>
        <v>4</v>
      </c>
      <c r="AN47" s="82">
        <f>WEEKDAY(Data[[#This Row],[Date]])</f>
        <v>7</v>
      </c>
    </row>
    <row r="48" spans="1:40" ht="13.5" thickBot="1" x14ac:dyDescent="0.3">
      <c r="A48" s="11">
        <v>43933</v>
      </c>
      <c r="B48" s="26"/>
      <c r="C48" s="26"/>
      <c r="D48" s="26"/>
      <c r="E48" s="26"/>
      <c r="F48" s="26"/>
      <c r="G48" s="26"/>
      <c r="H48" s="26"/>
      <c r="I48" s="26"/>
      <c r="J48" s="26"/>
      <c r="K48" s="28"/>
      <c r="L48" s="28"/>
      <c r="M48" s="28"/>
      <c r="N48" s="28"/>
      <c r="O48" s="87"/>
      <c r="P48" s="87"/>
      <c r="Q48" s="87"/>
      <c r="R48" s="87"/>
      <c r="S48" s="87"/>
      <c r="T48" s="88"/>
      <c r="U48" s="89"/>
      <c r="V48" s="89"/>
      <c r="W48" s="58"/>
      <c r="X48" s="58"/>
      <c r="Y48" s="90"/>
      <c r="Z48" s="91"/>
      <c r="AA48" s="91"/>
      <c r="AB48" s="91"/>
      <c r="AC48" s="58"/>
      <c r="AD48" s="89"/>
      <c r="AE48" s="58"/>
      <c r="AF48" s="58"/>
      <c r="AG48" s="58"/>
      <c r="AH48" s="58"/>
      <c r="AI48" s="14"/>
      <c r="AJ48" s="59"/>
      <c r="AK48" s="81"/>
      <c r="AL48" s="82">
        <f>WEEKNUM(Data[[#This Row],[Date]])</f>
        <v>16</v>
      </c>
      <c r="AM48" s="82">
        <f>MONTH(Data[[#This Row],[Date]])</f>
        <v>4</v>
      </c>
      <c r="AN48" s="82">
        <f>WEEKDAY(Data[[#This Row],[Date]])</f>
        <v>1</v>
      </c>
    </row>
    <row r="49" spans="1:40" ht="13.5" thickBot="1" x14ac:dyDescent="0.3">
      <c r="A49" s="11">
        <v>43934</v>
      </c>
      <c r="B49" s="26"/>
      <c r="C49" s="26"/>
      <c r="D49" s="26"/>
      <c r="E49" s="26"/>
      <c r="F49" s="26"/>
      <c r="G49" s="26"/>
      <c r="H49" s="26"/>
      <c r="I49" s="26"/>
      <c r="J49" s="26"/>
      <c r="K49" s="28"/>
      <c r="L49" s="28"/>
      <c r="M49" s="28"/>
      <c r="N49" s="28"/>
      <c r="O49" s="87"/>
      <c r="P49" s="87"/>
      <c r="Q49" s="87"/>
      <c r="R49" s="87"/>
      <c r="S49" s="87"/>
      <c r="T49" s="88"/>
      <c r="U49" s="89"/>
      <c r="V49" s="89"/>
      <c r="W49" s="58"/>
      <c r="X49" s="58"/>
      <c r="Y49" s="90"/>
      <c r="Z49" s="91"/>
      <c r="AA49" s="91"/>
      <c r="AB49" s="91"/>
      <c r="AC49" s="58"/>
      <c r="AD49" s="89"/>
      <c r="AE49" s="58"/>
      <c r="AF49" s="58"/>
      <c r="AG49" s="58"/>
      <c r="AH49" s="58"/>
      <c r="AI49" s="14"/>
      <c r="AJ49" s="59"/>
      <c r="AK49" s="81"/>
      <c r="AL49" s="82">
        <f>WEEKNUM(Data[[#This Row],[Date]])</f>
        <v>16</v>
      </c>
      <c r="AM49" s="82">
        <f>MONTH(Data[[#This Row],[Date]])</f>
        <v>4</v>
      </c>
      <c r="AN49" s="82">
        <f>WEEKDAY(Data[[#This Row],[Date]])</f>
        <v>2</v>
      </c>
    </row>
    <row r="50" spans="1:40" ht="13.5" thickBot="1" x14ac:dyDescent="0.3">
      <c r="A50" s="11">
        <v>43935</v>
      </c>
      <c r="B50" s="26"/>
      <c r="C50" s="26"/>
      <c r="D50" s="26"/>
      <c r="E50" s="26"/>
      <c r="F50" s="26"/>
      <c r="G50" s="26"/>
      <c r="H50" s="26"/>
      <c r="I50" s="26"/>
      <c r="J50" s="26"/>
      <c r="K50" s="28"/>
      <c r="L50" s="28"/>
      <c r="M50" s="28"/>
      <c r="N50" s="28"/>
      <c r="O50" s="87"/>
      <c r="P50" s="87"/>
      <c r="Q50" s="87"/>
      <c r="R50" s="87"/>
      <c r="S50" s="87"/>
      <c r="T50" s="88"/>
      <c r="U50" s="89"/>
      <c r="V50" s="89"/>
      <c r="W50" s="58"/>
      <c r="X50" s="58"/>
      <c r="Y50" s="90"/>
      <c r="Z50" s="91"/>
      <c r="AA50" s="91"/>
      <c r="AB50" s="91"/>
      <c r="AC50" s="58"/>
      <c r="AD50" s="89"/>
      <c r="AE50" s="58"/>
      <c r="AF50" s="58"/>
      <c r="AG50" s="58"/>
      <c r="AH50" s="58"/>
      <c r="AI50" s="14"/>
      <c r="AJ50" s="59"/>
      <c r="AK50" s="81"/>
      <c r="AL50" s="82">
        <f>WEEKNUM(Data[[#This Row],[Date]])</f>
        <v>16</v>
      </c>
      <c r="AM50" s="82">
        <f>MONTH(Data[[#This Row],[Date]])</f>
        <v>4</v>
      </c>
      <c r="AN50" s="82">
        <f>WEEKDAY(Data[[#This Row],[Date]])</f>
        <v>3</v>
      </c>
    </row>
    <row r="51" spans="1:40" x14ac:dyDescent="0.2">
      <c r="K51" s="71"/>
      <c r="L51" s="71"/>
      <c r="M51" s="71"/>
      <c r="N51" s="71"/>
      <c r="O51" s="71"/>
      <c r="P51" s="71"/>
      <c r="Q51" s="71"/>
      <c r="R51" s="71"/>
      <c r="S51" s="71"/>
      <c r="T51" s="72"/>
      <c r="U51" s="73"/>
      <c r="V51" s="73"/>
      <c r="W51" s="73"/>
      <c r="X51" s="73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4"/>
      <c r="AJ51" s="74"/>
    </row>
    <row r="52" spans="1:40" x14ac:dyDescent="0.2">
      <c r="K52" s="71"/>
      <c r="L52" s="71"/>
      <c r="M52" s="71"/>
      <c r="N52" s="71"/>
      <c r="O52" s="71"/>
      <c r="P52" s="71"/>
      <c r="Q52" s="71"/>
      <c r="R52" s="71"/>
      <c r="S52" s="71"/>
      <c r="T52" s="72"/>
      <c r="U52" s="73"/>
      <c r="V52" s="73"/>
      <c r="W52" s="73"/>
      <c r="X52" s="73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4"/>
      <c r="AJ52" s="74"/>
    </row>
    <row r="53" spans="1:40" x14ac:dyDescent="0.2">
      <c r="K53" s="71"/>
      <c r="L53" s="71"/>
      <c r="M53" s="71"/>
      <c r="N53" s="71"/>
      <c r="O53" s="71"/>
      <c r="P53" s="71"/>
      <c r="Q53" s="71"/>
      <c r="R53" s="71"/>
      <c r="S53" s="71"/>
      <c r="T53" s="72"/>
      <c r="U53" s="73"/>
      <c r="V53" s="73"/>
      <c r="W53" s="73"/>
      <c r="X53" s="73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4"/>
      <c r="AJ53" s="74"/>
    </row>
    <row r="54" spans="1:40" x14ac:dyDescent="0.2">
      <c r="K54" s="71"/>
      <c r="L54" s="71"/>
      <c r="M54" s="71"/>
      <c r="N54" s="71"/>
      <c r="O54" s="71"/>
      <c r="P54" s="71"/>
      <c r="Q54" s="71"/>
      <c r="R54" s="71"/>
      <c r="S54" s="71"/>
      <c r="T54" s="72"/>
      <c r="U54" s="73"/>
      <c r="V54" s="73"/>
      <c r="W54" s="73"/>
      <c r="X54" s="73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4"/>
      <c r="AJ54" s="74"/>
    </row>
    <row r="55" spans="1:40" x14ac:dyDescent="0.2">
      <c r="K55" s="71"/>
      <c r="L55" s="71"/>
      <c r="M55" s="71"/>
      <c r="N55" s="71"/>
      <c r="O55" s="71"/>
      <c r="P55" s="71"/>
      <c r="Q55" s="71"/>
      <c r="R55" s="71"/>
      <c r="S55" s="71"/>
      <c r="T55" s="72"/>
      <c r="U55" s="73"/>
      <c r="V55" s="73"/>
      <c r="W55" s="73"/>
      <c r="X55" s="73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4"/>
      <c r="AJ55" s="74"/>
    </row>
    <row r="56" spans="1:40" x14ac:dyDescent="0.2">
      <c r="K56" s="71"/>
      <c r="L56" s="71"/>
      <c r="M56" s="71"/>
      <c r="N56" s="71"/>
      <c r="O56" s="71"/>
      <c r="P56" s="71"/>
      <c r="Q56" s="71"/>
      <c r="R56" s="71"/>
      <c r="S56" s="71"/>
      <c r="T56" s="72"/>
      <c r="U56" s="73"/>
      <c r="V56" s="73"/>
      <c r="W56" s="73"/>
      <c r="X56" s="73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4"/>
      <c r="AJ56" s="74"/>
    </row>
    <row r="57" spans="1:40" x14ac:dyDescent="0.2">
      <c r="K57" s="71"/>
      <c r="L57" s="71"/>
      <c r="M57" s="71"/>
      <c r="N57" s="71"/>
      <c r="O57" s="71"/>
      <c r="P57" s="71"/>
      <c r="Q57" s="71"/>
      <c r="R57" s="71"/>
      <c r="S57" s="71"/>
      <c r="T57" s="72"/>
      <c r="U57" s="73"/>
      <c r="V57" s="73"/>
      <c r="W57" s="73"/>
      <c r="X57" s="73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4"/>
      <c r="AJ57" s="74"/>
    </row>
    <row r="58" spans="1:40" x14ac:dyDescent="0.2">
      <c r="K58" s="71"/>
      <c r="L58" s="71"/>
      <c r="M58" s="71"/>
      <c r="N58" s="71"/>
      <c r="O58" s="71"/>
      <c r="P58" s="71"/>
      <c r="Q58" s="71"/>
      <c r="R58" s="71"/>
      <c r="S58" s="71"/>
      <c r="T58" s="72"/>
      <c r="U58" s="73"/>
      <c r="V58" s="73"/>
      <c r="W58" s="73"/>
      <c r="X58" s="73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4"/>
      <c r="AJ58" s="74"/>
    </row>
    <row r="59" spans="1:40" x14ac:dyDescent="0.2">
      <c r="K59" s="71"/>
      <c r="L59" s="71"/>
      <c r="M59" s="71"/>
      <c r="N59" s="71"/>
      <c r="O59" s="71"/>
      <c r="P59" s="71"/>
      <c r="Q59" s="71"/>
      <c r="R59" s="71"/>
      <c r="S59" s="71"/>
      <c r="T59" s="72"/>
      <c r="U59" s="73"/>
      <c r="V59" s="73"/>
      <c r="W59" s="73"/>
      <c r="X59" s="73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4"/>
      <c r="AJ59" s="74"/>
    </row>
    <row r="60" spans="1:40" x14ac:dyDescent="0.2">
      <c r="K60" s="71"/>
      <c r="L60" s="71"/>
      <c r="M60" s="71"/>
      <c r="N60" s="71"/>
      <c r="O60" s="71"/>
      <c r="P60" s="71"/>
      <c r="Q60" s="71"/>
      <c r="R60" s="71"/>
      <c r="S60" s="71"/>
      <c r="T60" s="72"/>
      <c r="U60" s="73"/>
      <c r="V60" s="73"/>
      <c r="W60" s="73"/>
      <c r="X60" s="73"/>
      <c r="AA60" s="72"/>
      <c r="AB60" s="72"/>
      <c r="AC60" s="72"/>
      <c r="AD60" s="72"/>
      <c r="AE60" s="72"/>
      <c r="AF60" s="72"/>
      <c r="AG60" s="72"/>
      <c r="AH60" s="72"/>
      <c r="AI60" s="74"/>
      <c r="AJ60" s="74"/>
    </row>
    <row r="61" spans="1:40" x14ac:dyDescent="0.2">
      <c r="K61" s="71"/>
      <c r="L61" s="71"/>
      <c r="M61" s="71"/>
      <c r="N61" s="71"/>
      <c r="O61" s="71"/>
      <c r="P61" s="71"/>
      <c r="Q61" s="71"/>
      <c r="R61" s="71"/>
      <c r="S61" s="71"/>
      <c r="T61" s="72"/>
      <c r="U61" s="73"/>
      <c r="V61" s="73"/>
      <c r="W61" s="73"/>
      <c r="X61" s="73"/>
      <c r="AA61" s="72"/>
      <c r="AB61" s="72"/>
      <c r="AC61" s="72"/>
      <c r="AD61" s="72"/>
      <c r="AE61" s="72"/>
      <c r="AF61" s="72"/>
      <c r="AG61" s="72"/>
      <c r="AH61" s="72"/>
      <c r="AI61" s="74"/>
      <c r="AJ61" s="74"/>
    </row>
    <row r="62" spans="1:40" x14ac:dyDescent="0.2">
      <c r="K62" s="71"/>
      <c r="L62" s="71"/>
      <c r="M62" s="71"/>
      <c r="N62" s="71"/>
      <c r="O62" s="71"/>
      <c r="P62" s="71"/>
      <c r="Q62" s="71"/>
      <c r="R62" s="71"/>
      <c r="S62" s="71"/>
      <c r="T62" s="72"/>
      <c r="U62" s="73"/>
      <c r="V62" s="73"/>
      <c r="W62" s="73"/>
      <c r="X62" s="73"/>
      <c r="AA62" s="72"/>
      <c r="AB62" s="72"/>
      <c r="AC62" s="72"/>
      <c r="AD62" s="72"/>
      <c r="AE62" s="72"/>
      <c r="AF62" s="72"/>
      <c r="AG62" s="72"/>
      <c r="AH62" s="72"/>
      <c r="AI62" s="74"/>
      <c r="AJ62" s="74"/>
    </row>
    <row r="63" spans="1:40" x14ac:dyDescent="0.2">
      <c r="K63" s="71"/>
      <c r="L63" s="71"/>
      <c r="M63" s="71"/>
      <c r="N63" s="71"/>
      <c r="O63" s="71"/>
      <c r="P63" s="71"/>
      <c r="Q63" s="71"/>
      <c r="R63" s="71"/>
      <c r="S63" s="71"/>
      <c r="T63" s="72"/>
      <c r="U63" s="73"/>
      <c r="V63" s="73"/>
      <c r="W63" s="73"/>
      <c r="X63" s="73"/>
      <c r="AA63" s="72"/>
      <c r="AB63" s="72"/>
      <c r="AC63" s="72"/>
      <c r="AD63" s="72"/>
      <c r="AE63" s="72"/>
      <c r="AF63" s="72"/>
      <c r="AG63" s="72"/>
      <c r="AH63" s="72"/>
      <c r="AI63" s="74"/>
      <c r="AJ63" s="74"/>
    </row>
    <row r="64" spans="1:40" x14ac:dyDescent="0.2">
      <c r="K64" s="71"/>
      <c r="L64" s="71"/>
      <c r="M64" s="71"/>
      <c r="N64" s="71"/>
      <c r="O64" s="71"/>
      <c r="P64" s="71"/>
      <c r="Q64" s="71"/>
      <c r="R64" s="71"/>
      <c r="S64" s="71"/>
      <c r="T64" s="72"/>
      <c r="AA64" s="72"/>
      <c r="AB64" s="72"/>
      <c r="AC64" s="72"/>
      <c r="AD64" s="72"/>
      <c r="AE64" s="72"/>
      <c r="AF64" s="72"/>
      <c r="AG64" s="72"/>
      <c r="AH64" s="72"/>
      <c r="AI64" s="74"/>
      <c r="AJ64" s="74"/>
    </row>
    <row r="65" spans="11:20" x14ac:dyDescent="0.2">
      <c r="K65" s="71"/>
      <c r="L65" s="71"/>
      <c r="M65" s="71"/>
      <c r="N65" s="71"/>
      <c r="O65" s="71"/>
      <c r="P65" s="71"/>
      <c r="Q65" s="71"/>
      <c r="R65" s="71"/>
      <c r="S65" s="71"/>
      <c r="T65" s="72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C056-A0CF-426F-9DD6-3CB3310ED90B}">
  <dimension ref="A1:H92"/>
  <sheetViews>
    <sheetView topLeftCell="A64" workbookViewId="0">
      <selection activeCell="C2" sqref="C2:C9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_xlfn.FORECAST.ETS.STAT($B$2:$B$42,$A$2:$A$42,1,1,1)</f>
        <v>0.998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_xlfn.FORECAST.ETS.STAT($B$2:$B$42,$A$2:$A$42,2,1,1)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_xlfn.FORECAST.ETS.STAT($B$2:$B$42,$A$2:$A$42,3,1,1)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_xlfn.FORECAST.ETS.STAT($B$2:$B$42,$A$2:$A$42,4,1,1)</f>
        <v>1.4517343149850912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_xlfn.FORECAST.ETS.STAT($B$2:$B$42,$A$2:$A$42,5,1,1)</f>
        <v>2.6886947318555621E-2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_xlfn.FORECAST.ETS.STAT($B$2:$B$42,$A$2:$A$42,6,1,1)</f>
        <v>206.53340187854565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_xlfn.FORECAST.ETS.STAT($B$2:$B$42,$A$2:$A$42,7,1,1)</f>
        <v>254.95628130541058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</row>
    <row r="38" spans="1:5" x14ac:dyDescent="0.25">
      <c r="A38" s="24">
        <v>43923</v>
      </c>
      <c r="B38" s="31">
        <v>9034</v>
      </c>
    </row>
    <row r="39" spans="1:5" x14ac:dyDescent="0.25">
      <c r="A39" s="24">
        <v>43924</v>
      </c>
      <c r="B39" s="31">
        <v>9886</v>
      </c>
    </row>
    <row r="40" spans="1:5" x14ac:dyDescent="0.25">
      <c r="A40" s="24">
        <v>43925</v>
      </c>
      <c r="B40" s="31">
        <v>10524</v>
      </c>
    </row>
    <row r="41" spans="1:5" x14ac:dyDescent="0.25">
      <c r="A41" s="24">
        <v>43926</v>
      </c>
      <c r="B41" s="31">
        <v>11278</v>
      </c>
    </row>
    <row r="42" spans="1:5" x14ac:dyDescent="0.25">
      <c r="A42" s="24">
        <v>43927</v>
      </c>
      <c r="B42" s="31">
        <v>11730</v>
      </c>
      <c r="C42" s="31">
        <v>11730</v>
      </c>
      <c r="D42" s="31">
        <v>11730</v>
      </c>
      <c r="E42" s="31">
        <v>11730</v>
      </c>
    </row>
    <row r="43" spans="1:5" x14ac:dyDescent="0.25">
      <c r="A43" s="24">
        <v>43928</v>
      </c>
      <c r="C43" s="31">
        <f>_xlfn.FORECAST.ETS(A43,$B$2:$B$42,$A$2:$A$42,1,1)</f>
        <v>12212.249541763355</v>
      </c>
      <c r="D43" s="31">
        <f>C43-_xlfn.FORECAST.ETS.CONFINT(A43,$B$2:$B$42,$A$2:$A$42,0.95,1,1)</f>
        <v>11918.826345451291</v>
      </c>
      <c r="E43" s="31">
        <f>C43+_xlfn.FORECAST.ETS.CONFINT(A43,$B$2:$B$42,$A$2:$A$42,0.95,1,1)</f>
        <v>12505.672738075418</v>
      </c>
    </row>
    <row r="44" spans="1:5" x14ac:dyDescent="0.25">
      <c r="A44" s="24">
        <v>43929</v>
      </c>
      <c r="C44" s="31">
        <f>_xlfn.FORECAST.ETS(A44,$B$2:$B$42,$A$2:$A$42,1,1)</f>
        <v>12693.915384668822</v>
      </c>
      <c r="D44" s="31">
        <f>C44-_xlfn.FORECAST.ETS.CONFINT(A44,$B$2:$B$42,$A$2:$A$42,0.95,1,1)</f>
        <v>12064.687897467329</v>
      </c>
      <c r="E44" s="31">
        <f>C44+_xlfn.FORECAST.ETS.CONFINT(A44,$B$2:$B$42,$A$2:$A$42,0.95,1,1)</f>
        <v>13323.142871870316</v>
      </c>
    </row>
    <row r="45" spans="1:5" x14ac:dyDescent="0.25">
      <c r="A45" s="24">
        <v>43930</v>
      </c>
      <c r="C45" s="31">
        <f>_xlfn.FORECAST.ETS(A45,$B$2:$B$42,$A$2:$A$42,1,1)</f>
        <v>13175.58122757429</v>
      </c>
      <c r="D45" s="31">
        <f>C45-_xlfn.FORECAST.ETS.CONFINT(A45,$B$2:$B$42,$A$2:$A$42,0.95,1,1)</f>
        <v>12141.655765522348</v>
      </c>
      <c r="E45" s="31">
        <f>C45+_xlfn.FORECAST.ETS.CONFINT(A45,$B$2:$B$42,$A$2:$A$42,0.95,1,1)</f>
        <v>14209.506689626232</v>
      </c>
    </row>
    <row r="46" spans="1:5" x14ac:dyDescent="0.25">
      <c r="A46" s="24">
        <v>43931</v>
      </c>
      <c r="C46" s="31">
        <f>_xlfn.FORECAST.ETS(A46,$B$2:$B$42,$A$2:$A$42,1,1)</f>
        <v>13657.247070479756</v>
      </c>
      <c r="D46" s="31">
        <f>C46-_xlfn.FORECAST.ETS.CONFINT(A46,$B$2:$B$42,$A$2:$A$42,0.95,1,1)</f>
        <v>12159.085295285247</v>
      </c>
      <c r="E46" s="31">
        <f>C46+_xlfn.FORECAST.ETS.CONFINT(A46,$B$2:$B$42,$A$2:$A$42,0.95,1,1)</f>
        <v>15155.408845674265</v>
      </c>
    </row>
    <row r="47" spans="1:5" x14ac:dyDescent="0.25">
      <c r="A47" s="24">
        <v>43932</v>
      </c>
      <c r="C47" s="31">
        <f>_xlfn.FORECAST.ETS(A47,$B$2:$B$42,$A$2:$A$42,1,1)</f>
        <v>14138.912913385226</v>
      </c>
      <c r="D47" s="31">
        <f>C47-_xlfn.FORECAST.ETS.CONFINT(A47,$B$2:$B$42,$A$2:$A$42,0.95,1,1)</f>
        <v>12123.582815707541</v>
      </c>
      <c r="E47" s="31">
        <f>C47+_xlfn.FORECAST.ETS.CONFINT(A47,$B$2:$B$42,$A$2:$A$42,0.95,1,1)</f>
        <v>16154.24301106291</v>
      </c>
    </row>
    <row r="48" spans="1:5" x14ac:dyDescent="0.25">
      <c r="A48" s="24">
        <v>43933</v>
      </c>
      <c r="C48" s="31">
        <f>_xlfn.FORECAST.ETS(A48,$B$2:$B$42,$A$2:$A$42,1,1)</f>
        <v>14620.578756290692</v>
      </c>
      <c r="D48" s="31">
        <f>C48-_xlfn.FORECAST.ETS.CONFINT(A48,$B$2:$B$42,$A$2:$A$42,0.95,1,1)</f>
        <v>12040.003317330265</v>
      </c>
      <c r="E48" s="31">
        <f>C48+_xlfn.FORECAST.ETS.CONFINT(A48,$B$2:$B$42,$A$2:$A$42,0.95,1,1)</f>
        <v>17201.154195251118</v>
      </c>
    </row>
    <row r="49" spans="1:5" x14ac:dyDescent="0.25">
      <c r="A49" s="24">
        <v>43934</v>
      </c>
      <c r="C49" s="31">
        <f>_xlfn.FORECAST.ETS(A49,$B$2:$B$42,$A$2:$A$42,1,1)</f>
        <v>15102.244599196159</v>
      </c>
      <c r="D49" s="31">
        <f>C49-_xlfn.FORECAST.ETS.CONFINT(A49,$B$2:$B$42,$A$2:$A$42,0.95,1,1)</f>
        <v>11912.088031476256</v>
      </c>
      <c r="E49" s="31">
        <f>C49+_xlfn.FORECAST.ETS.CONFINT(A49,$B$2:$B$42,$A$2:$A$42,0.95,1,1)</f>
        <v>18292.401166916061</v>
      </c>
    </row>
    <row r="50" spans="1:5" x14ac:dyDescent="0.25">
      <c r="A50" s="24">
        <v>43935</v>
      </c>
      <c r="C50" s="31">
        <f>_xlfn.FORECAST.ETS(A50,$B$2:$B$42,$A$2:$A$42,1,1)</f>
        <v>15583.910442101627</v>
      </c>
      <c r="D50" s="31">
        <f>C50-_xlfn.FORECAST.ETS.CONFINT(A50,$B$2:$B$42,$A$2:$A$42,0.95,1,1)</f>
        <v>11742.828428522747</v>
      </c>
      <c r="E50" s="31">
        <f>C50+_xlfn.FORECAST.ETS.CONFINT(A50,$B$2:$B$42,$A$2:$A$42,0.95,1,1)</f>
        <v>19424.992455680509</v>
      </c>
    </row>
    <row r="51" spans="1:5" x14ac:dyDescent="0.25">
      <c r="A51" s="24">
        <v>43936</v>
      </c>
      <c r="C51" s="31">
        <f>_xlfn.FORECAST.ETS(A51,$B$2:$B$42,$A$2:$A$42,1,1)</f>
        <v>16065.576285007095</v>
      </c>
      <c r="D51" s="31">
        <f>C51-_xlfn.FORECAST.ETS.CONFINT(A51,$B$2:$B$42,$A$2:$A$42,0.95,1,1)</f>
        <v>11534.685250915041</v>
      </c>
      <c r="E51" s="31">
        <f>C51+_xlfn.FORECAST.ETS.CONFINT(A51,$B$2:$B$42,$A$2:$A$42,0.95,1,1)</f>
        <v>20596.467319099149</v>
      </c>
    </row>
    <row r="52" spans="1:5" x14ac:dyDescent="0.25">
      <c r="A52" s="24">
        <v>43937</v>
      </c>
      <c r="C52" s="31">
        <f>_xlfn.FORECAST.ETS(A52,$B$2:$B$42,$A$2:$A$42,1,1)</f>
        <v>16547.242127912563</v>
      </c>
      <c r="D52" s="31">
        <f>C52-_xlfn.FORECAST.ETS.CONFINT(A52,$B$2:$B$42,$A$2:$A$42,0.95,1,1)</f>
        <v>11289.728062203569</v>
      </c>
      <c r="E52" s="31">
        <f>C52+_xlfn.FORECAST.ETS.CONFINT(A52,$B$2:$B$42,$A$2:$A$42,0.95,1,1)</f>
        <v>21804.756193621557</v>
      </c>
    </row>
    <row r="53" spans="1:5" x14ac:dyDescent="0.25">
      <c r="A53" s="24">
        <v>43938</v>
      </c>
      <c r="C53" s="31">
        <f>_xlfn.FORECAST.ETS(A53,$B$2:$B$42,$A$2:$A$42,1,1)</f>
        <v>17028.907970818029</v>
      </c>
      <c r="D53" s="31">
        <f>C53-_xlfn.FORECAST.ETS.CONFINT(A53,$B$2:$B$42,$A$2:$A$42,0.95,1,1)</f>
        <v>11009.728588110836</v>
      </c>
      <c r="E53" s="31">
        <f>C53+_xlfn.FORECAST.ETS.CONFINT(A53,$B$2:$B$42,$A$2:$A$42,0.95,1,1)</f>
        <v>23048.087353525221</v>
      </c>
    </row>
    <row r="54" spans="1:5" x14ac:dyDescent="0.25">
      <c r="A54" s="24">
        <v>43939</v>
      </c>
      <c r="C54" s="31">
        <f>_xlfn.FORECAST.ETS(A54,$B$2:$B$42,$A$2:$A$42,1,1)</f>
        <v>17510.573813723498</v>
      </c>
      <c r="D54" s="31">
        <f>C54-_xlfn.FORECAST.ETS.CONFINT(A54,$B$2:$B$42,$A$2:$A$42,0.95,1,1)</f>
        <v>10696.225710325365</v>
      </c>
      <c r="E54" s="31">
        <f>C54+_xlfn.FORECAST.ETS.CONFINT(A54,$B$2:$B$42,$A$2:$A$42,0.95,1,1)</f>
        <v>24324.921917121632</v>
      </c>
    </row>
    <row r="55" spans="1:5" x14ac:dyDescent="0.25">
      <c r="A55" s="24">
        <v>43940</v>
      </c>
      <c r="C55" s="31">
        <f>_xlfn.FORECAST.ETS(A55,$B$2:$B$42,$A$2:$A$42,1,1)</f>
        <v>17992.239656628964</v>
      </c>
      <c r="D55" s="31">
        <f>C55-_xlfn.FORECAST.ETS.CONFINT(A55,$B$2:$B$42,$A$2:$A$42,0.95,1,1)</f>
        <v>10350.572254052819</v>
      </c>
      <c r="E55" s="31">
        <f>C55+_xlfn.FORECAST.ETS.CONFINT(A55,$B$2:$B$42,$A$2:$A$42,0.95,1,1)</f>
        <v>25633.90705920511</v>
      </c>
    </row>
    <row r="56" spans="1:5" x14ac:dyDescent="0.25">
      <c r="A56" s="24">
        <v>43941</v>
      </c>
      <c r="C56" s="31">
        <f>_xlfn.FORECAST.ETS(A56,$B$2:$B$42,$A$2:$A$42,1,1)</f>
        <v>18473.905499534434</v>
      </c>
      <c r="D56" s="31">
        <f>C56-_xlfn.FORECAST.ETS.CONFINT(A56,$B$2:$B$42,$A$2:$A$42,0.95,1,1)</f>
        <v>9973.9696212841482</v>
      </c>
      <c r="E56" s="31">
        <f>C56+_xlfn.FORECAST.ETS.CONFINT(A56,$B$2:$B$42,$A$2:$A$42,0.95,1,1)</f>
        <v>26973.84137778472</v>
      </c>
    </row>
    <row r="57" spans="1:5" x14ac:dyDescent="0.25">
      <c r="A57" s="24">
        <v>43942</v>
      </c>
      <c r="C57" s="31">
        <f>_xlfn.FORECAST.ETS(A57,$B$2:$B$42,$A$2:$A$42,1,1)</f>
        <v>18955.5713424399</v>
      </c>
      <c r="D57" s="31">
        <f>C57-_xlfn.FORECAST.ETS.CONFINT(A57,$B$2:$B$42,$A$2:$A$42,0.95,1,1)</f>
        <v>9567.4940396141392</v>
      </c>
      <c r="E57" s="31">
        <f>C57+_xlfn.FORECAST.ETS.CONFINT(A57,$B$2:$B$42,$A$2:$A$42,0.95,1,1)</f>
        <v>28343.648645265661</v>
      </c>
    </row>
    <row r="58" spans="1:5" x14ac:dyDescent="0.25">
      <c r="A58" s="24">
        <v>43943</v>
      </c>
      <c r="C58" s="31">
        <f>_xlfn.FORECAST.ETS(A58,$B$2:$B$42,$A$2:$A$42,1,1)</f>
        <v>19437.237185345366</v>
      </c>
      <c r="D58" s="31">
        <f>C58-_xlfn.FORECAST.ETS.CONFINT(A58,$B$2:$B$42,$A$2:$A$42,0.95,1,1)</f>
        <v>9132.1168628443302</v>
      </c>
      <c r="E58" s="31">
        <f>C58+_xlfn.FORECAST.ETS.CONFINT(A58,$B$2:$B$42,$A$2:$A$42,0.95,1,1)</f>
        <v>29742.357507846402</v>
      </c>
    </row>
    <row r="59" spans="1:5" x14ac:dyDescent="0.25">
      <c r="A59" s="24">
        <v>43944</v>
      </c>
      <c r="C59" s="31">
        <f>_xlfn.FORECAST.ETS(A59,$B$2:$B$42,$A$2:$A$42,1,1)</f>
        <v>19918.903028250836</v>
      </c>
      <c r="D59" s="31">
        <f>C59-_xlfn.FORECAST.ETS.CONFINT(A59,$B$2:$B$42,$A$2:$A$42,0.95,1,1)</f>
        <v>8668.7205484964252</v>
      </c>
      <c r="E59" s="31">
        <f>C59+_xlfn.FORECAST.ETS.CONFINT(A59,$B$2:$B$42,$A$2:$A$42,0.95,1,1)</f>
        <v>31169.085508005246</v>
      </c>
    </row>
    <row r="60" spans="1:5" x14ac:dyDescent="0.25">
      <c r="A60" s="24">
        <v>43945</v>
      </c>
      <c r="C60" s="31">
        <f>_xlfn.FORECAST.ETS(A60,$B$2:$B$42,$A$2:$A$42,1,1)</f>
        <v>20400.568871156305</v>
      </c>
      <c r="D60" s="31">
        <f>C60-_xlfn.FORECAST.ETS.CONFINT(A60,$B$2:$B$42,$A$2:$A$42,0.95,1,1)</f>
        <v>8178.1114265704709</v>
      </c>
      <c r="E60" s="31">
        <f>C60+_xlfn.FORECAST.ETS.CONFINT(A60,$B$2:$B$42,$A$2:$A$42,0.95,1,1)</f>
        <v>32623.02631574214</v>
      </c>
    </row>
    <row r="61" spans="1:5" x14ac:dyDescent="0.25">
      <c r="A61" s="24">
        <v>43946</v>
      </c>
      <c r="C61" s="31">
        <f>_xlfn.FORECAST.ETS(A61,$B$2:$B$42,$A$2:$A$42,1,1)</f>
        <v>20882.234714061771</v>
      </c>
      <c r="D61" s="31">
        <f>C61-_xlfn.FORECAST.ETS.CONFINT(A61,$B$2:$B$42,$A$2:$A$42,0.95,1,1)</f>
        <v>7661.0300422751898</v>
      </c>
      <c r="E61" s="31">
        <f>C61+_xlfn.FORECAST.ETS.CONFINT(A61,$B$2:$B$42,$A$2:$A$42,0.95,1,1)</f>
        <v>34103.439385848353</v>
      </c>
    </row>
    <row r="62" spans="1:5" x14ac:dyDescent="0.25">
      <c r="A62" s="24">
        <v>43947</v>
      </c>
      <c r="C62" s="31">
        <f>_xlfn.FORECAST.ETS(A62,$B$2:$B$42,$A$2:$A$42,1,1)</f>
        <v>21363.900556967237</v>
      </c>
      <c r="D62" s="31">
        <f>C62-_xlfn.FORECAST.ETS.CONFINT(A62,$B$2:$B$42,$A$2:$A$42,0.95,1,1)</f>
        <v>7118.1596343376332</v>
      </c>
      <c r="E62" s="31">
        <f>C62+_xlfn.FORECAST.ETS.CONFINT(A62,$B$2:$B$42,$A$2:$A$42,0.95,1,1)</f>
        <v>35609.641479596845</v>
      </c>
    </row>
    <row r="63" spans="1:5" x14ac:dyDescent="0.25">
      <c r="A63" s="24">
        <v>43948</v>
      </c>
      <c r="C63" s="31">
        <f>_xlfn.FORECAST.ETS(A63,$B$2:$B$42,$A$2:$A$42,1,1)</f>
        <v>21845.566399872703</v>
      </c>
      <c r="D63" s="31">
        <f>C63-_xlfn.FORECAST.ETS.CONFINT(A63,$B$2:$B$42,$A$2:$A$42,0.95,1,1)</f>
        <v>6550.1331595169195</v>
      </c>
      <c r="E63" s="31">
        <f>C63+_xlfn.FORECAST.ETS.CONFINT(A63,$B$2:$B$42,$A$2:$A$42,0.95,1,1)</f>
        <v>37140.999640228489</v>
      </c>
    </row>
    <row r="64" spans="1:5" x14ac:dyDescent="0.25">
      <c r="A64" s="24">
        <v>43949</v>
      </c>
      <c r="C64" s="31">
        <f>_xlfn.FORECAST.ETS(A64,$B$2:$B$42,$A$2:$A$42,1,1)</f>
        <v>22327.232242778173</v>
      </c>
      <c r="D64" s="31">
        <f>C64-_xlfn.FORECAST.ETS.CONFINT(A64,$B$2:$B$42,$A$2:$A$42,0.95,1,1)</f>
        <v>5957.539168655072</v>
      </c>
      <c r="E64" s="31">
        <f>C64+_xlfn.FORECAST.ETS.CONFINT(A64,$B$2:$B$42,$A$2:$A$42,0.95,1,1)</f>
        <v>38696.925316901274</v>
      </c>
    </row>
    <row r="65" spans="1:5" x14ac:dyDescent="0.25">
      <c r="A65" s="24">
        <v>43950</v>
      </c>
      <c r="C65" s="31">
        <f>_xlfn.FORECAST.ETS(A65,$B$2:$B$42,$A$2:$A$42,1,1)</f>
        <v>22808.898085683642</v>
      </c>
      <c r="D65" s="31">
        <f>C65-_xlfn.FORECAST.ETS.CONFINT(A65,$B$2:$B$42,$A$2:$A$42,0.95,1,1)</f>
        <v>5340.9267647673259</v>
      </c>
      <c r="E65" s="31">
        <f>C65+_xlfn.FORECAST.ETS.CONFINT(A65,$B$2:$B$42,$A$2:$A$42,0.95,1,1)</f>
        <v>40276.869406599959</v>
      </c>
    </row>
    <row r="66" spans="1:5" x14ac:dyDescent="0.25">
      <c r="A66" s="24">
        <v>43951</v>
      </c>
      <c r="C66" s="31">
        <f>_xlfn.FORECAST.ETS(A66,$B$2:$B$42,$A$2:$A$42,1,1)</f>
        <v>23290.563928589108</v>
      </c>
      <c r="D66" s="31">
        <f>C66-_xlfn.FORECAST.ETS.CONFINT(A66,$B$2:$B$42,$A$2:$A$42,0.95,1,1)</f>
        <v>4700.809819577993</v>
      </c>
      <c r="E66" s="31">
        <f>C66+_xlfn.FORECAST.ETS.CONFINT(A66,$B$2:$B$42,$A$2:$A$42,0.95,1,1)</f>
        <v>41880.318037600227</v>
      </c>
    </row>
    <row r="67" spans="1:5" x14ac:dyDescent="0.25">
      <c r="A67" s="24">
        <v>43952</v>
      </c>
      <c r="C67" s="31">
        <f>_xlfn.FORECAST.ETS(A67,$B$2:$B$42,$A$2:$A$42,1,1)</f>
        <v>23772.229771494574</v>
      </c>
      <c r="D67" s="31">
        <f>C67-_xlfn.FORECAST.ETS.CONFINT(A67,$B$2:$B$42,$A$2:$A$42,0.95,1,1)</f>
        <v>4037.6705851928018</v>
      </c>
      <c r="E67" s="31">
        <f>C67+_xlfn.FORECAST.ETS.CONFINT(A67,$B$2:$B$42,$A$2:$A$42,0.95,1,1)</f>
        <v>43506.788957796351</v>
      </c>
    </row>
    <row r="68" spans="1:5" x14ac:dyDescent="0.25">
      <c r="A68" s="24">
        <v>43953</v>
      </c>
      <c r="C68" s="31">
        <f>_xlfn.FORECAST.ETS(A68,$B$2:$B$42,$A$2:$A$42,1,1)</f>
        <v>24253.895614400044</v>
      </c>
      <c r="D68" s="31">
        <f>C68-_xlfn.FORECAST.ETS.CONFINT(A68,$B$2:$B$42,$A$2:$A$42,0.95,1,1)</f>
        <v>3351.9628080291695</v>
      </c>
      <c r="E68" s="31">
        <f>C68+_xlfn.FORECAST.ETS.CONFINT(A68,$B$2:$B$42,$A$2:$A$42,0.95,1,1)</f>
        <v>45155.828420770922</v>
      </c>
    </row>
    <row r="69" spans="1:5" x14ac:dyDescent="0.25">
      <c r="A69" s="24">
        <v>43954</v>
      </c>
      <c r="C69" s="31">
        <f>_xlfn.FORECAST.ETS(A69,$B$2:$B$42,$A$2:$A$42,1,1)</f>
        <v>24735.561457305514</v>
      </c>
      <c r="D69" s="31">
        <f>C69-_xlfn.FORECAST.ETS.CONFINT(A69,$B$2:$B$42,$A$2:$A$42,0.95,1,1)</f>
        <v>2644.1144298264626</v>
      </c>
      <c r="E69" s="31">
        <f>C69+_xlfn.FORECAST.ETS.CONFINT(A69,$B$2:$B$42,$A$2:$A$42,0.95,1,1)</f>
        <v>46827.008484784565</v>
      </c>
    </row>
    <row r="70" spans="1:5" x14ac:dyDescent="0.25">
      <c r="A70" s="24">
        <v>43955</v>
      </c>
      <c r="C70" s="31">
        <f>_xlfn.FORECAST.ETS(A70,$B$2:$B$42,$A$2:$A$42,1,1)</f>
        <v>25217.22730021098</v>
      </c>
      <c r="D70" s="31">
        <f>C70-_xlfn.FORECAST.ETS.CONFINT(A70,$B$2:$B$42,$A$2:$A$42,0.95,1,1)</f>
        <v>1914.5299435423767</v>
      </c>
      <c r="E70" s="31">
        <f>C70+_xlfn.FORECAST.ETS.CONFINT(A70,$B$2:$B$42,$A$2:$A$42,0.95,1,1)</f>
        <v>48519.924656879579</v>
      </c>
    </row>
    <row r="71" spans="1:5" x14ac:dyDescent="0.25">
      <c r="A71" s="24">
        <v>43956</v>
      </c>
      <c r="C71" s="31">
        <f>_xlfn.FORECAST.ETS(A71,$B$2:$B$42,$A$2:$A$42,1,1)</f>
        <v>25698.893143116446</v>
      </c>
      <c r="D71" s="31">
        <f>C71-_xlfn.FORECAST.ETS.CONFINT(A71,$B$2:$B$42,$A$2:$A$42,0.95,1,1)</f>
        <v>1163.5924588165944</v>
      </c>
      <c r="E71" s="31">
        <f>C71+_xlfn.FORECAST.ETS.CONFINT(A71,$B$2:$B$42,$A$2:$A$42,0.95,1,1)</f>
        <v>50234.193827416297</v>
      </c>
    </row>
    <row r="72" spans="1:5" x14ac:dyDescent="0.25">
      <c r="A72" s="24">
        <v>43957</v>
      </c>
      <c r="C72" s="31">
        <f>_xlfn.FORECAST.ETS(A72,$B$2:$B$42,$A$2:$A$42,1,1)</f>
        <v>26180.558986021912</v>
      </c>
      <c r="D72" s="31">
        <f>C72-_xlfn.FORECAST.ETS.CONFINT(A72,$B$2:$B$42,$A$2:$A$42,0.95,1,1)</f>
        <v>391.66552145679088</v>
      </c>
      <c r="E72" s="31">
        <f>C72+_xlfn.FORECAST.ETS.CONFINT(A72,$B$2:$B$42,$A$2:$A$42,0.95,1,1)</f>
        <v>51969.452450587036</v>
      </c>
    </row>
    <row r="73" spans="1:5" x14ac:dyDescent="0.25">
      <c r="A73" s="24">
        <v>43958</v>
      </c>
      <c r="C73" s="31">
        <f>_xlfn.FORECAST.ETS(A73,$B$2:$B$42,$A$2:$A$42,1,1)</f>
        <v>26662.224828927381</v>
      </c>
      <c r="D73" s="31">
        <f>C73-_xlfn.FORECAST.ETS.CONFINT(A73,$B$2:$B$42,$A$2:$A$42,0.95,1,1)</f>
        <v>-400.90527663831381</v>
      </c>
      <c r="E73" s="31">
        <f>C73+_xlfn.FORECAST.ETS.CONFINT(A73,$B$2:$B$42,$A$2:$A$42,0.95,1,1)</f>
        <v>53725.35493449308</v>
      </c>
    </row>
    <row r="74" spans="1:5" x14ac:dyDescent="0.25">
      <c r="A74" s="24">
        <v>43959</v>
      </c>
      <c r="C74" s="31">
        <f>_xlfn.FORECAST.ETS(A74,$B$2:$B$42,$A$2:$A$42,1,1)</f>
        <v>27143.890671832851</v>
      </c>
      <c r="D74" s="31">
        <f>C74-_xlfn.FORECAST.ETS.CONFINT(A74,$B$2:$B$42,$A$2:$A$42,0.95,1,1)</f>
        <v>-1213.7908670817233</v>
      </c>
      <c r="E74" s="31">
        <f>C74+_xlfn.FORECAST.ETS.CONFINT(A74,$B$2:$B$42,$A$2:$A$42,0.95,1,1)</f>
        <v>55501.572210747428</v>
      </c>
    </row>
    <row r="75" spans="1:5" x14ac:dyDescent="0.25">
      <c r="A75" s="24">
        <v>43960</v>
      </c>
      <c r="C75" s="31">
        <f>_xlfn.FORECAST.ETS(A75,$B$2:$B$42,$A$2:$A$42,1,1)</f>
        <v>27625.556514738317</v>
      </c>
      <c r="D75" s="31">
        <f>C75-_xlfn.FORECAST.ETS.CONFINT(A75,$B$2:$B$42,$A$2:$A$42,0.95,1,1)</f>
        <v>-2046.6774291878064</v>
      </c>
      <c r="E75" s="31">
        <f>C75+_xlfn.FORECAST.ETS.CONFINT(A75,$B$2:$B$42,$A$2:$A$42,0.95,1,1)</f>
        <v>57297.790458664444</v>
      </c>
    </row>
    <row r="76" spans="1:5" x14ac:dyDescent="0.25">
      <c r="A76" s="24">
        <v>43961</v>
      </c>
      <c r="C76" s="31">
        <f>_xlfn.FORECAST.ETS(A76,$B$2:$B$42,$A$2:$A$42,1,1)</f>
        <v>28107.222357643783</v>
      </c>
      <c r="D76" s="31">
        <f>C76-_xlfn.FORECAST.ETS.CONFINT(A76,$B$2:$B$42,$A$2:$A$42,0.95,1,1)</f>
        <v>-2899.2652479165044</v>
      </c>
      <c r="E76" s="31">
        <f>C76+_xlfn.FORECAST.ETS.CONFINT(A76,$B$2:$B$42,$A$2:$A$42,0.95,1,1)</f>
        <v>59113.70996320407</v>
      </c>
    </row>
    <row r="77" spans="1:5" x14ac:dyDescent="0.25">
      <c r="A77" s="24">
        <v>43962</v>
      </c>
      <c r="C77" s="31">
        <f>_xlfn.FORECAST.ETS(A77,$B$2:$B$42,$A$2:$A$42,1,1)</f>
        <v>28588.888200549249</v>
      </c>
      <c r="D77" s="31">
        <f>C77-_xlfn.FORECAST.ETS.CONFINT(A77,$B$2:$B$42,$A$2:$A$42,0.95,1,1)</f>
        <v>-3771.267688070544</v>
      </c>
      <c r="E77" s="31">
        <f>C77+_xlfn.FORECAST.ETS.CONFINT(A77,$B$2:$B$42,$A$2:$A$42,0.95,1,1)</f>
        <v>60949.044089169038</v>
      </c>
    </row>
    <row r="78" spans="1:5" x14ac:dyDescent="0.25">
      <c r="A78" s="24">
        <v>43963</v>
      </c>
      <c r="C78" s="31">
        <f>_xlfn.FORECAST.ETS(A78,$B$2:$B$42,$A$2:$A$42,1,1)</f>
        <v>29070.554043454722</v>
      </c>
      <c r="D78" s="31">
        <f>C78-_xlfn.FORECAST.ETS.CONFINT(A78,$B$2:$B$42,$A$2:$A$42,0.95,1,1)</f>
        <v>-4662.410269963475</v>
      </c>
      <c r="E78" s="31">
        <f>C78+_xlfn.FORECAST.ETS.CONFINT(A78,$B$2:$B$42,$A$2:$A$42,0.95,1,1)</f>
        <v>62803.518356872919</v>
      </c>
    </row>
    <row r="79" spans="1:5" x14ac:dyDescent="0.25">
      <c r="A79" s="24">
        <v>43964</v>
      </c>
      <c r="C79" s="31">
        <f>_xlfn.FORECAST.ETS(A79,$B$2:$B$42,$A$2:$A$42,1,1)</f>
        <v>29552.219886360188</v>
      </c>
      <c r="D79" s="31">
        <f>C79-_xlfn.FORECAST.ETS.CONFINT(A79,$B$2:$B$42,$A$2:$A$42,0.95,1,1)</f>
        <v>-5572.4298340101013</v>
      </c>
      <c r="E79" s="31">
        <f>C79+_xlfn.FORECAST.ETS.CONFINT(A79,$B$2:$B$42,$A$2:$A$42,0.95,1,1)</f>
        <v>64676.869606730477</v>
      </c>
    </row>
    <row r="80" spans="1:5" x14ac:dyDescent="0.25">
      <c r="A80" s="24">
        <v>43965</v>
      </c>
      <c r="C80" s="31">
        <f>_xlfn.FORECAST.ETS(A80,$B$2:$B$42,$A$2:$A$42,1,1)</f>
        <v>30033.885729265654</v>
      </c>
      <c r="D80" s="31">
        <f>C80-_xlfn.FORECAST.ETS.CONFINT(A80,$B$2:$B$42,$A$2:$A$42,0.95,1,1)</f>
        <v>-6501.0737835365435</v>
      </c>
      <c r="E80" s="31">
        <f>C80+_xlfn.FORECAST.ETS.CONFINT(A80,$B$2:$B$42,$A$2:$A$42,0.95,1,1)</f>
        <v>66568.845242067851</v>
      </c>
    </row>
    <row r="81" spans="1:5" x14ac:dyDescent="0.25">
      <c r="A81" s="24">
        <v>43966</v>
      </c>
      <c r="C81" s="31">
        <f>_xlfn.FORECAST.ETS(A81,$B$2:$B$42,$A$2:$A$42,1,1)</f>
        <v>30515.55157217112</v>
      </c>
      <c r="D81" s="31">
        <f>C81-_xlfn.FORECAST.ETS.CONFINT(A81,$B$2:$B$42,$A$2:$A$42,0.95,1,1)</f>
        <v>-7448.0993966403184</v>
      </c>
      <c r="E81" s="31">
        <f>C81+_xlfn.FORECAST.ETS.CONFINT(A81,$B$2:$B$42,$A$2:$A$42,0.95,1,1)</f>
        <v>68479.202540982558</v>
      </c>
    </row>
    <row r="82" spans="1:5" x14ac:dyDescent="0.25">
      <c r="A82" s="24">
        <v>43967</v>
      </c>
      <c r="C82" s="31">
        <f>_xlfn.FORECAST.ETS(A82,$B$2:$B$42,$A$2:$A$42,1,1)</f>
        <v>30997.217415076593</v>
      </c>
      <c r="D82" s="31">
        <f>C82-_xlfn.FORECAST.ETS.CONFINT(A82,$B$2:$B$42,$A$2:$A$42,0.95,1,1)</f>
        <v>-8413.2731992112167</v>
      </c>
      <c r="E82" s="31">
        <f>C82+_xlfn.FORECAST.ETS.CONFINT(A82,$B$2:$B$42,$A$2:$A$42,0.95,1,1)</f>
        <v>70407.70802936441</v>
      </c>
    </row>
    <row r="83" spans="1:5" x14ac:dyDescent="0.25">
      <c r="A83" s="24">
        <v>43968</v>
      </c>
      <c r="C83" s="31">
        <f>_xlfn.FORECAST.ETS(A83,$B$2:$B$42,$A$2:$A$42,1,1)</f>
        <v>31478.883257982059</v>
      </c>
      <c r="D83" s="31">
        <f>C83-_xlfn.FORECAST.ETS.CONFINT(A83,$B$2:$B$42,$A$2:$A$42,0.95,1,1)</f>
        <v>-9396.3703922977948</v>
      </c>
      <c r="E83" s="31">
        <f>C83+_xlfn.FORECAST.ETS.CONFINT(A83,$B$2:$B$42,$A$2:$A$42,0.95,1,1)</f>
        <v>72354.13690826192</v>
      </c>
    </row>
    <row r="84" spans="1:5" x14ac:dyDescent="0.25">
      <c r="A84" s="24">
        <v>43969</v>
      </c>
      <c r="C84" s="31">
        <f>_xlfn.FORECAST.ETS(A84,$B$2:$B$42,$A$2:$A$42,1,1)</f>
        <v>31960.549100887525</v>
      </c>
      <c r="D84" s="31">
        <f>C84-_xlfn.FORECAST.ETS.CONFINT(A84,$B$2:$B$42,$A$2:$A$42,0.95,1,1)</f>
        <v>-10397.17432791015</v>
      </c>
      <c r="E84" s="31">
        <f>C84+_xlfn.FORECAST.ETS.CONFINT(A84,$B$2:$B$42,$A$2:$A$42,0.95,1,1)</f>
        <v>74318.2725296852</v>
      </c>
    </row>
    <row r="85" spans="1:5" x14ac:dyDescent="0.25">
      <c r="A85" s="24">
        <v>43970</v>
      </c>
      <c r="C85" s="31">
        <f>_xlfn.FORECAST.ETS(A85,$B$2:$B$42,$A$2:$A$42,1,1)</f>
        <v>32442.214943792991</v>
      </c>
      <c r="D85" s="31">
        <f>C85-_xlfn.FORECAST.ETS.CONFINT(A85,$B$2:$B$42,$A$2:$A$42,0.95,1,1)</f>
        <v>-11415.47602811634</v>
      </c>
      <c r="E85" s="31">
        <f>C85+_xlfn.FORECAST.ETS.CONFINT(A85,$B$2:$B$42,$A$2:$A$42,0.95,1,1)</f>
        <v>76299.905915702315</v>
      </c>
    </row>
    <row r="86" spans="1:5" x14ac:dyDescent="0.25">
      <c r="A86" s="24">
        <v>43971</v>
      </c>
      <c r="C86" s="31">
        <f>_xlfn.FORECAST.ETS(A86,$B$2:$B$42,$A$2:$A$42,1,1)</f>
        <v>32923.880786698457</v>
      </c>
      <c r="D86" s="31">
        <f>C86-_xlfn.FORECAST.ETS.CONFINT(A86,$B$2:$B$42,$A$2:$A$42,0.95,1,1)</f>
        <v>-12451.073742941488</v>
      </c>
      <c r="E86" s="31">
        <f>C86+_xlfn.FORECAST.ETS.CONFINT(A86,$B$2:$B$42,$A$2:$A$42,0.95,1,1)</f>
        <v>78298.835316338402</v>
      </c>
    </row>
    <row r="87" spans="1:5" x14ac:dyDescent="0.25">
      <c r="A87" s="24">
        <v>43972</v>
      </c>
      <c r="C87" s="31">
        <f>_xlfn.FORECAST.ETS(A87,$B$2:$B$42,$A$2:$A$42,1,1)</f>
        <v>33405.54662960393</v>
      </c>
      <c r="D87" s="31">
        <f>C87-_xlfn.FORECAST.ETS.CONFINT(A87,$B$2:$B$42,$A$2:$A$42,0.95,1,1)</f>
        <v>-13503.772543135448</v>
      </c>
      <c r="E87" s="31">
        <f>C87+_xlfn.FORECAST.ETS.CONFINT(A87,$B$2:$B$42,$A$2:$A$42,0.95,1,1)</f>
        <v>80314.865802343309</v>
      </c>
    </row>
    <row r="88" spans="1:5" x14ac:dyDescent="0.25">
      <c r="A88" s="24">
        <v>43973</v>
      </c>
      <c r="C88" s="31">
        <f>_xlfn.FORECAST.ETS(A88,$B$2:$B$42,$A$2:$A$42,1,1)</f>
        <v>33887.212472509396</v>
      </c>
      <c r="D88" s="31">
        <f>C88-_xlfn.FORECAST.ETS.CONFINT(A88,$B$2:$B$42,$A$2:$A$42,0.95,1,1)</f>
        <v>-14573.383944351321</v>
      </c>
      <c r="E88" s="31">
        <f>C88+_xlfn.FORECAST.ETS.CONFINT(A88,$B$2:$B$42,$A$2:$A$42,0.95,1,1)</f>
        <v>82347.808889370121</v>
      </c>
    </row>
    <row r="89" spans="1:5" x14ac:dyDescent="0.25">
      <c r="A89" s="24">
        <v>43974</v>
      </c>
      <c r="C89" s="31">
        <f>_xlfn.FORECAST.ETS(A89,$B$2:$B$42,$A$2:$A$42,1,1)</f>
        <v>34368.878315414862</v>
      </c>
      <c r="D89" s="31">
        <f>C89-_xlfn.FORECAST.ETS.CONFINT(A89,$B$2:$B$42,$A$2:$A$42,0.95,1,1)</f>
        <v>-15659.725559687249</v>
      </c>
      <c r="E89" s="31">
        <f>C89+_xlfn.FORECAST.ETS.CONFINT(A89,$B$2:$B$42,$A$2:$A$42,0.95,1,1)</f>
        <v>84397.482190516981</v>
      </c>
    </row>
    <row r="90" spans="1:5" x14ac:dyDescent="0.25">
      <c r="A90" s="24">
        <v>43975</v>
      </c>
      <c r="C90" s="31">
        <f>_xlfn.FORECAST.ETS(A90,$B$2:$B$42,$A$2:$A$42,1,1)</f>
        <v>34850.544158320328</v>
      </c>
      <c r="D90" s="31">
        <f>C90-_xlfn.FORECAST.ETS.CONFINT(A90,$B$2:$B$42,$A$2:$A$42,0.95,1,1)</f>
        <v>-16762.620777897755</v>
      </c>
      <c r="E90" s="31">
        <f>C90+_xlfn.FORECAST.ETS.CONFINT(A90,$B$2:$B$42,$A$2:$A$42,0.95,1,1)</f>
        <v>86463.709094538412</v>
      </c>
    </row>
    <row r="91" spans="1:5" x14ac:dyDescent="0.25">
      <c r="A91" s="24">
        <v>43976</v>
      </c>
      <c r="C91" s="31">
        <f>_xlfn.FORECAST.ETS(A91,$B$2:$B$42,$A$2:$A$42,1,1)</f>
        <v>35332.210001225794</v>
      </c>
      <c r="D91" s="31">
        <f>C91-_xlfn.FORECAST.ETS.CONFINT(A91,$B$2:$B$42,$A$2:$A$42,0.95,1,1)</f>
        <v>-17881.898464886784</v>
      </c>
      <c r="E91" s="31">
        <f>C91+_xlfn.FORECAST.ETS.CONFINT(A91,$B$2:$B$42,$A$2:$A$42,0.95,1,1)</f>
        <v>88546.318467338366</v>
      </c>
    </row>
    <row r="92" spans="1:5" x14ac:dyDescent="0.25">
      <c r="A92" s="24">
        <v>43977</v>
      </c>
      <c r="C92" s="31">
        <f>_xlfn.FORECAST.ETS(A92,$B$2:$B$42,$A$2:$A$42,1,1)</f>
        <v>35813.875844131268</v>
      </c>
      <c r="D92" s="31">
        <f>C92-_xlfn.FORECAST.ETS.CONFINT(A92,$B$2:$B$42,$A$2:$A$42,0.95,1,1)</f>
        <v>-19017.392686360894</v>
      </c>
      <c r="E92" s="31">
        <f>C92+_xlfn.FORECAST.ETS.CONFINT(A92,$B$2:$B$42,$A$2:$A$42,0.95,1,1)</f>
        <v>90645.144374623429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M92"/>
  <sheetViews>
    <sheetView topLeftCell="A7" workbookViewId="0">
      <selection activeCell="X42" sqref="X42"/>
    </sheetView>
  </sheetViews>
  <sheetFormatPr defaultRowHeight="13.5" x14ac:dyDescent="0.25"/>
  <cols>
    <col min="1" max="1" width="11" style="32" customWidth="1"/>
    <col min="2" max="4" width="9.140625" style="32"/>
    <col min="5" max="13" width="7.140625" style="32" customWidth="1"/>
    <col min="14" max="16384" width="9.140625" style="1"/>
  </cols>
  <sheetData>
    <row r="1" spans="1:13" x14ac:dyDescent="0.25">
      <c r="A1" s="55" t="s">
        <v>40</v>
      </c>
      <c r="B1" s="54" t="s">
        <v>55</v>
      </c>
      <c r="C1" s="54" t="s">
        <v>142</v>
      </c>
      <c r="D1" s="54" t="s">
        <v>141</v>
      </c>
      <c r="E1" s="54" t="s">
        <v>140</v>
      </c>
      <c r="F1" s="54" t="s">
        <v>137</v>
      </c>
      <c r="G1" s="54" t="s">
        <v>136</v>
      </c>
      <c r="H1" s="54" t="s">
        <v>135</v>
      </c>
      <c r="I1" s="54" t="s">
        <v>134</v>
      </c>
      <c r="J1" s="54" t="s">
        <v>133</v>
      </c>
      <c r="K1" s="54" t="s">
        <v>73</v>
      </c>
      <c r="L1" s="55" t="s">
        <v>54</v>
      </c>
      <c r="M1" s="55" t="s">
        <v>53</v>
      </c>
    </row>
    <row r="2" spans="1:13" x14ac:dyDescent="0.25">
      <c r="A2" s="57">
        <v>43887</v>
      </c>
      <c r="B2" s="56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x14ac:dyDescent="0.25">
      <c r="A3" s="57">
        <v>43888</v>
      </c>
      <c r="B3" s="56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x14ac:dyDescent="0.25">
      <c r="A4" s="57">
        <v>43889</v>
      </c>
      <c r="B4" s="56">
        <v>0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x14ac:dyDescent="0.25">
      <c r="A5" s="57">
        <v>43890</v>
      </c>
      <c r="B5" s="56">
        <v>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x14ac:dyDescent="0.25">
      <c r="A6" s="57">
        <v>43891</v>
      </c>
      <c r="B6" s="56">
        <v>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 x14ac:dyDescent="0.25">
      <c r="A7" s="57">
        <v>43892</v>
      </c>
      <c r="B7" s="56">
        <v>2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x14ac:dyDescent="0.25">
      <c r="A8" s="57">
        <v>43893</v>
      </c>
      <c r="B8" s="56">
        <v>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</row>
    <row r="9" spans="1:13" x14ac:dyDescent="0.25">
      <c r="A9" s="57">
        <v>43894</v>
      </c>
      <c r="B9" s="56">
        <v>2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</row>
    <row r="10" spans="1:13" x14ac:dyDescent="0.25">
      <c r="A10" s="57">
        <v>43895</v>
      </c>
      <c r="B10" s="56">
        <v>3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</row>
    <row r="11" spans="1:13" x14ac:dyDescent="0.25">
      <c r="A11" s="57">
        <v>43896</v>
      </c>
      <c r="B11" s="56">
        <v>4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13" x14ac:dyDescent="0.25">
      <c r="A12" s="57">
        <v>43897</v>
      </c>
      <c r="B12" s="56">
        <v>8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</row>
    <row r="13" spans="1:13" x14ac:dyDescent="0.25">
      <c r="A13" s="57">
        <v>43898</v>
      </c>
      <c r="B13" s="56">
        <v>9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1:13" x14ac:dyDescent="0.25">
      <c r="A14" s="57">
        <v>43899</v>
      </c>
      <c r="B14" s="56">
        <v>9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x14ac:dyDescent="0.25">
      <c r="A15" s="57">
        <v>43900</v>
      </c>
      <c r="B15" s="56">
        <v>2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3" x14ac:dyDescent="0.25">
      <c r="A16" s="57">
        <v>43901</v>
      </c>
      <c r="B16" s="56">
        <v>18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x14ac:dyDescent="0.25">
      <c r="A17" s="57">
        <v>43902</v>
      </c>
      <c r="B17" s="56">
        <v>19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x14ac:dyDescent="0.25">
      <c r="A18" s="57">
        <v>43903</v>
      </c>
      <c r="B18" s="56">
        <v>34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3" x14ac:dyDescent="0.25">
      <c r="A19" s="57">
        <v>43904</v>
      </c>
      <c r="B19" s="56">
        <v>57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x14ac:dyDescent="0.25">
      <c r="A20" s="57">
        <v>43905</v>
      </c>
      <c r="B20" s="56">
        <v>76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x14ac:dyDescent="0.25">
      <c r="A21" s="57">
        <v>43906</v>
      </c>
      <c r="B21" s="56">
        <v>86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25">
      <c r="A22" s="57">
        <v>43907</v>
      </c>
      <c r="B22" s="56">
        <v>117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spans="1:13" x14ac:dyDescent="0.25">
      <c r="A23" s="57">
        <v>43908</v>
      </c>
      <c r="B23" s="56">
        <v>194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25">
      <c r="A24" s="57">
        <v>43909</v>
      </c>
      <c r="B24" s="56">
        <v>143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x14ac:dyDescent="0.25">
      <c r="A25" s="57">
        <v>43910</v>
      </c>
      <c r="B25" s="56">
        <v>235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1:13" x14ac:dyDescent="0.25">
      <c r="A26" s="57">
        <v>43911</v>
      </c>
      <c r="B26" s="56">
        <v>260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 x14ac:dyDescent="0.25">
      <c r="A27" s="57">
        <v>43912</v>
      </c>
      <c r="B27" s="56">
        <v>320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1:13" x14ac:dyDescent="0.25">
      <c r="A28" s="57">
        <v>43913</v>
      </c>
      <c r="B28" s="56">
        <v>460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1:13" x14ac:dyDescent="0.25">
      <c r="A29" s="57">
        <v>43914</v>
      </c>
      <c r="B29" s="56">
        <v>302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 spans="1:13" x14ac:dyDescent="0.25">
      <c r="A30" s="57">
        <v>43915</v>
      </c>
      <c r="B30" s="56">
        <v>633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3" x14ac:dyDescent="0.25">
      <c r="A31" s="57">
        <v>43916</v>
      </c>
      <c r="B31" s="56">
        <v>549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x14ac:dyDescent="0.25">
      <c r="A32" s="57">
        <v>43917</v>
      </c>
      <c r="B32" s="56">
        <v>724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>
        <v>724</v>
      </c>
    </row>
    <row r="33" spans="1:13" x14ac:dyDescent="0.25">
      <c r="A33" s="57">
        <v>43918</v>
      </c>
      <c r="B33" s="56">
        <v>902</v>
      </c>
      <c r="C33" s="56"/>
      <c r="D33" s="56"/>
      <c r="E33" s="56"/>
      <c r="F33" s="56"/>
      <c r="G33" s="56"/>
      <c r="H33" s="56"/>
      <c r="I33" s="56"/>
      <c r="J33" s="56"/>
      <c r="K33" s="56"/>
      <c r="L33" s="56">
        <v>902</v>
      </c>
      <c r="M33" s="70">
        <f t="shared" ref="M33:M66" si="0">_xlfn.FORECAST.ETS(A33,$B$2:$B$32,$A$2:$A$32,1,1)</f>
        <v>742.59879032258038</v>
      </c>
    </row>
    <row r="34" spans="1:13" x14ac:dyDescent="0.25">
      <c r="A34" s="57">
        <v>43919</v>
      </c>
      <c r="B34" s="56">
        <v>792</v>
      </c>
      <c r="C34" s="56"/>
      <c r="D34" s="56"/>
      <c r="E34" s="56"/>
      <c r="F34" s="56"/>
      <c r="G34" s="56"/>
      <c r="H34" s="56"/>
      <c r="I34" s="56"/>
      <c r="J34" s="56"/>
      <c r="K34" s="56">
        <v>792</v>
      </c>
      <c r="L34" s="69">
        <v>1019.0673635534285</v>
      </c>
      <c r="M34" s="56">
        <f t="shared" si="0"/>
        <v>761.19758064516134</v>
      </c>
    </row>
    <row r="35" spans="1:13" x14ac:dyDescent="0.25">
      <c r="A35" s="57">
        <v>43920</v>
      </c>
      <c r="B35" s="56">
        <v>446</v>
      </c>
      <c r="C35" s="56"/>
      <c r="D35" s="56"/>
      <c r="E35" s="56"/>
      <c r="F35" s="56"/>
      <c r="G35" s="56"/>
      <c r="H35" s="56"/>
      <c r="I35" s="56"/>
      <c r="J35" s="56">
        <v>446</v>
      </c>
      <c r="K35" s="69">
        <v>918.73466937219087</v>
      </c>
      <c r="L35" s="56">
        <v>1170.2353978857382</v>
      </c>
      <c r="M35" s="56">
        <f t="shared" si="0"/>
        <v>779.79637096774172</v>
      </c>
    </row>
    <row r="36" spans="1:13" x14ac:dyDescent="0.25">
      <c r="A36" s="57">
        <v>43921</v>
      </c>
      <c r="B36" s="56">
        <v>1035</v>
      </c>
      <c r="C36" s="56"/>
      <c r="D36" s="56"/>
      <c r="E36" s="56"/>
      <c r="F36" s="56"/>
      <c r="G36" s="56"/>
      <c r="H36" s="56"/>
      <c r="I36" s="56">
        <v>1035</v>
      </c>
      <c r="J36" s="70">
        <v>468.13506493506509</v>
      </c>
      <c r="K36" s="56">
        <v>1018.2671096525905</v>
      </c>
      <c r="L36" s="56">
        <v>1321.4034322180478</v>
      </c>
      <c r="M36" s="56">
        <f t="shared" si="0"/>
        <v>798.39516129032256</v>
      </c>
    </row>
    <row r="37" spans="1:13" x14ac:dyDescent="0.25">
      <c r="A37" s="57">
        <v>43922</v>
      </c>
      <c r="B37" s="56">
        <v>808</v>
      </c>
      <c r="C37" s="56"/>
      <c r="D37" s="56"/>
      <c r="E37" s="56"/>
      <c r="F37" s="56"/>
      <c r="G37" s="56"/>
      <c r="H37" s="56">
        <v>808</v>
      </c>
      <c r="I37" s="69">
        <v>1059.3215686274505</v>
      </c>
      <c r="J37" s="56">
        <v>490.27012987012984</v>
      </c>
      <c r="K37" s="56">
        <v>1117.79954993299</v>
      </c>
      <c r="L37" s="56">
        <v>1472.5714665503574</v>
      </c>
      <c r="M37" s="56">
        <f t="shared" si="0"/>
        <v>816.99395161290295</v>
      </c>
    </row>
    <row r="38" spans="1:13" x14ac:dyDescent="0.25">
      <c r="A38" s="57">
        <v>43923</v>
      </c>
      <c r="B38" s="56">
        <v>783</v>
      </c>
      <c r="C38" s="56"/>
      <c r="D38" s="56"/>
      <c r="E38" s="56"/>
      <c r="F38" s="56"/>
      <c r="G38" s="56">
        <v>783</v>
      </c>
      <c r="H38" s="69">
        <v>833.03127413127459</v>
      </c>
      <c r="I38" s="56">
        <v>1083.6431372549021</v>
      </c>
      <c r="J38" s="56">
        <v>512.40519480519504</v>
      </c>
      <c r="K38" s="56">
        <v>1217.3319902133896</v>
      </c>
      <c r="L38" s="56">
        <v>1623.739500882667</v>
      </c>
      <c r="M38" s="56">
        <f t="shared" si="0"/>
        <v>835.5927419354839</v>
      </c>
    </row>
    <row r="39" spans="1:13" x14ac:dyDescent="0.25">
      <c r="A39" s="57">
        <v>43924</v>
      </c>
      <c r="B39" s="56">
        <v>852</v>
      </c>
      <c r="C39" s="56"/>
      <c r="D39" s="56"/>
      <c r="E39" s="56"/>
      <c r="F39" s="56">
        <v>852</v>
      </c>
      <c r="G39" s="70">
        <v>842.20365647904475</v>
      </c>
      <c r="H39" s="56">
        <v>858.06254826254826</v>
      </c>
      <c r="I39" s="56">
        <v>1107.9647058823525</v>
      </c>
      <c r="J39" s="56">
        <v>534.54025974025967</v>
      </c>
      <c r="K39" s="56">
        <v>1316.8644304937893</v>
      </c>
      <c r="L39" s="56">
        <v>1774.9075352149766</v>
      </c>
      <c r="M39" s="56">
        <f t="shared" si="0"/>
        <v>854.19153225806429</v>
      </c>
    </row>
    <row r="40" spans="1:13" x14ac:dyDescent="0.25">
      <c r="A40" s="57">
        <v>43925</v>
      </c>
      <c r="B40" s="56">
        <v>638</v>
      </c>
      <c r="C40" s="56"/>
      <c r="D40" s="56"/>
      <c r="E40" s="56">
        <v>638</v>
      </c>
      <c r="F40" s="69">
        <v>952.32646489741751</v>
      </c>
      <c r="G40" s="56">
        <v>863.66380226832553</v>
      </c>
      <c r="H40" s="56">
        <v>883.09382239382285</v>
      </c>
      <c r="I40" s="56">
        <v>1132.2862745098039</v>
      </c>
      <c r="J40" s="56">
        <v>556.67532467532487</v>
      </c>
      <c r="K40" s="56">
        <v>1416.3968707741888</v>
      </c>
      <c r="L40" s="56">
        <v>1926.0755695472862</v>
      </c>
      <c r="M40" s="56">
        <f t="shared" si="0"/>
        <v>872.79032258064512</v>
      </c>
    </row>
    <row r="41" spans="1:13" x14ac:dyDescent="0.25">
      <c r="A41" s="57">
        <v>43926</v>
      </c>
      <c r="B41" s="56">
        <v>754</v>
      </c>
      <c r="C41" s="56"/>
      <c r="D41" s="56">
        <v>754</v>
      </c>
      <c r="E41" s="69">
        <v>686.67124718788716</v>
      </c>
      <c r="F41" s="56">
        <v>941.61646704030773</v>
      </c>
      <c r="G41" s="56">
        <v>885.12394805760596</v>
      </c>
      <c r="H41" s="56">
        <v>908.12509652509652</v>
      </c>
      <c r="I41" s="56">
        <v>1156.6078431372543</v>
      </c>
      <c r="J41" s="56">
        <v>578.81038961038951</v>
      </c>
      <c r="K41" s="56">
        <v>1515.9293110545887</v>
      </c>
      <c r="L41" s="56">
        <v>2077.2436038795959</v>
      </c>
      <c r="M41" s="56">
        <f t="shared" si="0"/>
        <v>891.38911290322551</v>
      </c>
    </row>
    <row r="42" spans="1:13" x14ac:dyDescent="0.25">
      <c r="A42" s="57">
        <v>43927</v>
      </c>
      <c r="B42" s="56">
        <v>452</v>
      </c>
      <c r="C42" s="56">
        <v>452</v>
      </c>
      <c r="D42" s="69">
        <v>770.88179877867015</v>
      </c>
      <c r="E42" s="56">
        <v>711.77513483610255</v>
      </c>
      <c r="F42" s="56">
        <v>930.90646918319851</v>
      </c>
      <c r="G42" s="56">
        <v>906.58409384688684</v>
      </c>
      <c r="H42" s="56">
        <v>933.15637065637111</v>
      </c>
      <c r="I42" s="56">
        <v>1180.9294117647059</v>
      </c>
      <c r="J42" s="56">
        <v>600.94545454545471</v>
      </c>
      <c r="K42" s="56">
        <v>1615.4617513349881</v>
      </c>
      <c r="L42" s="56">
        <v>2228.4116382119055</v>
      </c>
      <c r="M42" s="56">
        <f t="shared" si="0"/>
        <v>909.98790322580646</v>
      </c>
    </row>
    <row r="43" spans="1:13" x14ac:dyDescent="0.25">
      <c r="A43" s="57">
        <v>43928</v>
      </c>
      <c r="B43" s="56"/>
      <c r="C43" s="56">
        <v>644.8018387292683</v>
      </c>
      <c r="D43" s="56">
        <v>795.91591111306457</v>
      </c>
      <c r="E43" s="56">
        <v>736.87902248431737</v>
      </c>
      <c r="F43" s="56">
        <v>920.19647132608873</v>
      </c>
      <c r="G43" s="56">
        <v>928.04423963616716</v>
      </c>
      <c r="H43" s="56">
        <v>958.18764478764479</v>
      </c>
      <c r="I43" s="56">
        <v>1205.2509803921564</v>
      </c>
      <c r="J43" s="56">
        <v>623.08051948051946</v>
      </c>
      <c r="K43" s="56">
        <v>1714.9941916153875</v>
      </c>
      <c r="L43" s="56">
        <v>2379.5796725442151</v>
      </c>
      <c r="M43" s="56">
        <f t="shared" si="0"/>
        <v>928.58669354838685</v>
      </c>
    </row>
    <row r="44" spans="1:13" x14ac:dyDescent="0.25">
      <c r="A44" s="57">
        <v>43929</v>
      </c>
      <c r="B44" s="56"/>
      <c r="C44" s="56">
        <v>668.26844230804159</v>
      </c>
      <c r="D44" s="56">
        <v>820.95002344745933</v>
      </c>
      <c r="E44" s="56">
        <v>761.98291013253277</v>
      </c>
      <c r="F44" s="56">
        <v>909.48647346897951</v>
      </c>
      <c r="G44" s="56">
        <v>949.50438542544805</v>
      </c>
      <c r="H44" s="56">
        <v>983.21891891891937</v>
      </c>
      <c r="I44" s="56">
        <v>1229.5725490196078</v>
      </c>
      <c r="J44" s="56">
        <v>645.21558441558466</v>
      </c>
      <c r="K44" s="56">
        <v>1814.5266318957874</v>
      </c>
      <c r="L44" s="56">
        <v>2530.7477068765247</v>
      </c>
      <c r="M44" s="56">
        <f t="shared" si="0"/>
        <v>947.18548387096769</v>
      </c>
    </row>
    <row r="45" spans="1:13" x14ac:dyDescent="0.25">
      <c r="A45" s="57">
        <v>43930</v>
      </c>
      <c r="B45" s="56"/>
      <c r="C45" s="56">
        <v>691.73504588681476</v>
      </c>
      <c r="D45" s="56">
        <v>845.98413578185375</v>
      </c>
      <c r="E45" s="56">
        <v>787.08679778074759</v>
      </c>
      <c r="F45" s="56">
        <v>898.77647561186984</v>
      </c>
      <c r="G45" s="56">
        <v>970.96453121472848</v>
      </c>
      <c r="H45" s="56">
        <v>1008.250193050193</v>
      </c>
      <c r="I45" s="56">
        <v>1253.8941176470582</v>
      </c>
      <c r="J45" s="56">
        <v>667.35064935064929</v>
      </c>
      <c r="K45" s="56">
        <v>1914.0590721761869</v>
      </c>
      <c r="L45" s="56">
        <v>2681.9157412088343</v>
      </c>
      <c r="M45" s="56">
        <f t="shared" si="0"/>
        <v>965.78427419354819</v>
      </c>
    </row>
    <row r="46" spans="1:13" x14ac:dyDescent="0.25">
      <c r="A46" s="57">
        <v>43931</v>
      </c>
      <c r="B46" s="56"/>
      <c r="C46" s="56">
        <v>715.20164946558805</v>
      </c>
      <c r="D46" s="56">
        <v>871.01824811624863</v>
      </c>
      <c r="E46" s="56">
        <v>812.19068542896298</v>
      </c>
      <c r="F46" s="56">
        <v>888.06647775476051</v>
      </c>
      <c r="G46" s="56">
        <v>992.42467700400925</v>
      </c>
      <c r="H46" s="56">
        <v>1033.2814671814676</v>
      </c>
      <c r="I46" s="56">
        <v>1278.2156862745098</v>
      </c>
      <c r="J46" s="56">
        <v>689.48571428571449</v>
      </c>
      <c r="K46" s="56">
        <v>2013.5915124565863</v>
      </c>
      <c r="L46" s="56">
        <v>2833.083775541144</v>
      </c>
      <c r="M46" s="56">
        <f t="shared" si="0"/>
        <v>984.38306451612902</v>
      </c>
    </row>
    <row r="47" spans="1:13" x14ac:dyDescent="0.25">
      <c r="A47" s="57">
        <v>43932</v>
      </c>
      <c r="B47" s="56"/>
      <c r="C47" s="56">
        <v>738.66825304436134</v>
      </c>
      <c r="D47" s="56">
        <v>896.05236045064305</v>
      </c>
      <c r="E47" s="56">
        <v>837.2945730771778</v>
      </c>
      <c r="F47" s="56">
        <v>877.35647989765084</v>
      </c>
      <c r="G47" s="56">
        <v>1013.8848227932897</v>
      </c>
      <c r="H47" s="56">
        <v>1058.3127413127413</v>
      </c>
      <c r="I47" s="56">
        <v>1302.5372549019603</v>
      </c>
      <c r="J47" s="56">
        <v>711.62077922077913</v>
      </c>
      <c r="K47" s="56">
        <v>2113.1239527369862</v>
      </c>
      <c r="L47" s="56">
        <v>2984.2518098734536</v>
      </c>
      <c r="M47" s="56">
        <f t="shared" si="0"/>
        <v>1002.9818548387094</v>
      </c>
    </row>
    <row r="48" spans="1:13" x14ac:dyDescent="0.25">
      <c r="A48" s="57">
        <v>43933</v>
      </c>
      <c r="B48" s="56"/>
      <c r="C48" s="56">
        <v>762.13485662313462</v>
      </c>
      <c r="D48" s="56">
        <v>921.08647278503793</v>
      </c>
      <c r="E48" s="56">
        <v>862.39846072539319</v>
      </c>
      <c r="F48" s="56">
        <v>866.64648204054163</v>
      </c>
      <c r="G48" s="56">
        <v>1035.3449685825706</v>
      </c>
      <c r="H48" s="56">
        <v>1083.3440154440159</v>
      </c>
      <c r="I48" s="56">
        <v>1326.8588235294117</v>
      </c>
      <c r="J48" s="56">
        <v>733.75584415584433</v>
      </c>
      <c r="K48" s="56">
        <v>2212.6563930173857</v>
      </c>
      <c r="L48" s="56">
        <v>3135.4198442057632</v>
      </c>
      <c r="M48" s="56">
        <f t="shared" si="0"/>
        <v>1021.5806451612904</v>
      </c>
    </row>
    <row r="49" spans="1:13" x14ac:dyDescent="0.25">
      <c r="A49" s="57">
        <v>43934</v>
      </c>
      <c r="B49" s="56"/>
      <c r="C49" s="56">
        <v>785.60146020190791</v>
      </c>
      <c r="D49" s="56">
        <v>946.12058511943235</v>
      </c>
      <c r="E49" s="56">
        <v>887.50234837360802</v>
      </c>
      <c r="F49" s="56">
        <v>855.93648418343184</v>
      </c>
      <c r="G49" s="56">
        <v>1056.8051143718508</v>
      </c>
      <c r="H49" s="56">
        <v>1108.3752895752896</v>
      </c>
      <c r="I49" s="56">
        <v>1351.1803921568624</v>
      </c>
      <c r="J49" s="56">
        <v>755.89090909090908</v>
      </c>
      <c r="K49" s="56">
        <v>2312.1888332977851</v>
      </c>
      <c r="L49" s="56">
        <v>3286.5878785380728</v>
      </c>
      <c r="M49" s="56">
        <f t="shared" si="0"/>
        <v>1040.1794354838705</v>
      </c>
    </row>
    <row r="50" spans="1:13" x14ac:dyDescent="0.25">
      <c r="A50" s="57">
        <v>43935</v>
      </c>
      <c r="B50" s="56"/>
      <c r="C50" s="56">
        <v>809.0680637806812</v>
      </c>
      <c r="D50" s="56">
        <v>971.15469745382723</v>
      </c>
      <c r="E50" s="56">
        <v>912.60623602182341</v>
      </c>
      <c r="F50" s="56">
        <v>845.22648632632263</v>
      </c>
      <c r="G50" s="56">
        <v>1078.2652601611319</v>
      </c>
      <c r="H50" s="56">
        <v>1133.4065637065642</v>
      </c>
      <c r="I50" s="56">
        <v>1375.5019607843137</v>
      </c>
      <c r="J50" s="56">
        <v>778.02597402597428</v>
      </c>
      <c r="K50" s="56">
        <v>2411.721273578185</v>
      </c>
      <c r="L50" s="56">
        <v>3437.7559128703824</v>
      </c>
      <c r="M50" s="56">
        <f t="shared" si="0"/>
        <v>1058.7782258064517</v>
      </c>
    </row>
    <row r="51" spans="1:13" x14ac:dyDescent="0.25">
      <c r="A51" s="57">
        <v>43936</v>
      </c>
      <c r="B51" s="56"/>
      <c r="C51" s="56">
        <v>832.53466735945449</v>
      </c>
      <c r="D51" s="56">
        <v>996.18880978822165</v>
      </c>
      <c r="E51" s="56">
        <v>937.71012367003823</v>
      </c>
      <c r="F51" s="56">
        <v>834.51648846921296</v>
      </c>
      <c r="G51" s="56">
        <v>1099.7254059504121</v>
      </c>
      <c r="H51" s="56">
        <v>1158.4378378378378</v>
      </c>
      <c r="I51" s="56">
        <v>1399.8235294117642</v>
      </c>
      <c r="J51" s="56">
        <v>800.16103896103891</v>
      </c>
      <c r="K51" s="56">
        <v>2511.2537138585844</v>
      </c>
      <c r="L51" s="56">
        <v>3588.923947202692</v>
      </c>
      <c r="M51" s="56">
        <f t="shared" si="0"/>
        <v>1077.377016129032</v>
      </c>
    </row>
    <row r="52" spans="1:13" x14ac:dyDescent="0.25">
      <c r="A52" s="57">
        <v>43937</v>
      </c>
      <c r="B52" s="56"/>
      <c r="C52" s="56">
        <v>856.00127093822766</v>
      </c>
      <c r="D52" s="56">
        <v>1021.2229221226165</v>
      </c>
      <c r="E52" s="56">
        <v>962.81401131825362</v>
      </c>
      <c r="F52" s="56">
        <v>823.80649061210363</v>
      </c>
      <c r="G52" s="56">
        <v>1121.1855517396932</v>
      </c>
      <c r="H52" s="56">
        <v>1183.4691119691124</v>
      </c>
      <c r="I52" s="56">
        <v>1424.1450980392158</v>
      </c>
      <c r="J52" s="56">
        <v>822.296103896104</v>
      </c>
      <c r="K52" s="56">
        <v>2610.7861541389839</v>
      </c>
      <c r="L52" s="56">
        <v>3740.0919815350017</v>
      </c>
      <c r="M52" s="56">
        <f t="shared" si="0"/>
        <v>1095.9758064516129</v>
      </c>
    </row>
    <row r="53" spans="1:13" x14ac:dyDescent="0.25">
      <c r="A53" s="57">
        <v>43938</v>
      </c>
      <c r="B53" s="56"/>
      <c r="C53" s="56">
        <v>879.46787451700106</v>
      </c>
      <c r="D53" s="56">
        <v>1046.2570344570108</v>
      </c>
      <c r="E53" s="56">
        <v>987.91789896646844</v>
      </c>
      <c r="F53" s="56">
        <v>813.09649275499396</v>
      </c>
      <c r="G53" s="56">
        <v>1142.6456975289732</v>
      </c>
      <c r="H53" s="56">
        <v>1208.5003861003861</v>
      </c>
      <c r="I53" s="56">
        <v>1448.4666666666662</v>
      </c>
      <c r="J53" s="56">
        <v>844.43116883116875</v>
      </c>
      <c r="K53" s="56">
        <v>2710.3185944193838</v>
      </c>
      <c r="L53" s="56">
        <v>3891.2600158673113</v>
      </c>
      <c r="M53" s="56">
        <f t="shared" si="0"/>
        <v>1114.5745967741932</v>
      </c>
    </row>
    <row r="54" spans="1:13" x14ac:dyDescent="0.25">
      <c r="A54" s="57">
        <v>43939</v>
      </c>
      <c r="B54" s="56"/>
      <c r="C54" s="56">
        <v>902.93447809577424</v>
      </c>
      <c r="D54" s="56">
        <v>1071.2911467914055</v>
      </c>
      <c r="E54" s="56">
        <v>1013.0217866146837</v>
      </c>
      <c r="F54" s="56">
        <v>802.38649489788475</v>
      </c>
      <c r="G54" s="56">
        <v>1164.1058433182543</v>
      </c>
      <c r="H54" s="56">
        <v>1233.5316602316607</v>
      </c>
      <c r="I54" s="56">
        <v>1472.7882352941176</v>
      </c>
      <c r="J54" s="56">
        <v>866.56623376623395</v>
      </c>
      <c r="K54" s="56">
        <v>2809.8510346997832</v>
      </c>
      <c r="L54" s="56">
        <v>4042.4280501996209</v>
      </c>
      <c r="M54" s="56">
        <f t="shared" si="0"/>
        <v>1133.1733870967744</v>
      </c>
    </row>
    <row r="55" spans="1:13" x14ac:dyDescent="0.25">
      <c r="A55" s="57">
        <v>43940</v>
      </c>
      <c r="B55" s="56"/>
      <c r="C55" s="56">
        <v>926.40108167454753</v>
      </c>
      <c r="D55" s="56">
        <v>1096.3252591258001</v>
      </c>
      <c r="E55" s="56">
        <v>1038.1256742628987</v>
      </c>
      <c r="F55" s="56">
        <v>791.67649704077496</v>
      </c>
      <c r="G55" s="56">
        <v>1185.5659891075345</v>
      </c>
      <c r="H55" s="56">
        <v>1258.5629343629344</v>
      </c>
      <c r="I55" s="56">
        <v>1497.1098039215681</v>
      </c>
      <c r="J55" s="56">
        <v>888.7012987012987</v>
      </c>
      <c r="K55" s="56">
        <v>2909.3834749801827</v>
      </c>
      <c r="L55" s="56">
        <v>4193.5960845319305</v>
      </c>
      <c r="M55" s="56">
        <f t="shared" si="0"/>
        <v>1151.7721774193544</v>
      </c>
    </row>
    <row r="56" spans="1:13" x14ac:dyDescent="0.25">
      <c r="A56" s="57">
        <v>43941</v>
      </c>
      <c r="B56" s="56"/>
      <c r="C56" s="56">
        <v>949.86768525332081</v>
      </c>
      <c r="D56" s="56">
        <v>1121.3593714601948</v>
      </c>
      <c r="E56" s="56">
        <v>1063.2295619111142</v>
      </c>
      <c r="F56" s="56">
        <v>780.96649918366563</v>
      </c>
      <c r="G56" s="56">
        <v>1207.0261348968156</v>
      </c>
      <c r="H56" s="56">
        <v>1283.5942084942089</v>
      </c>
      <c r="I56" s="56">
        <v>1521.4313725490194</v>
      </c>
      <c r="J56" s="56">
        <v>910.8363636363639</v>
      </c>
      <c r="K56" s="56">
        <v>3008.9159152605826</v>
      </c>
      <c r="L56" s="56">
        <v>4344.7641188642401</v>
      </c>
      <c r="M56" s="56">
        <f t="shared" si="0"/>
        <v>1170.3709677419356</v>
      </c>
    </row>
    <row r="57" spans="1:13" x14ac:dyDescent="0.25">
      <c r="A57" s="57">
        <v>43942</v>
      </c>
      <c r="B57" s="56"/>
      <c r="C57" s="56">
        <v>973.33428883209399</v>
      </c>
      <c r="D57" s="56">
        <v>1146.3934837945894</v>
      </c>
      <c r="E57" s="56">
        <v>1088.3334495593288</v>
      </c>
      <c r="F57" s="56">
        <v>770.25650132655596</v>
      </c>
      <c r="G57" s="56">
        <v>1228.4862806860958</v>
      </c>
      <c r="H57" s="56">
        <v>1308.6254826254826</v>
      </c>
      <c r="I57" s="56">
        <v>1545.7529411764701</v>
      </c>
      <c r="J57" s="56">
        <v>932.97142857142853</v>
      </c>
      <c r="K57" s="56">
        <v>3108.448355540982</v>
      </c>
      <c r="L57" s="56">
        <v>4495.9321531965497</v>
      </c>
      <c r="M57" s="56">
        <f t="shared" si="0"/>
        <v>1188.9697580645159</v>
      </c>
    </row>
    <row r="58" spans="1:13" x14ac:dyDescent="0.25">
      <c r="A58" s="57">
        <v>43943</v>
      </c>
      <c r="B58" s="56"/>
      <c r="C58" s="56">
        <v>996.80089241086739</v>
      </c>
      <c r="D58" s="56">
        <v>1171.4275961289841</v>
      </c>
      <c r="E58" s="56">
        <v>1113.4373372075443</v>
      </c>
      <c r="F58" s="56">
        <v>759.54650346944675</v>
      </c>
      <c r="G58" s="56">
        <v>1249.9464264753767</v>
      </c>
      <c r="H58" s="56">
        <v>1333.6567567567572</v>
      </c>
      <c r="I58" s="56">
        <v>1570.0745098039215</v>
      </c>
      <c r="J58" s="56">
        <v>955.10649350649362</v>
      </c>
      <c r="K58" s="56">
        <v>3207.9807958213814</v>
      </c>
      <c r="L58" s="56">
        <v>4647.1001875288594</v>
      </c>
      <c r="M58" s="56">
        <f t="shared" si="0"/>
        <v>1207.5685483870968</v>
      </c>
    </row>
    <row r="59" spans="1:13" x14ac:dyDescent="0.25">
      <c r="A59" s="57">
        <v>43944</v>
      </c>
      <c r="B59" s="56"/>
      <c r="C59" s="56">
        <v>1020.2674959896406</v>
      </c>
      <c r="D59" s="56">
        <v>1196.4617084633787</v>
      </c>
      <c r="E59" s="56">
        <v>1138.5412248557589</v>
      </c>
      <c r="F59" s="56">
        <v>748.83650561233696</v>
      </c>
      <c r="G59" s="56">
        <v>1271.4065722646571</v>
      </c>
      <c r="H59" s="56">
        <v>1358.6880308880309</v>
      </c>
      <c r="I59" s="56">
        <v>1594.396078431372</v>
      </c>
      <c r="J59" s="56">
        <v>977.24155844155837</v>
      </c>
      <c r="K59" s="56">
        <v>3307.5132361017813</v>
      </c>
      <c r="L59" s="56">
        <v>4798.268221861169</v>
      </c>
      <c r="M59" s="56">
        <f t="shared" si="0"/>
        <v>1226.1673387096771</v>
      </c>
    </row>
    <row r="60" spans="1:13" x14ac:dyDescent="0.25">
      <c r="A60" s="57">
        <v>43945</v>
      </c>
      <c r="B60" s="56"/>
      <c r="C60" s="56">
        <v>1043.734099568414</v>
      </c>
      <c r="D60" s="56">
        <v>1221.4958207977734</v>
      </c>
      <c r="E60" s="56">
        <v>1163.6451125039746</v>
      </c>
      <c r="F60" s="56">
        <v>738.12650775522775</v>
      </c>
      <c r="G60" s="56">
        <v>1292.866718053938</v>
      </c>
      <c r="H60" s="56">
        <v>1383.7193050193055</v>
      </c>
      <c r="I60" s="56">
        <v>1618.7176470588236</v>
      </c>
      <c r="J60" s="56">
        <v>999.37662337662357</v>
      </c>
      <c r="K60" s="56">
        <v>3407.0456763821808</v>
      </c>
      <c r="L60" s="56">
        <v>4949.4362561934786</v>
      </c>
      <c r="M60" s="56">
        <f t="shared" si="0"/>
        <v>1244.7661290322583</v>
      </c>
    </row>
    <row r="61" spans="1:13" x14ac:dyDescent="0.25">
      <c r="A61" s="57">
        <v>43946</v>
      </c>
      <c r="B61" s="56"/>
      <c r="C61" s="56">
        <v>1067.2007031471871</v>
      </c>
      <c r="D61" s="56">
        <v>1246.529933132168</v>
      </c>
      <c r="E61" s="56">
        <v>1188.7490001521892</v>
      </c>
      <c r="F61" s="56">
        <v>727.41650989811808</v>
      </c>
      <c r="G61" s="56">
        <v>1314.3268638432182</v>
      </c>
      <c r="H61" s="56">
        <v>1408.7505791505791</v>
      </c>
      <c r="I61" s="56">
        <v>1643.039215686274</v>
      </c>
      <c r="J61" s="56">
        <v>1021.5116883116883</v>
      </c>
      <c r="K61" s="56">
        <v>3506.5781166625802</v>
      </c>
      <c r="L61" s="56">
        <v>5100.6042905257882</v>
      </c>
      <c r="M61" s="56">
        <f t="shared" si="0"/>
        <v>1263.3649193548383</v>
      </c>
    </row>
    <row r="62" spans="1:13" x14ac:dyDescent="0.25">
      <c r="A62" s="57">
        <v>43947</v>
      </c>
      <c r="B62" s="56"/>
      <c r="C62" s="56">
        <v>1090.6673067259603</v>
      </c>
      <c r="D62" s="56">
        <v>1271.5640454665627</v>
      </c>
      <c r="E62" s="56">
        <v>1213.8528878004047</v>
      </c>
      <c r="F62" s="56">
        <v>716.70651204100875</v>
      </c>
      <c r="G62" s="56">
        <v>1335.7870096324993</v>
      </c>
      <c r="H62" s="56">
        <v>1433.7818532818537</v>
      </c>
      <c r="I62" s="56">
        <v>1667.3607843137254</v>
      </c>
      <c r="J62" s="56">
        <v>1043.6467532467534</v>
      </c>
      <c r="K62" s="56">
        <v>3606.1105569429801</v>
      </c>
      <c r="L62" s="56">
        <v>5251.7723248580978</v>
      </c>
      <c r="M62" s="56">
        <f t="shared" si="0"/>
        <v>1281.9637096774193</v>
      </c>
    </row>
    <row r="63" spans="1:13" x14ac:dyDescent="0.25">
      <c r="A63" s="57">
        <v>43948</v>
      </c>
      <c r="B63" s="56"/>
      <c r="C63" s="56">
        <v>1114.1339103047337</v>
      </c>
      <c r="D63" s="56">
        <v>1296.5981578009573</v>
      </c>
      <c r="E63" s="56">
        <v>1238.9567754486195</v>
      </c>
      <c r="F63" s="56">
        <v>705.99651418389908</v>
      </c>
      <c r="G63" s="56">
        <v>1357.2471554217793</v>
      </c>
      <c r="H63" s="56">
        <v>1458.8131274131274</v>
      </c>
      <c r="I63" s="56">
        <v>1691.6823529411761</v>
      </c>
      <c r="J63" s="56">
        <v>1065.7818181818182</v>
      </c>
      <c r="K63" s="56">
        <v>3705.6429972233796</v>
      </c>
      <c r="L63" s="56">
        <v>5402.9403591904074</v>
      </c>
      <c r="M63" s="56">
        <f t="shared" si="0"/>
        <v>1300.5624999999998</v>
      </c>
    </row>
    <row r="64" spans="1:13" x14ac:dyDescent="0.25">
      <c r="A64" s="57">
        <v>43949</v>
      </c>
      <c r="B64" s="56"/>
      <c r="C64" s="56">
        <v>1137.6005138835071</v>
      </c>
      <c r="D64" s="56">
        <v>1321.632270135352</v>
      </c>
      <c r="E64" s="56">
        <v>1264.0606630968348</v>
      </c>
      <c r="F64" s="56">
        <v>695.28651632678987</v>
      </c>
      <c r="G64" s="56">
        <v>1378.7073012110607</v>
      </c>
      <c r="H64" s="56">
        <v>1483.844401544402</v>
      </c>
      <c r="I64" s="56">
        <v>1716.0039215686274</v>
      </c>
      <c r="J64" s="56">
        <v>1087.9168831168831</v>
      </c>
      <c r="K64" s="56">
        <v>3805.175437503779</v>
      </c>
      <c r="L64" s="56">
        <v>5554.1083935227171</v>
      </c>
      <c r="M64" s="56">
        <f t="shared" si="0"/>
        <v>1319.1612903225807</v>
      </c>
    </row>
    <row r="65" spans="1:13" x14ac:dyDescent="0.25">
      <c r="A65" s="57">
        <v>43950</v>
      </c>
      <c r="B65" s="56"/>
      <c r="C65" s="56">
        <v>1161.0671174622803</v>
      </c>
      <c r="D65" s="56">
        <v>1346.6663824697466</v>
      </c>
      <c r="E65" s="56">
        <v>1289.1645507450496</v>
      </c>
      <c r="F65" s="56">
        <v>684.57651846968008</v>
      </c>
      <c r="G65" s="56">
        <v>1400.1674470003406</v>
      </c>
      <c r="H65" s="56">
        <v>1508.8756756756757</v>
      </c>
      <c r="I65" s="56">
        <v>1740.3254901960779</v>
      </c>
      <c r="J65" s="56">
        <v>1110.0519480519481</v>
      </c>
      <c r="K65" s="56">
        <v>3904.7078777841789</v>
      </c>
      <c r="L65" s="56">
        <v>5705.2764278550267</v>
      </c>
      <c r="M65" s="56">
        <f t="shared" si="0"/>
        <v>1337.7600806451608</v>
      </c>
    </row>
    <row r="66" spans="1:13" x14ac:dyDescent="0.25">
      <c r="A66" s="57">
        <v>43951</v>
      </c>
      <c r="B66" s="56"/>
      <c r="C66" s="56">
        <v>1184.5337210410535</v>
      </c>
      <c r="D66" s="56">
        <v>1371.7004948041413</v>
      </c>
      <c r="E66" s="56">
        <v>1314.2684383932651</v>
      </c>
      <c r="F66" s="56">
        <v>673.86652061257087</v>
      </c>
      <c r="G66" s="56">
        <v>1421.6275927896218</v>
      </c>
      <c r="H66" s="56">
        <v>1533.9069498069503</v>
      </c>
      <c r="I66" s="56">
        <v>1764.6470588235295</v>
      </c>
      <c r="J66" s="56">
        <v>1132.1870129870131</v>
      </c>
      <c r="K66" s="56">
        <v>4004.2403180645783</v>
      </c>
      <c r="L66" s="56">
        <v>5856.4444621873363</v>
      </c>
      <c r="M66" s="56">
        <f t="shared" si="0"/>
        <v>1356.3588709677422</v>
      </c>
    </row>
    <row r="67" spans="1:13" x14ac:dyDescent="0.25">
      <c r="A67" s="57">
        <v>43952</v>
      </c>
      <c r="B67" s="68"/>
      <c r="C67" s="68">
        <v>1208.0003246198266</v>
      </c>
      <c r="D67" s="68">
        <v>1396.7346071385359</v>
      </c>
      <c r="E67" s="68">
        <v>1339.3723260414797</v>
      </c>
      <c r="F67" s="68">
        <v>663.1565227554612</v>
      </c>
      <c r="G67" s="68">
        <v>1443.087738578902</v>
      </c>
      <c r="H67" s="68">
        <v>1558.9382239382239</v>
      </c>
      <c r="I67" s="68"/>
      <c r="J67" s="68"/>
      <c r="K67" s="68"/>
      <c r="L67" s="68"/>
      <c r="M67" s="68">
        <f t="shared" ref="M67:M87" si="1">_xlfn.FORECAST.ETS(A67,$B$2:$B$32,$A$2:$A$32,1,1)</f>
        <v>1374.9576612903222</v>
      </c>
    </row>
    <row r="68" spans="1:13" x14ac:dyDescent="0.25">
      <c r="A68" s="57">
        <v>43953</v>
      </c>
      <c r="B68" s="68"/>
      <c r="C68" s="68">
        <v>1231.4669281986</v>
      </c>
      <c r="D68" s="68">
        <v>1421.7687194729306</v>
      </c>
      <c r="E68" s="68">
        <v>1364.4762136896954</v>
      </c>
      <c r="F68" s="68">
        <v>652.44652489835187</v>
      </c>
      <c r="G68" s="68">
        <v>1464.5478843681831</v>
      </c>
      <c r="H68" s="68">
        <v>1583.9694980694985</v>
      </c>
      <c r="I68" s="68"/>
      <c r="J68" s="68"/>
      <c r="K68" s="68"/>
      <c r="L68" s="68"/>
      <c r="M68" s="68">
        <f t="shared" si="1"/>
        <v>1393.5564516129032</v>
      </c>
    </row>
    <row r="69" spans="1:13" x14ac:dyDescent="0.25">
      <c r="A69" s="57">
        <v>43954</v>
      </c>
      <c r="B69" s="68"/>
      <c r="C69" s="68">
        <v>1254.9335317773734</v>
      </c>
      <c r="D69" s="68">
        <v>1446.8028318073252</v>
      </c>
      <c r="E69" s="68">
        <v>1389.58010133791</v>
      </c>
      <c r="F69" s="68">
        <v>641.7365270412422</v>
      </c>
      <c r="G69" s="68">
        <v>1486.0080301574633</v>
      </c>
      <c r="H69" s="68">
        <v>1609.0007722007722</v>
      </c>
      <c r="I69" s="68"/>
      <c r="J69" s="68"/>
      <c r="K69" s="68"/>
      <c r="L69" s="68"/>
      <c r="M69" s="68">
        <f t="shared" si="1"/>
        <v>1412.1552419354834</v>
      </c>
    </row>
    <row r="70" spans="1:13" x14ac:dyDescent="0.25">
      <c r="A70" s="57">
        <v>43955</v>
      </c>
      <c r="B70" s="68"/>
      <c r="C70" s="68">
        <v>1278.4001353561466</v>
      </c>
      <c r="D70" s="68">
        <v>1471.8369441417196</v>
      </c>
      <c r="E70" s="68">
        <v>1414.6839889861255</v>
      </c>
      <c r="F70" s="68">
        <v>631.02652918413298</v>
      </c>
      <c r="G70" s="68">
        <v>1507.4681759467442</v>
      </c>
      <c r="H70" s="68">
        <v>1634.0320463320468</v>
      </c>
      <c r="I70" s="68"/>
      <c r="J70" s="68"/>
      <c r="K70" s="68"/>
      <c r="L70" s="68"/>
      <c r="M70" s="68">
        <f t="shared" si="1"/>
        <v>1430.7540322580646</v>
      </c>
    </row>
    <row r="71" spans="1:13" x14ac:dyDescent="0.25">
      <c r="A71" s="57">
        <v>43956</v>
      </c>
      <c r="B71" s="68"/>
      <c r="C71" s="68">
        <v>1301.8667389349198</v>
      </c>
      <c r="D71" s="68">
        <v>1496.8710564761143</v>
      </c>
      <c r="E71" s="68">
        <v>1439.7878766343404</v>
      </c>
      <c r="F71" s="68">
        <v>620.3165313270232</v>
      </c>
      <c r="G71" s="68">
        <v>1528.9283217360246</v>
      </c>
      <c r="H71" s="68">
        <v>1659.0633204633205</v>
      </c>
      <c r="I71" s="68"/>
      <c r="J71" s="68"/>
      <c r="K71" s="68"/>
      <c r="L71" s="68"/>
      <c r="M71" s="68">
        <f t="shared" si="1"/>
        <v>1449.3528225806447</v>
      </c>
    </row>
    <row r="72" spans="1:13" x14ac:dyDescent="0.25">
      <c r="A72" s="57">
        <v>43957</v>
      </c>
      <c r="B72" s="68"/>
      <c r="C72" s="68">
        <v>1325.333342513693</v>
      </c>
      <c r="D72" s="68">
        <v>1521.9051688105089</v>
      </c>
      <c r="E72" s="68">
        <v>1464.8917642825556</v>
      </c>
      <c r="F72" s="68">
        <v>609.60653346991387</v>
      </c>
      <c r="G72" s="68">
        <v>1550.3884675253055</v>
      </c>
      <c r="H72" s="68">
        <v>1684.094594594595</v>
      </c>
      <c r="I72" s="68"/>
      <c r="J72" s="68"/>
      <c r="K72" s="68"/>
      <c r="L72" s="68"/>
      <c r="M72" s="68">
        <f t="shared" si="1"/>
        <v>1467.9516129032259</v>
      </c>
    </row>
    <row r="73" spans="1:13" x14ac:dyDescent="0.25">
      <c r="A73" s="57">
        <v>43958</v>
      </c>
      <c r="B73" s="68"/>
      <c r="C73" s="68">
        <v>1348.7999460924664</v>
      </c>
      <c r="D73" s="68">
        <v>1546.9392811449036</v>
      </c>
      <c r="E73" s="68">
        <v>1489.9956519307705</v>
      </c>
      <c r="F73" s="68">
        <v>598.8965356128042</v>
      </c>
      <c r="G73" s="68">
        <v>1571.8486133145857</v>
      </c>
      <c r="H73" s="68">
        <v>1709.1258687258687</v>
      </c>
      <c r="I73" s="68"/>
      <c r="J73" s="68"/>
      <c r="K73" s="68"/>
      <c r="L73" s="68"/>
      <c r="M73" s="68">
        <f t="shared" si="1"/>
        <v>1486.5504032258061</v>
      </c>
    </row>
    <row r="74" spans="1:13" x14ac:dyDescent="0.25">
      <c r="A74" s="57">
        <v>43959</v>
      </c>
      <c r="B74" s="68"/>
      <c r="C74" s="68">
        <v>1372.2665496712398</v>
      </c>
      <c r="D74" s="68">
        <v>1571.9733934792982</v>
      </c>
      <c r="E74" s="68">
        <v>1515.099539578986</v>
      </c>
      <c r="F74" s="68">
        <v>588.18653775569499</v>
      </c>
      <c r="G74" s="68">
        <v>1593.3087591038668</v>
      </c>
      <c r="H74" s="68">
        <v>1734.1571428571433</v>
      </c>
      <c r="I74" s="68"/>
      <c r="J74" s="68"/>
      <c r="K74" s="68"/>
      <c r="L74" s="68"/>
      <c r="M74" s="68">
        <f t="shared" si="1"/>
        <v>1505.1491935483871</v>
      </c>
    </row>
    <row r="75" spans="1:13" x14ac:dyDescent="0.25">
      <c r="A75" s="57">
        <v>43960</v>
      </c>
      <c r="B75" s="68"/>
      <c r="C75" s="68">
        <v>1395.7331532500129</v>
      </c>
      <c r="D75" s="68">
        <v>1597.0075058136929</v>
      </c>
      <c r="E75" s="68">
        <v>1540.2034272272006</v>
      </c>
      <c r="F75" s="68">
        <v>577.4765398985852</v>
      </c>
      <c r="G75" s="68">
        <v>1614.7689048931468</v>
      </c>
      <c r="H75" s="68">
        <v>1759.188416988417</v>
      </c>
      <c r="I75" s="68"/>
      <c r="J75" s="68"/>
      <c r="K75" s="68"/>
      <c r="L75" s="68"/>
      <c r="M75" s="68">
        <f t="shared" si="1"/>
        <v>1523.7479838709673</v>
      </c>
    </row>
    <row r="76" spans="1:13" x14ac:dyDescent="0.25">
      <c r="A76" s="57">
        <v>43961</v>
      </c>
      <c r="B76" s="68"/>
      <c r="C76" s="68">
        <v>1419.1997568287861</v>
      </c>
      <c r="D76" s="68">
        <v>1622.0416181480875</v>
      </c>
      <c r="E76" s="68">
        <v>1565.3073148754163</v>
      </c>
      <c r="F76" s="68">
        <v>566.76654204147599</v>
      </c>
      <c r="G76" s="68">
        <v>1636.2290506824281</v>
      </c>
      <c r="H76" s="68">
        <v>1784.2196911196916</v>
      </c>
      <c r="I76" s="68"/>
      <c r="J76" s="68"/>
      <c r="K76" s="68"/>
      <c r="L76" s="68"/>
      <c r="M76" s="68">
        <f t="shared" si="1"/>
        <v>1542.3467741935485</v>
      </c>
    </row>
    <row r="77" spans="1:13" x14ac:dyDescent="0.25">
      <c r="A77" s="57">
        <v>43962</v>
      </c>
      <c r="B77" s="68"/>
      <c r="C77" s="68">
        <v>1442.6663604075595</v>
      </c>
      <c r="D77" s="68">
        <v>1647.075730482482</v>
      </c>
      <c r="E77" s="68">
        <v>1590.4112025236307</v>
      </c>
      <c r="F77" s="68">
        <v>556.05654418436632</v>
      </c>
      <c r="G77" s="68">
        <v>1657.6891964717081</v>
      </c>
      <c r="H77" s="68">
        <v>1809.2509652509652</v>
      </c>
      <c r="I77" s="68"/>
      <c r="J77" s="68"/>
      <c r="K77" s="68"/>
      <c r="L77" s="68"/>
      <c r="M77" s="68">
        <f t="shared" si="1"/>
        <v>1560.9455645161286</v>
      </c>
    </row>
    <row r="78" spans="1:13" x14ac:dyDescent="0.25">
      <c r="A78" s="57">
        <v>43963</v>
      </c>
      <c r="B78" s="68"/>
      <c r="C78" s="68">
        <v>1466.1329639863327</v>
      </c>
      <c r="D78" s="68">
        <v>1672.1098428168766</v>
      </c>
      <c r="E78" s="68">
        <v>1615.5150901718464</v>
      </c>
      <c r="F78" s="68">
        <v>545.34654632725699</v>
      </c>
      <c r="G78" s="68">
        <v>1679.1493422609892</v>
      </c>
      <c r="H78" s="68">
        <v>1834.2822393822398</v>
      </c>
      <c r="I78" s="68"/>
      <c r="J78" s="68"/>
      <c r="K78" s="68"/>
      <c r="L78" s="68"/>
      <c r="M78" s="68">
        <f t="shared" si="1"/>
        <v>1579.5443548387098</v>
      </c>
    </row>
    <row r="79" spans="1:13" x14ac:dyDescent="0.25">
      <c r="A79" s="57">
        <v>43964</v>
      </c>
      <c r="B79" s="68"/>
      <c r="C79" s="68">
        <v>1489.5995675651061</v>
      </c>
      <c r="D79" s="68">
        <v>1697.1439551512713</v>
      </c>
      <c r="E79" s="68">
        <v>1640.618977820061</v>
      </c>
      <c r="F79" s="68">
        <v>534.63654847014732</v>
      </c>
      <c r="G79" s="68">
        <v>1700.6094880502694</v>
      </c>
      <c r="H79" s="68">
        <v>1859.3135135135135</v>
      </c>
      <c r="I79" s="68"/>
      <c r="J79" s="68"/>
      <c r="K79" s="68"/>
      <c r="L79" s="68"/>
      <c r="M79" s="68">
        <f t="shared" si="1"/>
        <v>1598.14314516129</v>
      </c>
    </row>
    <row r="80" spans="1:13" x14ac:dyDescent="0.25">
      <c r="A80" s="57">
        <v>43965</v>
      </c>
      <c r="B80" s="68"/>
      <c r="C80" s="68">
        <v>1513.0661711438793</v>
      </c>
      <c r="D80" s="68">
        <v>1722.1780674856659</v>
      </c>
      <c r="E80" s="68">
        <v>1665.7228654682765</v>
      </c>
      <c r="F80" s="68">
        <v>523.9265506130381</v>
      </c>
      <c r="G80" s="68">
        <v>1722.0696338395505</v>
      </c>
      <c r="H80" s="68">
        <v>1884.3447876447881</v>
      </c>
      <c r="I80" s="68"/>
      <c r="J80" s="68"/>
      <c r="K80" s="68"/>
      <c r="L80" s="68"/>
      <c r="M80" s="68">
        <f t="shared" si="1"/>
        <v>1616.741935483871</v>
      </c>
    </row>
    <row r="81" spans="1:13" x14ac:dyDescent="0.25">
      <c r="A81" s="57">
        <v>43966</v>
      </c>
      <c r="B81" s="68"/>
      <c r="C81" s="68">
        <v>1536.5327747226524</v>
      </c>
      <c r="D81" s="68">
        <v>1747.2121798200606</v>
      </c>
      <c r="E81" s="68">
        <v>1690.8267531164913</v>
      </c>
      <c r="F81" s="68">
        <v>513.21655275592832</v>
      </c>
      <c r="G81" s="68">
        <v>1743.5297796288307</v>
      </c>
      <c r="H81" s="68">
        <v>1909.3760617760618</v>
      </c>
      <c r="I81" s="68"/>
      <c r="J81" s="68"/>
      <c r="K81" s="68"/>
      <c r="L81" s="68"/>
      <c r="M81" s="68">
        <f t="shared" si="1"/>
        <v>1635.3407258064512</v>
      </c>
    </row>
    <row r="82" spans="1:13" x14ac:dyDescent="0.25">
      <c r="A82" s="57">
        <v>43967</v>
      </c>
      <c r="B82" s="68"/>
      <c r="C82" s="68">
        <v>1559.9993783014258</v>
      </c>
      <c r="D82" s="68">
        <v>1772.2462921544552</v>
      </c>
      <c r="E82" s="68">
        <v>1715.9306407647068</v>
      </c>
      <c r="F82" s="68">
        <v>502.5065548988191</v>
      </c>
      <c r="G82" s="68">
        <v>1764.9899254181116</v>
      </c>
      <c r="H82" s="68">
        <v>1934.4073359073363</v>
      </c>
      <c r="I82" s="68"/>
      <c r="J82" s="68"/>
      <c r="K82" s="68"/>
      <c r="L82" s="68"/>
      <c r="M82" s="68">
        <f t="shared" si="1"/>
        <v>1653.9395161290324</v>
      </c>
    </row>
    <row r="83" spans="1:13" x14ac:dyDescent="0.25">
      <c r="A83" s="57">
        <v>43968</v>
      </c>
      <c r="B83" s="68"/>
      <c r="C83" s="68">
        <v>1583.4659818801993</v>
      </c>
      <c r="D83" s="68">
        <v>1797.2804044888499</v>
      </c>
      <c r="E83" s="68">
        <v>1741.0345284129214</v>
      </c>
      <c r="F83" s="68">
        <v>491.79655704170938</v>
      </c>
      <c r="G83" s="68">
        <v>1786.4500712073921</v>
      </c>
      <c r="H83" s="68">
        <v>1959.43861003861</v>
      </c>
      <c r="I83" s="68"/>
      <c r="J83" s="68"/>
      <c r="K83" s="68"/>
      <c r="L83" s="68"/>
      <c r="M83" s="68">
        <f t="shared" si="1"/>
        <v>1672.5383064516125</v>
      </c>
    </row>
    <row r="84" spans="1:13" x14ac:dyDescent="0.25">
      <c r="A84" s="57">
        <v>43969</v>
      </c>
      <c r="B84" s="68"/>
      <c r="C84" s="68">
        <v>1606.9325854589724</v>
      </c>
      <c r="D84" s="68">
        <v>1822.3145168232445</v>
      </c>
      <c r="E84" s="68">
        <v>1766.1384160611369</v>
      </c>
      <c r="F84" s="68">
        <v>481.08655918460011</v>
      </c>
      <c r="G84" s="68">
        <v>1807.9102169966729</v>
      </c>
      <c r="H84" s="68">
        <v>1984.4698841698846</v>
      </c>
      <c r="I84" s="68"/>
      <c r="J84" s="68"/>
      <c r="K84" s="68"/>
      <c r="L84" s="68"/>
      <c r="M84" s="68">
        <f t="shared" si="1"/>
        <v>1691.1370967741937</v>
      </c>
    </row>
    <row r="85" spans="1:13" x14ac:dyDescent="0.25">
      <c r="A85" s="57">
        <v>43970</v>
      </c>
      <c r="B85" s="68"/>
      <c r="C85" s="68">
        <v>1630.3991890377456</v>
      </c>
      <c r="D85" s="68">
        <v>1847.3486291576392</v>
      </c>
      <c r="E85" s="68">
        <v>1791.2423037093517</v>
      </c>
      <c r="F85" s="68">
        <v>470.37656132749044</v>
      </c>
      <c r="G85" s="68">
        <v>1829.3703627859531</v>
      </c>
      <c r="H85" s="68">
        <v>2009.5011583011583</v>
      </c>
      <c r="I85" s="68"/>
      <c r="J85" s="68"/>
      <c r="K85" s="68"/>
      <c r="L85" s="68"/>
      <c r="M85" s="68">
        <f t="shared" si="1"/>
        <v>1709.7358870967739</v>
      </c>
    </row>
    <row r="86" spans="1:13" x14ac:dyDescent="0.25">
      <c r="A86" s="57">
        <v>43971</v>
      </c>
      <c r="B86" s="68"/>
      <c r="C86" s="68">
        <v>1653.865792616519</v>
      </c>
      <c r="D86" s="68">
        <v>1872.3827414920338</v>
      </c>
      <c r="E86" s="68">
        <v>1816.3461913575672</v>
      </c>
      <c r="F86" s="68">
        <v>459.66656347038116</v>
      </c>
      <c r="G86" s="68">
        <v>1850.8305085752343</v>
      </c>
      <c r="H86" s="68">
        <v>2034.5324324324329</v>
      </c>
      <c r="I86" s="68"/>
      <c r="J86" s="68"/>
      <c r="K86" s="68"/>
      <c r="L86" s="68"/>
      <c r="M86" s="68">
        <f t="shared" si="1"/>
        <v>1728.3346774193549</v>
      </c>
    </row>
    <row r="87" spans="1:13" x14ac:dyDescent="0.25">
      <c r="A87" s="57">
        <v>43972</v>
      </c>
      <c r="B87" s="68"/>
      <c r="C87" s="68">
        <v>1677.3323961952922</v>
      </c>
      <c r="D87" s="68">
        <v>1897.4168538264285</v>
      </c>
      <c r="E87" s="68">
        <v>1841.4500790057818</v>
      </c>
      <c r="F87" s="68">
        <v>448.95656561327144</v>
      </c>
      <c r="G87" s="68">
        <v>1872.2906543645145</v>
      </c>
      <c r="H87" s="68">
        <v>2059.5637065637065</v>
      </c>
      <c r="I87" s="68"/>
      <c r="J87" s="68"/>
      <c r="K87" s="68"/>
      <c r="L87" s="68"/>
      <c r="M87" s="68">
        <f t="shared" si="1"/>
        <v>1746.9334677419349</v>
      </c>
    </row>
    <row r="88" spans="1:13" x14ac:dyDescent="0.25">
      <c r="A88" s="76"/>
      <c r="B88" s="68"/>
      <c r="C88" s="68">
        <v>1700.7989997740654</v>
      </c>
      <c r="D88" s="68">
        <v>1922.4509661608231</v>
      </c>
      <c r="E88" s="68">
        <v>1866.5539666539973</v>
      </c>
      <c r="F88" s="68">
        <v>438.24656775616222</v>
      </c>
      <c r="G88" s="68">
        <v>1893.7508001537954</v>
      </c>
      <c r="H88" s="68"/>
      <c r="I88" s="68"/>
      <c r="J88" s="68"/>
      <c r="K88" s="68"/>
      <c r="L88" s="68"/>
      <c r="M88" s="68" t="e">
        <f>_xlfn.FORECAST.ETS(A88,$B$2:$B$32,$A$2:$A$32,1,1)</f>
        <v>#NUM!</v>
      </c>
    </row>
    <row r="89" spans="1:13" x14ac:dyDescent="0.25">
      <c r="A89" s="76"/>
      <c r="B89" s="68"/>
      <c r="C89" s="68">
        <v>1724.2656033528388</v>
      </c>
      <c r="D89" s="68">
        <v>1947.4850784952177</v>
      </c>
      <c r="E89" s="68">
        <v>1891.6578543022119</v>
      </c>
      <c r="F89" s="68">
        <v>427.53656989905244</v>
      </c>
      <c r="G89" s="68"/>
      <c r="H89" s="68"/>
      <c r="I89" s="68"/>
      <c r="J89" s="68"/>
      <c r="K89" s="68"/>
      <c r="L89" s="68"/>
      <c r="M89" s="68" t="e">
        <f>_xlfn.FORECAST.ETS(A89,$B$2:$B$32,$A$2:$A$32,1,1)</f>
        <v>#NUM!</v>
      </c>
    </row>
    <row r="90" spans="1:13" x14ac:dyDescent="0.25">
      <c r="A90" s="76"/>
      <c r="B90" s="68"/>
      <c r="C90" s="68">
        <v>1747.7322069316119</v>
      </c>
      <c r="D90" s="68">
        <v>1972.5191908296124</v>
      </c>
      <c r="E90" s="68">
        <v>1916.7617419504277</v>
      </c>
      <c r="F90" s="68"/>
      <c r="G90" s="68"/>
      <c r="H90" s="68"/>
      <c r="I90" s="68"/>
      <c r="J90" s="68"/>
      <c r="K90" s="68"/>
      <c r="L90" s="68"/>
      <c r="M90" s="68" t="e">
        <f>_xlfn.FORECAST.ETS(A90,$B$2:$B$32,$A$2:$A$32,1,1)</f>
        <v>#NUM!</v>
      </c>
    </row>
    <row r="91" spans="1:13" x14ac:dyDescent="0.25">
      <c r="A91" s="76"/>
      <c r="B91" s="68"/>
      <c r="C91" s="68">
        <v>1771.1988105103853</v>
      </c>
      <c r="D91" s="68">
        <v>1997.553303164007</v>
      </c>
      <c r="E91" s="68"/>
      <c r="F91" s="68"/>
      <c r="G91" s="68"/>
      <c r="H91" s="68"/>
      <c r="I91" s="68"/>
      <c r="J91" s="68"/>
      <c r="K91" s="68"/>
      <c r="L91" s="68"/>
      <c r="M91" s="68" t="e">
        <f>_xlfn.FORECAST.ETS(A91,$B$2:$B$32,$A$2:$A$32,1,1)</f>
        <v>#NUM!</v>
      </c>
    </row>
    <row r="92" spans="1:13" x14ac:dyDescent="0.25">
      <c r="A92" s="76"/>
      <c r="B92" s="68"/>
      <c r="C92" s="68">
        <v>1794.6654140891585</v>
      </c>
      <c r="D92" s="68"/>
      <c r="E92" s="68"/>
      <c r="F92" s="68"/>
      <c r="G92" s="68"/>
      <c r="H92" s="68"/>
      <c r="I92" s="68"/>
      <c r="J92" s="68"/>
      <c r="K92" s="68"/>
      <c r="L92" s="68"/>
      <c r="M92" s="68" t="e">
        <f>_xlfn.FORECAST.ETS(A92,$B$2:$B$32,$A$2:$A$32,1,1)</f>
        <v>#NUM!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62D4-0A13-4DF8-9715-E8CCA7423455}">
  <dimension ref="A1:H91"/>
  <sheetViews>
    <sheetView topLeftCell="A73" workbookViewId="0">
      <selection activeCell="C2" sqref="C2:C91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_xlfn.FORECAST.ETS.STAT($B$2:$B$41,$A$2:$A$41,1,1,1)</f>
        <v>0.75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_xlfn.FORECAST.ETS.STAT($B$2:$B$41,$A$2:$A$41,2,1,1)</f>
        <v>1E-3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_xlfn.FORECAST.ETS.STAT($B$2:$B$41,$A$2:$A$41,3,1,1)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_xlfn.FORECAST.ETS.STAT($B$2:$B$41,$A$2:$A$41,4,1,1)</f>
        <v>4.5022706800180901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_xlfn.FORECAST.ETS.STAT($B$2:$B$41,$A$2:$A$41,5,1,1)</f>
        <v>0.23817421029664473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_xlfn.FORECAST.ETS.STAT($B$2:$B$41,$A$2:$A$41,6,1,1)</f>
        <v>178.3830693565788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_xlfn.FORECAST.ETS.STAT($B$2:$B$41,$A$2:$A$41,7,1,1)</f>
        <v>227.1251575679137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</row>
    <row r="38" spans="1:5" x14ac:dyDescent="0.25">
      <c r="A38" s="24">
        <v>43923</v>
      </c>
      <c r="B38" s="31">
        <v>783</v>
      </c>
    </row>
    <row r="39" spans="1:5" x14ac:dyDescent="0.25">
      <c r="A39" s="24">
        <v>43924</v>
      </c>
      <c r="B39" s="31">
        <v>852</v>
      </c>
    </row>
    <row r="40" spans="1:5" x14ac:dyDescent="0.25">
      <c r="A40" s="24">
        <v>43925</v>
      </c>
      <c r="B40" s="31">
        <v>638</v>
      </c>
    </row>
    <row r="41" spans="1:5" x14ac:dyDescent="0.25">
      <c r="A41" s="24">
        <v>43926</v>
      </c>
      <c r="B41" s="31">
        <v>754</v>
      </c>
      <c r="C41" s="31">
        <v>754</v>
      </c>
      <c r="D41" s="31">
        <v>754</v>
      </c>
      <c r="E41" s="31">
        <v>754</v>
      </c>
    </row>
    <row r="42" spans="1:5" x14ac:dyDescent="0.25">
      <c r="A42" s="24">
        <v>43927</v>
      </c>
      <c r="C42" s="31">
        <f t="shared" ref="C42:C73" si="0">_xlfn.FORECAST.ETS(A42,$B$2:$B$41,$A$2:$A$41,1,1)</f>
        <v>770.88179877867015</v>
      </c>
      <c r="D42" s="31">
        <f t="shared" ref="D42:D73" si="1">C42-_xlfn.FORECAST.ETS.CONFINT(A42,$B$2:$B$41,$A$2:$A$41,0.95,1,1)</f>
        <v>520.13682522104068</v>
      </c>
      <c r="E42" s="31">
        <f t="shared" ref="E42:E73" si="2">C42+_xlfn.FORECAST.ETS.CONFINT(A42,$B$2:$B$41,$A$2:$A$41,0.95,1,1)</f>
        <v>1021.6267723362996</v>
      </c>
    </row>
    <row r="43" spans="1:5" x14ac:dyDescent="0.25">
      <c r="A43" s="24">
        <v>43928</v>
      </c>
      <c r="C43" s="31">
        <f t="shared" si="0"/>
        <v>795.91591111306457</v>
      </c>
      <c r="D43" s="31">
        <f t="shared" si="1"/>
        <v>482.33418302198334</v>
      </c>
      <c r="E43" s="31">
        <f t="shared" si="2"/>
        <v>1109.4976392041458</v>
      </c>
    </row>
    <row r="44" spans="1:5" x14ac:dyDescent="0.25">
      <c r="A44" s="24">
        <v>43929</v>
      </c>
      <c r="C44" s="31">
        <f t="shared" si="0"/>
        <v>820.95002344745933</v>
      </c>
      <c r="D44" s="31">
        <f t="shared" si="1"/>
        <v>455.04230720942581</v>
      </c>
      <c r="E44" s="31">
        <f t="shared" si="2"/>
        <v>1186.8577396854928</v>
      </c>
    </row>
    <row r="45" spans="1:5" x14ac:dyDescent="0.25">
      <c r="A45" s="24">
        <v>43930</v>
      </c>
      <c r="C45" s="31">
        <f t="shared" si="0"/>
        <v>845.98413578185375</v>
      </c>
      <c r="D45" s="31">
        <f t="shared" si="1"/>
        <v>434.23416633396999</v>
      </c>
      <c r="E45" s="31">
        <f t="shared" si="2"/>
        <v>1257.7341052297375</v>
      </c>
    </row>
    <row r="46" spans="1:5" x14ac:dyDescent="0.25">
      <c r="A46" s="24">
        <v>43931</v>
      </c>
      <c r="C46" s="31">
        <f t="shared" si="0"/>
        <v>871.01824811624863</v>
      </c>
      <c r="D46" s="31">
        <f t="shared" si="1"/>
        <v>417.93727571498778</v>
      </c>
      <c r="E46" s="31">
        <f t="shared" si="2"/>
        <v>1324.0992205175094</v>
      </c>
    </row>
    <row r="47" spans="1:5" x14ac:dyDescent="0.25">
      <c r="A47" s="24">
        <v>43932</v>
      </c>
      <c r="C47" s="31">
        <f t="shared" si="0"/>
        <v>896.05236045064305</v>
      </c>
      <c r="D47" s="31">
        <f t="shared" si="1"/>
        <v>405.01104530105863</v>
      </c>
      <c r="E47" s="31">
        <f t="shared" si="2"/>
        <v>1387.0936756002275</v>
      </c>
    </row>
    <row r="48" spans="1:5" x14ac:dyDescent="0.25">
      <c r="A48" s="24">
        <v>43933</v>
      </c>
      <c r="C48" s="31">
        <f t="shared" si="0"/>
        <v>921.08647278503793</v>
      </c>
      <c r="D48" s="31">
        <f t="shared" si="1"/>
        <v>394.72558899740227</v>
      </c>
      <c r="E48" s="31">
        <f t="shared" si="2"/>
        <v>1447.4473565726735</v>
      </c>
    </row>
    <row r="49" spans="1:5" x14ac:dyDescent="0.25">
      <c r="A49" s="24">
        <v>43934</v>
      </c>
      <c r="C49" s="31">
        <f t="shared" si="0"/>
        <v>946.12058511943235</v>
      </c>
      <c r="D49" s="31">
        <f t="shared" si="1"/>
        <v>386.58049389114694</v>
      </c>
      <c r="E49" s="31">
        <f t="shared" si="2"/>
        <v>1505.6606763477178</v>
      </c>
    </row>
    <row r="50" spans="1:5" x14ac:dyDescent="0.25">
      <c r="A50" s="24">
        <v>43935</v>
      </c>
      <c r="C50" s="31">
        <f t="shared" si="0"/>
        <v>971.15469745382723</v>
      </c>
      <c r="D50" s="31">
        <f t="shared" si="1"/>
        <v>380.21502197071334</v>
      </c>
      <c r="E50" s="31">
        <f t="shared" si="2"/>
        <v>1562.094372936941</v>
      </c>
    </row>
    <row r="51" spans="1:5" x14ac:dyDescent="0.25">
      <c r="A51" s="24">
        <v>43936</v>
      </c>
      <c r="C51" s="31">
        <f t="shared" si="0"/>
        <v>996.18880978822165</v>
      </c>
      <c r="D51" s="31">
        <f t="shared" si="1"/>
        <v>375.35899024604248</v>
      </c>
      <c r="E51" s="31">
        <f t="shared" si="2"/>
        <v>1617.0186293304009</v>
      </c>
    </row>
    <row r="52" spans="1:5" x14ac:dyDescent="0.25">
      <c r="A52" s="24">
        <v>43937</v>
      </c>
      <c r="C52" s="31">
        <f t="shared" si="0"/>
        <v>1021.2229221226165</v>
      </c>
      <c r="D52" s="31">
        <f t="shared" si="1"/>
        <v>371.80384806034237</v>
      </c>
      <c r="E52" s="31">
        <f t="shared" si="2"/>
        <v>1670.6419961848906</v>
      </c>
    </row>
    <row r="53" spans="1:5" x14ac:dyDescent="0.25">
      <c r="A53" s="24">
        <v>43938</v>
      </c>
      <c r="C53" s="31">
        <f t="shared" si="0"/>
        <v>1046.2570344570108</v>
      </c>
      <c r="D53" s="31">
        <f t="shared" si="1"/>
        <v>369.38464428619579</v>
      </c>
      <c r="E53" s="31">
        <f t="shared" si="2"/>
        <v>1723.1294246278258</v>
      </c>
    </row>
    <row r="54" spans="1:5" x14ac:dyDescent="0.25">
      <c r="A54" s="24">
        <v>43939</v>
      </c>
      <c r="C54" s="31">
        <f t="shared" si="0"/>
        <v>1071.2911467914055</v>
      </c>
      <c r="D54" s="31">
        <f t="shared" si="1"/>
        <v>367.96825718961691</v>
      </c>
      <c r="E54" s="31">
        <f t="shared" si="2"/>
        <v>1774.6140363931941</v>
      </c>
    </row>
    <row r="55" spans="1:5" x14ac:dyDescent="0.25">
      <c r="A55" s="24">
        <v>43940</v>
      </c>
      <c r="C55" s="31">
        <f t="shared" si="0"/>
        <v>1096.3252591258001</v>
      </c>
      <c r="D55" s="31">
        <f t="shared" si="1"/>
        <v>367.44541793881945</v>
      </c>
      <c r="E55" s="31">
        <f t="shared" si="2"/>
        <v>1825.2051003127808</v>
      </c>
    </row>
    <row r="56" spans="1:5" x14ac:dyDescent="0.25">
      <c r="A56" s="24">
        <v>43941</v>
      </c>
      <c r="C56" s="31">
        <f t="shared" si="0"/>
        <v>1121.3593714601948</v>
      </c>
      <c r="D56" s="31">
        <f t="shared" si="1"/>
        <v>367.72513267158922</v>
      </c>
      <c r="E56" s="31">
        <f t="shared" si="2"/>
        <v>1874.9936102488005</v>
      </c>
    </row>
    <row r="57" spans="1:5" x14ac:dyDescent="0.25">
      <c r="A57" s="24">
        <v>43942</v>
      </c>
      <c r="C57" s="31">
        <f t="shared" si="0"/>
        <v>1146.3934837945894</v>
      </c>
      <c r="D57" s="31">
        <f t="shared" si="1"/>
        <v>368.73067656959336</v>
      </c>
      <c r="E57" s="31">
        <f t="shared" si="2"/>
        <v>1924.0562910195854</v>
      </c>
    </row>
    <row r="58" spans="1:5" x14ac:dyDescent="0.25">
      <c r="A58" s="24">
        <v>43943</v>
      </c>
      <c r="C58" s="31">
        <f t="shared" si="0"/>
        <v>1171.4275961289841</v>
      </c>
      <c r="D58" s="31">
        <f t="shared" si="1"/>
        <v>370.39665026323087</v>
      </c>
      <c r="E58" s="31">
        <f t="shared" si="2"/>
        <v>1972.4585419947373</v>
      </c>
    </row>
    <row r="59" spans="1:5" x14ac:dyDescent="0.25">
      <c r="A59" s="24">
        <v>43944</v>
      </c>
      <c r="C59" s="31">
        <f t="shared" si="0"/>
        <v>1196.4617084633787</v>
      </c>
      <c r="D59" s="31">
        <f t="shared" si="1"/>
        <v>372.66677336051589</v>
      </c>
      <c r="E59" s="31">
        <f t="shared" si="2"/>
        <v>2020.2566435662416</v>
      </c>
    </row>
    <row r="60" spans="1:5" x14ac:dyDescent="0.25">
      <c r="A60" s="24">
        <v>43945</v>
      </c>
      <c r="C60" s="31">
        <f t="shared" si="0"/>
        <v>1221.4958207977734</v>
      </c>
      <c r="D60" s="31">
        <f t="shared" si="1"/>
        <v>375.49220136888164</v>
      </c>
      <c r="E60" s="31">
        <f t="shared" si="2"/>
        <v>2067.4994402266652</v>
      </c>
    </row>
    <row r="61" spans="1:5" x14ac:dyDescent="0.25">
      <c r="A61" s="24">
        <v>43946</v>
      </c>
      <c r="C61" s="31">
        <f t="shared" si="0"/>
        <v>1246.529933132168</v>
      </c>
      <c r="D61" s="31">
        <f t="shared" si="1"/>
        <v>378.83022186240385</v>
      </c>
      <c r="E61" s="31">
        <f t="shared" si="2"/>
        <v>2114.2296444019321</v>
      </c>
    </row>
    <row r="62" spans="1:5" x14ac:dyDescent="0.25">
      <c r="A62" s="24">
        <v>43947</v>
      </c>
      <c r="C62" s="31">
        <f t="shared" si="0"/>
        <v>1271.5640454665627</v>
      </c>
      <c r="D62" s="31">
        <f t="shared" si="1"/>
        <v>382.64323043310071</v>
      </c>
      <c r="E62" s="31">
        <f t="shared" si="2"/>
        <v>2160.4848605000248</v>
      </c>
    </row>
    <row r="63" spans="1:5" x14ac:dyDescent="0.25">
      <c r="A63" s="24">
        <v>43948</v>
      </c>
      <c r="C63" s="31">
        <f t="shared" si="0"/>
        <v>1296.5981578009573</v>
      </c>
      <c r="D63" s="31">
        <f t="shared" si="1"/>
        <v>386.89791639215355</v>
      </c>
      <c r="E63" s="31">
        <f t="shared" si="2"/>
        <v>2206.2983992097611</v>
      </c>
    </row>
    <row r="64" spans="1:5" x14ac:dyDescent="0.25">
      <c r="A64" s="24">
        <v>43949</v>
      </c>
      <c r="C64" s="31">
        <f t="shared" si="0"/>
        <v>1321.632270135352</v>
      </c>
      <c r="D64" s="31">
        <f t="shared" si="1"/>
        <v>391.56460800417142</v>
      </c>
      <c r="E64" s="31">
        <f t="shared" si="2"/>
        <v>2251.6999322665324</v>
      </c>
    </row>
    <row r="65" spans="1:5" x14ac:dyDescent="0.25">
      <c r="A65" s="24">
        <v>43950</v>
      </c>
      <c r="C65" s="31">
        <f t="shared" si="0"/>
        <v>1346.6663824697466</v>
      </c>
      <c r="D65" s="31">
        <f t="shared" si="1"/>
        <v>396.61674065379952</v>
      </c>
      <c r="E65" s="31">
        <f t="shared" si="2"/>
        <v>2296.7160242856935</v>
      </c>
    </row>
    <row r="66" spans="1:5" x14ac:dyDescent="0.25">
      <c r="A66" s="24">
        <v>43951</v>
      </c>
      <c r="C66" s="31">
        <f t="shared" si="0"/>
        <v>1371.7004948041413</v>
      </c>
      <c r="D66" s="31">
        <f t="shared" si="1"/>
        <v>402.03042087039898</v>
      </c>
      <c r="E66" s="31">
        <f t="shared" si="2"/>
        <v>2341.3705687378833</v>
      </c>
    </row>
    <row r="67" spans="1:5" x14ac:dyDescent="0.25">
      <c r="A67" s="24">
        <v>43952</v>
      </c>
      <c r="C67" s="31">
        <f t="shared" si="0"/>
        <v>1396.7346071385359</v>
      </c>
      <c r="D67" s="31">
        <f t="shared" si="1"/>
        <v>407.78406591191754</v>
      </c>
      <c r="E67" s="31">
        <f t="shared" si="2"/>
        <v>2385.6851483651544</v>
      </c>
    </row>
    <row r="68" spans="1:5" x14ac:dyDescent="0.25">
      <c r="A68" s="24">
        <v>43953</v>
      </c>
      <c r="C68" s="31">
        <f t="shared" si="0"/>
        <v>1421.7687194729306</v>
      </c>
      <c r="D68" s="31">
        <f t="shared" si="1"/>
        <v>413.85810350048689</v>
      </c>
      <c r="E68" s="31">
        <f t="shared" si="2"/>
        <v>2429.6793354453744</v>
      </c>
    </row>
    <row r="69" spans="1:5" x14ac:dyDescent="0.25">
      <c r="A69" s="24">
        <v>43954</v>
      </c>
      <c r="C69" s="31">
        <f t="shared" si="0"/>
        <v>1446.8028318073252</v>
      </c>
      <c r="D69" s="31">
        <f t="shared" si="1"/>
        <v>420.23471988228607</v>
      </c>
      <c r="E69" s="31">
        <f t="shared" si="2"/>
        <v>2473.3709437323641</v>
      </c>
    </row>
    <row r="70" spans="1:5" x14ac:dyDescent="0.25">
      <c r="A70" s="24">
        <v>43955</v>
      </c>
      <c r="C70" s="31">
        <f t="shared" si="0"/>
        <v>1471.8369441417196</v>
      </c>
      <c r="D70" s="31">
        <f t="shared" si="1"/>
        <v>426.89764703749415</v>
      </c>
      <c r="E70" s="31">
        <f t="shared" si="2"/>
        <v>2516.7762412459451</v>
      </c>
    </row>
    <row r="71" spans="1:5" x14ac:dyDescent="0.25">
      <c r="A71" s="24">
        <v>43956</v>
      </c>
      <c r="C71" s="31">
        <f t="shared" si="0"/>
        <v>1496.8710564761143</v>
      </c>
      <c r="D71" s="31">
        <f t="shared" si="1"/>
        <v>433.83198185560286</v>
      </c>
      <c r="E71" s="31">
        <f t="shared" si="2"/>
        <v>2559.9101310966257</v>
      </c>
    </row>
    <row r="72" spans="1:5" x14ac:dyDescent="0.25">
      <c r="A72" s="24">
        <v>43957</v>
      </c>
      <c r="C72" s="31">
        <f t="shared" si="0"/>
        <v>1521.9051688105089</v>
      </c>
      <c r="D72" s="31">
        <f t="shared" si="1"/>
        <v>441.02403159906521</v>
      </c>
      <c r="E72" s="31">
        <f t="shared" si="2"/>
        <v>2602.7863060219524</v>
      </c>
    </row>
    <row r="73" spans="1:5" x14ac:dyDescent="0.25">
      <c r="A73" s="24">
        <v>43958</v>
      </c>
      <c r="C73" s="31">
        <f t="shared" si="0"/>
        <v>1546.9392811449036</v>
      </c>
      <c r="D73" s="31">
        <f t="shared" si="1"/>
        <v>448.46118113235957</v>
      </c>
      <c r="E73" s="31">
        <f t="shared" si="2"/>
        <v>2645.4173811574474</v>
      </c>
    </row>
    <row r="74" spans="1:5" x14ac:dyDescent="0.25">
      <c r="A74" s="24">
        <v>43959</v>
      </c>
      <c r="C74" s="31">
        <f t="shared" ref="C74:C91" si="3">_xlfn.FORECAST.ETS(A74,$B$2:$B$41,$A$2:$A$41,1,1)</f>
        <v>1571.9733934792982</v>
      </c>
      <c r="D74" s="31">
        <f t="shared" ref="D74:D91" si="4">C74-_xlfn.FORECAST.ETS.CONFINT(A74,$B$2:$B$41,$A$2:$A$41,0.95,1,1)</f>
        <v>456.13177828513813</v>
      </c>
      <c r="E74" s="31">
        <f t="shared" ref="E74:E91" si="5">C74+_xlfn.FORECAST.ETS.CONFINT(A74,$B$2:$B$41,$A$2:$A$41,0.95,1,1)</f>
        <v>2687.8150086734586</v>
      </c>
    </row>
    <row r="75" spans="1:5" x14ac:dyDescent="0.25">
      <c r="A75" s="24">
        <v>43960</v>
      </c>
      <c r="C75" s="31">
        <f t="shared" si="3"/>
        <v>1597.0075058136929</v>
      </c>
      <c r="D75" s="31">
        <f t="shared" si="4"/>
        <v>464.02503441291424</v>
      </c>
      <c r="E75" s="31">
        <f t="shared" si="5"/>
        <v>2729.9899772144718</v>
      </c>
    </row>
    <row r="76" spans="1:5" x14ac:dyDescent="0.25">
      <c r="A76" s="24">
        <v>43961</v>
      </c>
      <c r="C76" s="31">
        <f t="shared" si="3"/>
        <v>1622.0416181480875</v>
      </c>
      <c r="D76" s="31">
        <f t="shared" si="4"/>
        <v>472.13093776453479</v>
      </c>
      <c r="E76" s="31">
        <f t="shared" si="5"/>
        <v>2771.9522985316403</v>
      </c>
    </row>
    <row r="77" spans="1:5" x14ac:dyDescent="0.25">
      <c r="A77" s="24">
        <v>43962</v>
      </c>
      <c r="C77" s="31">
        <f t="shared" si="3"/>
        <v>1647.075730482482</v>
      </c>
      <c r="D77" s="31">
        <f t="shared" si="4"/>
        <v>480.44017769770471</v>
      </c>
      <c r="E77" s="31">
        <f t="shared" si="5"/>
        <v>2813.7112832672592</v>
      </c>
    </row>
    <row r="78" spans="1:5" x14ac:dyDescent="0.25">
      <c r="A78" s="24">
        <v>43963</v>
      </c>
      <c r="C78" s="31">
        <f t="shared" si="3"/>
        <v>1672.1098428168766</v>
      </c>
      <c r="D78" s="31">
        <f t="shared" si="4"/>
        <v>488.94407812820373</v>
      </c>
      <c r="E78" s="31">
        <f t="shared" si="5"/>
        <v>2855.2756075055495</v>
      </c>
    </row>
    <row r="79" spans="1:5" x14ac:dyDescent="0.25">
      <c r="A79" s="24">
        <v>43964</v>
      </c>
      <c r="C79" s="31">
        <f t="shared" si="3"/>
        <v>1697.1439551512713</v>
      </c>
      <c r="D79" s="31">
        <f t="shared" si="4"/>
        <v>497.63453887480182</v>
      </c>
      <c r="E79" s="31">
        <f t="shared" si="5"/>
        <v>2896.6533714277407</v>
      </c>
    </row>
    <row r="80" spans="1:5" x14ac:dyDescent="0.25">
      <c r="A80" s="24">
        <v>43965</v>
      </c>
      <c r="C80" s="31">
        <f t="shared" si="3"/>
        <v>1722.1780674856659</v>
      </c>
      <c r="D80" s="31">
        <f t="shared" si="4"/>
        <v>506.50398378507111</v>
      </c>
      <c r="E80" s="31">
        <f t="shared" si="5"/>
        <v>2937.8521511862609</v>
      </c>
    </row>
    <row r="81" spans="1:5" x14ac:dyDescent="0.25">
      <c r="A81" s="24">
        <v>43966</v>
      </c>
      <c r="C81" s="31">
        <f t="shared" si="3"/>
        <v>1747.2121798200606</v>
      </c>
      <c r="D81" s="31">
        <f t="shared" si="4"/>
        <v>515.54531470859433</v>
      </c>
      <c r="E81" s="31">
        <f t="shared" si="5"/>
        <v>2978.8790449315266</v>
      </c>
    </row>
    <row r="82" spans="1:5" x14ac:dyDescent="0.25">
      <c r="A82" s="24">
        <v>43967</v>
      </c>
      <c r="C82" s="31">
        <f t="shared" si="3"/>
        <v>1772.2462921544552</v>
      </c>
      <c r="D82" s="31">
        <f t="shared" si="4"/>
        <v>524.75187053218633</v>
      </c>
      <c r="E82" s="31">
        <f t="shared" si="5"/>
        <v>3019.7407137767241</v>
      </c>
    </row>
    <row r="83" spans="1:5" x14ac:dyDescent="0.25">
      <c r="A83" s="24">
        <v>43968</v>
      </c>
      <c r="C83" s="31">
        <f t="shared" si="3"/>
        <v>1797.2804044888499</v>
      </c>
      <c r="D83" s="31">
        <f t="shared" si="4"/>
        <v>534.11739061341154</v>
      </c>
      <c r="E83" s="31">
        <f t="shared" si="5"/>
        <v>3060.4434183642879</v>
      </c>
    </row>
    <row r="84" spans="1:5" x14ac:dyDescent="0.25">
      <c r="A84" s="24">
        <v>43969</v>
      </c>
      <c r="C84" s="31">
        <f t="shared" si="3"/>
        <v>1822.3145168232445</v>
      </c>
      <c r="D84" s="31">
        <f t="shared" si="4"/>
        <v>543.6359820490834</v>
      </c>
      <c r="E84" s="31">
        <f t="shared" si="5"/>
        <v>3100.9930515974056</v>
      </c>
    </row>
    <row r="85" spans="1:5" x14ac:dyDescent="0.25">
      <c r="A85" s="24">
        <v>43970</v>
      </c>
      <c r="C85" s="31">
        <f t="shared" si="3"/>
        <v>1847.3486291576392</v>
      </c>
      <c r="D85" s="31">
        <f t="shared" si="4"/>
        <v>553.30209029873572</v>
      </c>
      <c r="E85" s="31">
        <f t="shared" si="5"/>
        <v>3141.3951680165428</v>
      </c>
    </row>
    <row r="86" spans="1:5" x14ac:dyDescent="0.25">
      <c r="A86" s="24">
        <v>43971</v>
      </c>
      <c r="C86" s="31">
        <f t="shared" si="3"/>
        <v>1872.3827414920338</v>
      </c>
      <c r="D86" s="31">
        <f t="shared" si="4"/>
        <v>563.11047275244937</v>
      </c>
      <c r="E86" s="31">
        <f t="shared" si="5"/>
        <v>3181.6550102316182</v>
      </c>
    </row>
    <row r="87" spans="1:5" x14ac:dyDescent="0.25">
      <c r="A87" s="24">
        <v>43972</v>
      </c>
      <c r="C87" s="31">
        <f t="shared" si="3"/>
        <v>1897.4168538264285</v>
      </c>
      <c r="D87" s="31">
        <f t="shared" si="4"/>
        <v>573.05617489049223</v>
      </c>
      <c r="E87" s="31">
        <f t="shared" si="5"/>
        <v>3221.7775327623649</v>
      </c>
    </row>
    <row r="88" spans="1:5" x14ac:dyDescent="0.25">
      <c r="A88" s="24">
        <v>43973</v>
      </c>
      <c r="C88" s="31">
        <f t="shared" si="3"/>
        <v>1922.4509661608231</v>
      </c>
      <c r="D88" s="31">
        <f t="shared" si="4"/>
        <v>583.13450873104307</v>
      </c>
      <c r="E88" s="31">
        <f t="shared" si="5"/>
        <v>3261.7674235906034</v>
      </c>
    </row>
    <row r="89" spans="1:5" x14ac:dyDescent="0.25">
      <c r="A89" s="24">
        <v>43974</v>
      </c>
      <c r="C89" s="31">
        <f t="shared" si="3"/>
        <v>1947.4850784952177</v>
      </c>
      <c r="D89" s="31">
        <f t="shared" si="4"/>
        <v>593.34103330342623</v>
      </c>
      <c r="E89" s="31">
        <f t="shared" si="5"/>
        <v>3301.6291236870093</v>
      </c>
    </row>
    <row r="90" spans="1:5" x14ac:dyDescent="0.25">
      <c r="A90" s="24">
        <v>43975</v>
      </c>
      <c r="C90" s="31">
        <f t="shared" si="3"/>
        <v>1972.5191908296124</v>
      </c>
      <c r="D90" s="31">
        <f t="shared" si="4"/>
        <v>603.67153691916496</v>
      </c>
      <c r="E90" s="31">
        <f t="shared" si="5"/>
        <v>3341.3668447400596</v>
      </c>
    </row>
    <row r="91" spans="1:5" x14ac:dyDescent="0.25">
      <c r="A91" s="24">
        <v>43976</v>
      </c>
      <c r="C91" s="31">
        <f t="shared" si="3"/>
        <v>1997.553303164007</v>
      </c>
      <c r="D91" s="31">
        <f t="shared" si="4"/>
        <v>614.12202104278026</v>
      </c>
      <c r="E91" s="31">
        <f t="shared" si="5"/>
        <v>3380.9845852852341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656B-C6FB-41AB-85E6-897E4D112D13}">
  <dimension ref="A1:H92"/>
  <sheetViews>
    <sheetView topLeftCell="A61" workbookViewId="0">
      <selection activeCell="C2" sqref="C2:C9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_xlfn.FORECAST.ETS.STAT($B$2:$B$42,$A$2:$A$42,1,1,1)</f>
        <v>0.5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_xlfn.FORECAST.ETS.STAT($B$2:$B$42,$A$2:$A$42,2,1,1)</f>
        <v>1E-3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_xlfn.FORECAST.ETS.STAT($B$2:$B$42,$A$2:$A$42,3,1,1)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_xlfn.FORECAST.ETS.STAT($B$2:$B$42,$A$2:$A$42,4,1,1)</f>
        <v>3.9759239551630743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_xlfn.FORECAST.ETS.STAT($B$2:$B$42,$A$2:$A$42,5,1,1)</f>
        <v>0.24288933536660426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_xlfn.FORECAST.ETS.STAT($B$2:$B$42,$A$2:$A$42,6,1,1)</f>
        <v>175.47077722119701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_xlfn.FORECAST.ETS.STAT($B$2:$B$42,$A$2:$A$42,7,1,1)</f>
        <v>228.32263321043337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</row>
    <row r="38" spans="1:5" x14ac:dyDescent="0.25">
      <c r="A38" s="24">
        <v>43923</v>
      </c>
      <c r="B38" s="31">
        <v>783</v>
      </c>
    </row>
    <row r="39" spans="1:5" x14ac:dyDescent="0.25">
      <c r="A39" s="24">
        <v>43924</v>
      </c>
      <c r="B39" s="31">
        <v>852</v>
      </c>
    </row>
    <row r="40" spans="1:5" x14ac:dyDescent="0.25">
      <c r="A40" s="24">
        <v>43925</v>
      </c>
      <c r="B40" s="31">
        <v>638</v>
      </c>
    </row>
    <row r="41" spans="1:5" x14ac:dyDescent="0.25">
      <c r="A41" s="24">
        <v>43926</v>
      </c>
      <c r="B41" s="31">
        <v>754</v>
      </c>
    </row>
    <row r="42" spans="1:5" x14ac:dyDescent="0.25">
      <c r="A42" s="24">
        <v>43927</v>
      </c>
      <c r="B42" s="31">
        <v>452</v>
      </c>
      <c r="C42" s="31">
        <v>452</v>
      </c>
      <c r="D42" s="31">
        <v>452</v>
      </c>
      <c r="E42" s="31">
        <v>452</v>
      </c>
    </row>
    <row r="43" spans="1:5" x14ac:dyDescent="0.25">
      <c r="A43" s="24">
        <v>43928</v>
      </c>
      <c r="C43" s="31">
        <f>_xlfn.FORECAST.ETS(A43,$B$2:$B$42,$A$2:$A$42,1,1)</f>
        <v>644.8018387292683</v>
      </c>
      <c r="D43" s="31">
        <f>C43-_xlfn.FORECAST.ETS.CONFINT(A43,$B$2:$B$42,$A$2:$A$42,0.95,1,1)</f>
        <v>391.9949720607612</v>
      </c>
      <c r="E43" s="31">
        <f>C43+_xlfn.FORECAST.ETS.CONFINT(A43,$B$2:$B$42,$A$2:$A$42,0.95,1,1)</f>
        <v>897.60870539777534</v>
      </c>
    </row>
    <row r="44" spans="1:5" x14ac:dyDescent="0.25">
      <c r="A44" s="24">
        <v>43929</v>
      </c>
      <c r="C44" s="31">
        <f>_xlfn.FORECAST.ETS(A44,$B$2:$B$42,$A$2:$A$42,1,1)</f>
        <v>668.26844230804159</v>
      </c>
      <c r="D44" s="31">
        <f>C44-_xlfn.FORECAST.ETS.CONFINT(A44,$B$2:$B$42,$A$2:$A$42,0.95,1,1)</f>
        <v>385.50862370472237</v>
      </c>
      <c r="E44" s="31">
        <f>C44+_xlfn.FORECAST.ETS.CONFINT(A44,$B$2:$B$42,$A$2:$A$42,0.95,1,1)</f>
        <v>951.0282609113608</v>
      </c>
    </row>
    <row r="45" spans="1:5" x14ac:dyDescent="0.25">
      <c r="A45" s="24">
        <v>43930</v>
      </c>
      <c r="C45" s="31">
        <f>_xlfn.FORECAST.ETS(A45,$B$2:$B$42,$A$2:$A$42,1,1)</f>
        <v>691.73504588681476</v>
      </c>
      <c r="D45" s="31">
        <f>C45-_xlfn.FORECAST.ETS.CONFINT(A45,$B$2:$B$42,$A$2:$A$42,0.95,1,1)</f>
        <v>381.80114770175675</v>
      </c>
      <c r="E45" s="31">
        <f>C45+_xlfn.FORECAST.ETS.CONFINT(A45,$B$2:$B$42,$A$2:$A$42,0.95,1,1)</f>
        <v>1001.6689440718728</v>
      </c>
    </row>
    <row r="46" spans="1:5" x14ac:dyDescent="0.25">
      <c r="A46" s="24">
        <v>43931</v>
      </c>
      <c r="C46" s="31">
        <f>_xlfn.FORECAST.ETS(A46,$B$2:$B$42,$A$2:$A$42,1,1)</f>
        <v>715.20164946558805</v>
      </c>
      <c r="D46" s="31">
        <f>C46-_xlfn.FORECAST.ETS.CONFINT(A46,$B$2:$B$42,$A$2:$A$42,0.95,1,1)</f>
        <v>380.19544304519388</v>
      </c>
      <c r="E46" s="31">
        <f>C46+_xlfn.FORECAST.ETS.CONFINT(A46,$B$2:$B$42,$A$2:$A$42,0.95,1,1)</f>
        <v>1050.2078558859821</v>
      </c>
    </row>
    <row r="47" spans="1:5" x14ac:dyDescent="0.25">
      <c r="A47" s="24">
        <v>43932</v>
      </c>
      <c r="C47" s="31">
        <f>_xlfn.FORECAST.ETS(A47,$B$2:$B$42,$A$2:$A$42,1,1)</f>
        <v>738.66825304436134</v>
      </c>
      <c r="D47" s="31">
        <f>C47-_xlfn.FORECAST.ETS.CONFINT(A47,$B$2:$B$42,$A$2:$A$42,0.95,1,1)</f>
        <v>380.24998603331852</v>
      </c>
      <c r="E47" s="31">
        <f>C47+_xlfn.FORECAST.ETS.CONFINT(A47,$B$2:$B$42,$A$2:$A$42,0.95,1,1)</f>
        <v>1097.0865200554042</v>
      </c>
    </row>
    <row r="48" spans="1:5" x14ac:dyDescent="0.25">
      <c r="A48" s="24">
        <v>43933</v>
      </c>
      <c r="C48" s="31">
        <f>_xlfn.FORECAST.ETS(A48,$B$2:$B$42,$A$2:$A$42,1,1)</f>
        <v>762.13485662313462</v>
      </c>
      <c r="D48" s="31">
        <f>C48-_xlfn.FORECAST.ETS.CONFINT(A48,$B$2:$B$42,$A$2:$A$42,0.95,1,1)</f>
        <v>381.65800262560708</v>
      </c>
      <c r="E48" s="31">
        <f>C48+_xlfn.FORECAST.ETS.CONFINT(A48,$B$2:$B$42,$A$2:$A$42,0.95,1,1)</f>
        <v>1142.6117106206621</v>
      </c>
    </row>
    <row r="49" spans="1:5" x14ac:dyDescent="0.25">
      <c r="A49" s="24">
        <v>43934</v>
      </c>
      <c r="C49" s="31">
        <f>_xlfn.FORECAST.ETS(A49,$B$2:$B$42,$A$2:$A$42,1,1)</f>
        <v>785.60146020190791</v>
      </c>
      <c r="D49" s="31">
        <f>C49-_xlfn.FORECAST.ETS.CONFINT(A49,$B$2:$B$42,$A$2:$A$42,0.95,1,1)</f>
        <v>384.1961375356812</v>
      </c>
      <c r="E49" s="31">
        <f>C49+_xlfn.FORECAST.ETS.CONFINT(A49,$B$2:$B$42,$A$2:$A$42,0.95,1,1)</f>
        <v>1187.0067828681347</v>
      </c>
    </row>
    <row r="50" spans="1:5" x14ac:dyDescent="0.25">
      <c r="A50" s="24">
        <v>43935</v>
      </c>
      <c r="C50" s="31">
        <f>_xlfn.FORECAST.ETS(A50,$B$2:$B$42,$A$2:$A$42,1,1)</f>
        <v>809.0680637806812</v>
      </c>
      <c r="D50" s="31">
        <f>C50-_xlfn.FORECAST.ETS.CONFINT(A50,$B$2:$B$42,$A$2:$A$42,0.95,1,1)</f>
        <v>387.69581521584303</v>
      </c>
      <c r="E50" s="31">
        <f>C50+_xlfn.FORECAST.ETS.CONFINT(A50,$B$2:$B$42,$A$2:$A$42,0.95,1,1)</f>
        <v>1230.4403123455195</v>
      </c>
    </row>
    <row r="51" spans="1:5" x14ac:dyDescent="0.25">
      <c r="A51" s="24">
        <v>43936</v>
      </c>
      <c r="C51" s="31">
        <f>_xlfn.FORECAST.ETS(A51,$B$2:$B$42,$A$2:$A$42,1,1)</f>
        <v>832.53466735945449</v>
      </c>
      <c r="D51" s="31">
        <f>C51-_xlfn.FORECAST.ETS.CONFINT(A51,$B$2:$B$42,$A$2:$A$42,0.95,1,1)</f>
        <v>392.02611961275039</v>
      </c>
      <c r="E51" s="31">
        <f>C51+_xlfn.FORECAST.ETS.CONFINT(A51,$B$2:$B$42,$A$2:$A$42,0.95,1,1)</f>
        <v>1273.0432151061586</v>
      </c>
    </row>
    <row r="52" spans="1:5" x14ac:dyDescent="0.25">
      <c r="A52" s="24">
        <v>43937</v>
      </c>
      <c r="C52" s="31">
        <f>_xlfn.FORECAST.ETS(A52,$B$2:$B$42,$A$2:$A$42,1,1)</f>
        <v>856.00127093822766</v>
      </c>
      <c r="D52" s="31">
        <f>C52-_xlfn.FORECAST.ETS.CONFINT(A52,$B$2:$B$42,$A$2:$A$42,0.95,1,1)</f>
        <v>397.08299148166833</v>
      </c>
      <c r="E52" s="31">
        <f>C52+_xlfn.FORECAST.ETS.CONFINT(A52,$B$2:$B$42,$A$2:$A$42,0.95,1,1)</f>
        <v>1314.9195503947869</v>
      </c>
    </row>
    <row r="53" spans="1:5" x14ac:dyDescent="0.25">
      <c r="A53" s="24">
        <v>43938</v>
      </c>
      <c r="C53" s="31">
        <f>_xlfn.FORECAST.ETS(A53,$B$2:$B$42,$A$2:$A$42,1,1)</f>
        <v>879.46787451700106</v>
      </c>
      <c r="D53" s="31">
        <f>C53-_xlfn.FORECAST.ETS.CONFINT(A53,$B$2:$B$42,$A$2:$A$42,0.95,1,1)</f>
        <v>402.78210860030538</v>
      </c>
      <c r="E53" s="31">
        <f>C53+_xlfn.FORECAST.ETS.CONFINT(A53,$B$2:$B$42,$A$2:$A$42,0.95,1,1)</f>
        <v>1356.1536404336966</v>
      </c>
    </row>
    <row r="54" spans="1:5" x14ac:dyDescent="0.25">
      <c r="A54" s="24">
        <v>43939</v>
      </c>
      <c r="C54" s="31">
        <f>_xlfn.FORECAST.ETS(A54,$B$2:$B$42,$A$2:$A$42,1,1)</f>
        <v>902.93447809577424</v>
      </c>
      <c r="D54" s="31">
        <f>C54-_xlfn.FORECAST.ETS.CONFINT(A54,$B$2:$B$42,$A$2:$A$42,0.95,1,1)</f>
        <v>409.05402182605297</v>
      </c>
      <c r="E54" s="31">
        <f>C54+_xlfn.FORECAST.ETS.CONFINT(A54,$B$2:$B$42,$A$2:$A$42,0.95,1,1)</f>
        <v>1396.8149343654954</v>
      </c>
    </row>
    <row r="55" spans="1:5" x14ac:dyDescent="0.25">
      <c r="A55" s="24">
        <v>43940</v>
      </c>
      <c r="C55" s="31">
        <f>_xlfn.FORECAST.ETS(A55,$B$2:$B$42,$A$2:$A$42,1,1)</f>
        <v>926.40108167454753</v>
      </c>
      <c r="D55" s="31">
        <f>C55-_xlfn.FORECAST.ETS.CONFINT(A55,$B$2:$B$42,$A$2:$A$42,0.95,1,1)</f>
        <v>415.84073067302648</v>
      </c>
      <c r="E55" s="31">
        <f>C55+_xlfn.FORECAST.ETS.CONFINT(A55,$B$2:$B$42,$A$2:$A$42,0.95,1,1)</f>
        <v>1436.9614326760686</v>
      </c>
    </row>
    <row r="56" spans="1:5" x14ac:dyDescent="0.25">
      <c r="A56" s="24">
        <v>43941</v>
      </c>
      <c r="C56" s="31">
        <f>_xlfn.FORECAST.ETS(A56,$B$2:$B$42,$A$2:$A$42,1,1)</f>
        <v>949.86768525332081</v>
      </c>
      <c r="D56" s="31">
        <f>C56-_xlfn.FORECAST.ETS.CONFINT(A56,$B$2:$B$42,$A$2:$A$42,0.95,1,1)</f>
        <v>423.09320975262312</v>
      </c>
      <c r="E56" s="31">
        <f>C56+_xlfn.FORECAST.ETS.CONFINT(A56,$B$2:$B$42,$A$2:$A$42,0.95,1,1)</f>
        <v>1476.6421607540185</v>
      </c>
    </row>
    <row r="57" spans="1:5" x14ac:dyDescent="0.25">
      <c r="A57" s="24">
        <v>43942</v>
      </c>
      <c r="C57" s="31">
        <f>_xlfn.FORECAST.ETS(A57,$B$2:$B$42,$A$2:$A$42,1,1)</f>
        <v>973.33428883209399</v>
      </c>
      <c r="D57" s="31">
        <f>C57-_xlfn.FORECAST.ETS.CONFINT(A57,$B$2:$B$42,$A$2:$A$42,0.95,1,1)</f>
        <v>430.76958210991097</v>
      </c>
      <c r="E57" s="31">
        <f>C57+_xlfn.FORECAST.ETS.CONFINT(A57,$B$2:$B$42,$A$2:$A$42,0.95,1,1)</f>
        <v>1515.898995554277</v>
      </c>
    </row>
    <row r="58" spans="1:5" x14ac:dyDescent="0.25">
      <c r="A58" s="24">
        <v>43943</v>
      </c>
      <c r="C58" s="31">
        <f>_xlfn.FORECAST.ETS(A58,$B$2:$B$42,$A$2:$A$42,1,1)</f>
        <v>996.80089241086739</v>
      </c>
      <c r="D58" s="31">
        <f>C58-_xlfn.FORECAST.ETS.CONFINT(A58,$B$2:$B$42,$A$2:$A$42,0.95,1,1)</f>
        <v>438.83374403929918</v>
      </c>
      <c r="E58" s="31">
        <f>C58+_xlfn.FORECAST.ETS.CONFINT(A58,$B$2:$B$42,$A$2:$A$42,0.95,1,1)</f>
        <v>1554.7680407824355</v>
      </c>
    </row>
    <row r="59" spans="1:5" x14ac:dyDescent="0.25">
      <c r="A59" s="24">
        <v>43944</v>
      </c>
      <c r="C59" s="31">
        <f>_xlfn.FORECAST.ETS(A59,$B$2:$B$42,$A$2:$A$42,1,1)</f>
        <v>1020.2674959896406</v>
      </c>
      <c r="D59" s="31">
        <f>C59-_xlfn.FORECAST.ETS.CONFINT(A59,$B$2:$B$42,$A$2:$A$42,0.95,1,1)</f>
        <v>447.2543121048609</v>
      </c>
      <c r="E59" s="31">
        <f>C59+_xlfn.FORECAST.ETS.CONFINT(A59,$B$2:$B$42,$A$2:$A$42,0.95,1,1)</f>
        <v>1593.2806798744202</v>
      </c>
    </row>
    <row r="60" spans="1:5" x14ac:dyDescent="0.25">
      <c r="A60" s="24">
        <v>43945</v>
      </c>
      <c r="C60" s="31">
        <f>_xlfn.FORECAST.ETS(A60,$B$2:$B$42,$A$2:$A$42,1,1)</f>
        <v>1043.734099568414</v>
      </c>
      <c r="D60" s="31">
        <f>C60-_xlfn.FORECAST.ETS.CONFINT(A60,$B$2:$B$42,$A$2:$A$42,0.95,1,1)</f>
        <v>456.00380467562024</v>
      </c>
      <c r="E60" s="31">
        <f>C60+_xlfn.FORECAST.ETS.CONFINT(A60,$B$2:$B$42,$A$2:$A$42,0.95,1,1)</f>
        <v>1631.4643944612076</v>
      </c>
    </row>
    <row r="61" spans="1:5" x14ac:dyDescent="0.25">
      <c r="A61" s="24">
        <v>43946</v>
      </c>
      <c r="C61" s="31">
        <f>_xlfn.FORECAST.ETS(A61,$B$2:$B$42,$A$2:$A$42,1,1)</f>
        <v>1067.2007031471871</v>
      </c>
      <c r="D61" s="31">
        <f>C61-_xlfn.FORECAST.ETS.CONFINT(A61,$B$2:$B$42,$A$2:$A$42,0.95,1,1)</f>
        <v>465.05799716170623</v>
      </c>
      <c r="E61" s="31">
        <f>C61+_xlfn.FORECAST.ETS.CONFINT(A61,$B$2:$B$42,$A$2:$A$42,0.95,1,1)</f>
        <v>1669.3434091326681</v>
      </c>
    </row>
    <row r="62" spans="1:5" x14ac:dyDescent="0.25">
      <c r="A62" s="24">
        <v>43947</v>
      </c>
      <c r="C62" s="31">
        <f>_xlfn.FORECAST.ETS(A62,$B$2:$B$42,$A$2:$A$42,1,1)</f>
        <v>1090.6673067259603</v>
      </c>
      <c r="D62" s="31">
        <f>C62-_xlfn.FORECAST.ETS.CONFINT(A62,$B$2:$B$42,$A$2:$A$42,0.95,1,1)</f>
        <v>474.39540793563174</v>
      </c>
      <c r="E62" s="31">
        <f>C62+_xlfn.FORECAST.ETS.CONFINT(A62,$B$2:$B$42,$A$2:$A$42,0.95,1,1)</f>
        <v>1706.9392055162889</v>
      </c>
    </row>
    <row r="63" spans="1:5" x14ac:dyDescent="0.25">
      <c r="A63" s="24">
        <v>43948</v>
      </c>
      <c r="C63" s="31">
        <f>_xlfn.FORECAST.ETS(A63,$B$2:$B$42,$A$2:$A$42,1,1)</f>
        <v>1114.1339103047337</v>
      </c>
      <c r="D63" s="31">
        <f>C63-_xlfn.FORECAST.ETS.CONFINT(A63,$B$2:$B$42,$A$2:$A$42,0.95,1,1)</f>
        <v>483.99688396938734</v>
      </c>
      <c r="E63" s="31">
        <f>C63+_xlfn.FORECAST.ETS.CONFINT(A63,$B$2:$B$42,$A$2:$A$42,0.95,1,1)</f>
        <v>1744.27093664008</v>
      </c>
    </row>
    <row r="64" spans="1:5" x14ac:dyDescent="0.25">
      <c r="A64" s="24">
        <v>43949</v>
      </c>
      <c r="C64" s="31">
        <f>_xlfn.FORECAST.ETS(A64,$B$2:$B$42,$A$2:$A$42,1,1)</f>
        <v>1137.6005138835071</v>
      </c>
      <c r="D64" s="31">
        <f>C64-_xlfn.FORECAST.ETS.CONFINT(A64,$B$2:$B$42,$A$2:$A$42,0.95,1,1)</f>
        <v>493.84526353249919</v>
      </c>
      <c r="E64" s="31">
        <f>C64+_xlfn.FORECAST.ETS.CONFINT(A64,$B$2:$B$42,$A$2:$A$42,0.95,1,1)</f>
        <v>1781.3557642345149</v>
      </c>
    </row>
    <row r="65" spans="1:5" x14ac:dyDescent="0.25">
      <c r="A65" s="24">
        <v>43950</v>
      </c>
      <c r="C65" s="31">
        <f>_xlfn.FORECAST.ETS(A65,$B$2:$B$42,$A$2:$A$42,1,1)</f>
        <v>1161.0671174622803</v>
      </c>
      <c r="D65" s="31">
        <f>C65-_xlfn.FORECAST.ETS.CONFINT(A65,$B$2:$B$42,$A$2:$A$42,0.95,1,1)</f>
        <v>503.92509913711763</v>
      </c>
      <c r="E65" s="31">
        <f>C65+_xlfn.FORECAST.ETS.CONFINT(A65,$B$2:$B$42,$A$2:$A$42,0.95,1,1)</f>
        <v>1818.2091357874428</v>
      </c>
    </row>
    <row r="66" spans="1:5" x14ac:dyDescent="0.25">
      <c r="A66" s="24">
        <v>43951</v>
      </c>
      <c r="C66" s="31">
        <f>_xlfn.FORECAST.ETS(A66,$B$2:$B$42,$A$2:$A$42,1,1)</f>
        <v>1184.5337210410535</v>
      </c>
      <c r="D66" s="31">
        <f>C66-_xlfn.FORECAST.ETS.CONFINT(A66,$B$2:$B$42,$A$2:$A$42,0.95,1,1)</f>
        <v>514.22242808582109</v>
      </c>
      <c r="E66" s="31">
        <f>C66+_xlfn.FORECAST.ETS.CONFINT(A66,$B$2:$B$42,$A$2:$A$42,0.95,1,1)</f>
        <v>1854.8450139962858</v>
      </c>
    </row>
    <row r="67" spans="1:5" x14ac:dyDescent="0.25">
      <c r="A67" s="24">
        <v>43952</v>
      </c>
      <c r="C67" s="31">
        <f>_xlfn.FORECAST.ETS(A67,$B$2:$B$42,$A$2:$A$42,1,1)</f>
        <v>1208.0003246198266</v>
      </c>
      <c r="D67" s="31">
        <f>C67-_xlfn.FORECAST.ETS.CONFINT(A67,$B$2:$B$42,$A$2:$A$42,0.95,1,1)</f>
        <v>524.72458099822461</v>
      </c>
      <c r="E67" s="31">
        <f>C67+_xlfn.FORECAST.ETS.CONFINT(A67,$B$2:$B$42,$A$2:$A$42,0.95,1,1)</f>
        <v>1891.2760682414287</v>
      </c>
    </row>
    <row r="68" spans="1:5" x14ac:dyDescent="0.25">
      <c r="A68" s="24">
        <v>43953</v>
      </c>
      <c r="C68" s="31">
        <f>_xlfn.FORECAST.ETS(A68,$B$2:$B$42,$A$2:$A$42,1,1)</f>
        <v>1231.4669281986</v>
      </c>
      <c r="D68" s="31">
        <f>C68-_xlfn.FORECAST.ETS.CONFINT(A68,$B$2:$B$42,$A$2:$A$42,0.95,1,1)</f>
        <v>535.42002090994197</v>
      </c>
      <c r="E68" s="31">
        <f>C68+_xlfn.FORECAST.ETS.CONFINT(A68,$B$2:$B$42,$A$2:$A$42,0.95,1,1)</f>
        <v>1927.5138354872581</v>
      </c>
    </row>
    <row r="69" spans="1:5" x14ac:dyDescent="0.25">
      <c r="A69" s="24">
        <v>43954</v>
      </c>
      <c r="C69" s="31">
        <f>_xlfn.FORECAST.ETS(A69,$B$2:$B$42,$A$2:$A$42,1,1)</f>
        <v>1254.9335317773734</v>
      </c>
      <c r="D69" s="31">
        <f>C69-_xlfn.FORECAST.ETS.CONFINT(A69,$B$2:$B$42,$A$2:$A$42,0.95,1,1)</f>
        <v>546.29820718559404</v>
      </c>
      <c r="E69" s="31">
        <f>C69+_xlfn.FORECAST.ETS.CONFINT(A69,$B$2:$B$42,$A$2:$A$42,0.95,1,1)</f>
        <v>1963.5688563691529</v>
      </c>
    </row>
    <row r="70" spans="1:5" x14ac:dyDescent="0.25">
      <c r="A70" s="24">
        <v>43955</v>
      </c>
      <c r="C70" s="31">
        <f>_xlfn.FORECAST.ETS(A70,$B$2:$B$42,$A$2:$A$42,1,1)</f>
        <v>1278.4001353561466</v>
      </c>
      <c r="D70" s="31">
        <f>C70-_xlfn.FORECAST.ETS.CONFINT(A70,$B$2:$B$42,$A$2:$A$42,0.95,1,1)</f>
        <v>557.34947972656505</v>
      </c>
      <c r="E70" s="31">
        <f>C70+_xlfn.FORECAST.ETS.CONFINT(A70,$B$2:$B$42,$A$2:$A$42,0.95,1,1)</f>
        <v>1999.4507909857282</v>
      </c>
    </row>
    <row r="71" spans="1:5" x14ac:dyDescent="0.25">
      <c r="A71" s="24">
        <v>43956</v>
      </c>
      <c r="C71" s="31">
        <f>_xlfn.FORECAST.ETS(A71,$B$2:$B$42,$A$2:$A$42,1,1)</f>
        <v>1301.8667389349198</v>
      </c>
      <c r="D71" s="31">
        <f>C71-_xlfn.FORECAST.ETS.CONFINT(A71,$B$2:$B$42,$A$2:$A$42,0.95,1,1)</f>
        <v>568.56495989549342</v>
      </c>
      <c r="E71" s="31">
        <f>C71+_xlfn.FORECAST.ETS.CONFINT(A71,$B$2:$B$42,$A$2:$A$42,0.95,1,1)</f>
        <v>2035.1685179743463</v>
      </c>
    </row>
    <row r="72" spans="1:5" x14ac:dyDescent="0.25">
      <c r="A72" s="24">
        <v>43957</v>
      </c>
      <c r="C72" s="31">
        <f>_xlfn.FORECAST.ETS(A72,$B$2:$B$42,$A$2:$A$42,1,1)</f>
        <v>1325.333342513693</v>
      </c>
      <c r="D72" s="31">
        <f>C72-_xlfn.FORECAST.ETS.CONFINT(A72,$B$2:$B$42,$A$2:$A$42,0.95,1,1)</f>
        <v>579.93646530160288</v>
      </c>
      <c r="E72" s="31">
        <f>C72+_xlfn.FORECAST.ETS.CONFINT(A72,$B$2:$B$42,$A$2:$A$42,0.95,1,1)</f>
        <v>2070.7302197257832</v>
      </c>
    </row>
    <row r="73" spans="1:5" x14ac:dyDescent="0.25">
      <c r="A73" s="24">
        <v>43958</v>
      </c>
      <c r="C73" s="31">
        <f>_xlfn.FORECAST.ETS(A73,$B$2:$B$42,$A$2:$A$42,1,1)</f>
        <v>1348.7999460924664</v>
      </c>
      <c r="D73" s="31">
        <f>C73-_xlfn.FORECAST.ETS.CONFINT(A73,$B$2:$B$42,$A$2:$A$42,0.95,1,1)</f>
        <v>591.45643615003837</v>
      </c>
      <c r="E73" s="31">
        <f>C73+_xlfn.FORECAST.ETS.CONFINT(A73,$B$2:$B$42,$A$2:$A$42,0.95,1,1)</f>
        <v>2106.1434560348944</v>
      </c>
    </row>
    <row r="74" spans="1:5" x14ac:dyDescent="0.25">
      <c r="A74" s="24">
        <v>43959</v>
      </c>
      <c r="C74" s="31">
        <f>_xlfn.FORECAST.ETS(A74,$B$2:$B$42,$A$2:$A$42,1,1)</f>
        <v>1372.2665496712398</v>
      </c>
      <c r="D74" s="31">
        <f>C74-_xlfn.FORECAST.ETS.CONFINT(A74,$B$2:$B$42,$A$2:$A$42,0.95,1,1)</f>
        <v>603.11787129484549</v>
      </c>
      <c r="E74" s="31">
        <f>C74+_xlfn.FORECAST.ETS.CONFINT(A74,$B$2:$B$42,$A$2:$A$42,0.95,1,1)</f>
        <v>2141.4152280476342</v>
      </c>
    </row>
    <row r="75" spans="1:5" x14ac:dyDescent="0.25">
      <c r="A75" s="24">
        <v>43960</v>
      </c>
      <c r="C75" s="31">
        <f>_xlfn.FORECAST.ETS(A75,$B$2:$B$42,$A$2:$A$42,1,1)</f>
        <v>1395.7331532500129</v>
      </c>
      <c r="D75" s="31">
        <f>C75-_xlfn.FORECAST.ETS.CONFINT(A75,$B$2:$B$42,$A$2:$A$42,0.95,1,1)</f>
        <v>614.91427247876015</v>
      </c>
      <c r="E75" s="31">
        <f>C75+_xlfn.FORECAST.ETS.CONFINT(A75,$B$2:$B$42,$A$2:$A$42,0.95,1,1)</f>
        <v>2176.5520340212656</v>
      </c>
    </row>
    <row r="76" spans="1:5" x14ac:dyDescent="0.25">
      <c r="A76" s="24">
        <v>43961</v>
      </c>
      <c r="C76" s="31">
        <f>_xlfn.FORECAST.ETS(A76,$B$2:$B$42,$A$2:$A$42,1,1)</f>
        <v>1419.1997568287861</v>
      </c>
      <c r="D76" s="31">
        <f>C76-_xlfn.FORECAST.ETS.CONFINT(A76,$B$2:$B$42,$A$2:$A$42,0.95,1,1)</f>
        <v>626.8395955153253</v>
      </c>
      <c r="E76" s="31">
        <f>C76+_xlfn.FORECAST.ETS.CONFINT(A76,$B$2:$B$42,$A$2:$A$42,0.95,1,1)</f>
        <v>2211.5599181422467</v>
      </c>
    </row>
    <row r="77" spans="1:5" x14ac:dyDescent="0.25">
      <c r="A77" s="24">
        <v>43962</v>
      </c>
      <c r="C77" s="31">
        <f>_xlfn.FORECAST.ETS(A77,$B$2:$B$42,$A$2:$A$42,1,1)</f>
        <v>1442.6663604075595</v>
      </c>
      <c r="D77" s="31">
        <f>C77-_xlfn.FORECAST.ETS.CONFINT(A77,$B$2:$B$42,$A$2:$A$42,0.95,1,1)</f>
        <v>638.888207386315</v>
      </c>
      <c r="E77" s="31">
        <f>C77+_xlfn.FORECAST.ETS.CONFINT(A77,$B$2:$B$42,$A$2:$A$42,0.95,1,1)</f>
        <v>2246.4445134288039</v>
      </c>
    </row>
    <row r="78" spans="1:5" x14ac:dyDescent="0.25">
      <c r="A78" s="24">
        <v>43963</v>
      </c>
      <c r="C78" s="31">
        <f>_xlfn.FORECAST.ETS(A78,$B$2:$B$42,$A$2:$A$42,1,1)</f>
        <v>1466.1329639863327</v>
      </c>
      <c r="D78" s="31">
        <f>C78-_xlfn.FORECAST.ETS.CONFINT(A78,$B$2:$B$42,$A$2:$A$42,0.95,1,1)</f>
        <v>651.05484840222255</v>
      </c>
      <c r="E78" s="31">
        <f>C78+_xlfn.FORECAST.ETS.CONFINT(A78,$B$2:$B$42,$A$2:$A$42,0.95,1,1)</f>
        <v>2281.211079570443</v>
      </c>
    </row>
    <row r="79" spans="1:5" x14ac:dyDescent="0.25">
      <c r="A79" s="24">
        <v>43964</v>
      </c>
      <c r="C79" s="31">
        <f>_xlfn.FORECAST.ETS(A79,$B$2:$B$42,$A$2:$A$42,1,1)</f>
        <v>1489.5995675651061</v>
      </c>
      <c r="D79" s="31">
        <f>C79-_xlfn.FORECAST.ETS.CONFINT(A79,$B$2:$B$42,$A$2:$A$42,0.95,1,1)</f>
        <v>663.33459871490743</v>
      </c>
      <c r="E79" s="31">
        <f>C79+_xlfn.FORECAST.ETS.CONFINT(A79,$B$2:$B$42,$A$2:$A$42,0.95,1,1)</f>
        <v>2315.8645364153049</v>
      </c>
    </row>
    <row r="80" spans="1:5" x14ac:dyDescent="0.25">
      <c r="A80" s="24">
        <v>43965</v>
      </c>
      <c r="C80" s="31">
        <f>_xlfn.FORECAST.ETS(A80,$B$2:$B$42,$A$2:$A$42,1,1)</f>
        <v>1513.0661711438793</v>
      </c>
      <c r="D80" s="31">
        <f>C80-_xlfn.FORECAST.ETS.CONFINT(A80,$B$2:$B$42,$A$2:$A$42,0.95,1,1)</f>
        <v>675.72284858646242</v>
      </c>
      <c r="E80" s="31">
        <f>C80+_xlfn.FORECAST.ETS.CONFINT(A80,$B$2:$B$42,$A$2:$A$42,0.95,1,1)</f>
        <v>2350.409493701296</v>
      </c>
    </row>
    <row r="81" spans="1:5" x14ac:dyDescent="0.25">
      <c r="A81" s="24">
        <v>43966</v>
      </c>
      <c r="C81" s="31">
        <f>_xlfn.FORECAST.ETS(A81,$B$2:$B$42,$A$2:$A$42,1,1)</f>
        <v>1536.5327747226524</v>
      </c>
      <c r="D81" s="31">
        <f>C81-_xlfn.FORECAST.ETS.CONFINT(A81,$B$2:$B$42,$A$2:$A$42,0.95,1,1)</f>
        <v>688.21527191241853</v>
      </c>
      <c r="E81" s="31">
        <f>C81+_xlfn.FORECAST.ETS.CONFINT(A81,$B$2:$B$42,$A$2:$A$42,0.95,1,1)</f>
        <v>2384.8502775328861</v>
      </c>
    </row>
    <row r="82" spans="1:5" x14ac:dyDescent="0.25">
      <c r="A82" s="24">
        <v>43967</v>
      </c>
      <c r="C82" s="31">
        <f>_xlfn.FORECAST.ETS(A82,$B$2:$B$42,$A$2:$A$42,1,1)</f>
        <v>1559.9993783014258</v>
      </c>
      <c r="D82" s="31">
        <f>C82-_xlfn.FORECAST.ETS.CONFINT(A82,$B$2:$B$42,$A$2:$A$42,0.95,1,1)</f>
        <v>700.80780257472315</v>
      </c>
      <c r="E82" s="31">
        <f>C82+_xlfn.FORECAST.ETS.CONFINT(A82,$B$2:$B$42,$A$2:$A$42,0.95,1,1)</f>
        <v>2419.1909540281285</v>
      </c>
    </row>
    <row r="83" spans="1:5" x14ac:dyDescent="0.25">
      <c r="A83" s="24">
        <v>43968</v>
      </c>
      <c r="C83" s="31">
        <f>_xlfn.FORECAST.ETS(A83,$B$2:$B$42,$A$2:$A$42,1,1)</f>
        <v>1583.4659818801993</v>
      </c>
      <c r="D83" s="31">
        <f>C83-_xlfn.FORECAST.ETS.CONFINT(A83,$B$2:$B$42,$A$2:$A$42,0.95,1,1)</f>
        <v>713.49661326383989</v>
      </c>
      <c r="E83" s="31">
        <f>C83+_xlfn.FORECAST.ETS.CONFINT(A83,$B$2:$B$42,$A$2:$A$42,0.95,1,1)</f>
        <v>2453.4353504965584</v>
      </c>
    </row>
    <row r="84" spans="1:5" x14ac:dyDescent="0.25">
      <c r="A84" s="24">
        <v>43969</v>
      </c>
      <c r="C84" s="31">
        <f>_xlfn.FORECAST.ETS(A84,$B$2:$B$42,$A$2:$A$42,1,1)</f>
        <v>1606.9325854589724</v>
      </c>
      <c r="D84" s="31">
        <f>C84-_xlfn.FORECAST.ETS.CONFINT(A84,$B$2:$B$42,$A$2:$A$42,0.95,1,1)</f>
        <v>726.27809646237802</v>
      </c>
      <c r="E84" s="31">
        <f>C84+_xlfn.FORECAST.ETS.CONFINT(A84,$B$2:$B$42,$A$2:$A$42,0.95,1,1)</f>
        <v>2487.5870744555668</v>
      </c>
    </row>
    <row r="85" spans="1:5" x14ac:dyDescent="0.25">
      <c r="A85" s="24">
        <v>43970</v>
      </c>
      <c r="C85" s="31">
        <f>_xlfn.FORECAST.ETS(A85,$B$2:$B$42,$A$2:$A$42,1,1)</f>
        <v>1630.3991890377456</v>
      </c>
      <c r="D85" s="31">
        <f>C85-_xlfn.FORECAST.ETS.CONFINT(A85,$B$2:$B$42,$A$2:$A$42,0.95,1,1)</f>
        <v>739.14884732691303</v>
      </c>
      <c r="E85" s="31">
        <f>C85+_xlfn.FORECAST.ETS.CONFINT(A85,$B$2:$B$42,$A$2:$A$42,0.95,1,1)</f>
        <v>2521.6495307485784</v>
      </c>
    </row>
    <row r="86" spans="1:5" x14ac:dyDescent="0.25">
      <c r="A86" s="24">
        <v>43971</v>
      </c>
      <c r="C86" s="31">
        <f>_xlfn.FORECAST.ETS(A86,$B$2:$B$42,$A$2:$A$42,1,1)</f>
        <v>1653.865792616519</v>
      </c>
      <c r="D86" s="31">
        <f>C86-_xlfn.FORECAST.ETS.CONFINT(A86,$B$2:$B$42,$A$2:$A$42,0.95,1,1)</f>
        <v>752.10564824173036</v>
      </c>
      <c r="E86" s="31">
        <f>C86+_xlfn.FORECAST.ETS.CONFINT(A86,$B$2:$B$42,$A$2:$A$42,0.95,1,1)</f>
        <v>2555.6259369913078</v>
      </c>
    </row>
    <row r="87" spans="1:5" x14ac:dyDescent="0.25">
      <c r="A87" s="24">
        <v>43972</v>
      </c>
      <c r="C87" s="31">
        <f>_xlfn.FORECAST.ETS(A87,$B$2:$B$42,$A$2:$A$42,1,1)</f>
        <v>1677.3323961952922</v>
      </c>
      <c r="D87" s="31">
        <f>C87-_xlfn.FORECAST.ETS.CONFINT(A87,$B$2:$B$42,$A$2:$A$42,0.95,1,1)</f>
        <v>765.14545484940356</v>
      </c>
      <c r="E87" s="31">
        <f>C87+_xlfn.FORECAST.ETS.CONFINT(A87,$B$2:$B$42,$A$2:$A$42,0.95,1,1)</f>
        <v>2589.5193375411809</v>
      </c>
    </row>
    <row r="88" spans="1:5" x14ac:dyDescent="0.25">
      <c r="A88" s="24">
        <v>43973</v>
      </c>
      <c r="C88" s="31">
        <f>_xlfn.FORECAST.ETS(A88,$B$2:$B$42,$A$2:$A$42,1,1)</f>
        <v>1700.7989997740654</v>
      </c>
      <c r="D88" s="31">
        <f>C88-_xlfn.FORECAST.ETS.CONFINT(A88,$B$2:$B$42,$A$2:$A$42,0.95,1,1)</f>
        <v>778.26538338944613</v>
      </c>
      <c r="E88" s="31">
        <f>C88+_xlfn.FORECAST.ETS.CONFINT(A88,$B$2:$B$42,$A$2:$A$42,0.95,1,1)</f>
        <v>2623.3326161586847</v>
      </c>
    </row>
    <row r="89" spans="1:5" x14ac:dyDescent="0.25">
      <c r="A89" s="24">
        <v>43974</v>
      </c>
      <c r="C89" s="31">
        <f>_xlfn.FORECAST.ETS(A89,$B$2:$B$42,$A$2:$A$42,1,1)</f>
        <v>1724.2656033528388</v>
      </c>
      <c r="D89" s="31">
        <f>C89-_xlfn.FORECAST.ETS.CONFINT(A89,$B$2:$B$42,$A$2:$A$42,0.95,1,1)</f>
        <v>791.46269919858412</v>
      </c>
      <c r="E89" s="31">
        <f>C89+_xlfn.FORECAST.ETS.CONFINT(A89,$B$2:$B$42,$A$2:$A$42,0.95,1,1)</f>
        <v>2657.0685075070933</v>
      </c>
    </row>
    <row r="90" spans="1:5" x14ac:dyDescent="0.25">
      <c r="A90" s="24">
        <v>43975</v>
      </c>
      <c r="C90" s="31">
        <f>_xlfn.FORECAST.ETS(A90,$B$2:$B$42,$A$2:$A$42,1,1)</f>
        <v>1747.7322069316119</v>
      </c>
      <c r="D90" s="31">
        <f>C90-_xlfn.FORECAST.ETS.CONFINT(A90,$B$2:$B$42,$A$2:$A$42,0.95,1,1)</f>
        <v>804.73480624517595</v>
      </c>
      <c r="E90" s="31">
        <f>C90+_xlfn.FORECAST.ETS.CONFINT(A90,$B$2:$B$42,$A$2:$A$42,0.95,1,1)</f>
        <v>2690.7296076180478</v>
      </c>
    </row>
    <row r="91" spans="1:5" x14ac:dyDescent="0.25">
      <c r="A91" s="24">
        <v>43976</v>
      </c>
      <c r="C91" s="31">
        <f>_xlfn.FORECAST.ETS(A91,$B$2:$B$42,$A$2:$A$42,1,1)</f>
        <v>1771.1988105103853</v>
      </c>
      <c r="D91" s="31">
        <f>C91-_xlfn.FORECAST.ETS.CONFINT(A91,$B$2:$B$42,$A$2:$A$42,0.95,1,1)</f>
        <v>818.07923758650657</v>
      </c>
      <c r="E91" s="31">
        <f>C91+_xlfn.FORECAST.ETS.CONFINT(A91,$B$2:$B$42,$A$2:$A$42,0.95,1,1)</f>
        <v>2724.318383434264</v>
      </c>
    </row>
    <row r="92" spans="1:5" x14ac:dyDescent="0.25">
      <c r="A92" s="24">
        <v>43977</v>
      </c>
      <c r="C92" s="31">
        <f>_xlfn.FORECAST.ETS(A92,$B$2:$B$42,$A$2:$A$42,1,1)</f>
        <v>1794.6654140891585</v>
      </c>
      <c r="D92" s="31">
        <f>C92-_xlfn.FORECAST.ETS.CONFINT(A92,$B$2:$B$42,$A$2:$A$42,0.95,1,1)</f>
        <v>831.49364665154201</v>
      </c>
      <c r="E92" s="31">
        <f>C92+_xlfn.FORECAST.ETS.CONFINT(A92,$B$2:$B$42,$A$2:$A$42,0.95,1,1)</f>
        <v>2757.8371815267751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0438-AC31-46AE-A394-28B34B2E6F00}">
  <dimension ref="A1:G92"/>
  <sheetViews>
    <sheetView topLeftCell="A10" workbookViewId="0">
      <selection activeCell="R39" sqref="R39"/>
    </sheetView>
  </sheetViews>
  <sheetFormatPr defaultRowHeight="13.5" x14ac:dyDescent="0.25"/>
  <cols>
    <col min="1" max="7" width="7.140625" style="32" customWidth="1"/>
    <col min="8" max="16384" width="9.140625" style="1"/>
  </cols>
  <sheetData>
    <row r="1" spans="1:7" x14ac:dyDescent="0.25">
      <c r="A1" s="55" t="s">
        <v>40</v>
      </c>
      <c r="B1" s="54" t="s">
        <v>55</v>
      </c>
      <c r="C1" s="54" t="s">
        <v>142</v>
      </c>
      <c r="D1" s="54" t="s">
        <v>141</v>
      </c>
      <c r="E1" s="54" t="s">
        <v>140</v>
      </c>
      <c r="F1" s="54" t="s">
        <v>137</v>
      </c>
      <c r="G1" s="54" t="s">
        <v>136</v>
      </c>
    </row>
    <row r="2" spans="1:7" x14ac:dyDescent="0.25">
      <c r="A2" s="57">
        <v>43887</v>
      </c>
      <c r="B2" s="77">
        <v>0</v>
      </c>
      <c r="C2" s="77"/>
      <c r="D2" s="77"/>
      <c r="E2" s="77"/>
      <c r="F2" s="77"/>
      <c r="G2" s="56"/>
    </row>
    <row r="3" spans="1:7" x14ac:dyDescent="0.25">
      <c r="A3" s="57">
        <v>43888</v>
      </c>
      <c r="B3" s="77">
        <v>0</v>
      </c>
      <c r="C3" s="77"/>
      <c r="D3" s="77"/>
      <c r="E3" s="77"/>
      <c r="F3" s="77"/>
      <c r="G3" s="56"/>
    </row>
    <row r="4" spans="1:7" x14ac:dyDescent="0.25">
      <c r="A4" s="57">
        <v>43889</v>
      </c>
      <c r="B4" s="77">
        <v>0</v>
      </c>
      <c r="C4" s="77"/>
      <c r="D4" s="77"/>
      <c r="E4" s="77"/>
      <c r="F4" s="77"/>
      <c r="G4" s="56"/>
    </row>
    <row r="5" spans="1:7" x14ac:dyDescent="0.25">
      <c r="A5" s="57">
        <v>43890</v>
      </c>
      <c r="B5" s="77">
        <v>0</v>
      </c>
      <c r="C5" s="77"/>
      <c r="D5" s="77"/>
      <c r="E5" s="77"/>
      <c r="F5" s="77"/>
      <c r="G5" s="56"/>
    </row>
    <row r="6" spans="1:7" x14ac:dyDescent="0.25">
      <c r="A6" s="57">
        <v>43891</v>
      </c>
      <c r="B6" s="77">
        <v>0</v>
      </c>
      <c r="C6" s="77"/>
      <c r="D6" s="77"/>
      <c r="E6" s="77"/>
      <c r="F6" s="77"/>
      <c r="G6" s="56"/>
    </row>
    <row r="7" spans="1:7" x14ac:dyDescent="0.25">
      <c r="A7" s="57">
        <v>43892</v>
      </c>
      <c r="B7" s="77">
        <v>0</v>
      </c>
      <c r="C7" s="77"/>
      <c r="D7" s="77"/>
      <c r="E7" s="77"/>
      <c r="F7" s="77"/>
      <c r="G7" s="56"/>
    </row>
    <row r="8" spans="1:7" x14ac:dyDescent="0.25">
      <c r="A8" s="57">
        <v>43893</v>
      </c>
      <c r="B8" s="77">
        <v>0</v>
      </c>
      <c r="C8" s="77"/>
      <c r="D8" s="77"/>
      <c r="E8" s="77"/>
      <c r="F8" s="77"/>
      <c r="G8" s="56"/>
    </row>
    <row r="9" spans="1:7" x14ac:dyDescent="0.25">
      <c r="A9" s="57">
        <v>43894</v>
      </c>
      <c r="B9" s="77">
        <v>0</v>
      </c>
      <c r="C9" s="77"/>
      <c r="D9" s="77"/>
      <c r="E9" s="77"/>
      <c r="F9" s="77"/>
      <c r="G9" s="56"/>
    </row>
    <row r="10" spans="1:7" x14ac:dyDescent="0.25">
      <c r="A10" s="57">
        <v>43895</v>
      </c>
      <c r="B10" s="77">
        <v>0</v>
      </c>
      <c r="C10" s="77"/>
      <c r="D10" s="77"/>
      <c r="E10" s="77"/>
      <c r="F10" s="77"/>
      <c r="G10" s="56"/>
    </row>
    <row r="11" spans="1:7" x14ac:dyDescent="0.25">
      <c r="A11" s="57">
        <v>43896</v>
      </c>
      <c r="B11" s="77">
        <v>0</v>
      </c>
      <c r="C11" s="77"/>
      <c r="D11" s="77"/>
      <c r="E11" s="77"/>
      <c r="F11" s="77"/>
      <c r="G11" s="56"/>
    </row>
    <row r="12" spans="1:7" x14ac:dyDescent="0.25">
      <c r="A12" s="57">
        <v>43897</v>
      </c>
      <c r="B12" s="77">
        <v>0</v>
      </c>
      <c r="C12" s="77"/>
      <c r="D12" s="77"/>
      <c r="E12" s="77"/>
      <c r="F12" s="77"/>
      <c r="G12" s="56"/>
    </row>
    <row r="13" spans="1:7" x14ac:dyDescent="0.25">
      <c r="A13" s="57">
        <v>43898</v>
      </c>
      <c r="B13" s="77">
        <v>0</v>
      </c>
      <c r="C13" s="77"/>
      <c r="D13" s="77"/>
      <c r="E13" s="77"/>
      <c r="F13" s="77"/>
      <c r="G13" s="56"/>
    </row>
    <row r="14" spans="1:7" x14ac:dyDescent="0.25">
      <c r="A14" s="57">
        <v>43899</v>
      </c>
      <c r="B14" s="77">
        <v>0</v>
      </c>
      <c r="C14" s="77"/>
      <c r="D14" s="77"/>
      <c r="E14" s="77"/>
      <c r="F14" s="77"/>
      <c r="G14" s="56"/>
    </row>
    <row r="15" spans="1:7" x14ac:dyDescent="0.25">
      <c r="A15" s="57">
        <v>43900</v>
      </c>
      <c r="B15" s="77">
        <v>0</v>
      </c>
      <c r="C15" s="77"/>
      <c r="D15" s="77"/>
      <c r="E15" s="77"/>
      <c r="F15" s="77"/>
      <c r="G15" s="56"/>
    </row>
    <row r="16" spans="1:7" x14ac:dyDescent="0.25">
      <c r="A16" s="57">
        <v>43901</v>
      </c>
      <c r="B16" s="77">
        <v>0</v>
      </c>
      <c r="C16" s="77"/>
      <c r="D16" s="77"/>
      <c r="E16" s="77"/>
      <c r="F16" s="77"/>
      <c r="G16" s="56"/>
    </row>
    <row r="17" spans="1:7" x14ac:dyDescent="0.25">
      <c r="A17" s="57">
        <v>43902</v>
      </c>
      <c r="B17" s="77">
        <v>0</v>
      </c>
      <c r="C17" s="77"/>
      <c r="D17" s="77"/>
      <c r="E17" s="77"/>
      <c r="F17" s="77"/>
      <c r="G17" s="56"/>
    </row>
    <row r="18" spans="1:7" x14ac:dyDescent="0.25">
      <c r="A18" s="57">
        <v>43903</v>
      </c>
      <c r="B18" s="77">
        <v>0</v>
      </c>
      <c r="C18" s="77"/>
      <c r="D18" s="77"/>
      <c r="E18" s="77"/>
      <c r="F18" s="77"/>
      <c r="G18" s="56"/>
    </row>
    <row r="19" spans="1:7" x14ac:dyDescent="0.25">
      <c r="A19" s="57">
        <v>43904</v>
      </c>
      <c r="B19" s="77">
        <v>0</v>
      </c>
      <c r="C19" s="77"/>
      <c r="D19" s="77"/>
      <c r="E19" s="77"/>
      <c r="F19" s="77"/>
      <c r="G19" s="56"/>
    </row>
    <row r="20" spans="1:7" x14ac:dyDescent="0.25">
      <c r="A20" s="57">
        <v>43905</v>
      </c>
      <c r="B20" s="77">
        <v>0</v>
      </c>
      <c r="C20" s="77"/>
      <c r="D20" s="77"/>
      <c r="E20" s="77"/>
      <c r="F20" s="77"/>
      <c r="G20" s="56"/>
    </row>
    <row r="21" spans="1:7" x14ac:dyDescent="0.25">
      <c r="A21" s="57">
        <v>43906</v>
      </c>
      <c r="B21" s="77">
        <v>0</v>
      </c>
      <c r="C21" s="77"/>
      <c r="D21" s="77"/>
      <c r="E21" s="77"/>
      <c r="F21" s="77"/>
      <c r="G21" s="56"/>
    </row>
    <row r="22" spans="1:7" x14ac:dyDescent="0.25">
      <c r="A22" s="57">
        <v>43907</v>
      </c>
      <c r="B22" s="77">
        <v>1</v>
      </c>
      <c r="C22" s="77"/>
      <c r="D22" s="77"/>
      <c r="E22" s="77"/>
      <c r="F22" s="77"/>
      <c r="G22" s="56"/>
    </row>
    <row r="23" spans="1:7" x14ac:dyDescent="0.25">
      <c r="A23" s="57">
        <v>43908</v>
      </c>
      <c r="B23" s="77">
        <v>2</v>
      </c>
      <c r="C23" s="77"/>
      <c r="D23" s="77"/>
      <c r="E23" s="77"/>
      <c r="F23" s="77"/>
      <c r="G23" s="56"/>
    </row>
    <row r="24" spans="1:7" x14ac:dyDescent="0.25">
      <c r="A24" s="57">
        <v>43909</v>
      </c>
      <c r="B24" s="77">
        <v>3</v>
      </c>
      <c r="C24" s="77"/>
      <c r="D24" s="77"/>
      <c r="E24" s="77"/>
      <c r="F24" s="77"/>
      <c r="G24" s="56"/>
    </row>
    <row r="25" spans="1:7" x14ac:dyDescent="0.25">
      <c r="A25" s="57">
        <v>43910</v>
      </c>
      <c r="B25" s="77">
        <v>6</v>
      </c>
      <c r="C25" s="77"/>
      <c r="D25" s="77"/>
      <c r="E25" s="77"/>
      <c r="F25" s="77"/>
      <c r="G25" s="56"/>
    </row>
    <row r="26" spans="1:7" x14ac:dyDescent="0.25">
      <c r="A26" s="57">
        <v>43911</v>
      </c>
      <c r="B26" s="77">
        <v>12</v>
      </c>
      <c r="C26" s="77"/>
      <c r="D26" s="77"/>
      <c r="E26" s="77"/>
      <c r="F26" s="77"/>
      <c r="G26" s="56"/>
    </row>
    <row r="27" spans="1:7" x14ac:dyDescent="0.25">
      <c r="A27" s="57">
        <v>43912</v>
      </c>
      <c r="B27" s="77">
        <v>14</v>
      </c>
      <c r="C27" s="77"/>
      <c r="D27" s="77"/>
      <c r="E27" s="77"/>
      <c r="F27" s="77"/>
      <c r="G27" s="56"/>
    </row>
    <row r="28" spans="1:7" x14ac:dyDescent="0.25">
      <c r="A28" s="57">
        <v>43913</v>
      </c>
      <c r="B28" s="77">
        <v>23</v>
      </c>
      <c r="C28" s="77"/>
      <c r="D28" s="77"/>
      <c r="E28" s="77"/>
      <c r="F28" s="77"/>
      <c r="G28" s="56"/>
    </row>
    <row r="29" spans="1:7" x14ac:dyDescent="0.25">
      <c r="A29" s="57">
        <v>43914</v>
      </c>
      <c r="B29" s="77">
        <v>33</v>
      </c>
      <c r="C29" s="77"/>
      <c r="D29" s="77"/>
      <c r="E29" s="77"/>
      <c r="F29" s="77"/>
      <c r="G29" s="56"/>
    </row>
    <row r="30" spans="1:7" x14ac:dyDescent="0.25">
      <c r="A30" s="57">
        <v>43915</v>
      </c>
      <c r="B30" s="77">
        <v>43</v>
      </c>
      <c r="C30" s="77"/>
      <c r="D30" s="77"/>
      <c r="E30" s="77"/>
      <c r="F30" s="77"/>
      <c r="G30" s="56"/>
    </row>
    <row r="31" spans="1:7" x14ac:dyDescent="0.25">
      <c r="A31" s="57">
        <v>43916</v>
      </c>
      <c r="B31" s="77">
        <v>60</v>
      </c>
      <c r="C31" s="77"/>
      <c r="D31" s="77"/>
      <c r="E31" s="77"/>
      <c r="F31" s="77"/>
      <c r="G31" s="56"/>
    </row>
    <row r="32" spans="1:7" x14ac:dyDescent="0.25">
      <c r="A32" s="57">
        <v>43917</v>
      </c>
      <c r="B32" s="77">
        <v>76</v>
      </c>
      <c r="C32" s="77"/>
      <c r="D32" s="77"/>
      <c r="E32" s="77"/>
      <c r="F32" s="77"/>
      <c r="G32" s="56"/>
    </row>
    <row r="33" spans="1:7" x14ac:dyDescent="0.25">
      <c r="A33" s="57">
        <v>43918</v>
      </c>
      <c r="B33" s="77">
        <v>100</v>
      </c>
      <c r="C33" s="77"/>
      <c r="D33" s="77"/>
      <c r="E33" s="77"/>
      <c r="F33" s="77"/>
      <c r="G33" s="56"/>
    </row>
    <row r="34" spans="1:7" x14ac:dyDescent="0.25">
      <c r="A34" s="57">
        <v>43919</v>
      </c>
      <c r="B34" s="77">
        <v>119</v>
      </c>
      <c r="C34" s="77"/>
      <c r="D34" s="77"/>
      <c r="E34" s="77"/>
      <c r="F34" s="77"/>
      <c r="G34" s="56"/>
    </row>
    <row r="35" spans="1:7" x14ac:dyDescent="0.25">
      <c r="A35" s="57">
        <v>43920</v>
      </c>
      <c r="B35" s="77">
        <v>140</v>
      </c>
      <c r="C35" s="77"/>
      <c r="D35" s="77"/>
      <c r="E35" s="77"/>
      <c r="F35" s="77"/>
      <c r="G35" s="56"/>
    </row>
    <row r="36" spans="1:7" x14ac:dyDescent="0.25">
      <c r="A36" s="57">
        <v>43921</v>
      </c>
      <c r="B36" s="77">
        <v>160</v>
      </c>
      <c r="C36" s="77"/>
      <c r="D36" s="77"/>
      <c r="E36" s="77"/>
      <c r="F36" s="77"/>
      <c r="G36" s="56"/>
    </row>
    <row r="37" spans="1:7" x14ac:dyDescent="0.25">
      <c r="A37" s="57">
        <v>43922</v>
      </c>
      <c r="B37" s="77">
        <v>187</v>
      </c>
      <c r="C37" s="77"/>
      <c r="D37" s="77"/>
      <c r="E37" s="77"/>
      <c r="F37" s="77"/>
      <c r="G37" s="56"/>
    </row>
    <row r="38" spans="1:7" x14ac:dyDescent="0.25">
      <c r="A38" s="57">
        <v>43923</v>
      </c>
      <c r="B38" s="77">
        <v>209</v>
      </c>
      <c r="C38" s="77"/>
      <c r="D38" s="77"/>
      <c r="E38" s="77"/>
      <c r="F38" s="77"/>
      <c r="G38" s="56">
        <v>209</v>
      </c>
    </row>
    <row r="39" spans="1:7" x14ac:dyDescent="0.25">
      <c r="A39" s="57">
        <v>43924</v>
      </c>
      <c r="B39" s="56">
        <v>246</v>
      </c>
      <c r="C39" s="56"/>
      <c r="D39" s="56"/>
      <c r="E39" s="56"/>
      <c r="F39" s="56">
        <v>246</v>
      </c>
      <c r="G39" s="70">
        <v>231.45532985775745</v>
      </c>
    </row>
    <row r="40" spans="1:7" x14ac:dyDescent="0.25">
      <c r="A40" s="57">
        <v>43925</v>
      </c>
      <c r="B40" s="56">
        <v>266</v>
      </c>
      <c r="C40" s="56"/>
      <c r="D40" s="56"/>
      <c r="E40" s="56">
        <v>266</v>
      </c>
      <c r="F40" s="69">
        <v>279.90954567029274</v>
      </c>
      <c r="G40" s="56">
        <v>253.90208675655504</v>
      </c>
    </row>
    <row r="41" spans="1:7" x14ac:dyDescent="0.25">
      <c r="A41" s="57">
        <v>43926</v>
      </c>
      <c r="B41" s="56">
        <v>295</v>
      </c>
      <c r="C41" s="56"/>
      <c r="D41" s="56">
        <v>295</v>
      </c>
      <c r="E41" s="69">
        <v>296.66773425796498</v>
      </c>
      <c r="F41" s="56">
        <v>315.17891488129612</v>
      </c>
      <c r="G41" s="56">
        <v>276.34884365535265</v>
      </c>
    </row>
    <row r="42" spans="1:7" x14ac:dyDescent="0.25">
      <c r="A42" s="57">
        <v>43927</v>
      </c>
      <c r="B42" s="56">
        <v>311</v>
      </c>
      <c r="C42" s="56">
        <v>311</v>
      </c>
      <c r="D42" s="69">
        <v>323.20937824572434</v>
      </c>
      <c r="E42" s="56">
        <v>325.43459415094014</v>
      </c>
      <c r="F42" s="56">
        <v>350.44828409229956</v>
      </c>
      <c r="G42" s="56">
        <v>298.79560055415021</v>
      </c>
    </row>
    <row r="43" spans="1:7" x14ac:dyDescent="0.25">
      <c r="A43" s="57">
        <v>43928</v>
      </c>
      <c r="B43" s="56"/>
      <c r="C43" s="56">
        <v>332.21869281536397</v>
      </c>
      <c r="D43" s="56">
        <v>351.43350668760883</v>
      </c>
      <c r="E43" s="56">
        <v>354.20145404391531</v>
      </c>
      <c r="F43" s="56">
        <v>385.717653303303</v>
      </c>
      <c r="G43" s="56">
        <v>321.24235745294783</v>
      </c>
    </row>
    <row r="44" spans="1:7" x14ac:dyDescent="0.25">
      <c r="A44" s="57">
        <v>43929</v>
      </c>
      <c r="B44" s="56"/>
      <c r="C44" s="56">
        <v>350.91695490471318</v>
      </c>
      <c r="D44" s="56">
        <v>379.65763512949326</v>
      </c>
      <c r="E44" s="56">
        <v>382.96831393689041</v>
      </c>
      <c r="F44" s="56">
        <v>420.98702251430637</v>
      </c>
      <c r="G44" s="56">
        <v>343.68911435174539</v>
      </c>
    </row>
    <row r="45" spans="1:7" x14ac:dyDescent="0.25">
      <c r="A45" s="57">
        <v>43930</v>
      </c>
      <c r="B45" s="56"/>
      <c r="C45" s="56">
        <v>369.61521699406239</v>
      </c>
      <c r="D45" s="56">
        <v>407.88176357137769</v>
      </c>
      <c r="E45" s="56">
        <v>411.73517382986552</v>
      </c>
      <c r="F45" s="56">
        <v>456.25639172530975</v>
      </c>
      <c r="G45" s="56">
        <v>366.135871250543</v>
      </c>
    </row>
    <row r="46" spans="1:7" x14ac:dyDescent="0.25">
      <c r="A46" s="57">
        <v>43931</v>
      </c>
      <c r="B46" s="56"/>
      <c r="C46" s="56">
        <v>388.31347908341155</v>
      </c>
      <c r="D46" s="56">
        <v>436.10589201326218</v>
      </c>
      <c r="E46" s="56">
        <v>440.50203372284068</v>
      </c>
      <c r="F46" s="56">
        <v>491.52576093631319</v>
      </c>
      <c r="G46" s="56">
        <v>388.58262814934062</v>
      </c>
    </row>
    <row r="47" spans="1:7" x14ac:dyDescent="0.25">
      <c r="A47" s="57">
        <v>43932</v>
      </c>
      <c r="B47" s="56"/>
      <c r="C47" s="56">
        <v>407.01174117276071</v>
      </c>
      <c r="D47" s="56">
        <v>464.33002045514661</v>
      </c>
      <c r="E47" s="56">
        <v>469.26889361581584</v>
      </c>
      <c r="F47" s="56">
        <v>526.79513014731663</v>
      </c>
      <c r="G47" s="56">
        <v>411.02938504813818</v>
      </c>
    </row>
    <row r="48" spans="1:7" x14ac:dyDescent="0.25">
      <c r="A48" s="57">
        <v>43933</v>
      </c>
      <c r="B48" s="56"/>
      <c r="C48" s="56">
        <v>425.71000326210992</v>
      </c>
      <c r="D48" s="56">
        <v>492.55414889703104</v>
      </c>
      <c r="E48" s="56">
        <v>498.03575350879095</v>
      </c>
      <c r="F48" s="56">
        <v>562.06449935832006</v>
      </c>
      <c r="G48" s="56">
        <v>433.47614194693574</v>
      </c>
    </row>
    <row r="49" spans="1:7" x14ac:dyDescent="0.25">
      <c r="A49" s="57">
        <v>43934</v>
      </c>
      <c r="B49" s="56"/>
      <c r="C49" s="56">
        <v>444.40826535145914</v>
      </c>
      <c r="D49" s="56">
        <v>520.77827733891547</v>
      </c>
      <c r="E49" s="56">
        <v>526.80261340176617</v>
      </c>
      <c r="F49" s="56">
        <v>597.33386856932339</v>
      </c>
      <c r="G49" s="56">
        <v>455.92289884573336</v>
      </c>
    </row>
    <row r="50" spans="1:7" x14ac:dyDescent="0.25">
      <c r="A50" s="57">
        <v>43935</v>
      </c>
      <c r="B50" s="56"/>
      <c r="C50" s="56">
        <v>463.10652744080829</v>
      </c>
      <c r="D50" s="56">
        <v>549.00240578080002</v>
      </c>
      <c r="E50" s="56">
        <v>555.56947329474121</v>
      </c>
      <c r="F50" s="56">
        <v>632.60323778032682</v>
      </c>
      <c r="G50" s="56">
        <v>478.36965574453097</v>
      </c>
    </row>
    <row r="51" spans="1:7" x14ac:dyDescent="0.25">
      <c r="A51" s="57">
        <v>43936</v>
      </c>
      <c r="B51" s="56"/>
      <c r="C51" s="56">
        <v>481.80478953015745</v>
      </c>
      <c r="D51" s="56">
        <v>577.22653422268445</v>
      </c>
      <c r="E51" s="56">
        <v>584.33633318771626</v>
      </c>
      <c r="F51" s="56">
        <v>667.87260699133026</v>
      </c>
      <c r="G51" s="56">
        <v>500.81641264332853</v>
      </c>
    </row>
    <row r="52" spans="1:7" x14ac:dyDescent="0.25">
      <c r="A52" s="57">
        <v>43937</v>
      </c>
      <c r="B52" s="56"/>
      <c r="C52" s="56">
        <v>500.50305161950666</v>
      </c>
      <c r="D52" s="56">
        <v>605.45066266456888</v>
      </c>
      <c r="E52" s="56">
        <v>613.10319308069143</v>
      </c>
      <c r="F52" s="56">
        <v>703.14197620233369</v>
      </c>
      <c r="G52" s="56">
        <v>523.26316954212621</v>
      </c>
    </row>
    <row r="53" spans="1:7" x14ac:dyDescent="0.25">
      <c r="A53" s="57">
        <v>43938</v>
      </c>
      <c r="B53" s="56"/>
      <c r="C53" s="56">
        <v>519.20131370885588</v>
      </c>
      <c r="D53" s="56">
        <v>633.67479110645331</v>
      </c>
      <c r="E53" s="56">
        <v>641.87005297366659</v>
      </c>
      <c r="F53" s="56">
        <v>738.41134541333702</v>
      </c>
      <c r="G53" s="56">
        <v>545.70992644092371</v>
      </c>
    </row>
    <row r="54" spans="1:7" x14ac:dyDescent="0.25">
      <c r="A54" s="57">
        <v>43939</v>
      </c>
      <c r="B54" s="56"/>
      <c r="C54" s="56">
        <v>537.89957579820498</v>
      </c>
      <c r="D54" s="56">
        <v>661.89891954833774</v>
      </c>
      <c r="E54" s="56">
        <v>670.63691286664175</v>
      </c>
      <c r="F54" s="56">
        <v>773.68071462434045</v>
      </c>
      <c r="G54" s="56">
        <v>568.15668333972133</v>
      </c>
    </row>
    <row r="55" spans="1:7" x14ac:dyDescent="0.25">
      <c r="A55" s="57">
        <v>43940</v>
      </c>
      <c r="B55" s="56"/>
      <c r="C55" s="56">
        <v>556.59783788755419</v>
      </c>
      <c r="D55" s="56">
        <v>690.12304799022218</v>
      </c>
      <c r="E55" s="56">
        <v>699.40377275961691</v>
      </c>
      <c r="F55" s="56">
        <v>808.95008383534389</v>
      </c>
      <c r="G55" s="56">
        <v>590.60344023851894</v>
      </c>
    </row>
    <row r="56" spans="1:7" x14ac:dyDescent="0.25">
      <c r="A56" s="57">
        <v>43941</v>
      </c>
      <c r="B56" s="56"/>
      <c r="C56" s="56">
        <v>575.29609997690341</v>
      </c>
      <c r="D56" s="56">
        <v>718.34717643210661</v>
      </c>
      <c r="E56" s="56">
        <v>728.17063265259208</v>
      </c>
      <c r="F56" s="56">
        <v>844.21945304634733</v>
      </c>
      <c r="G56" s="56">
        <v>613.05019713731645</v>
      </c>
    </row>
    <row r="57" spans="1:7" x14ac:dyDescent="0.25">
      <c r="A57" s="57">
        <v>43942</v>
      </c>
      <c r="B57" s="56"/>
      <c r="C57" s="56">
        <v>593.99436206625251</v>
      </c>
      <c r="D57" s="56">
        <v>746.57130487399104</v>
      </c>
      <c r="E57" s="56">
        <v>756.93749254556724</v>
      </c>
      <c r="F57" s="56">
        <v>879.48882225735076</v>
      </c>
      <c r="G57" s="56">
        <v>635.49695403611418</v>
      </c>
    </row>
    <row r="58" spans="1:7" x14ac:dyDescent="0.25">
      <c r="A58" s="57">
        <v>43943</v>
      </c>
      <c r="B58" s="56"/>
      <c r="C58" s="56">
        <v>612.69262415560183</v>
      </c>
      <c r="D58" s="56">
        <v>774.79543331587547</v>
      </c>
      <c r="E58" s="56">
        <v>785.7043524385424</v>
      </c>
      <c r="F58" s="56">
        <v>914.75819146835408</v>
      </c>
      <c r="G58" s="56">
        <v>657.94371093491168</v>
      </c>
    </row>
    <row r="59" spans="1:7" x14ac:dyDescent="0.25">
      <c r="A59" s="57">
        <v>43944</v>
      </c>
      <c r="B59" s="56"/>
      <c r="C59" s="56">
        <v>631.39088624495093</v>
      </c>
      <c r="D59" s="56">
        <v>803.01956175776002</v>
      </c>
      <c r="E59" s="56">
        <v>814.47121233151734</v>
      </c>
      <c r="F59" s="56">
        <v>950.02756067935752</v>
      </c>
      <c r="G59" s="56">
        <v>680.39046783370929</v>
      </c>
    </row>
    <row r="60" spans="1:7" x14ac:dyDescent="0.25">
      <c r="A60" s="57">
        <v>43945</v>
      </c>
      <c r="B60" s="56"/>
      <c r="C60" s="56">
        <v>650.08914833430015</v>
      </c>
      <c r="D60" s="56">
        <v>831.24369019964445</v>
      </c>
      <c r="E60" s="56">
        <v>843.2380722244925</v>
      </c>
      <c r="F60" s="56">
        <v>985.29692989036096</v>
      </c>
      <c r="G60" s="56">
        <v>702.83722473250691</v>
      </c>
    </row>
    <row r="61" spans="1:7" x14ac:dyDescent="0.25">
      <c r="A61" s="57">
        <v>43946</v>
      </c>
      <c r="B61" s="56"/>
      <c r="C61" s="56">
        <v>668.78741042364936</v>
      </c>
      <c r="D61" s="56">
        <v>859.46781864152888</v>
      </c>
      <c r="E61" s="56">
        <v>872.00493211746766</v>
      </c>
      <c r="F61" s="56">
        <v>1020.5662991013643</v>
      </c>
      <c r="G61" s="56">
        <v>725.28398163130441</v>
      </c>
    </row>
    <row r="62" spans="1:7" x14ac:dyDescent="0.25">
      <c r="A62" s="57">
        <v>43947</v>
      </c>
      <c r="B62" s="56"/>
      <c r="C62" s="56">
        <v>687.48567251299846</v>
      </c>
      <c r="D62" s="56">
        <v>887.69194708341331</v>
      </c>
      <c r="E62" s="56">
        <v>900.77179201044282</v>
      </c>
      <c r="F62" s="56">
        <v>1055.8356683123677</v>
      </c>
      <c r="G62" s="56">
        <v>747.73073853010214</v>
      </c>
    </row>
    <row r="63" spans="1:7" x14ac:dyDescent="0.25">
      <c r="A63" s="57">
        <v>43948</v>
      </c>
      <c r="B63" s="56"/>
      <c r="C63" s="56">
        <v>706.18393460234779</v>
      </c>
      <c r="D63" s="56">
        <v>915.91607552529774</v>
      </c>
      <c r="E63" s="56">
        <v>929.53865190341799</v>
      </c>
      <c r="F63" s="56">
        <v>1091.105037523371</v>
      </c>
      <c r="G63" s="56">
        <v>770.17749542889965</v>
      </c>
    </row>
    <row r="64" spans="1:7" x14ac:dyDescent="0.25">
      <c r="A64" s="57">
        <v>43949</v>
      </c>
      <c r="B64" s="56"/>
      <c r="C64" s="56">
        <v>724.88219669169689</v>
      </c>
      <c r="D64" s="56">
        <v>944.14020396718229</v>
      </c>
      <c r="E64" s="56">
        <v>958.30551179639315</v>
      </c>
      <c r="F64" s="56">
        <v>1126.3744067343746</v>
      </c>
      <c r="G64" s="56">
        <v>792.62425232769715</v>
      </c>
    </row>
    <row r="65" spans="1:7" x14ac:dyDescent="0.25">
      <c r="A65" s="57">
        <v>43950</v>
      </c>
      <c r="B65" s="56"/>
      <c r="C65" s="56">
        <v>743.58045878104599</v>
      </c>
      <c r="D65" s="56">
        <v>972.36433240906672</v>
      </c>
      <c r="E65" s="56">
        <v>987.07237168936831</v>
      </c>
      <c r="F65" s="56">
        <v>1161.6437759453779</v>
      </c>
      <c r="G65" s="56">
        <v>815.07100922649488</v>
      </c>
    </row>
    <row r="66" spans="1:7" x14ac:dyDescent="0.25">
      <c r="A66" s="57">
        <v>43951</v>
      </c>
      <c r="B66" s="56"/>
      <c r="C66" s="56">
        <v>762.27872087039532</v>
      </c>
      <c r="D66" s="56">
        <v>1000.5884608509512</v>
      </c>
      <c r="E66" s="56">
        <v>1015.8392315823435</v>
      </c>
      <c r="F66" s="56">
        <v>1196.9131451563812</v>
      </c>
      <c r="G66" s="56">
        <v>837.51776612529238</v>
      </c>
    </row>
    <row r="67" spans="1:7" x14ac:dyDescent="0.25">
      <c r="A67" s="57">
        <v>43952</v>
      </c>
      <c r="B67" s="56"/>
      <c r="C67" s="56">
        <v>780.97698295974442</v>
      </c>
      <c r="D67" s="56">
        <v>1028.8125892928356</v>
      </c>
      <c r="E67" s="56">
        <v>1044.6060914753184</v>
      </c>
      <c r="F67" s="56">
        <v>1232.1825143673848</v>
      </c>
      <c r="G67" s="56">
        <v>859.96452302409011</v>
      </c>
    </row>
    <row r="68" spans="1:7" x14ac:dyDescent="0.25">
      <c r="A68" s="57">
        <v>43953</v>
      </c>
      <c r="B68" s="56"/>
      <c r="C68" s="56">
        <v>799.67524504909363</v>
      </c>
      <c r="D68" s="56">
        <v>1057.03671773472</v>
      </c>
      <c r="E68" s="56">
        <v>1073.3729513682936</v>
      </c>
      <c r="F68" s="56">
        <v>1267.4518835783881</v>
      </c>
      <c r="G68" s="56">
        <v>882.41127992288762</v>
      </c>
    </row>
    <row r="69" spans="1:7" x14ac:dyDescent="0.25">
      <c r="A69" s="57">
        <v>43954</v>
      </c>
      <c r="B69" s="56"/>
      <c r="C69" s="56">
        <v>818.37350713844285</v>
      </c>
      <c r="D69" s="56">
        <v>1085.2608461766044</v>
      </c>
      <c r="E69" s="56">
        <v>1102.1398112612687</v>
      </c>
      <c r="F69" s="56">
        <v>1302.7212527893914</v>
      </c>
      <c r="G69" s="56">
        <v>904.85803682168512</v>
      </c>
    </row>
    <row r="70" spans="1:7" x14ac:dyDescent="0.25">
      <c r="A70" s="57">
        <v>43955</v>
      </c>
      <c r="B70" s="56"/>
      <c r="C70" s="56">
        <v>837.07176922779195</v>
      </c>
      <c r="D70" s="56">
        <v>1113.4849746184891</v>
      </c>
      <c r="E70" s="56">
        <v>1130.9066711542439</v>
      </c>
      <c r="F70" s="56">
        <v>1337.990622000395</v>
      </c>
      <c r="G70" s="56">
        <v>927.30479372048285</v>
      </c>
    </row>
    <row r="71" spans="1:7" x14ac:dyDescent="0.25">
      <c r="A71" s="57">
        <v>43956</v>
      </c>
      <c r="B71" s="56"/>
      <c r="C71" s="56">
        <v>855.77003131714127</v>
      </c>
      <c r="D71" s="56">
        <v>1141.7091030603733</v>
      </c>
      <c r="E71" s="56">
        <v>1159.6735310472191</v>
      </c>
      <c r="F71" s="56">
        <v>1373.2599912113983</v>
      </c>
      <c r="G71" s="56">
        <v>949.75155061928035</v>
      </c>
    </row>
    <row r="72" spans="1:7" x14ac:dyDescent="0.25">
      <c r="A72" s="57">
        <v>43957</v>
      </c>
      <c r="B72" s="56"/>
      <c r="C72" s="56">
        <v>874.46829340649037</v>
      </c>
      <c r="D72" s="56">
        <v>1169.933231502258</v>
      </c>
      <c r="E72" s="56">
        <v>1188.4403909401942</v>
      </c>
      <c r="F72" s="56">
        <v>1408.5293604224016</v>
      </c>
      <c r="G72" s="56">
        <v>972.19830751807808</v>
      </c>
    </row>
    <row r="73" spans="1:7" x14ac:dyDescent="0.25">
      <c r="A73" s="57">
        <v>43958</v>
      </c>
      <c r="B73" s="56"/>
      <c r="C73" s="56">
        <v>893.16655549583948</v>
      </c>
      <c r="D73" s="56">
        <v>1198.1573599441422</v>
      </c>
      <c r="E73" s="56">
        <v>1217.2072508331694</v>
      </c>
      <c r="F73" s="56">
        <v>1443.7987296334052</v>
      </c>
      <c r="G73" s="56">
        <v>994.64506441687558</v>
      </c>
    </row>
    <row r="74" spans="1:7" x14ac:dyDescent="0.25">
      <c r="A74" s="57">
        <v>43959</v>
      </c>
      <c r="B74" s="56"/>
      <c r="C74" s="56">
        <v>911.8648175851888</v>
      </c>
      <c r="D74" s="56">
        <v>1226.3814883860268</v>
      </c>
      <c r="E74" s="56">
        <v>1245.9741107261445</v>
      </c>
      <c r="F74" s="56">
        <v>1479.0680988444085</v>
      </c>
      <c r="G74" s="56">
        <v>1017.0918213156731</v>
      </c>
    </row>
    <row r="75" spans="1:7" x14ac:dyDescent="0.25">
      <c r="A75" s="57">
        <v>43960</v>
      </c>
      <c r="B75" s="56"/>
      <c r="C75" s="56">
        <v>930.5630796745379</v>
      </c>
      <c r="D75" s="56">
        <v>1254.605616827911</v>
      </c>
      <c r="E75" s="56">
        <v>1274.7409706191195</v>
      </c>
      <c r="F75" s="56">
        <v>1514.337468055412</v>
      </c>
      <c r="G75" s="56">
        <v>1039.5385782144708</v>
      </c>
    </row>
    <row r="76" spans="1:7" x14ac:dyDescent="0.25">
      <c r="A76" s="57">
        <v>43961</v>
      </c>
      <c r="B76" s="56"/>
      <c r="C76" s="56">
        <v>949.26134176388723</v>
      </c>
      <c r="D76" s="56">
        <v>1282.8297452697957</v>
      </c>
      <c r="E76" s="56">
        <v>1303.5078305120949</v>
      </c>
      <c r="F76" s="56">
        <v>1549.6068372664154</v>
      </c>
      <c r="G76" s="56">
        <v>1061.9853351132683</v>
      </c>
    </row>
    <row r="77" spans="1:7" x14ac:dyDescent="0.25">
      <c r="A77" s="57">
        <v>43962</v>
      </c>
      <c r="B77" s="56"/>
      <c r="C77" s="56">
        <v>967.95960385323633</v>
      </c>
      <c r="D77" s="56">
        <v>1311.0538737116801</v>
      </c>
      <c r="E77" s="56">
        <v>1332.2746904050698</v>
      </c>
      <c r="F77" s="56">
        <v>1584.8762064774187</v>
      </c>
      <c r="G77" s="56">
        <v>1084.4320920120658</v>
      </c>
    </row>
    <row r="78" spans="1:7" x14ac:dyDescent="0.25">
      <c r="A78" s="57">
        <v>43963</v>
      </c>
      <c r="B78" s="56"/>
      <c r="C78" s="56">
        <v>986.65786594258543</v>
      </c>
      <c r="D78" s="56">
        <v>1339.2780021535646</v>
      </c>
      <c r="E78" s="56">
        <v>1361.041550298045</v>
      </c>
      <c r="F78" s="56">
        <v>1620.1455756884222</v>
      </c>
      <c r="G78" s="56">
        <v>1106.8788489108636</v>
      </c>
    </row>
    <row r="79" spans="1:7" x14ac:dyDescent="0.25">
      <c r="A79" s="57">
        <v>43964</v>
      </c>
      <c r="B79" s="56"/>
      <c r="C79" s="56">
        <v>1005.3561280319348</v>
      </c>
      <c r="D79" s="56">
        <v>1367.502130595449</v>
      </c>
      <c r="E79" s="56">
        <v>1389.8084101910201</v>
      </c>
      <c r="F79" s="56">
        <v>1655.4149448994256</v>
      </c>
      <c r="G79" s="56">
        <v>1129.3256058096611</v>
      </c>
    </row>
    <row r="80" spans="1:7" x14ac:dyDescent="0.25">
      <c r="A80" s="57">
        <v>43965</v>
      </c>
      <c r="B80" s="56"/>
      <c r="C80" s="56">
        <v>1024.0543901212839</v>
      </c>
      <c r="D80" s="56">
        <v>1395.7262590373334</v>
      </c>
      <c r="E80" s="56">
        <v>1418.5752700839953</v>
      </c>
      <c r="F80" s="56">
        <v>1690.6843141104289</v>
      </c>
      <c r="G80" s="56">
        <v>1151.7723627084588</v>
      </c>
    </row>
    <row r="81" spans="1:7" x14ac:dyDescent="0.25">
      <c r="A81" s="57">
        <v>43966</v>
      </c>
      <c r="B81" s="56"/>
      <c r="C81" s="56">
        <v>1042.752652210633</v>
      </c>
      <c r="D81" s="56">
        <v>1423.9503874792179</v>
      </c>
      <c r="E81" s="56">
        <v>1447.3421299769705</v>
      </c>
      <c r="F81" s="56">
        <v>1725.9536833214324</v>
      </c>
      <c r="G81" s="56">
        <v>1174.2191196072563</v>
      </c>
    </row>
    <row r="82" spans="1:7" x14ac:dyDescent="0.25">
      <c r="A82" s="57">
        <v>43967</v>
      </c>
      <c r="B82" s="56"/>
      <c r="C82" s="56">
        <v>1061.4509142999823</v>
      </c>
      <c r="D82" s="56">
        <v>1452.1745159211023</v>
      </c>
      <c r="E82" s="56">
        <v>1476.1089898699456</v>
      </c>
      <c r="F82" s="56">
        <v>1761.2230525324358</v>
      </c>
      <c r="G82" s="56">
        <v>1196.6658765060538</v>
      </c>
    </row>
    <row r="83" spans="1:7" x14ac:dyDescent="0.25">
      <c r="A83" s="57">
        <v>43968</v>
      </c>
      <c r="B83" s="56"/>
      <c r="C83" s="56">
        <v>1080.1491763893314</v>
      </c>
      <c r="D83" s="56">
        <v>1480.3986443629867</v>
      </c>
      <c r="E83" s="56">
        <v>1504.8758497629208</v>
      </c>
      <c r="F83" s="56">
        <v>1796.4924217434391</v>
      </c>
      <c r="G83" s="56">
        <v>1219.1126334048515</v>
      </c>
    </row>
    <row r="84" spans="1:7" x14ac:dyDescent="0.25">
      <c r="A84" s="57">
        <v>43969</v>
      </c>
      <c r="B84" s="56"/>
      <c r="C84" s="56">
        <v>1098.8474384786807</v>
      </c>
      <c r="D84" s="56">
        <v>1508.6227728048711</v>
      </c>
      <c r="E84" s="56">
        <v>1533.6427096558957</v>
      </c>
      <c r="F84" s="56">
        <v>1831.7617909544426</v>
      </c>
      <c r="G84" s="56">
        <v>1241.559390303649</v>
      </c>
    </row>
    <row r="85" spans="1:7" x14ac:dyDescent="0.25">
      <c r="A85" s="57">
        <v>43970</v>
      </c>
      <c r="B85" s="56"/>
      <c r="C85" s="56">
        <v>1117.5457005680298</v>
      </c>
      <c r="D85" s="56">
        <v>1536.8469012467556</v>
      </c>
      <c r="E85" s="56">
        <v>1562.4095695488709</v>
      </c>
      <c r="F85" s="56">
        <v>1867.031160165446</v>
      </c>
      <c r="G85" s="56">
        <v>1264.0061472024465</v>
      </c>
    </row>
    <row r="86" spans="1:7" x14ac:dyDescent="0.25">
      <c r="A86" s="57">
        <v>43971</v>
      </c>
      <c r="B86" s="56"/>
      <c r="C86" s="56">
        <v>1136.2439626573789</v>
      </c>
      <c r="D86" s="56">
        <v>1565.0710296886402</v>
      </c>
      <c r="E86" s="56">
        <v>1591.176429441846</v>
      </c>
      <c r="F86" s="56">
        <v>1902.3005293764495</v>
      </c>
      <c r="G86" s="56">
        <v>1286.4529041012443</v>
      </c>
    </row>
    <row r="87" spans="1:7" x14ac:dyDescent="0.25">
      <c r="A87" s="57">
        <v>43972</v>
      </c>
      <c r="B87" s="56"/>
      <c r="C87" s="56">
        <v>1154.9422247467282</v>
      </c>
      <c r="D87" s="56">
        <v>1593.2951581305247</v>
      </c>
      <c r="E87" s="56">
        <v>1619.9432893348212</v>
      </c>
      <c r="F87" s="56">
        <v>1937.5698985874528</v>
      </c>
      <c r="G87" s="56">
        <v>1308.8996610000418</v>
      </c>
    </row>
    <row r="88" spans="1:7" x14ac:dyDescent="0.25">
      <c r="A88" s="57"/>
      <c r="B88" s="56"/>
      <c r="C88" s="56">
        <v>1173.6404868360773</v>
      </c>
      <c r="D88" s="56">
        <v>1621.5192865724091</v>
      </c>
      <c r="E88" s="56">
        <v>1648.7101492277964</v>
      </c>
      <c r="F88" s="56">
        <v>1972.8392677984561</v>
      </c>
      <c r="G88" s="56">
        <v>1331.3464178988395</v>
      </c>
    </row>
    <row r="89" spans="1:7" x14ac:dyDescent="0.25">
      <c r="A89" s="76"/>
      <c r="B89" s="68"/>
      <c r="C89" s="68">
        <v>1192.3387489254264</v>
      </c>
      <c r="D89" s="68">
        <v>1649.7434150142935</v>
      </c>
      <c r="E89" s="68">
        <v>1677.4770091207715</v>
      </c>
      <c r="F89" s="68">
        <v>2008.1086370094597</v>
      </c>
      <c r="G89" s="68"/>
    </row>
    <row r="90" spans="1:7" x14ac:dyDescent="0.25">
      <c r="A90" s="76"/>
      <c r="B90" s="68"/>
      <c r="C90" s="68">
        <v>1211.0370110147758</v>
      </c>
      <c r="D90" s="68">
        <v>1677.967543456178</v>
      </c>
      <c r="E90" s="68">
        <v>1706.2438690137467</v>
      </c>
      <c r="F90" s="68"/>
      <c r="G90" s="68"/>
    </row>
    <row r="91" spans="1:7" x14ac:dyDescent="0.25">
      <c r="A91" s="76"/>
      <c r="B91" s="68"/>
      <c r="C91" s="68">
        <v>1229.7352731041249</v>
      </c>
      <c r="D91" s="68">
        <v>1706.1916718980624</v>
      </c>
      <c r="E91" s="68"/>
      <c r="F91" s="68"/>
      <c r="G91" s="68"/>
    </row>
    <row r="92" spans="1:7" x14ac:dyDescent="0.25">
      <c r="A92" s="76"/>
      <c r="B92" s="68"/>
      <c r="C92" s="68">
        <v>1248.4335351934742</v>
      </c>
      <c r="D92" s="68"/>
      <c r="E92" s="68"/>
      <c r="F92" s="68"/>
      <c r="G92" s="6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AD5A-93C4-42BE-BF78-410C24E002CE}">
  <dimension ref="A1:H91"/>
  <sheetViews>
    <sheetView workbookViewId="0">
      <selection activeCell="C2" sqref="C2:C91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_xlfn.FORECAST.ETS.STAT($B$2:$B$41,$A$2:$A$41,1,1,1)</f>
        <v>0.998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_xlfn.FORECAST.ETS.STAT($B$2:$B$41,$A$2:$A$41,2,1,1)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_xlfn.FORECAST.ETS.STAT($B$2:$B$41,$A$2:$A$41,3,1,1)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_xlfn.FORECAST.ETS.STAT($B$2:$B$41,$A$2:$A$41,4,1,1)</f>
        <v>3.0648717775194676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_xlfn.FORECAST.ETS.STAT($B$2:$B$41,$A$2:$A$41,5,1,1)</f>
        <v>3.3817823621918014E-2</v>
      </c>
    </row>
    <row r="7" spans="1:8" x14ac:dyDescent="0.25">
      <c r="A7" s="24">
        <v>43892</v>
      </c>
      <c r="B7" s="31">
        <v>0</v>
      </c>
      <c r="G7" t="s">
        <v>51</v>
      </c>
      <c r="H7" s="25">
        <f>_xlfn.FORECAST.ETS.STAT($B$2:$B$41,$A$2:$A$41,6,1,1)</f>
        <v>6.3411140224540716</v>
      </c>
    </row>
    <row r="8" spans="1:8" x14ac:dyDescent="0.25">
      <c r="A8" s="24">
        <v>43893</v>
      </c>
      <c r="B8" s="31">
        <v>0</v>
      </c>
      <c r="G8" t="s">
        <v>52</v>
      </c>
      <c r="H8" s="25">
        <f>_xlfn.FORECAST.ETS.STAT($B$2:$B$41,$A$2:$A$41,7,1,1)</f>
        <v>8.0999661091925788</v>
      </c>
    </row>
    <row r="9" spans="1:8" x14ac:dyDescent="0.25">
      <c r="A9" s="24">
        <v>43894</v>
      </c>
      <c r="B9" s="31">
        <v>0</v>
      </c>
    </row>
    <row r="10" spans="1:8" x14ac:dyDescent="0.25">
      <c r="A10" s="24">
        <v>43895</v>
      </c>
      <c r="B10" s="31">
        <v>0</v>
      </c>
    </row>
    <row r="11" spans="1:8" x14ac:dyDescent="0.25">
      <c r="A11" s="24">
        <v>43896</v>
      </c>
      <c r="B11" s="31">
        <v>0</v>
      </c>
    </row>
    <row r="12" spans="1:8" x14ac:dyDescent="0.25">
      <c r="A12" s="24">
        <v>43897</v>
      </c>
      <c r="B12" s="31">
        <v>0</v>
      </c>
    </row>
    <row r="13" spans="1:8" x14ac:dyDescent="0.25">
      <c r="A13" s="24">
        <v>43898</v>
      </c>
      <c r="B13" s="31">
        <v>0</v>
      </c>
    </row>
    <row r="14" spans="1:8" x14ac:dyDescent="0.25">
      <c r="A14" s="24">
        <v>43899</v>
      </c>
      <c r="B14" s="31">
        <v>0</v>
      </c>
    </row>
    <row r="15" spans="1:8" x14ac:dyDescent="0.25">
      <c r="A15" s="24">
        <v>43900</v>
      </c>
      <c r="B15" s="31">
        <v>0</v>
      </c>
    </row>
    <row r="16" spans="1:8" x14ac:dyDescent="0.25">
      <c r="A16" s="24">
        <v>43901</v>
      </c>
      <c r="B16" s="31">
        <v>0</v>
      </c>
    </row>
    <row r="17" spans="1:2" x14ac:dyDescent="0.25">
      <c r="A17" s="24">
        <v>43902</v>
      </c>
      <c r="B17" s="31">
        <v>0</v>
      </c>
    </row>
    <row r="18" spans="1:2" x14ac:dyDescent="0.25">
      <c r="A18" s="24">
        <v>43903</v>
      </c>
      <c r="B18" s="31">
        <v>0</v>
      </c>
    </row>
    <row r="19" spans="1:2" x14ac:dyDescent="0.25">
      <c r="A19" s="24">
        <v>43904</v>
      </c>
      <c r="B19" s="31">
        <v>0</v>
      </c>
    </row>
    <row r="20" spans="1:2" x14ac:dyDescent="0.25">
      <c r="A20" s="24">
        <v>43905</v>
      </c>
      <c r="B20" s="31">
        <v>0</v>
      </c>
    </row>
    <row r="21" spans="1:2" x14ac:dyDescent="0.25">
      <c r="A21" s="24">
        <v>43906</v>
      </c>
      <c r="B21" s="31">
        <v>0</v>
      </c>
    </row>
    <row r="22" spans="1:2" x14ac:dyDescent="0.25">
      <c r="A22" s="24">
        <v>43907</v>
      </c>
      <c r="B22" s="31">
        <v>1</v>
      </c>
    </row>
    <row r="23" spans="1:2" x14ac:dyDescent="0.25">
      <c r="A23" s="24">
        <v>43908</v>
      </c>
      <c r="B23" s="31">
        <v>2</v>
      </c>
    </row>
    <row r="24" spans="1:2" x14ac:dyDescent="0.25">
      <c r="A24" s="24">
        <v>43909</v>
      </c>
      <c r="B24" s="31">
        <v>3</v>
      </c>
    </row>
    <row r="25" spans="1:2" x14ac:dyDescent="0.25">
      <c r="A25" s="24">
        <v>43910</v>
      </c>
      <c r="B25" s="31">
        <v>6</v>
      </c>
    </row>
    <row r="26" spans="1:2" x14ac:dyDescent="0.25">
      <c r="A26" s="24">
        <v>43911</v>
      </c>
      <c r="B26" s="31">
        <v>12</v>
      </c>
    </row>
    <row r="27" spans="1:2" x14ac:dyDescent="0.25">
      <c r="A27" s="24">
        <v>43912</v>
      </c>
      <c r="B27" s="31">
        <v>14</v>
      </c>
    </row>
    <row r="28" spans="1:2" x14ac:dyDescent="0.25">
      <c r="A28" s="24">
        <v>43913</v>
      </c>
      <c r="B28" s="31">
        <v>23</v>
      </c>
    </row>
    <row r="29" spans="1:2" x14ac:dyDescent="0.25">
      <c r="A29" s="24">
        <v>43914</v>
      </c>
      <c r="B29" s="31">
        <v>33</v>
      </c>
    </row>
    <row r="30" spans="1:2" x14ac:dyDescent="0.25">
      <c r="A30" s="24">
        <v>43915</v>
      </c>
      <c r="B30" s="31">
        <v>43</v>
      </c>
    </row>
    <row r="31" spans="1:2" x14ac:dyDescent="0.25">
      <c r="A31" s="24">
        <v>43916</v>
      </c>
      <c r="B31" s="31">
        <v>60</v>
      </c>
    </row>
    <row r="32" spans="1:2" x14ac:dyDescent="0.25">
      <c r="A32" s="24">
        <v>43917</v>
      </c>
      <c r="B32" s="31">
        <v>76</v>
      </c>
    </row>
    <row r="33" spans="1:5" x14ac:dyDescent="0.25">
      <c r="A33" s="24">
        <v>43918</v>
      </c>
      <c r="B33" s="31">
        <v>100</v>
      </c>
    </row>
    <row r="34" spans="1:5" x14ac:dyDescent="0.25">
      <c r="A34" s="24">
        <v>43919</v>
      </c>
      <c r="B34" s="31">
        <v>119</v>
      </c>
    </row>
    <row r="35" spans="1:5" x14ac:dyDescent="0.25">
      <c r="A35" s="24">
        <v>43920</v>
      </c>
      <c r="B35" s="31">
        <v>140</v>
      </c>
    </row>
    <row r="36" spans="1:5" x14ac:dyDescent="0.25">
      <c r="A36" s="24">
        <v>43921</v>
      </c>
      <c r="B36" s="31">
        <v>160</v>
      </c>
    </row>
    <row r="37" spans="1:5" x14ac:dyDescent="0.25">
      <c r="A37" s="24">
        <v>43922</v>
      </c>
      <c r="B37" s="31">
        <v>187</v>
      </c>
    </row>
    <row r="38" spans="1:5" x14ac:dyDescent="0.25">
      <c r="A38" s="24">
        <v>43923</v>
      </c>
      <c r="B38" s="31">
        <v>209</v>
      </c>
    </row>
    <row r="39" spans="1:5" x14ac:dyDescent="0.25">
      <c r="A39" s="24">
        <v>43924</v>
      </c>
      <c r="B39" s="31">
        <v>246</v>
      </c>
    </row>
    <row r="40" spans="1:5" x14ac:dyDescent="0.25">
      <c r="A40" s="24">
        <v>43925</v>
      </c>
      <c r="B40" s="31">
        <v>266</v>
      </c>
    </row>
    <row r="41" spans="1:5" x14ac:dyDescent="0.25">
      <c r="A41" s="24">
        <v>43926</v>
      </c>
      <c r="B41" s="31">
        <v>295</v>
      </c>
      <c r="C41" s="31">
        <v>295</v>
      </c>
      <c r="D41" s="31">
        <v>295</v>
      </c>
      <c r="E41" s="31">
        <v>295</v>
      </c>
    </row>
    <row r="42" spans="1:5" x14ac:dyDescent="0.25">
      <c r="A42" s="24">
        <v>43927</v>
      </c>
      <c r="C42" s="31">
        <f t="shared" ref="C42:C73" si="0">_xlfn.FORECAST.ETS(A42,$B$2:$B$41,$A$2:$A$41,1,1)</f>
        <v>323.20937824572434</v>
      </c>
      <c r="D42" s="31">
        <f t="shared" ref="D42:D73" si="1">C42-_xlfn.FORECAST.ETS.CONFINT(A42,$B$2:$B$41,$A$2:$A$41,0.95,1,1)</f>
        <v>314.36926462302722</v>
      </c>
      <c r="E42" s="31">
        <f t="shared" ref="E42:E73" si="2">C42+_xlfn.FORECAST.ETS.CONFINT(A42,$B$2:$B$41,$A$2:$A$41,0.95,1,1)</f>
        <v>332.04949186842146</v>
      </c>
    </row>
    <row r="43" spans="1:5" x14ac:dyDescent="0.25">
      <c r="A43" s="24">
        <v>43928</v>
      </c>
      <c r="C43" s="31">
        <f t="shared" si="0"/>
        <v>351.43350668760883</v>
      </c>
      <c r="D43" s="31">
        <f t="shared" si="1"/>
        <v>332.47644210887808</v>
      </c>
      <c r="E43" s="31">
        <f t="shared" si="2"/>
        <v>370.39057126633958</v>
      </c>
    </row>
    <row r="44" spans="1:5" x14ac:dyDescent="0.25">
      <c r="A44" s="24">
        <v>43929</v>
      </c>
      <c r="C44" s="31">
        <f t="shared" si="0"/>
        <v>379.65763512949326</v>
      </c>
      <c r="D44" s="31">
        <f t="shared" si="1"/>
        <v>348.50802365767868</v>
      </c>
      <c r="E44" s="31">
        <f t="shared" si="2"/>
        <v>410.80724660130784</v>
      </c>
    </row>
    <row r="45" spans="1:5" x14ac:dyDescent="0.25">
      <c r="A45" s="24">
        <v>43930</v>
      </c>
      <c r="C45" s="31">
        <f t="shared" si="0"/>
        <v>407.88176357137769</v>
      </c>
      <c r="D45" s="31">
        <f t="shared" si="1"/>
        <v>362.74586264616335</v>
      </c>
      <c r="E45" s="31">
        <f t="shared" si="2"/>
        <v>453.01766449659203</v>
      </c>
    </row>
    <row r="46" spans="1:5" x14ac:dyDescent="0.25">
      <c r="A46" s="24">
        <v>43931</v>
      </c>
      <c r="C46" s="31">
        <f t="shared" si="0"/>
        <v>436.10589201326218</v>
      </c>
      <c r="D46" s="31">
        <f t="shared" si="1"/>
        <v>375.38899139111635</v>
      </c>
      <c r="E46" s="31">
        <f t="shared" si="2"/>
        <v>496.82279263540801</v>
      </c>
    </row>
    <row r="47" spans="1:5" x14ac:dyDescent="0.25">
      <c r="A47" s="24">
        <v>43932</v>
      </c>
      <c r="C47" s="31">
        <f t="shared" si="0"/>
        <v>464.33002045514661</v>
      </c>
      <c r="D47" s="31">
        <f t="shared" si="1"/>
        <v>386.58367872390266</v>
      </c>
      <c r="E47" s="31">
        <f t="shared" si="2"/>
        <v>542.07636218639061</v>
      </c>
    </row>
    <row r="48" spans="1:5" x14ac:dyDescent="0.25">
      <c r="A48" s="24">
        <v>43933</v>
      </c>
      <c r="C48" s="31">
        <f t="shared" si="0"/>
        <v>492.55414889703104</v>
      </c>
      <c r="D48" s="31">
        <f t="shared" si="1"/>
        <v>396.44263867121919</v>
      </c>
      <c r="E48" s="31">
        <f t="shared" si="2"/>
        <v>588.66565912284284</v>
      </c>
    </row>
    <row r="49" spans="1:5" x14ac:dyDescent="0.25">
      <c r="A49" s="24">
        <v>43934</v>
      </c>
      <c r="C49" s="31">
        <f t="shared" si="0"/>
        <v>520.77827733891547</v>
      </c>
      <c r="D49" s="31">
        <f t="shared" si="1"/>
        <v>405.05599682083846</v>
      </c>
      <c r="E49" s="31">
        <f t="shared" si="2"/>
        <v>636.50055785699249</v>
      </c>
    </row>
    <row r="50" spans="1:5" x14ac:dyDescent="0.25">
      <c r="A50" s="24">
        <v>43935</v>
      </c>
      <c r="C50" s="31">
        <f t="shared" si="0"/>
        <v>549.00240578080002</v>
      </c>
      <c r="D50" s="31">
        <f t="shared" si="1"/>
        <v>412.49788924341226</v>
      </c>
      <c r="E50" s="31">
        <f t="shared" si="2"/>
        <v>685.50692231818778</v>
      </c>
    </row>
    <row r="51" spans="1:5" x14ac:dyDescent="0.25">
      <c r="A51" s="24">
        <v>43936</v>
      </c>
      <c r="C51" s="31">
        <f t="shared" si="0"/>
        <v>577.22653422268445</v>
      </c>
      <c r="D51" s="31">
        <f t="shared" si="1"/>
        <v>418.83066675907048</v>
      </c>
      <c r="E51" s="31">
        <f t="shared" si="2"/>
        <v>735.62240168629842</v>
      </c>
    </row>
    <row r="52" spans="1:5" x14ac:dyDescent="0.25">
      <c r="A52" s="24">
        <v>43937</v>
      </c>
      <c r="C52" s="31">
        <f t="shared" si="0"/>
        <v>605.45066266456888</v>
      </c>
      <c r="D52" s="31">
        <f t="shared" si="1"/>
        <v>424.10770707241204</v>
      </c>
      <c r="E52" s="31">
        <f t="shared" si="2"/>
        <v>786.79361825672572</v>
      </c>
    </row>
    <row r="53" spans="1:5" x14ac:dyDescent="0.25">
      <c r="A53" s="24">
        <v>43938</v>
      </c>
      <c r="C53" s="31">
        <f t="shared" si="0"/>
        <v>633.67479110645331</v>
      </c>
      <c r="D53" s="31">
        <f t="shared" si="1"/>
        <v>428.3753728744216</v>
      </c>
      <c r="E53" s="31">
        <f t="shared" si="2"/>
        <v>838.97420933848503</v>
      </c>
    </row>
    <row r="54" spans="1:5" x14ac:dyDescent="0.25">
      <c r="A54" s="24">
        <v>43939</v>
      </c>
      <c r="C54" s="31">
        <f t="shared" si="0"/>
        <v>661.89891954833774</v>
      </c>
      <c r="D54" s="31">
        <f t="shared" si="1"/>
        <v>431.67442143541768</v>
      </c>
      <c r="E54" s="31">
        <f t="shared" si="2"/>
        <v>892.1234176612578</v>
      </c>
    </row>
    <row r="55" spans="1:5" x14ac:dyDescent="0.25">
      <c r="A55" s="24">
        <v>43940</v>
      </c>
      <c r="C55" s="31">
        <f t="shared" si="0"/>
        <v>690.12304799022218</v>
      </c>
      <c r="D55" s="31">
        <f t="shared" si="1"/>
        <v>434.04104801957845</v>
      </c>
      <c r="E55" s="31">
        <f t="shared" si="2"/>
        <v>946.20504796086584</v>
      </c>
    </row>
    <row r="56" spans="1:5" x14ac:dyDescent="0.25">
      <c r="A56" s="24">
        <v>43941</v>
      </c>
      <c r="C56" s="31">
        <f t="shared" si="0"/>
        <v>718.34717643210661</v>
      </c>
      <c r="D56" s="31">
        <f t="shared" si="1"/>
        <v>435.50767669678436</v>
      </c>
      <c r="E56" s="31">
        <f t="shared" si="2"/>
        <v>1001.1866761674289</v>
      </c>
    </row>
    <row r="57" spans="1:5" x14ac:dyDescent="0.25">
      <c r="A57" s="24">
        <v>43942</v>
      </c>
      <c r="C57" s="31">
        <f t="shared" si="0"/>
        <v>746.57130487399104</v>
      </c>
      <c r="D57" s="31">
        <f t="shared" si="1"/>
        <v>436.10357194946687</v>
      </c>
      <c r="E57" s="31">
        <f t="shared" si="2"/>
        <v>1057.0390377985152</v>
      </c>
    </row>
    <row r="58" spans="1:5" x14ac:dyDescent="0.25">
      <c r="A58" s="24">
        <v>43943</v>
      </c>
      <c r="C58" s="31">
        <f t="shared" si="0"/>
        <v>774.79543331587547</v>
      </c>
      <c r="D58" s="31">
        <f t="shared" si="1"/>
        <v>435.85532003548514</v>
      </c>
      <c r="E58" s="31">
        <f t="shared" si="2"/>
        <v>1113.7355465962657</v>
      </c>
    </row>
    <row r="59" spans="1:5" x14ac:dyDescent="0.25">
      <c r="A59" s="24">
        <v>43944</v>
      </c>
      <c r="C59" s="31">
        <f t="shared" si="0"/>
        <v>803.01956175776002</v>
      </c>
      <c r="D59" s="31">
        <f t="shared" si="1"/>
        <v>434.78721367916188</v>
      </c>
      <c r="E59" s="31">
        <f t="shared" si="2"/>
        <v>1171.2519098363582</v>
      </c>
    </row>
    <row r="60" spans="1:5" x14ac:dyDescent="0.25">
      <c r="A60" s="24">
        <v>43945</v>
      </c>
      <c r="C60" s="31">
        <f t="shared" si="0"/>
        <v>831.24369019964445</v>
      </c>
      <c r="D60" s="31">
        <f t="shared" si="1"/>
        <v>432.92156367211152</v>
      </c>
      <c r="E60" s="31">
        <f t="shared" si="2"/>
        <v>1229.5658167271774</v>
      </c>
    </row>
    <row r="61" spans="1:5" x14ac:dyDescent="0.25">
      <c r="A61" s="24">
        <v>43946</v>
      </c>
      <c r="C61" s="31">
        <f t="shared" si="0"/>
        <v>859.46781864152888</v>
      </c>
      <c r="D61" s="31">
        <f t="shared" si="1"/>
        <v>430.27895430369693</v>
      </c>
      <c r="E61" s="31">
        <f t="shared" si="2"/>
        <v>1288.6566829793608</v>
      </c>
    </row>
    <row r="62" spans="1:5" x14ac:dyDescent="0.25">
      <c r="A62" s="24">
        <v>43947</v>
      </c>
      <c r="C62" s="31">
        <f t="shared" si="0"/>
        <v>887.69194708341331</v>
      </c>
      <c r="D62" s="31">
        <f t="shared" si="1"/>
        <v>426.87845499221589</v>
      </c>
      <c r="E62" s="31">
        <f t="shared" si="2"/>
        <v>1348.5054391746107</v>
      </c>
    </row>
    <row r="63" spans="1:5" x14ac:dyDescent="0.25">
      <c r="A63" s="24">
        <v>43948</v>
      </c>
      <c r="C63" s="31">
        <f t="shared" si="0"/>
        <v>915.91607552529774</v>
      </c>
      <c r="D63" s="31">
        <f t="shared" si="1"/>
        <v>422.73779731574962</v>
      </c>
      <c r="E63" s="31">
        <f t="shared" si="2"/>
        <v>1409.0943537348458</v>
      </c>
    </row>
    <row r="64" spans="1:5" x14ac:dyDescent="0.25">
      <c r="A64" s="24">
        <v>43949</v>
      </c>
      <c r="C64" s="31">
        <f t="shared" si="0"/>
        <v>944.14020396718229</v>
      </c>
      <c r="D64" s="31">
        <f t="shared" si="1"/>
        <v>417.87352438713413</v>
      </c>
      <c r="E64" s="31">
        <f t="shared" si="2"/>
        <v>1470.4068835472303</v>
      </c>
    </row>
    <row r="65" spans="1:5" x14ac:dyDescent="0.25">
      <c r="A65" s="24">
        <v>43950</v>
      </c>
      <c r="C65" s="31">
        <f t="shared" si="0"/>
        <v>972.36433240906672</v>
      </c>
      <c r="D65" s="31">
        <f t="shared" si="1"/>
        <v>412.30111788773445</v>
      </c>
      <c r="E65" s="31">
        <f t="shared" si="2"/>
        <v>1532.4275469303989</v>
      </c>
    </row>
    <row r="66" spans="1:5" x14ac:dyDescent="0.25">
      <c r="A66" s="24">
        <v>43951</v>
      </c>
      <c r="C66" s="31">
        <f t="shared" si="0"/>
        <v>1000.5884608509512</v>
      </c>
      <c r="D66" s="31">
        <f t="shared" si="1"/>
        <v>406.03510687818004</v>
      </c>
      <c r="E66" s="31">
        <f t="shared" si="2"/>
        <v>1595.1418148237221</v>
      </c>
    </row>
    <row r="67" spans="1:5" x14ac:dyDescent="0.25">
      <c r="A67" s="24">
        <v>43952</v>
      </c>
      <c r="C67" s="31">
        <f t="shared" si="0"/>
        <v>1028.8125892928356</v>
      </c>
      <c r="D67" s="31">
        <f t="shared" si="1"/>
        <v>399.08916161336697</v>
      </c>
      <c r="E67" s="31">
        <f t="shared" si="2"/>
        <v>1658.5360169723042</v>
      </c>
    </row>
    <row r="68" spans="1:5" x14ac:dyDescent="0.25">
      <c r="A68" s="24">
        <v>43953</v>
      </c>
      <c r="C68" s="31">
        <f t="shared" si="0"/>
        <v>1057.03671773472</v>
      </c>
      <c r="D68" s="31">
        <f t="shared" si="1"/>
        <v>391.47617491720052</v>
      </c>
      <c r="E68" s="31">
        <f t="shared" si="2"/>
        <v>1722.5972605522395</v>
      </c>
    </row>
    <row r="69" spans="1:5" x14ac:dyDescent="0.25">
      <c r="A69" s="24">
        <v>43954</v>
      </c>
      <c r="C69" s="31">
        <f t="shared" si="0"/>
        <v>1085.2608461766044</v>
      </c>
      <c r="D69" s="31">
        <f t="shared" si="1"/>
        <v>383.20833315991558</v>
      </c>
      <c r="E69" s="31">
        <f t="shared" si="2"/>
        <v>1787.3133591932933</v>
      </c>
    </row>
    <row r="70" spans="1:5" x14ac:dyDescent="0.25">
      <c r="A70" s="24">
        <v>43955</v>
      </c>
      <c r="C70" s="31">
        <f t="shared" si="0"/>
        <v>1113.4849746184891</v>
      </c>
      <c r="D70" s="31">
        <f t="shared" si="1"/>
        <v>374.29717848537553</v>
      </c>
      <c r="E70" s="31">
        <f t="shared" si="2"/>
        <v>1852.6727707516027</v>
      </c>
    </row>
    <row r="71" spans="1:5" x14ac:dyDescent="0.25">
      <c r="A71" s="24">
        <v>43956</v>
      </c>
      <c r="C71" s="31">
        <f t="shared" si="0"/>
        <v>1141.7091030603733</v>
      </c>
      <c r="D71" s="31">
        <f t="shared" si="1"/>
        <v>364.75366362767602</v>
      </c>
      <c r="E71" s="31">
        <f t="shared" si="2"/>
        <v>1918.6645424930707</v>
      </c>
    </row>
    <row r="72" spans="1:5" x14ac:dyDescent="0.25">
      <c r="A72" s="24">
        <v>43957</v>
      </c>
      <c r="C72" s="31">
        <f t="shared" si="0"/>
        <v>1169.933231502258</v>
      </c>
      <c r="D72" s="31">
        <f t="shared" si="1"/>
        <v>354.58820041413821</v>
      </c>
      <c r="E72" s="31">
        <f t="shared" si="2"/>
        <v>1985.2782625903778</v>
      </c>
    </row>
    <row r="73" spans="1:5" x14ac:dyDescent="0.25">
      <c r="A73" s="24">
        <v>43958</v>
      </c>
      <c r="C73" s="31">
        <f t="shared" si="0"/>
        <v>1198.1573599441422</v>
      </c>
      <c r="D73" s="31">
        <f t="shared" si="1"/>
        <v>343.81070285962903</v>
      </c>
      <c r="E73" s="31">
        <f t="shared" si="2"/>
        <v>2052.5040170286552</v>
      </c>
    </row>
    <row r="74" spans="1:5" x14ac:dyDescent="0.25">
      <c r="A74" s="24">
        <v>43959</v>
      </c>
      <c r="C74" s="31">
        <f t="shared" ref="C74:C91" si="3">_xlfn.FORECAST.ETS(A74,$B$2:$B$41,$A$2:$A$41,1,1)</f>
        <v>1226.3814883860268</v>
      </c>
      <c r="D74" s="31">
        <f t="shared" ref="D74:D91" si="4">C74-_xlfn.FORECAST.ETS.CONFINT(A74,$B$2:$B$41,$A$2:$A$41,0.95,1,1)</f>
        <v>332.43062560356748</v>
      </c>
      <c r="E74" s="31">
        <f t="shared" ref="E74:E91" si="5">C74+_xlfn.FORECAST.ETS.CONFINT(A74,$B$2:$B$41,$A$2:$A$41,0.95,1,1)</f>
        <v>2120.3323511684862</v>
      </c>
    </row>
    <row r="75" spans="1:5" x14ac:dyDescent="0.25">
      <c r="A75" s="24">
        <v>43960</v>
      </c>
      <c r="C75" s="31">
        <f t="shared" si="3"/>
        <v>1254.605616827911</v>
      </c>
      <c r="D75" s="31">
        <f t="shared" si="4"/>
        <v>320.45699831723255</v>
      </c>
      <c r="E75" s="31">
        <f t="shared" si="5"/>
        <v>2188.7542353385898</v>
      </c>
    </row>
    <row r="76" spans="1:5" x14ac:dyDescent="0.25">
      <c r="A76" s="24">
        <v>43961</v>
      </c>
      <c r="C76" s="31">
        <f t="shared" si="3"/>
        <v>1282.8297452697957</v>
      </c>
      <c r="D76" s="31">
        <f t="shared" si="4"/>
        <v>307.89845660866126</v>
      </c>
      <c r="E76" s="31">
        <f t="shared" si="5"/>
        <v>2257.7610339309304</v>
      </c>
    </row>
    <row r="77" spans="1:5" x14ac:dyDescent="0.25">
      <c r="A77" s="24">
        <v>43962</v>
      </c>
      <c r="C77" s="31">
        <f t="shared" si="3"/>
        <v>1311.0538737116801</v>
      </c>
      <c r="D77" s="31">
        <f t="shared" si="4"/>
        <v>294.76326987047753</v>
      </c>
      <c r="E77" s="31">
        <f t="shared" si="5"/>
        <v>2327.3444775528828</v>
      </c>
    </row>
    <row r="78" spans="1:5" x14ac:dyDescent="0.25">
      <c r="A78" s="24">
        <v>43963</v>
      </c>
      <c r="C78" s="31">
        <f t="shared" si="3"/>
        <v>1339.2780021535646</v>
      </c>
      <c r="D78" s="31">
        <f t="shared" si="4"/>
        <v>281.05936644871281</v>
      </c>
      <c r="E78" s="31">
        <f t="shared" si="5"/>
        <v>2397.4966378584163</v>
      </c>
    </row>
    <row r="79" spans="1:5" x14ac:dyDescent="0.25">
      <c r="A79" s="24">
        <v>43964</v>
      </c>
      <c r="C79" s="31">
        <f t="shared" si="3"/>
        <v>1367.502130595449</v>
      </c>
      <c r="D79" s="31">
        <f t="shared" si="4"/>
        <v>266.7943564550626</v>
      </c>
      <c r="E79" s="31">
        <f t="shared" si="5"/>
        <v>2468.2099047358352</v>
      </c>
    </row>
    <row r="80" spans="1:5" x14ac:dyDescent="0.25">
      <c r="A80" s="24">
        <v>43965</v>
      </c>
      <c r="C80" s="31">
        <f t="shared" si="3"/>
        <v>1395.7262590373334</v>
      </c>
      <c r="D80" s="31">
        <f t="shared" si="4"/>
        <v>251.9755524988343</v>
      </c>
      <c r="E80" s="31">
        <f t="shared" si="5"/>
        <v>2539.4769655758328</v>
      </c>
    </row>
    <row r="81" spans="1:5" x14ac:dyDescent="0.25">
      <c r="A81" s="24">
        <v>43966</v>
      </c>
      <c r="C81" s="31">
        <f t="shared" si="3"/>
        <v>1423.9503874792179</v>
      </c>
      <c r="D81" s="31">
        <f t="shared" si="4"/>
        <v>236.6099885762776</v>
      </c>
      <c r="E81" s="31">
        <f t="shared" si="5"/>
        <v>2611.2907863821583</v>
      </c>
    </row>
    <row r="82" spans="1:5" x14ac:dyDescent="0.25">
      <c r="A82" s="24">
        <v>43967</v>
      </c>
      <c r="C82" s="31">
        <f t="shared" si="3"/>
        <v>1452.1745159211023</v>
      </c>
      <c r="D82" s="31">
        <f t="shared" si="4"/>
        <v>220.70443732261037</v>
      </c>
      <c r="E82" s="31">
        <f t="shared" si="5"/>
        <v>2683.6445945195942</v>
      </c>
    </row>
    <row r="83" spans="1:5" x14ac:dyDescent="0.25">
      <c r="A83" s="24">
        <v>43968</v>
      </c>
      <c r="C83" s="31">
        <f t="shared" si="3"/>
        <v>1480.3986443629867</v>
      </c>
      <c r="D83" s="31">
        <f t="shared" si="4"/>
        <v>204.26542580478122</v>
      </c>
      <c r="E83" s="31">
        <f t="shared" si="5"/>
        <v>2756.5318629211924</v>
      </c>
    </row>
    <row r="84" spans="1:5" x14ac:dyDescent="0.25">
      <c r="A84" s="24">
        <v>43969</v>
      </c>
      <c r="C84" s="31">
        <f t="shared" si="3"/>
        <v>1508.6227728048711</v>
      </c>
      <c r="D84" s="31">
        <f t="shared" si="4"/>
        <v>187.29925000990534</v>
      </c>
      <c r="E84" s="31">
        <f t="shared" si="5"/>
        <v>2829.946295599837</v>
      </c>
    </row>
    <row r="85" spans="1:5" x14ac:dyDescent="0.25">
      <c r="A85" s="24">
        <v>43970</v>
      </c>
      <c r="C85" s="31">
        <f t="shared" si="3"/>
        <v>1536.8469012467556</v>
      </c>
      <c r="D85" s="31">
        <f t="shared" si="4"/>
        <v>169.81198816466554</v>
      </c>
      <c r="E85" s="31">
        <f t="shared" si="5"/>
        <v>2903.8818143288454</v>
      </c>
    </row>
    <row r="86" spans="1:5" x14ac:dyDescent="0.25">
      <c r="A86" s="24">
        <v>43971</v>
      </c>
      <c r="C86" s="31">
        <f t="shared" si="3"/>
        <v>1565.0710296886402</v>
      </c>
      <c r="D86" s="31">
        <f t="shared" si="4"/>
        <v>151.8095130042143</v>
      </c>
      <c r="E86" s="31">
        <f t="shared" si="5"/>
        <v>2978.3325463730662</v>
      </c>
    </row>
    <row r="87" spans="1:5" x14ac:dyDescent="0.25">
      <c r="A87" s="24">
        <v>43972</v>
      </c>
      <c r="C87" s="31">
        <f t="shared" si="3"/>
        <v>1593.2951581305247</v>
      </c>
      <c r="D87" s="31">
        <f t="shared" si="4"/>
        <v>133.29750309474525</v>
      </c>
      <c r="E87" s="31">
        <f t="shared" si="5"/>
        <v>3053.2928131663039</v>
      </c>
    </row>
    <row r="88" spans="1:5" x14ac:dyDescent="0.25">
      <c r="A88" s="24">
        <v>43973</v>
      </c>
      <c r="C88" s="31">
        <f t="shared" si="3"/>
        <v>1621.5192865724091</v>
      </c>
      <c r="D88" s="31">
        <f t="shared" si="4"/>
        <v>114.28145330154416</v>
      </c>
      <c r="E88" s="31">
        <f t="shared" si="5"/>
        <v>3128.7571198432743</v>
      </c>
    </row>
    <row r="89" spans="1:5" x14ac:dyDescent="0.25">
      <c r="A89" s="24">
        <v>43974</v>
      </c>
      <c r="C89" s="31">
        <f t="shared" si="3"/>
        <v>1649.7434150142935</v>
      </c>
      <c r="D89" s="31">
        <f t="shared" si="4"/>
        <v>94.766684483686959</v>
      </c>
      <c r="E89" s="31">
        <f t="shared" si="5"/>
        <v>3204.7201455449003</v>
      </c>
    </row>
    <row r="90" spans="1:5" x14ac:dyDescent="0.25">
      <c r="A90" s="24">
        <v>43975</v>
      </c>
      <c r="C90" s="31">
        <f t="shared" si="3"/>
        <v>1677.967543456178</v>
      </c>
      <c r="D90" s="31">
        <f t="shared" si="4"/>
        <v>74.758352487312322</v>
      </c>
      <c r="E90" s="31">
        <f t="shared" si="5"/>
        <v>3281.1767344250438</v>
      </c>
    </row>
    <row r="91" spans="1:5" x14ac:dyDescent="0.25">
      <c r="A91" s="24">
        <v>43976</v>
      </c>
      <c r="C91" s="31">
        <f t="shared" si="3"/>
        <v>1706.1916718980624</v>
      </c>
      <c r="D91" s="31">
        <f t="shared" si="4"/>
        <v>54.26145650139506</v>
      </c>
      <c r="E91" s="31">
        <f t="shared" si="5"/>
        <v>3358.1218872947297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F861-37A3-456B-8ADE-D7EBFB9E3D83}">
  <dimension ref="A1:H92"/>
  <sheetViews>
    <sheetView topLeftCell="A64" workbookViewId="0">
      <selection activeCell="C2" sqref="C2:C9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_xlfn.FORECAST.ETS.STAT($B$2:$B$42,$A$2:$A$42,1,1,1)</f>
        <v>0.75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_xlfn.FORECAST.ETS.STAT($B$2:$B$42,$A$2:$A$42,2,1,1)</f>
        <v>0.749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_xlfn.FORECAST.ETS.STAT($B$2:$B$42,$A$2:$A$42,3,1,1)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_xlfn.FORECAST.ETS.STAT($B$2:$B$42,$A$2:$A$42,4,1,1)</f>
        <v>2.0799902151815197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_xlfn.FORECAST.ETS.STAT($B$2:$B$42,$A$2:$A$42,5,1,1)</f>
        <v>2.7113027274679354E-2</v>
      </c>
    </row>
    <row r="7" spans="1:8" x14ac:dyDescent="0.25">
      <c r="A7" s="24">
        <v>43892</v>
      </c>
      <c r="B7" s="31">
        <v>0</v>
      </c>
      <c r="G7" t="s">
        <v>51</v>
      </c>
      <c r="H7" s="25">
        <f>_xlfn.FORECAST.ETS.STAT($B$2:$B$42,$A$2:$A$42,6,1,1)</f>
        <v>5.269308545126516</v>
      </c>
    </row>
    <row r="8" spans="1:8" x14ac:dyDescent="0.25">
      <c r="A8" s="24">
        <v>43893</v>
      </c>
      <c r="B8" s="31">
        <v>0</v>
      </c>
      <c r="G8" t="s">
        <v>52</v>
      </c>
      <c r="H8" s="25">
        <f>_xlfn.FORECAST.ETS.STAT($B$2:$B$42,$A$2:$A$42,7,1,1)</f>
        <v>6.8889026861799731</v>
      </c>
    </row>
    <row r="9" spans="1:8" x14ac:dyDescent="0.25">
      <c r="A9" s="24">
        <v>43894</v>
      </c>
      <c r="B9" s="31">
        <v>0</v>
      </c>
    </row>
    <row r="10" spans="1:8" x14ac:dyDescent="0.25">
      <c r="A10" s="24">
        <v>43895</v>
      </c>
      <c r="B10" s="31">
        <v>0</v>
      </c>
    </row>
    <row r="11" spans="1:8" x14ac:dyDescent="0.25">
      <c r="A11" s="24">
        <v>43896</v>
      </c>
      <c r="B11" s="31">
        <v>0</v>
      </c>
    </row>
    <row r="12" spans="1:8" x14ac:dyDescent="0.25">
      <c r="A12" s="24">
        <v>43897</v>
      </c>
      <c r="B12" s="31">
        <v>0</v>
      </c>
    </row>
    <row r="13" spans="1:8" x14ac:dyDescent="0.25">
      <c r="A13" s="24">
        <v>43898</v>
      </c>
      <c r="B13" s="31">
        <v>0</v>
      </c>
    </row>
    <row r="14" spans="1:8" x14ac:dyDescent="0.25">
      <c r="A14" s="24">
        <v>43899</v>
      </c>
      <c r="B14" s="31">
        <v>0</v>
      </c>
    </row>
    <row r="15" spans="1:8" x14ac:dyDescent="0.25">
      <c r="A15" s="24">
        <v>43900</v>
      </c>
      <c r="B15" s="31">
        <v>0</v>
      </c>
    </row>
    <row r="16" spans="1:8" x14ac:dyDescent="0.25">
      <c r="A16" s="24">
        <v>43901</v>
      </c>
      <c r="B16" s="31">
        <v>0</v>
      </c>
    </row>
    <row r="17" spans="1:2" x14ac:dyDescent="0.25">
      <c r="A17" s="24">
        <v>43902</v>
      </c>
      <c r="B17" s="31">
        <v>0</v>
      </c>
    </row>
    <row r="18" spans="1:2" x14ac:dyDescent="0.25">
      <c r="A18" s="24">
        <v>43903</v>
      </c>
      <c r="B18" s="31">
        <v>0</v>
      </c>
    </row>
    <row r="19" spans="1:2" x14ac:dyDescent="0.25">
      <c r="A19" s="24">
        <v>43904</v>
      </c>
      <c r="B19" s="31">
        <v>0</v>
      </c>
    </row>
    <row r="20" spans="1:2" x14ac:dyDescent="0.25">
      <c r="A20" s="24">
        <v>43905</v>
      </c>
      <c r="B20" s="31">
        <v>0</v>
      </c>
    </row>
    <row r="21" spans="1:2" x14ac:dyDescent="0.25">
      <c r="A21" s="24">
        <v>43906</v>
      </c>
      <c r="B21" s="31">
        <v>0</v>
      </c>
    </row>
    <row r="22" spans="1:2" x14ac:dyDescent="0.25">
      <c r="A22" s="24">
        <v>43907</v>
      </c>
      <c r="B22" s="31">
        <v>1</v>
      </c>
    </row>
    <row r="23" spans="1:2" x14ac:dyDescent="0.25">
      <c r="A23" s="24">
        <v>43908</v>
      </c>
      <c r="B23" s="31">
        <v>2</v>
      </c>
    </row>
    <row r="24" spans="1:2" x14ac:dyDescent="0.25">
      <c r="A24" s="24">
        <v>43909</v>
      </c>
      <c r="B24" s="31">
        <v>3</v>
      </c>
    </row>
    <row r="25" spans="1:2" x14ac:dyDescent="0.25">
      <c r="A25" s="24">
        <v>43910</v>
      </c>
      <c r="B25" s="31">
        <v>6</v>
      </c>
    </row>
    <row r="26" spans="1:2" x14ac:dyDescent="0.25">
      <c r="A26" s="24">
        <v>43911</v>
      </c>
      <c r="B26" s="31">
        <v>12</v>
      </c>
    </row>
    <row r="27" spans="1:2" x14ac:dyDescent="0.25">
      <c r="A27" s="24">
        <v>43912</v>
      </c>
      <c r="B27" s="31">
        <v>14</v>
      </c>
    </row>
    <row r="28" spans="1:2" x14ac:dyDescent="0.25">
      <c r="A28" s="24">
        <v>43913</v>
      </c>
      <c r="B28" s="31">
        <v>23</v>
      </c>
    </row>
    <row r="29" spans="1:2" x14ac:dyDescent="0.25">
      <c r="A29" s="24">
        <v>43914</v>
      </c>
      <c r="B29" s="31">
        <v>33</v>
      </c>
    </row>
    <row r="30" spans="1:2" x14ac:dyDescent="0.25">
      <c r="A30" s="24">
        <v>43915</v>
      </c>
      <c r="B30" s="31">
        <v>43</v>
      </c>
    </row>
    <row r="31" spans="1:2" x14ac:dyDescent="0.25">
      <c r="A31" s="24">
        <v>43916</v>
      </c>
      <c r="B31" s="31">
        <v>60</v>
      </c>
    </row>
    <row r="32" spans="1:2" x14ac:dyDescent="0.25">
      <c r="A32" s="24">
        <v>43917</v>
      </c>
      <c r="B32" s="31">
        <v>76</v>
      </c>
    </row>
    <row r="33" spans="1:5" x14ac:dyDescent="0.25">
      <c r="A33" s="24">
        <v>43918</v>
      </c>
      <c r="B33" s="31">
        <v>100</v>
      </c>
    </row>
    <row r="34" spans="1:5" x14ac:dyDescent="0.25">
      <c r="A34" s="24">
        <v>43919</v>
      </c>
      <c r="B34" s="31">
        <v>119</v>
      </c>
    </row>
    <row r="35" spans="1:5" x14ac:dyDescent="0.25">
      <c r="A35" s="24">
        <v>43920</v>
      </c>
      <c r="B35" s="31">
        <v>140</v>
      </c>
    </row>
    <row r="36" spans="1:5" x14ac:dyDescent="0.25">
      <c r="A36" s="24">
        <v>43921</v>
      </c>
      <c r="B36" s="31">
        <v>160</v>
      </c>
    </row>
    <row r="37" spans="1:5" x14ac:dyDescent="0.25">
      <c r="A37" s="24">
        <v>43922</v>
      </c>
      <c r="B37" s="31">
        <v>187</v>
      </c>
    </row>
    <row r="38" spans="1:5" x14ac:dyDescent="0.25">
      <c r="A38" s="24">
        <v>43923</v>
      </c>
      <c r="B38" s="31">
        <v>209</v>
      </c>
    </row>
    <row r="39" spans="1:5" x14ac:dyDescent="0.25">
      <c r="A39" s="24">
        <v>43924</v>
      </c>
      <c r="B39" s="31">
        <v>246</v>
      </c>
    </row>
    <row r="40" spans="1:5" x14ac:dyDescent="0.25">
      <c r="A40" s="24">
        <v>43925</v>
      </c>
      <c r="B40" s="31">
        <v>266</v>
      </c>
    </row>
    <row r="41" spans="1:5" x14ac:dyDescent="0.25">
      <c r="A41" s="24">
        <v>43926</v>
      </c>
      <c r="B41" s="31">
        <v>295</v>
      </c>
    </row>
    <row r="42" spans="1:5" x14ac:dyDescent="0.25">
      <c r="A42" s="24">
        <v>43927</v>
      </c>
      <c r="B42" s="31">
        <v>311</v>
      </c>
      <c r="C42" s="31">
        <v>311</v>
      </c>
      <c r="D42" s="31">
        <v>311</v>
      </c>
      <c r="E42" s="31">
        <v>311</v>
      </c>
    </row>
    <row r="43" spans="1:5" x14ac:dyDescent="0.25">
      <c r="A43" s="24">
        <v>43928</v>
      </c>
      <c r="C43" s="31">
        <f>_xlfn.FORECAST.ETS(A43,$B$2:$B$42,$A$2:$A$42,1,1)</f>
        <v>332.21869281536397</v>
      </c>
      <c r="D43" s="31">
        <f>C43-_xlfn.FORECAST.ETS.CONFINT(A43,$B$2:$B$42,$A$2:$A$42,0.95,1,1)</f>
        <v>324.50687818412126</v>
      </c>
      <c r="E43" s="31">
        <f>C43+_xlfn.FORECAST.ETS.CONFINT(A43,$B$2:$B$42,$A$2:$A$42,0.95,1,1)</f>
        <v>339.93050744660667</v>
      </c>
    </row>
    <row r="44" spans="1:5" x14ac:dyDescent="0.25">
      <c r="A44" s="24">
        <v>43929</v>
      </c>
      <c r="C44" s="31">
        <f>_xlfn.FORECAST.ETS(A44,$B$2:$B$42,$A$2:$A$42,1,1)</f>
        <v>350.91695490471318</v>
      </c>
      <c r="D44" s="31">
        <f>C44-_xlfn.FORECAST.ETS.CONFINT(A44,$B$2:$B$42,$A$2:$A$42,0.95,1,1)</f>
        <v>337.02069932401906</v>
      </c>
      <c r="E44" s="31">
        <f>C44+_xlfn.FORECAST.ETS.CONFINT(A44,$B$2:$B$42,$A$2:$A$42,0.95,1,1)</f>
        <v>364.8132104854073</v>
      </c>
    </row>
    <row r="45" spans="1:5" x14ac:dyDescent="0.25">
      <c r="A45" s="24">
        <v>43930</v>
      </c>
      <c r="C45" s="31">
        <f>_xlfn.FORECAST.ETS(A45,$B$2:$B$42,$A$2:$A$42,1,1)</f>
        <v>369.61521699406239</v>
      </c>
      <c r="D45" s="31">
        <f>C45-_xlfn.FORECAST.ETS.CONFINT(A45,$B$2:$B$42,$A$2:$A$42,0.95,1,1)</f>
        <v>347.39701863937887</v>
      </c>
      <c r="E45" s="31">
        <f>C45+_xlfn.FORECAST.ETS.CONFINT(A45,$B$2:$B$42,$A$2:$A$42,0.95,1,1)</f>
        <v>391.83341534874592</v>
      </c>
    </row>
    <row r="46" spans="1:5" x14ac:dyDescent="0.25">
      <c r="A46" s="24">
        <v>43931</v>
      </c>
      <c r="C46" s="31">
        <f>_xlfn.FORECAST.ETS(A46,$B$2:$B$42,$A$2:$A$42,1,1)</f>
        <v>388.31347908341155</v>
      </c>
      <c r="D46" s="31">
        <f>C46-_xlfn.FORECAST.ETS.CONFINT(A46,$B$2:$B$42,$A$2:$A$42,0.95,1,1)</f>
        <v>356.25373579048505</v>
      </c>
      <c r="E46" s="31">
        <f>C46+_xlfn.FORECAST.ETS.CONFINT(A46,$B$2:$B$42,$A$2:$A$42,0.95,1,1)</f>
        <v>420.37322237633805</v>
      </c>
    </row>
    <row r="47" spans="1:5" x14ac:dyDescent="0.25">
      <c r="A47" s="24">
        <v>43932</v>
      </c>
      <c r="C47" s="31">
        <f>_xlfn.FORECAST.ETS(A47,$B$2:$B$42,$A$2:$A$42,1,1)</f>
        <v>407.01174117276071</v>
      </c>
      <c r="D47" s="31">
        <f>C47-_xlfn.FORECAST.ETS.CONFINT(A47,$B$2:$B$42,$A$2:$A$42,0.95,1,1)</f>
        <v>363.85655465926908</v>
      </c>
      <c r="E47" s="31">
        <f>C47+_xlfn.FORECAST.ETS.CONFINT(A47,$B$2:$B$42,$A$2:$A$42,0.95,1,1)</f>
        <v>450.16692768625234</v>
      </c>
    </row>
    <row r="48" spans="1:5" x14ac:dyDescent="0.25">
      <c r="A48" s="24">
        <v>43933</v>
      </c>
      <c r="C48" s="31">
        <f>_xlfn.FORECAST.ETS(A48,$B$2:$B$42,$A$2:$A$42,1,1)</f>
        <v>425.71000326210992</v>
      </c>
      <c r="D48" s="31">
        <f>C48-_xlfn.FORECAST.ETS.CONFINT(A48,$B$2:$B$42,$A$2:$A$42,0.95,1,1)</f>
        <v>370.35654731439865</v>
      </c>
      <c r="E48" s="31">
        <f>C48+_xlfn.FORECAST.ETS.CONFINT(A48,$B$2:$B$42,$A$2:$A$42,0.95,1,1)</f>
        <v>481.06345920982119</v>
      </c>
    </row>
    <row r="49" spans="1:5" x14ac:dyDescent="0.25">
      <c r="A49" s="24">
        <v>43934</v>
      </c>
      <c r="C49" s="31">
        <f>_xlfn.FORECAST.ETS(A49,$B$2:$B$42,$A$2:$A$42,1,1)</f>
        <v>444.40826535145914</v>
      </c>
      <c r="D49" s="31">
        <f>C49-_xlfn.FORECAST.ETS.CONFINT(A49,$B$2:$B$42,$A$2:$A$42,0.95,1,1)</f>
        <v>375.85565908998541</v>
      </c>
      <c r="E49" s="31">
        <f>C49+_xlfn.FORECAST.ETS.CONFINT(A49,$B$2:$B$42,$A$2:$A$42,0.95,1,1)</f>
        <v>512.96087161293292</v>
      </c>
    </row>
    <row r="50" spans="1:5" x14ac:dyDescent="0.25">
      <c r="A50" s="24">
        <v>43935</v>
      </c>
      <c r="C50" s="31">
        <f>_xlfn.FORECAST.ETS(A50,$B$2:$B$42,$A$2:$A$42,1,1)</f>
        <v>463.10652744080829</v>
      </c>
      <c r="D50" s="31">
        <f>C50-_xlfn.FORECAST.ETS.CONFINT(A50,$B$2:$B$42,$A$2:$A$42,0.95,1,1)</f>
        <v>380.42967372176548</v>
      </c>
      <c r="E50" s="31">
        <f>C50+_xlfn.FORECAST.ETS.CONFINT(A50,$B$2:$B$42,$A$2:$A$42,0.95,1,1)</f>
        <v>545.78338115985116</v>
      </c>
    </row>
    <row r="51" spans="1:5" x14ac:dyDescent="0.25">
      <c r="A51" s="24">
        <v>43936</v>
      </c>
      <c r="C51" s="31">
        <f>_xlfn.FORECAST.ETS(A51,$B$2:$B$42,$A$2:$A$42,1,1)</f>
        <v>481.80478953015745</v>
      </c>
      <c r="D51" s="31">
        <f>C51-_xlfn.FORECAST.ETS.CONFINT(A51,$B$2:$B$42,$A$2:$A$42,0.95,1,1)</f>
        <v>384.13831713311276</v>
      </c>
      <c r="E51" s="31">
        <f>C51+_xlfn.FORECAST.ETS.CONFINT(A51,$B$2:$B$42,$A$2:$A$42,0.95,1,1)</f>
        <v>579.47126192720214</v>
      </c>
    </row>
    <row r="52" spans="1:5" x14ac:dyDescent="0.25">
      <c r="A52" s="24">
        <v>43937</v>
      </c>
      <c r="C52" s="31">
        <f>_xlfn.FORECAST.ETS(A52,$B$2:$B$42,$A$2:$A$42,1,1)</f>
        <v>500.50305161950666</v>
      </c>
      <c r="D52" s="31">
        <f>C52-_xlfn.FORECAST.ETS.CONFINT(A52,$B$2:$B$42,$A$2:$A$42,0.95,1,1)</f>
        <v>387.03049682206603</v>
      </c>
      <c r="E52" s="31">
        <f>C52+_xlfn.FORECAST.ETS.CONFINT(A52,$B$2:$B$42,$A$2:$A$42,0.95,1,1)</f>
        <v>613.97560641694724</v>
      </c>
    </row>
    <row r="53" spans="1:5" x14ac:dyDescent="0.25">
      <c r="A53" s="24">
        <v>43938</v>
      </c>
      <c r="C53" s="31">
        <f>_xlfn.FORECAST.ETS(A53,$B$2:$B$42,$A$2:$A$42,1,1)</f>
        <v>519.20131370885588</v>
      </c>
      <c r="D53" s="31">
        <f>C53-_xlfn.FORECAST.ETS.CONFINT(A53,$B$2:$B$42,$A$2:$A$42,0.95,1,1)</f>
        <v>389.14735365989839</v>
      </c>
      <c r="E53" s="31">
        <f>C53+_xlfn.FORECAST.ETS.CONFINT(A53,$B$2:$B$42,$A$2:$A$42,0.95,1,1)</f>
        <v>649.25527375781337</v>
      </c>
    </row>
    <row r="54" spans="1:5" x14ac:dyDescent="0.25">
      <c r="A54" s="24">
        <v>43939</v>
      </c>
      <c r="C54" s="31">
        <f>_xlfn.FORECAST.ETS(A54,$B$2:$B$42,$A$2:$A$42,1,1)</f>
        <v>537.89957579820498</v>
      </c>
      <c r="D54" s="31">
        <f>C54-_xlfn.FORECAST.ETS.CONFINT(A54,$B$2:$B$42,$A$2:$A$42,0.95,1,1)</f>
        <v>390.52419411874968</v>
      </c>
      <c r="E54" s="31">
        <f>C54+_xlfn.FORECAST.ETS.CONFINT(A54,$B$2:$B$42,$A$2:$A$42,0.95,1,1)</f>
        <v>685.27495747766034</v>
      </c>
    </row>
    <row r="55" spans="1:5" x14ac:dyDescent="0.25">
      <c r="A55" s="24">
        <v>43940</v>
      </c>
      <c r="C55" s="31">
        <f>_xlfn.FORECAST.ETS(A55,$B$2:$B$42,$A$2:$A$42,1,1)</f>
        <v>556.59783788755419</v>
      </c>
      <c r="D55" s="31">
        <f>C55-_xlfn.FORECAST.ETS.CONFINT(A55,$B$2:$B$42,$A$2:$A$42,0.95,1,1)</f>
        <v>391.19179116399727</v>
      </c>
      <c r="E55" s="31">
        <f>C55+_xlfn.FORECAST.ETS.CONFINT(A55,$B$2:$B$42,$A$2:$A$42,0.95,1,1)</f>
        <v>722.00388461111106</v>
      </c>
    </row>
    <row r="56" spans="1:5" x14ac:dyDescent="0.25">
      <c r="A56" s="24">
        <v>43941</v>
      </c>
      <c r="C56" s="31">
        <f>_xlfn.FORECAST.ETS(A56,$B$2:$B$42,$A$2:$A$42,1,1)</f>
        <v>575.29609997690341</v>
      </c>
      <c r="D56" s="31">
        <f>C56-_xlfn.FORECAST.ETS.CONFINT(A56,$B$2:$B$42,$A$2:$A$42,0.95,1,1)</f>
        <v>391.17730184570678</v>
      </c>
      <c r="E56" s="31">
        <f>C56+_xlfn.FORECAST.ETS.CONFINT(A56,$B$2:$B$42,$A$2:$A$42,0.95,1,1)</f>
        <v>759.41489810810003</v>
      </c>
    </row>
    <row r="57" spans="1:5" x14ac:dyDescent="0.25">
      <c r="A57" s="24">
        <v>43942</v>
      </c>
      <c r="C57" s="31">
        <f>_xlfn.FORECAST.ETS(A57,$B$2:$B$42,$A$2:$A$42,1,1)</f>
        <v>593.99436206625251</v>
      </c>
      <c r="D57" s="31">
        <f>C57-_xlfn.FORECAST.ETS.CONFINT(A57,$B$2:$B$42,$A$2:$A$42,0.95,1,1)</f>
        <v>390.50493845643166</v>
      </c>
      <c r="E57" s="31">
        <f>C57+_xlfn.FORECAST.ETS.CONFINT(A57,$B$2:$B$42,$A$2:$A$42,0.95,1,1)</f>
        <v>797.48378567607335</v>
      </c>
    </row>
    <row r="58" spans="1:5" x14ac:dyDescent="0.25">
      <c r="A58" s="24">
        <v>43943</v>
      </c>
      <c r="C58" s="31">
        <f>_xlfn.FORECAST.ETS(A58,$B$2:$B$42,$A$2:$A$42,1,1)</f>
        <v>612.69262415560183</v>
      </c>
      <c r="D58" s="31">
        <f>C58-_xlfn.FORECAST.ETS.CONFINT(A58,$B$2:$B$42,$A$2:$A$42,0.95,1,1)</f>
        <v>389.19647390180614</v>
      </c>
      <c r="E58" s="31">
        <f>C58+_xlfn.FORECAST.ETS.CONFINT(A58,$B$2:$B$42,$A$2:$A$42,0.95,1,1)</f>
        <v>836.18877440939752</v>
      </c>
    </row>
    <row r="59" spans="1:5" x14ac:dyDescent="0.25">
      <c r="A59" s="24">
        <v>43944</v>
      </c>
      <c r="C59" s="31">
        <f>_xlfn.FORECAST.ETS(A59,$B$2:$B$42,$A$2:$A$42,1,1)</f>
        <v>631.39088624495093</v>
      </c>
      <c r="D59" s="31">
        <f>C59-_xlfn.FORECAST.ETS.CONFINT(A59,$B$2:$B$42,$A$2:$A$42,0.95,1,1)</f>
        <v>387.27163138143936</v>
      </c>
      <c r="E59" s="31">
        <f>C59+_xlfn.FORECAST.ETS.CONFINT(A59,$B$2:$B$42,$A$2:$A$42,0.95,1,1)</f>
        <v>875.51014110846245</v>
      </c>
    </row>
    <row r="60" spans="1:5" x14ac:dyDescent="0.25">
      <c r="A60" s="24">
        <v>43945</v>
      </c>
      <c r="C60" s="31">
        <f>_xlfn.FORECAST.ETS(A60,$B$2:$B$42,$A$2:$A$42,1,1)</f>
        <v>650.08914833430015</v>
      </c>
      <c r="D60" s="31">
        <f>C60-_xlfn.FORECAST.ETS.CONFINT(A60,$B$2:$B$42,$A$2:$A$42,0.95,1,1)</f>
        <v>384.7483908736092</v>
      </c>
      <c r="E60" s="31">
        <f>C60+_xlfn.FORECAST.ETS.CONFINT(A60,$B$2:$B$42,$A$2:$A$42,0.95,1,1)</f>
        <v>915.4299057949911</v>
      </c>
    </row>
    <row r="61" spans="1:5" x14ac:dyDescent="0.25">
      <c r="A61" s="24">
        <v>43946</v>
      </c>
      <c r="C61" s="31">
        <f>_xlfn.FORECAST.ETS(A61,$B$2:$B$42,$A$2:$A$42,1,1)</f>
        <v>668.78741042364936</v>
      </c>
      <c r="D61" s="31">
        <f>C61-_xlfn.FORECAST.ETS.CONFINT(A61,$B$2:$B$42,$A$2:$A$42,0.95,1,1)</f>
        <v>381.64323426719659</v>
      </c>
      <c r="E61" s="31">
        <f>C61+_xlfn.FORECAST.ETS.CONFINT(A61,$B$2:$B$42,$A$2:$A$42,0.95,1,1)</f>
        <v>955.93158658010213</v>
      </c>
    </row>
    <row r="62" spans="1:5" x14ac:dyDescent="0.25">
      <c r="A62" s="24">
        <v>43947</v>
      </c>
      <c r="C62" s="31">
        <f>_xlfn.FORECAST.ETS(A62,$B$2:$B$42,$A$2:$A$42,1,1)</f>
        <v>687.48567251299846</v>
      </c>
      <c r="D62" s="31">
        <f>C62-_xlfn.FORECAST.ETS.CONFINT(A62,$B$2:$B$42,$A$2:$A$42,0.95,1,1)</f>
        <v>377.97134427343252</v>
      </c>
      <c r="E62" s="31">
        <f>C62+_xlfn.FORECAST.ETS.CONFINT(A62,$B$2:$B$42,$A$2:$A$42,0.95,1,1)</f>
        <v>997.00000075256435</v>
      </c>
    </row>
    <row r="63" spans="1:5" x14ac:dyDescent="0.25">
      <c r="A63" s="24">
        <v>43948</v>
      </c>
      <c r="C63" s="31">
        <f>_xlfn.FORECAST.ETS(A63,$B$2:$B$42,$A$2:$A$42,1,1)</f>
        <v>706.18393460234779</v>
      </c>
      <c r="D63" s="31">
        <f>C63-_xlfn.FORECAST.ETS.CONFINT(A63,$B$2:$B$42,$A$2:$A$42,0.95,1,1)</f>
        <v>373.74676787292196</v>
      </c>
      <c r="E63" s="31">
        <f>C63+_xlfn.FORECAST.ETS.CONFINT(A63,$B$2:$B$42,$A$2:$A$42,0.95,1,1)</f>
        <v>1038.6211013317736</v>
      </c>
    </row>
    <row r="64" spans="1:5" x14ac:dyDescent="0.25">
      <c r="A64" s="24">
        <v>43949</v>
      </c>
      <c r="C64" s="31">
        <f>_xlfn.FORECAST.ETS(A64,$B$2:$B$42,$A$2:$A$42,1,1)</f>
        <v>724.88219669169689</v>
      </c>
      <c r="D64" s="31">
        <f>C64-_xlfn.FORECAST.ETS.CONFINT(A64,$B$2:$B$42,$A$2:$A$42,0.95,1,1)</f>
        <v>368.9825521129585</v>
      </c>
      <c r="E64" s="31">
        <f>C64+_xlfn.FORECAST.ETS.CONFINT(A64,$B$2:$B$42,$A$2:$A$42,0.95,1,1)</f>
        <v>1080.7818412704353</v>
      </c>
    </row>
    <row r="65" spans="1:5" x14ac:dyDescent="0.25">
      <c r="A65" s="24">
        <v>43950</v>
      </c>
      <c r="C65" s="31">
        <f>_xlfn.FORECAST.ETS(A65,$B$2:$B$42,$A$2:$A$42,1,1)</f>
        <v>743.58045878104599</v>
      </c>
      <c r="D65" s="31">
        <f>C65-_xlfn.FORECAST.ETS.CONFINT(A65,$B$2:$B$42,$A$2:$A$42,0.95,1,1)</f>
        <v>363.69085804373719</v>
      </c>
      <c r="E65" s="31">
        <f>C65+_xlfn.FORECAST.ETS.CONFINT(A65,$B$2:$B$42,$A$2:$A$42,0.95,1,1)</f>
        <v>1123.4700595183549</v>
      </c>
    </row>
    <row r="66" spans="1:5" x14ac:dyDescent="0.25">
      <c r="A66" s="24">
        <v>43951</v>
      </c>
      <c r="C66" s="31">
        <f>_xlfn.FORECAST.ETS(A66,$B$2:$B$42,$A$2:$A$42,1,1)</f>
        <v>762.27872087039532</v>
      </c>
      <c r="D66" s="31">
        <f>C66-_xlfn.FORECAST.ETS.CONFINT(A66,$B$2:$B$42,$A$2:$A$42,0.95,1,1)</f>
        <v>357.88305715410831</v>
      </c>
      <c r="E66" s="31">
        <f>C66+_xlfn.FORECAST.ETS.CONFINT(A66,$B$2:$B$42,$A$2:$A$42,0.95,1,1)</f>
        <v>1166.6743845866822</v>
      </c>
    </row>
    <row r="67" spans="1:5" x14ac:dyDescent="0.25">
      <c r="A67" s="24">
        <v>43952</v>
      </c>
      <c r="C67" s="31">
        <f>_xlfn.FORECAST.ETS(A67,$B$2:$B$42,$A$2:$A$42,1,1)</f>
        <v>780.97698295974442</v>
      </c>
      <c r="D67" s="31">
        <f>C67-_xlfn.FORECAST.ETS.CONFINT(A67,$B$2:$B$42,$A$2:$A$42,0.95,1,1)</f>
        <v>351.56981364135163</v>
      </c>
      <c r="E67" s="31">
        <f>C67+_xlfn.FORECAST.ETS.CONFINT(A67,$B$2:$B$42,$A$2:$A$42,0.95,1,1)</f>
        <v>1210.3841522781372</v>
      </c>
    </row>
    <row r="68" spans="1:5" x14ac:dyDescent="0.25">
      <c r="A68" s="24">
        <v>43953</v>
      </c>
      <c r="C68" s="31">
        <f>_xlfn.FORECAST.ETS(A68,$B$2:$B$42,$A$2:$A$42,1,1)</f>
        <v>799.67524504909363</v>
      </c>
      <c r="D68" s="31">
        <f>C68-_xlfn.FORECAST.ETS.CONFINT(A68,$B$2:$B$42,$A$2:$A$42,0.95,1,1)</f>
        <v>344.76115509907117</v>
      </c>
      <c r="E68" s="31">
        <f>C68+_xlfn.FORECAST.ETS.CONFINT(A68,$B$2:$B$42,$A$2:$A$42,0.95,1,1)</f>
        <v>1254.5893349991161</v>
      </c>
    </row>
    <row r="69" spans="1:5" x14ac:dyDescent="0.25">
      <c r="A69" s="24">
        <v>43954</v>
      </c>
      <c r="C69" s="31">
        <f>_xlfn.FORECAST.ETS(A69,$B$2:$B$42,$A$2:$A$42,1,1)</f>
        <v>818.37350713844285</v>
      </c>
      <c r="D69" s="31">
        <f>C69-_xlfn.FORECAST.ETS.CONFINT(A69,$B$2:$B$42,$A$2:$A$42,0.95,1,1)</f>
        <v>337.46653365000157</v>
      </c>
      <c r="E69" s="31">
        <f>C69+_xlfn.FORECAST.ETS.CONFINT(A69,$B$2:$B$42,$A$2:$A$42,0.95,1,1)</f>
        <v>1299.2804806268841</v>
      </c>
    </row>
    <row r="70" spans="1:5" x14ac:dyDescent="0.25">
      <c r="A70" s="24">
        <v>43955</v>
      </c>
      <c r="C70" s="31">
        <f>_xlfn.FORECAST.ETS(A70,$B$2:$B$42,$A$2:$A$42,1,1)</f>
        <v>837.07176922779195</v>
      </c>
      <c r="D70" s="31">
        <f>C70-_xlfn.FORECAST.ETS.CONFINT(A70,$B$2:$B$42,$A$2:$A$42,0.95,1,1)</f>
        <v>329.69487913078501</v>
      </c>
      <c r="E70" s="31">
        <f>C70+_xlfn.FORECAST.ETS.CONFINT(A70,$B$2:$B$42,$A$2:$A$42,0.95,1,1)</f>
        <v>1344.4486593247989</v>
      </c>
    </row>
    <row r="71" spans="1:5" x14ac:dyDescent="0.25">
      <c r="A71" s="24">
        <v>43956</v>
      </c>
      <c r="C71" s="31">
        <f>_xlfn.FORECAST.ETS(A71,$B$2:$B$42,$A$2:$A$42,1,1)</f>
        <v>855.77003131714127</v>
      </c>
      <c r="D71" s="31">
        <f>C71-_xlfn.FORECAST.ETS.CONFINT(A71,$B$2:$B$42,$A$2:$A$42,0.95,1,1)</f>
        <v>321.45464561562505</v>
      </c>
      <c r="E71" s="31">
        <f>C71+_xlfn.FORECAST.ETS.CONFINT(A71,$B$2:$B$42,$A$2:$A$42,0.95,1,1)</f>
        <v>1390.0854170186576</v>
      </c>
    </row>
    <row r="72" spans="1:5" x14ac:dyDescent="0.25">
      <c r="A72" s="24">
        <v>43957</v>
      </c>
      <c r="C72" s="31">
        <f>_xlfn.FORECAST.ETS(A72,$B$2:$B$42,$A$2:$A$42,1,1)</f>
        <v>874.46829340649037</v>
      </c>
      <c r="D72" s="31">
        <f>C72-_xlfn.FORECAST.ETS.CONFINT(A72,$B$2:$B$42,$A$2:$A$42,0.95,1,1)</f>
        <v>312.75385231869791</v>
      </c>
      <c r="E72" s="31">
        <f>C72+_xlfn.FORECAST.ETS.CONFINT(A72,$B$2:$B$42,$A$2:$A$42,0.95,1,1)</f>
        <v>1436.1827344942828</v>
      </c>
    </row>
    <row r="73" spans="1:5" x14ac:dyDescent="0.25">
      <c r="A73" s="24">
        <v>43958</v>
      </c>
      <c r="C73" s="31">
        <f>_xlfn.FORECAST.ETS(A73,$B$2:$B$42,$A$2:$A$42,1,1)</f>
        <v>893.16655549583948</v>
      </c>
      <c r="D73" s="31">
        <f>C73-_xlfn.FORECAST.ETS.CONFINT(A73,$B$2:$B$42,$A$2:$A$42,0.95,1,1)</f>
        <v>303.60011972260713</v>
      </c>
      <c r="E73" s="31">
        <f>C73+_xlfn.FORECAST.ETS.CONFINT(A73,$B$2:$B$42,$A$2:$A$42,0.95,1,1)</f>
        <v>1482.7329912690718</v>
      </c>
    </row>
    <row r="74" spans="1:5" x14ac:dyDescent="0.25">
      <c r="A74" s="24">
        <v>43959</v>
      </c>
      <c r="C74" s="31">
        <f>_xlfn.FORECAST.ETS(A74,$B$2:$B$42,$A$2:$A$42,1,1)</f>
        <v>911.8648175851888</v>
      </c>
      <c r="D74" s="31">
        <f>C74-_xlfn.FORECAST.ETS.CONFINT(A74,$B$2:$B$42,$A$2:$A$42,0.95,1,1)</f>
        <v>294.00070162852057</v>
      </c>
      <c r="E74" s="31">
        <f>C74+_xlfn.FORECAST.ETS.CONFINT(A74,$B$2:$B$42,$A$2:$A$42,0.95,1,1)</f>
        <v>1529.728933541857</v>
      </c>
    </row>
    <row r="75" spans="1:5" x14ac:dyDescent="0.25">
      <c r="A75" s="24">
        <v>43960</v>
      </c>
      <c r="C75" s="31">
        <f>_xlfn.FORECAST.ETS(A75,$B$2:$B$42,$A$2:$A$42,1,1)</f>
        <v>930.5630796745379</v>
      </c>
      <c r="D75" s="31">
        <f>C75-_xlfn.FORECAST.ETS.CONFINT(A75,$B$2:$B$42,$A$2:$A$42,0.95,1,1)</f>
        <v>283.96251370319055</v>
      </c>
      <c r="E75" s="31">
        <f>C75+_xlfn.FORECAST.ETS.CONFINT(A75,$B$2:$B$42,$A$2:$A$42,0.95,1,1)</f>
        <v>1577.1636456458853</v>
      </c>
    </row>
    <row r="76" spans="1:5" x14ac:dyDescent="0.25">
      <c r="A76" s="24">
        <v>43961</v>
      </c>
      <c r="C76" s="31">
        <f>_xlfn.FORECAST.ETS(A76,$B$2:$B$42,$A$2:$A$42,1,1)</f>
        <v>949.26134176388723</v>
      </c>
      <c r="D76" s="31">
        <f>C76-_xlfn.FORECAST.ETS.CONFINT(A76,$B$2:$B$42,$A$2:$A$42,0.95,1,1)</f>
        <v>273.4921590015939</v>
      </c>
      <c r="E76" s="31">
        <f>C76+_xlfn.FORECAST.ETS.CONFINT(A76,$B$2:$B$42,$A$2:$A$42,0.95,1,1)</f>
        <v>1625.0305245261807</v>
      </c>
    </row>
    <row r="77" spans="1:5" x14ac:dyDescent="0.25">
      <c r="A77" s="24">
        <v>43962</v>
      </c>
      <c r="C77" s="31">
        <f>_xlfn.FORECAST.ETS(A77,$B$2:$B$42,$A$2:$A$42,1,1)</f>
        <v>967.95960385323633</v>
      </c>
      <c r="D77" s="31">
        <f>C77-_xlfn.FORECAST.ETS.CONFINT(A77,$B$2:$B$42,$A$2:$A$42,0.95,1,1)</f>
        <v>262.59595086608601</v>
      </c>
      <c r="E77" s="31">
        <f>C77+_xlfn.FORECAST.ETS.CONFINT(A77,$B$2:$B$42,$A$2:$A$42,0.95,1,1)</f>
        <v>1673.3232568403866</v>
      </c>
    </row>
    <row r="78" spans="1:5" x14ac:dyDescent="0.25">
      <c r="A78" s="24">
        <v>43963</v>
      </c>
      <c r="C78" s="31">
        <f>_xlfn.FORECAST.ETS(A78,$B$2:$B$42,$A$2:$A$42,1,1)</f>
        <v>986.65786594258543</v>
      </c>
      <c r="D78" s="31">
        <f>C78-_xlfn.FORECAST.ETS.CONFINT(A78,$B$2:$B$42,$A$2:$A$42,0.95,1,1)</f>
        <v>251.27993353969202</v>
      </c>
      <c r="E78" s="31">
        <f>C78+_xlfn.FORECAST.ETS.CONFINT(A78,$B$2:$B$42,$A$2:$A$42,0.95,1,1)</f>
        <v>1722.0357983454787</v>
      </c>
    </row>
    <row r="79" spans="1:5" x14ac:dyDescent="0.25">
      <c r="A79" s="24">
        <v>43964</v>
      </c>
      <c r="C79" s="31">
        <f>_xlfn.FORECAST.ETS(A79,$B$2:$B$42,$A$2:$A$42,1,1)</f>
        <v>1005.3561280319348</v>
      </c>
      <c r="D79" s="31">
        <f>C79-_xlfn.FORECAST.ETS.CONFINT(A79,$B$2:$B$42,$A$2:$A$42,0.95,1,1)</f>
        <v>239.54990077940113</v>
      </c>
      <c r="E79" s="31">
        <f>C79+_xlfn.FORECAST.ETS.CONFINT(A79,$B$2:$B$42,$A$2:$A$42,0.95,1,1)</f>
        <v>1771.1623552844685</v>
      </c>
    </row>
    <row r="80" spans="1:5" x14ac:dyDescent="0.25">
      <c r="A80" s="24">
        <v>43965</v>
      </c>
      <c r="C80" s="31">
        <f>_xlfn.FORECAST.ETS(A80,$B$2:$B$42,$A$2:$A$42,1,1)</f>
        <v>1024.0543901212839</v>
      </c>
      <c r="D80" s="31">
        <f>C80-_xlfn.FORECAST.ETS.CONFINT(A80,$B$2:$B$42,$A$2:$A$42,0.95,1,1)</f>
        <v>227.41141271270806</v>
      </c>
      <c r="E80" s="31">
        <f>C80+_xlfn.FORECAST.ETS.CONFINT(A80,$B$2:$B$42,$A$2:$A$42,0.95,1,1)</f>
        <v>1820.6973675298595</v>
      </c>
    </row>
    <row r="81" spans="1:5" x14ac:dyDescent="0.25">
      <c r="A81" s="24">
        <v>43966</v>
      </c>
      <c r="C81" s="31">
        <f>_xlfn.FORECAST.ETS(A81,$B$2:$B$42,$A$2:$A$42,1,1)</f>
        <v>1042.752652210633</v>
      </c>
      <c r="D81" s="31">
        <f>C81-_xlfn.FORECAST.ETS.CONFINT(A81,$B$2:$B$42,$A$2:$A$42,0.95,1,1)</f>
        <v>214.86981114537195</v>
      </c>
      <c r="E81" s="31">
        <f>C81+_xlfn.FORECAST.ETS.CONFINT(A81,$B$2:$B$42,$A$2:$A$42,0.95,1,1)</f>
        <v>1870.6354932758941</v>
      </c>
    </row>
    <row r="82" spans="1:5" x14ac:dyDescent="0.25">
      <c r="A82" s="24">
        <v>43967</v>
      </c>
      <c r="C82" s="31">
        <f>_xlfn.FORECAST.ETS(A82,$B$2:$B$42,$A$2:$A$42,1,1)</f>
        <v>1061.4509142999823</v>
      </c>
      <c r="D82" s="31">
        <f>C82-_xlfn.FORECAST.ETS.CONFINT(A82,$B$2:$B$42,$A$2:$A$42,0.95,1,1)</f>
        <v>201.93023349897237</v>
      </c>
      <c r="E82" s="31">
        <f>C82+_xlfn.FORECAST.ETS.CONFINT(A82,$B$2:$B$42,$A$2:$A$42,0.95,1,1)</f>
        <v>1920.9715951009921</v>
      </c>
    </row>
    <row r="83" spans="1:5" x14ac:dyDescent="0.25">
      <c r="A83" s="24">
        <v>43968</v>
      </c>
      <c r="C83" s="31">
        <f>_xlfn.FORECAST.ETS(A83,$B$2:$B$42,$A$2:$A$42,1,1)</f>
        <v>1080.1491763893314</v>
      </c>
      <c r="D83" s="31">
        <f>C83-_xlfn.FORECAST.ETS.CONFINT(A83,$B$2:$B$42,$A$2:$A$42,0.95,1,1)</f>
        <v>188.59762553226506</v>
      </c>
      <c r="E83" s="31">
        <f>C83+_xlfn.FORECAST.ETS.CONFINT(A83,$B$2:$B$42,$A$2:$A$42,0.95,1,1)</f>
        <v>1971.7007272463977</v>
      </c>
    </row>
    <row r="84" spans="1:5" x14ac:dyDescent="0.25">
      <c r="A84" s="24">
        <v>43969</v>
      </c>
      <c r="C84" s="31">
        <f>_xlfn.FORECAST.ETS(A84,$B$2:$B$42,$A$2:$A$42,1,1)</f>
        <v>1098.8474384786807</v>
      </c>
      <c r="D84" s="31">
        <f>C84-_xlfn.FORECAST.ETS.CONFINT(A84,$B$2:$B$42,$A$2:$A$42,0.95,1,1)</f>
        <v>174.87675297966393</v>
      </c>
      <c r="E84" s="31">
        <f>C84+_xlfn.FORECAST.ETS.CONFINT(A84,$B$2:$B$42,$A$2:$A$42,0.95,1,1)</f>
        <v>2022.8181239776975</v>
      </c>
    </row>
    <row r="85" spans="1:5" x14ac:dyDescent="0.25">
      <c r="A85" s="24">
        <v>43970</v>
      </c>
      <c r="C85" s="31">
        <f>_xlfn.FORECAST.ETS(A85,$B$2:$B$42,$A$2:$A$42,1,1)</f>
        <v>1117.5457005680298</v>
      </c>
      <c r="D85" s="31">
        <f>C85-_xlfn.FORECAST.ETS.CONFINT(A85,$B$2:$B$42,$A$2:$A$42,0.95,1,1)</f>
        <v>160.77221222270055</v>
      </c>
      <c r="E85" s="31">
        <f>C85+_xlfn.FORECAST.ETS.CONFINT(A85,$B$2:$B$42,$A$2:$A$42,0.95,1,1)</f>
        <v>2074.3191889133591</v>
      </c>
    </row>
    <row r="86" spans="1:5" x14ac:dyDescent="0.25">
      <c r="A86" s="24">
        <v>43971</v>
      </c>
      <c r="C86" s="31">
        <f>_xlfn.FORECAST.ETS(A86,$B$2:$B$42,$A$2:$A$42,1,1)</f>
        <v>1136.2439626573789</v>
      </c>
      <c r="D86" s="31">
        <f>C86-_xlfn.FORECAST.ETS.CONFINT(A86,$B$2:$B$42,$A$2:$A$42,0.95,1,1)</f>
        <v>146.2884400955063</v>
      </c>
      <c r="E86" s="31">
        <f>C86+_xlfn.FORECAST.ETS.CONFINT(A86,$B$2:$B$42,$A$2:$A$42,0.95,1,1)</f>
        <v>2126.1994852192515</v>
      </c>
    </row>
    <row r="87" spans="1:5" x14ac:dyDescent="0.25">
      <c r="A87" s="24">
        <v>43972</v>
      </c>
      <c r="C87" s="31">
        <f>_xlfn.FORECAST.ETS(A87,$B$2:$B$42,$A$2:$A$42,1,1)</f>
        <v>1154.9422247467282</v>
      </c>
      <c r="D87" s="31">
        <f>C87-_xlfn.FORECAST.ETS.CONFINT(A87,$B$2:$B$42,$A$2:$A$42,0.95,1,1)</f>
        <v>131.42972291271872</v>
      </c>
      <c r="E87" s="31">
        <f>C87+_xlfn.FORECAST.ETS.CONFINT(A87,$B$2:$B$42,$A$2:$A$42,0.95,1,1)</f>
        <v>2178.4547265807378</v>
      </c>
    </row>
    <row r="88" spans="1:5" x14ac:dyDescent="0.25">
      <c r="A88" s="24">
        <v>43973</v>
      </c>
      <c r="C88" s="31">
        <f>_xlfn.FORECAST.ETS(A88,$B$2:$B$42,$A$2:$A$42,1,1)</f>
        <v>1173.6404868360773</v>
      </c>
      <c r="D88" s="31">
        <f>C88-_xlfn.FORECAST.ETS.CONFINT(A88,$B$2:$B$42,$A$2:$A$42,0.95,1,1)</f>
        <v>116.20020479742311</v>
      </c>
      <c r="E88" s="31">
        <f>C88+_xlfn.FORECAST.ETS.CONFINT(A88,$B$2:$B$42,$A$2:$A$42,0.95,1,1)</f>
        <v>2231.0807688747318</v>
      </c>
    </row>
    <row r="89" spans="1:5" x14ac:dyDescent="0.25">
      <c r="A89" s="24">
        <v>43974</v>
      </c>
      <c r="C89" s="31">
        <f>_xlfn.FORECAST.ETS(A89,$B$2:$B$42,$A$2:$A$42,1,1)</f>
        <v>1192.3387489254264</v>
      </c>
      <c r="D89" s="31">
        <f>C89-_xlfn.FORECAST.ETS.CONFINT(A89,$B$2:$B$42,$A$2:$A$42,0.95,1,1)</f>
        <v>100.60389537746642</v>
      </c>
      <c r="E89" s="31">
        <f>C89+_xlfn.FORECAST.ETS.CONFINT(A89,$B$2:$B$42,$A$2:$A$42,0.95,1,1)</f>
        <v>2284.0736024733865</v>
      </c>
    </row>
    <row r="90" spans="1:5" x14ac:dyDescent="0.25">
      <c r="A90" s="24">
        <v>43975</v>
      </c>
      <c r="C90" s="31">
        <f>_xlfn.FORECAST.ETS(A90,$B$2:$B$42,$A$2:$A$42,1,1)</f>
        <v>1211.0370110147758</v>
      </c>
      <c r="D90" s="31">
        <f>C90-_xlfn.FORECAST.ETS.CONFINT(A90,$B$2:$B$42,$A$2:$A$42,0.95,1,1)</f>
        <v>84.644676910484122</v>
      </c>
      <c r="E90" s="31">
        <f>C90+_xlfn.FORECAST.ETS.CONFINT(A90,$B$2:$B$42,$A$2:$A$42,0.95,1,1)</f>
        <v>2337.4293451190674</v>
      </c>
    </row>
    <row r="91" spans="1:5" x14ac:dyDescent="0.25">
      <c r="A91" s="24">
        <v>43976</v>
      </c>
      <c r="C91" s="31">
        <f>_xlfn.FORECAST.ETS(A91,$B$2:$B$42,$A$2:$A$42,1,1)</f>
        <v>1229.7352731041249</v>
      </c>
      <c r="D91" s="31">
        <f>C91-_xlfn.FORECAST.ETS.CONFINT(A91,$B$2:$B$42,$A$2:$A$42,0.95,1,1)</f>
        <v>68.326310891079629</v>
      </c>
      <c r="E91" s="31">
        <f>C91+_xlfn.FORECAST.ETS.CONFINT(A91,$B$2:$B$42,$A$2:$A$42,0.95,1,1)</f>
        <v>2391.1442353171701</v>
      </c>
    </row>
    <row r="92" spans="1:5" x14ac:dyDescent="0.25">
      <c r="A92" s="24">
        <v>43977</v>
      </c>
      <c r="C92" s="31">
        <f>_xlfn.FORECAST.ETS(A92,$B$2:$B$42,$A$2:$A$42,1,1)</f>
        <v>1248.4335351934742</v>
      </c>
      <c r="D92" s="31">
        <f>C92-_xlfn.FORECAST.ETS.CONFINT(A92,$B$2:$B$42,$A$2:$A$42,0.95,1,1)</f>
        <v>51.652444187604033</v>
      </c>
      <c r="E92" s="31">
        <f>C92+_xlfn.FORECAST.ETS.CONFINT(A92,$B$2:$B$42,$A$2:$A$42,0.95,1,1)</f>
        <v>2445.2146261993444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workbookViewId="0">
      <selection activeCell="S20" sqref="S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FC48-1772-41D0-AA7B-D9F7A743284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C25-93AC-42DC-B959-CB2908F2F8A8}">
  <dimension ref="A1:V45"/>
  <sheetViews>
    <sheetView topLeftCell="A16" workbookViewId="0">
      <selection activeCell="T42" sqref="T42"/>
    </sheetView>
  </sheetViews>
  <sheetFormatPr defaultRowHeight="15" x14ac:dyDescent="0.25"/>
  <cols>
    <col min="1" max="1" width="9.140625" style="51"/>
    <col min="2" max="22" width="7.7109375" style="46" customWidth="1"/>
    <col min="23" max="16384" width="9.140625" style="51"/>
  </cols>
  <sheetData>
    <row r="1" spans="1:22" ht="15.75" thickBot="1" x14ac:dyDescent="0.3">
      <c r="A1" s="52" t="s">
        <v>0</v>
      </c>
      <c r="B1" s="46" t="s">
        <v>100</v>
      </c>
      <c r="C1" s="46" t="s">
        <v>101</v>
      </c>
      <c r="D1" s="46" t="s">
        <v>102</v>
      </c>
      <c r="E1" s="46" t="s">
        <v>103</v>
      </c>
      <c r="F1" s="46" t="s">
        <v>104</v>
      </c>
      <c r="G1" s="46" t="s">
        <v>105</v>
      </c>
      <c r="H1" s="46" t="s">
        <v>106</v>
      </c>
      <c r="I1" s="46" t="s">
        <v>107</v>
      </c>
      <c r="J1" s="46" t="s">
        <v>108</v>
      </c>
      <c r="K1" s="46" t="s">
        <v>109</v>
      </c>
      <c r="L1" s="46" t="s">
        <v>110</v>
      </c>
      <c r="M1" s="46" t="s">
        <v>111</v>
      </c>
      <c r="N1" s="46" t="s">
        <v>112</v>
      </c>
      <c r="O1" s="46" t="s">
        <v>113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</row>
    <row r="2" spans="1:22" ht="15.75" thickBot="1" x14ac:dyDescent="0.3">
      <c r="A2" s="49">
        <v>43887</v>
      </c>
    </row>
    <row r="3" spans="1:22" ht="15.75" thickBot="1" x14ac:dyDescent="0.3">
      <c r="A3" s="11">
        <v>43888</v>
      </c>
    </row>
    <row r="4" spans="1:22" ht="15.75" thickBot="1" x14ac:dyDescent="0.3">
      <c r="A4" s="49">
        <v>43889</v>
      </c>
    </row>
    <row r="5" spans="1:22" ht="15.75" thickBot="1" x14ac:dyDescent="0.3">
      <c r="A5" s="11">
        <v>43890</v>
      </c>
    </row>
    <row r="6" spans="1:22" ht="15.75" thickBot="1" x14ac:dyDescent="0.3">
      <c r="A6" s="49">
        <v>43891</v>
      </c>
    </row>
    <row r="7" spans="1:22" ht="15.75" thickBot="1" x14ac:dyDescent="0.3">
      <c r="A7" s="11">
        <v>43892</v>
      </c>
    </row>
    <row r="8" spans="1:22" ht="15.75" thickBot="1" x14ac:dyDescent="0.3">
      <c r="A8" s="49">
        <v>43893</v>
      </c>
    </row>
    <row r="9" spans="1:22" ht="15.75" thickBot="1" x14ac:dyDescent="0.3">
      <c r="A9" s="11">
        <v>43894</v>
      </c>
    </row>
    <row r="10" spans="1:22" ht="15.75" thickBot="1" x14ac:dyDescent="0.3">
      <c r="A10" s="49">
        <v>43895</v>
      </c>
    </row>
    <row r="11" spans="1:22" ht="15.75" thickBot="1" x14ac:dyDescent="0.3">
      <c r="A11" s="11">
        <v>43896</v>
      </c>
    </row>
    <row r="12" spans="1:22" ht="15.75" thickBot="1" x14ac:dyDescent="0.3">
      <c r="A12" s="49">
        <v>43897</v>
      </c>
    </row>
    <row r="13" spans="1:22" ht="15.75" thickBot="1" x14ac:dyDescent="0.3">
      <c r="A13" s="11">
        <v>43898</v>
      </c>
    </row>
    <row r="14" spans="1:22" ht="15.75" thickBot="1" x14ac:dyDescent="0.3">
      <c r="A14" s="49">
        <v>43899</v>
      </c>
    </row>
    <row r="15" spans="1:22" ht="15.75" thickBot="1" x14ac:dyDescent="0.3">
      <c r="A15" s="11">
        <v>43900</v>
      </c>
    </row>
    <row r="16" spans="1:22" ht="15.75" thickBot="1" x14ac:dyDescent="0.3">
      <c r="A16" s="49">
        <v>43901</v>
      </c>
    </row>
    <row r="17" spans="1:22" ht="15.75" thickBot="1" x14ac:dyDescent="0.3">
      <c r="A17" s="11">
        <v>43902</v>
      </c>
    </row>
    <row r="18" spans="1:22" ht="15.75" thickBot="1" x14ac:dyDescent="0.3">
      <c r="A18" s="49">
        <v>43903</v>
      </c>
    </row>
    <row r="19" spans="1:22" ht="15.75" thickBot="1" x14ac:dyDescent="0.3">
      <c r="A19" s="11">
        <v>43904</v>
      </c>
    </row>
    <row r="20" spans="1:22" ht="15.75" thickBot="1" x14ac:dyDescent="0.3">
      <c r="A20" s="49">
        <v>43905</v>
      </c>
    </row>
    <row r="21" spans="1:22" ht="15.75" thickBot="1" x14ac:dyDescent="0.3">
      <c r="A21" s="11">
        <v>43906</v>
      </c>
    </row>
    <row r="22" spans="1:22" ht="15.75" thickBot="1" x14ac:dyDescent="0.3">
      <c r="A22" s="49">
        <v>43907</v>
      </c>
    </row>
    <row r="23" spans="1:22" ht="15.75" thickBot="1" x14ac:dyDescent="0.3">
      <c r="A23" s="11">
        <v>43908</v>
      </c>
    </row>
    <row r="24" spans="1:22" ht="15.75" thickBot="1" x14ac:dyDescent="0.3">
      <c r="A24" s="49">
        <v>43909</v>
      </c>
    </row>
    <row r="25" spans="1:22" ht="15.75" thickBot="1" x14ac:dyDescent="0.3">
      <c r="A25" s="11">
        <v>43910</v>
      </c>
    </row>
    <row r="26" spans="1:22" ht="15.75" thickBot="1" x14ac:dyDescent="0.3">
      <c r="A26" s="49">
        <v>43911</v>
      </c>
    </row>
    <row r="27" spans="1:22" ht="15.75" thickBot="1" x14ac:dyDescent="0.3">
      <c r="A27" s="11">
        <v>43912</v>
      </c>
    </row>
    <row r="28" spans="1:22" ht="15.75" thickBot="1" x14ac:dyDescent="0.3">
      <c r="A28" s="49">
        <v>43913</v>
      </c>
    </row>
    <row r="29" spans="1:22" ht="15.75" thickBot="1" x14ac:dyDescent="0.3">
      <c r="A29" s="11">
        <v>43914</v>
      </c>
    </row>
    <row r="30" spans="1:22" ht="15.75" thickBot="1" x14ac:dyDescent="0.3">
      <c r="A30" s="49">
        <v>43915</v>
      </c>
      <c r="B30" s="60">
        <v>1517</v>
      </c>
      <c r="C30" s="60">
        <v>20</v>
      </c>
      <c r="D30" s="60">
        <v>3</v>
      </c>
      <c r="E30" s="60">
        <v>365</v>
      </c>
      <c r="F30" s="60">
        <v>10</v>
      </c>
      <c r="G30" s="60">
        <v>8</v>
      </c>
      <c r="H30" s="60">
        <v>992</v>
      </c>
      <c r="I30" s="60">
        <v>12</v>
      </c>
      <c r="J30" s="60">
        <v>11</v>
      </c>
      <c r="K30" s="60">
        <v>12</v>
      </c>
      <c r="L30" s="60">
        <v>0</v>
      </c>
      <c r="M30" s="60">
        <v>0</v>
      </c>
      <c r="N30" s="60">
        <v>62</v>
      </c>
      <c r="O30" s="60">
        <v>1</v>
      </c>
      <c r="P30" s="60">
        <v>0</v>
      </c>
      <c r="Q30" s="60">
        <v>17</v>
      </c>
      <c r="R30" s="60">
        <v>0</v>
      </c>
      <c r="S30" s="60">
        <v>0</v>
      </c>
      <c r="T30" s="60">
        <v>16</v>
      </c>
      <c r="U30" s="60">
        <v>0</v>
      </c>
      <c r="V30" s="60">
        <v>0</v>
      </c>
    </row>
    <row r="31" spans="1:22" ht="15.75" thickBot="1" x14ac:dyDescent="0.3">
      <c r="A31" s="11">
        <v>43916</v>
      </c>
      <c r="B31" s="60">
        <v>1858</v>
      </c>
      <c r="C31" s="60">
        <v>28</v>
      </c>
      <c r="D31" s="60">
        <v>3</v>
      </c>
      <c r="E31" s="60">
        <v>435</v>
      </c>
      <c r="F31" s="60">
        <v>13</v>
      </c>
      <c r="G31" s="60">
        <v>8</v>
      </c>
      <c r="H31" s="60">
        <v>1082</v>
      </c>
      <c r="I31" s="60">
        <v>18</v>
      </c>
      <c r="J31" s="60">
        <v>11</v>
      </c>
      <c r="K31" s="60">
        <v>20</v>
      </c>
      <c r="L31" s="60">
        <v>0</v>
      </c>
      <c r="M31" s="60">
        <v>0</v>
      </c>
      <c r="N31" s="60">
        <v>89</v>
      </c>
      <c r="O31" s="60">
        <v>1</v>
      </c>
      <c r="P31" s="60">
        <v>1</v>
      </c>
      <c r="Q31" s="60">
        <v>24</v>
      </c>
      <c r="R31" s="60">
        <v>0</v>
      </c>
      <c r="S31" s="60">
        <v>0</v>
      </c>
      <c r="T31" s="60">
        <v>15</v>
      </c>
      <c r="U31" s="60">
        <v>0</v>
      </c>
      <c r="V31" s="60">
        <v>0</v>
      </c>
    </row>
    <row r="32" spans="1:22" ht="15.75" thickBot="1" x14ac:dyDescent="0.3">
      <c r="A32" s="49">
        <v>43917</v>
      </c>
      <c r="B32" s="60">
        <v>2443</v>
      </c>
      <c r="C32" s="60">
        <v>33</v>
      </c>
      <c r="D32" s="60">
        <v>16</v>
      </c>
      <c r="E32" s="60">
        <v>520</v>
      </c>
      <c r="F32" s="60">
        <v>18</v>
      </c>
      <c r="G32" s="60">
        <v>10</v>
      </c>
      <c r="H32" s="60">
        <v>1110</v>
      </c>
      <c r="I32" s="60">
        <v>24</v>
      </c>
      <c r="J32" s="60">
        <v>17</v>
      </c>
      <c r="K32" s="60">
        <v>30</v>
      </c>
      <c r="L32" s="60">
        <v>0</v>
      </c>
      <c r="M32" s="60">
        <v>0</v>
      </c>
      <c r="N32" s="60">
        <v>99</v>
      </c>
      <c r="O32" s="60">
        <v>1</v>
      </c>
      <c r="P32" s="60">
        <v>0</v>
      </c>
      <c r="Q32" s="60">
        <v>24</v>
      </c>
      <c r="R32" s="60">
        <v>0</v>
      </c>
      <c r="S32" s="60">
        <v>0</v>
      </c>
      <c r="T32" s="60">
        <v>21</v>
      </c>
      <c r="U32" s="60">
        <v>0</v>
      </c>
      <c r="V32" s="60">
        <v>0</v>
      </c>
    </row>
    <row r="33" spans="1:22" ht="15.75" thickBot="1" x14ac:dyDescent="0.3">
      <c r="A33" s="11">
        <v>43918</v>
      </c>
      <c r="B33" s="60">
        <v>3035</v>
      </c>
      <c r="C33" s="60">
        <v>44</v>
      </c>
      <c r="D33" s="60">
        <v>16</v>
      </c>
      <c r="E33" s="60">
        <v>647</v>
      </c>
      <c r="F33" s="60">
        <v>28</v>
      </c>
      <c r="G33" s="60">
        <v>10</v>
      </c>
      <c r="H33" s="60">
        <v>1287</v>
      </c>
      <c r="I33" s="60">
        <v>27</v>
      </c>
      <c r="J33" s="60">
        <v>17</v>
      </c>
      <c r="K33" s="60">
        <v>34</v>
      </c>
      <c r="L33" s="60">
        <v>0</v>
      </c>
      <c r="M33" s="60">
        <v>0</v>
      </c>
      <c r="N33" s="60">
        <v>106</v>
      </c>
      <c r="O33" s="60">
        <v>1</v>
      </c>
      <c r="P33" s="60">
        <v>0</v>
      </c>
      <c r="Q33" s="60">
        <v>30</v>
      </c>
      <c r="R33" s="60">
        <v>0</v>
      </c>
      <c r="S33" s="60">
        <v>0</v>
      </c>
      <c r="T33" s="60">
        <v>31</v>
      </c>
      <c r="U33" s="60">
        <v>0</v>
      </c>
      <c r="V33" s="60">
        <v>0</v>
      </c>
    </row>
    <row r="34" spans="1:22" ht="15.75" thickBot="1" x14ac:dyDescent="0.3">
      <c r="A34" s="49">
        <v>43919</v>
      </c>
      <c r="B34" s="60">
        <v>3550</v>
      </c>
      <c r="C34" s="60">
        <v>61</v>
      </c>
      <c r="D34" s="60">
        <v>16</v>
      </c>
      <c r="E34" s="60">
        <v>709</v>
      </c>
      <c r="F34" s="60">
        <v>28</v>
      </c>
      <c r="G34" s="60">
        <v>10</v>
      </c>
      <c r="H34" s="60">
        <v>1478</v>
      </c>
      <c r="I34" s="60">
        <v>28</v>
      </c>
      <c r="J34" s="60">
        <v>17</v>
      </c>
      <c r="K34" s="60">
        <v>41</v>
      </c>
      <c r="L34" s="60">
        <v>0</v>
      </c>
      <c r="M34" s="60">
        <v>0</v>
      </c>
      <c r="N34" s="60">
        <v>108</v>
      </c>
      <c r="O34" s="60">
        <v>2</v>
      </c>
      <c r="P34" s="60">
        <v>0</v>
      </c>
      <c r="Q34" s="60">
        <v>33</v>
      </c>
      <c r="R34" s="60">
        <v>0</v>
      </c>
      <c r="S34" s="60">
        <v>0</v>
      </c>
      <c r="T34" s="60">
        <v>43</v>
      </c>
      <c r="U34" s="60">
        <v>0</v>
      </c>
      <c r="V34" s="60">
        <v>0</v>
      </c>
    </row>
    <row r="35" spans="1:22" ht="15.75" thickBot="1" x14ac:dyDescent="0.3">
      <c r="A35" s="11">
        <v>43920</v>
      </c>
      <c r="B35" s="60">
        <v>3801</v>
      </c>
      <c r="C35" s="60">
        <v>74</v>
      </c>
      <c r="D35" s="60">
        <v>16</v>
      </c>
      <c r="E35" s="60">
        <v>784</v>
      </c>
      <c r="F35" s="60">
        <v>34</v>
      </c>
      <c r="G35" s="60">
        <v>10</v>
      </c>
      <c r="H35" s="60">
        <v>1577</v>
      </c>
      <c r="I35" s="60">
        <v>30</v>
      </c>
      <c r="J35" s="60">
        <v>17</v>
      </c>
      <c r="K35" s="60">
        <v>45</v>
      </c>
      <c r="L35" s="60">
        <v>0</v>
      </c>
      <c r="M35" s="60">
        <v>0</v>
      </c>
      <c r="N35" s="60">
        <v>116</v>
      </c>
      <c r="O35" s="60">
        <v>2</v>
      </c>
      <c r="P35" s="60">
        <v>0</v>
      </c>
      <c r="Q35" s="60">
        <v>41</v>
      </c>
      <c r="R35" s="60">
        <v>0</v>
      </c>
      <c r="S35" s="60">
        <v>0</v>
      </c>
      <c r="T35" s="60">
        <v>44</v>
      </c>
      <c r="U35" s="60">
        <v>0</v>
      </c>
      <c r="V35" s="60">
        <v>0</v>
      </c>
    </row>
    <row r="36" spans="1:22" ht="15.75" thickBot="1" x14ac:dyDescent="0.3">
      <c r="A36" s="49">
        <v>43921</v>
      </c>
      <c r="B36" s="61">
        <v>4452</v>
      </c>
      <c r="C36" s="61">
        <v>83</v>
      </c>
      <c r="D36" s="61">
        <v>16</v>
      </c>
      <c r="E36" s="61">
        <v>911</v>
      </c>
      <c r="F36" s="61">
        <v>40</v>
      </c>
      <c r="G36" s="61">
        <v>10</v>
      </c>
      <c r="H36" s="61">
        <v>1799</v>
      </c>
      <c r="I36" s="61">
        <v>35</v>
      </c>
      <c r="J36" s="61">
        <v>17</v>
      </c>
      <c r="K36" s="61">
        <v>50</v>
      </c>
      <c r="L36" s="61">
        <v>0</v>
      </c>
      <c r="M36" s="61">
        <v>0</v>
      </c>
      <c r="N36" s="61">
        <v>137</v>
      </c>
      <c r="O36" s="61">
        <v>2</v>
      </c>
      <c r="P36" s="61">
        <v>0</v>
      </c>
      <c r="Q36" s="61">
        <v>48</v>
      </c>
      <c r="R36" s="61">
        <v>0</v>
      </c>
      <c r="S36" s="61">
        <v>0</v>
      </c>
      <c r="T36" s="61">
        <v>46</v>
      </c>
      <c r="U36" s="61">
        <v>0</v>
      </c>
      <c r="V36" s="61">
        <v>0</v>
      </c>
    </row>
    <row r="37" spans="1:22" ht="15.75" thickBot="1" x14ac:dyDescent="0.3">
      <c r="A37" s="11">
        <v>43922</v>
      </c>
      <c r="B37" s="61">
        <v>4910</v>
      </c>
      <c r="C37" s="61">
        <v>95</v>
      </c>
      <c r="D37" s="61">
        <v>16</v>
      </c>
      <c r="E37" s="61">
        <v>1043</v>
      </c>
      <c r="F37" s="61">
        <v>52</v>
      </c>
      <c r="G37" s="61">
        <v>10</v>
      </c>
      <c r="H37" s="61">
        <v>1998</v>
      </c>
      <c r="I37" s="61">
        <v>38</v>
      </c>
      <c r="J37" s="61">
        <v>17</v>
      </c>
      <c r="K37" s="61">
        <v>54</v>
      </c>
      <c r="L37" s="61">
        <v>0</v>
      </c>
      <c r="M37" s="61">
        <v>0</v>
      </c>
      <c r="N37" s="61">
        <v>146</v>
      </c>
      <c r="O37" s="61">
        <v>2</v>
      </c>
      <c r="P37" s="61">
        <v>0</v>
      </c>
      <c r="Q37" s="61">
        <v>52</v>
      </c>
      <c r="R37" s="61">
        <v>0</v>
      </c>
      <c r="S37" s="61">
        <v>0</v>
      </c>
      <c r="T37" s="61">
        <v>48</v>
      </c>
      <c r="U37" s="61">
        <v>0</v>
      </c>
      <c r="V37" s="61">
        <v>0</v>
      </c>
    </row>
    <row r="38" spans="1:22" ht="15.75" thickBot="1" x14ac:dyDescent="0.3">
      <c r="A38" s="49">
        <v>43923</v>
      </c>
      <c r="B38" s="61">
        <v>5338</v>
      </c>
      <c r="C38" s="61">
        <v>107</v>
      </c>
      <c r="D38" s="61">
        <v>0</v>
      </c>
      <c r="E38" s="61">
        <v>1161</v>
      </c>
      <c r="F38" s="61">
        <v>55</v>
      </c>
      <c r="G38" s="61">
        <v>0</v>
      </c>
      <c r="H38" s="61">
        <v>2207</v>
      </c>
      <c r="I38" s="61">
        <v>44</v>
      </c>
      <c r="J38" s="61">
        <v>0</v>
      </c>
      <c r="K38" s="61">
        <v>59</v>
      </c>
      <c r="L38" s="61">
        <v>0</v>
      </c>
      <c r="M38" s="61">
        <v>0</v>
      </c>
      <c r="N38" s="61">
        <v>164</v>
      </c>
      <c r="O38" s="61">
        <v>2</v>
      </c>
      <c r="P38" s="61">
        <v>0</v>
      </c>
      <c r="Q38" s="61">
        <v>57</v>
      </c>
      <c r="R38" s="61">
        <v>0</v>
      </c>
      <c r="S38" s="61">
        <v>0</v>
      </c>
      <c r="T38" s="61">
        <v>48</v>
      </c>
      <c r="U38" s="61">
        <v>0</v>
      </c>
      <c r="V38" s="61">
        <v>0</v>
      </c>
    </row>
    <row r="39" spans="1:22" ht="15.75" thickBot="1" x14ac:dyDescent="0.3">
      <c r="A39" s="11">
        <v>43924</v>
      </c>
      <c r="B39" s="61">
        <v>5899</v>
      </c>
      <c r="C39" s="61">
        <v>130</v>
      </c>
      <c r="D39" s="61">
        <v>0</v>
      </c>
      <c r="E39" s="61">
        <v>1286</v>
      </c>
      <c r="F39" s="61">
        <v>61</v>
      </c>
      <c r="G39" s="61">
        <v>0</v>
      </c>
      <c r="H39" s="61">
        <v>2347</v>
      </c>
      <c r="I39" s="61">
        <v>51</v>
      </c>
      <c r="J39" s="61">
        <v>0</v>
      </c>
      <c r="K39" s="61">
        <v>62</v>
      </c>
      <c r="L39" s="61">
        <v>1</v>
      </c>
      <c r="M39" s="61">
        <v>0</v>
      </c>
      <c r="N39" s="61">
        <v>179</v>
      </c>
      <c r="O39" s="61">
        <v>3</v>
      </c>
      <c r="P39" s="61">
        <v>0</v>
      </c>
      <c r="Q39" s="61">
        <v>63</v>
      </c>
      <c r="R39" s="61">
        <v>0</v>
      </c>
      <c r="S39" s="61">
        <v>0</v>
      </c>
      <c r="T39" s="61">
        <v>50</v>
      </c>
      <c r="U39" s="61">
        <v>0</v>
      </c>
      <c r="V39" s="61">
        <v>0</v>
      </c>
    </row>
    <row r="40" spans="1:22" ht="15.75" thickBot="1" x14ac:dyDescent="0.3">
      <c r="A40" s="49">
        <v>43925</v>
      </c>
      <c r="B40" s="61">
        <v>6280</v>
      </c>
      <c r="C40" s="61">
        <v>141</v>
      </c>
      <c r="D40" s="61">
        <v>0</v>
      </c>
      <c r="E40" s="61">
        <v>1372</v>
      </c>
      <c r="F40" s="61">
        <v>66</v>
      </c>
      <c r="G40" s="61">
        <v>0</v>
      </c>
      <c r="H40" s="61">
        <v>2513</v>
      </c>
      <c r="I40" s="61">
        <v>54</v>
      </c>
      <c r="J40" s="61">
        <v>0</v>
      </c>
      <c r="K40" s="61">
        <v>63</v>
      </c>
      <c r="L40" s="61">
        <v>0</v>
      </c>
      <c r="M40" s="61">
        <v>0</v>
      </c>
      <c r="N40" s="61">
        <v>182</v>
      </c>
      <c r="O40" s="61">
        <v>5</v>
      </c>
      <c r="P40" s="61">
        <v>0</v>
      </c>
      <c r="Q40" s="61">
        <v>63</v>
      </c>
      <c r="R40" s="61">
        <v>0</v>
      </c>
      <c r="S40" s="61">
        <v>0</v>
      </c>
      <c r="T40" s="61">
        <v>51</v>
      </c>
      <c r="U40" s="61">
        <v>0</v>
      </c>
      <c r="V40" s="61">
        <v>0</v>
      </c>
    </row>
    <row r="41" spans="1:22" ht="15.75" thickBot="1" x14ac:dyDescent="0.3">
      <c r="A41" s="11">
        <v>43926</v>
      </c>
      <c r="B41" s="61">
        <v>6530</v>
      </c>
      <c r="C41" s="61">
        <v>158</v>
      </c>
      <c r="D41" s="61">
        <v>0</v>
      </c>
      <c r="E41" s="61">
        <v>1442</v>
      </c>
      <c r="F41" s="61">
        <v>72</v>
      </c>
      <c r="G41" s="61">
        <v>0</v>
      </c>
      <c r="H41" s="61">
        <v>2904</v>
      </c>
      <c r="I41" s="61">
        <v>58</v>
      </c>
      <c r="J41" s="61">
        <v>0</v>
      </c>
      <c r="K41" s="61">
        <v>82</v>
      </c>
      <c r="L41" s="61">
        <v>0</v>
      </c>
      <c r="M41" s="61">
        <v>0</v>
      </c>
      <c r="N41" s="61">
        <v>201</v>
      </c>
      <c r="O41" s="61">
        <v>7</v>
      </c>
      <c r="P41" s="61">
        <v>0</v>
      </c>
      <c r="Q41" s="61">
        <v>67</v>
      </c>
      <c r="R41" s="61">
        <v>0</v>
      </c>
      <c r="S41" s="61">
        <v>0</v>
      </c>
      <c r="T41" s="61">
        <v>52</v>
      </c>
      <c r="U41" s="61">
        <v>0</v>
      </c>
      <c r="V41" s="61">
        <v>0</v>
      </c>
    </row>
    <row r="42" spans="1:22" ht="15.75" thickBot="1" x14ac:dyDescent="0.3">
      <c r="A42" s="49">
        <v>43927</v>
      </c>
      <c r="B42" s="61">
        <v>6706</v>
      </c>
      <c r="C42" s="61">
        <v>168</v>
      </c>
      <c r="D42" s="61">
        <v>0</v>
      </c>
      <c r="E42" s="61">
        <v>1521</v>
      </c>
      <c r="F42" s="61">
        <v>76</v>
      </c>
      <c r="G42" s="61">
        <v>0</v>
      </c>
      <c r="H42" s="61">
        <v>3070</v>
      </c>
      <c r="I42" s="61">
        <v>60</v>
      </c>
      <c r="J42" s="61">
        <v>0</v>
      </c>
      <c r="K42" s="61">
        <v>84</v>
      </c>
      <c r="L42" s="61">
        <v>0</v>
      </c>
      <c r="M42" s="61">
        <v>0</v>
      </c>
      <c r="N42" s="61">
        <v>229</v>
      </c>
      <c r="O42" s="61">
        <v>7</v>
      </c>
      <c r="P42" s="61">
        <v>0</v>
      </c>
      <c r="Q42" s="61">
        <v>68</v>
      </c>
      <c r="R42" s="61">
        <v>0</v>
      </c>
      <c r="S42" s="61">
        <v>0</v>
      </c>
      <c r="T42" s="61">
        <v>52</v>
      </c>
      <c r="U42" s="61">
        <v>0</v>
      </c>
      <c r="V42" s="61">
        <v>0</v>
      </c>
    </row>
    <row r="43" spans="1:22" ht="15.7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</row>
    <row r="44" spans="1:22" ht="15.7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spans="1:22" ht="15.75" thickBot="1" x14ac:dyDescent="0.3">
      <c r="A45" s="11">
        <v>43930</v>
      </c>
    </row>
  </sheetData>
  <conditionalFormatting sqref="B31 E31 H31 K31 N31 Q31 T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 B32 H32 K32 N32 Q32 T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 E33 H33 K33 N33 Q33 T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 E34 H34 K34 N34 Q34 T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 E30 H30 K30 N30 Q30 T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 E35 H35 K35 N35 Q35 T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 E36 H36 K36 N36 Q36 T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 E37 H37 K37 N37 Q37 T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 E38 H38 K38 N38 Q38 T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 E39 H39 K39 N39 Q39 T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 E40 H40 K40 N40 Q40 T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 E41 H41 K41 N41 Q41 T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 E42 H42 K42 N42 Q42 T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6E1-1BBD-40F5-9E1B-B42A6361CB79}">
  <dimension ref="A1:AE46"/>
  <sheetViews>
    <sheetView topLeftCell="A13" workbookViewId="0">
      <selection activeCell="T42" sqref="T42"/>
    </sheetView>
  </sheetViews>
  <sheetFormatPr defaultRowHeight="12.75" x14ac:dyDescent="0.25"/>
  <cols>
    <col min="1" max="1" width="9.140625" style="46"/>
    <col min="2" max="31" width="6.42578125" style="46" customWidth="1"/>
    <col min="32" max="16384" width="9.140625" style="46"/>
  </cols>
  <sheetData>
    <row r="1" spans="1:31" ht="13.5" thickBot="1" x14ac:dyDescent="0.3">
      <c r="A1" s="48" t="s">
        <v>0</v>
      </c>
      <c r="B1" s="50" t="s">
        <v>74</v>
      </c>
      <c r="C1" s="50" t="s">
        <v>75</v>
      </c>
      <c r="D1" s="50" t="s">
        <v>76</v>
      </c>
      <c r="E1" s="50" t="s">
        <v>77</v>
      </c>
      <c r="F1" s="50" t="s">
        <v>78</v>
      </c>
      <c r="G1" s="50" t="s">
        <v>79</v>
      </c>
      <c r="H1" s="50" t="s">
        <v>80</v>
      </c>
      <c r="I1" s="50" t="s">
        <v>81</v>
      </c>
      <c r="J1" s="50" t="s">
        <v>82</v>
      </c>
      <c r="K1" s="50" t="s">
        <v>83</v>
      </c>
      <c r="L1" s="50" t="s">
        <v>84</v>
      </c>
      <c r="M1" s="50" t="s">
        <v>85</v>
      </c>
      <c r="N1" s="50" t="s">
        <v>91</v>
      </c>
      <c r="O1" s="50" t="s">
        <v>86</v>
      </c>
      <c r="P1" s="50" t="s">
        <v>87</v>
      </c>
      <c r="Q1" s="50" t="s">
        <v>88</v>
      </c>
      <c r="R1" s="50" t="s">
        <v>89</v>
      </c>
      <c r="S1" s="50" t="s">
        <v>90</v>
      </c>
      <c r="T1" s="50" t="s">
        <v>92</v>
      </c>
      <c r="U1" s="46" t="s">
        <v>121</v>
      </c>
      <c r="V1" s="46" t="s">
        <v>122</v>
      </c>
      <c r="W1" s="46" t="s">
        <v>123</v>
      </c>
      <c r="X1" s="46" t="s">
        <v>124</v>
      </c>
      <c r="Y1" s="46" t="s">
        <v>125</v>
      </c>
      <c r="Z1" s="46" t="s">
        <v>126</v>
      </c>
      <c r="AA1" s="46" t="s">
        <v>127</v>
      </c>
      <c r="AB1" s="46" t="s">
        <v>128</v>
      </c>
      <c r="AC1" s="46" t="s">
        <v>129</v>
      </c>
      <c r="AD1" s="46" t="s">
        <v>130</v>
      </c>
      <c r="AE1" s="46" t="s">
        <v>131</v>
      </c>
    </row>
    <row r="2" spans="1:31" ht="13.5" thickBot="1" x14ac:dyDescent="0.3">
      <c r="A2" s="49">
        <v>43887</v>
      </c>
    </row>
    <row r="3" spans="1:31" ht="13.5" thickBot="1" x14ac:dyDescent="0.3">
      <c r="A3" s="11">
        <v>43888</v>
      </c>
    </row>
    <row r="4" spans="1:31" ht="13.5" thickBot="1" x14ac:dyDescent="0.3">
      <c r="A4" s="49">
        <v>43889</v>
      </c>
    </row>
    <row r="5" spans="1:31" ht="13.5" thickBot="1" x14ac:dyDescent="0.3">
      <c r="A5" s="11">
        <v>43890</v>
      </c>
    </row>
    <row r="6" spans="1:31" ht="13.5" thickBot="1" x14ac:dyDescent="0.3">
      <c r="A6" s="49">
        <v>43891</v>
      </c>
    </row>
    <row r="7" spans="1:31" ht="13.5" thickBot="1" x14ac:dyDescent="0.3">
      <c r="A7" s="11">
        <v>43892</v>
      </c>
    </row>
    <row r="8" spans="1:31" ht="13.5" thickBot="1" x14ac:dyDescent="0.3">
      <c r="A8" s="49">
        <v>43893</v>
      </c>
    </row>
    <row r="9" spans="1:31" ht="13.5" thickBot="1" x14ac:dyDescent="0.3">
      <c r="A9" s="11">
        <v>43894</v>
      </c>
    </row>
    <row r="10" spans="1:31" ht="13.5" thickBot="1" x14ac:dyDescent="0.3">
      <c r="A10" s="49">
        <v>43895</v>
      </c>
    </row>
    <row r="11" spans="1:31" ht="13.5" thickBot="1" x14ac:dyDescent="0.3">
      <c r="A11" s="11">
        <v>43896</v>
      </c>
    </row>
    <row r="12" spans="1:31" ht="13.5" thickBot="1" x14ac:dyDescent="0.3">
      <c r="A12" s="49">
        <v>43897</v>
      </c>
    </row>
    <row r="13" spans="1:31" ht="13.5" thickBot="1" x14ac:dyDescent="0.3">
      <c r="A13" s="11">
        <v>43898</v>
      </c>
    </row>
    <row r="14" spans="1:31" ht="13.5" thickBot="1" x14ac:dyDescent="0.3">
      <c r="A14" s="49">
        <v>43899</v>
      </c>
    </row>
    <row r="15" spans="1:31" ht="13.5" thickBot="1" x14ac:dyDescent="0.3">
      <c r="A15" s="11">
        <v>43900</v>
      </c>
    </row>
    <row r="16" spans="1:31" ht="13.5" thickBot="1" x14ac:dyDescent="0.3">
      <c r="A16" s="49">
        <v>43901</v>
      </c>
    </row>
    <row r="17" spans="1:31" ht="13.5" thickBot="1" x14ac:dyDescent="0.3">
      <c r="A17" s="11">
        <v>43902</v>
      </c>
    </row>
    <row r="18" spans="1:31" ht="13.5" thickBot="1" x14ac:dyDescent="0.3">
      <c r="A18" s="49">
        <v>43903</v>
      </c>
    </row>
    <row r="19" spans="1:31" ht="13.5" thickBot="1" x14ac:dyDescent="0.3">
      <c r="A19" s="11">
        <v>43904</v>
      </c>
    </row>
    <row r="20" spans="1:31" ht="13.5" thickBot="1" x14ac:dyDescent="0.3">
      <c r="A20" s="49">
        <v>43905</v>
      </c>
    </row>
    <row r="21" spans="1:31" ht="13.5" thickBot="1" x14ac:dyDescent="0.3">
      <c r="A21" s="11">
        <v>43906</v>
      </c>
    </row>
    <row r="22" spans="1:31" ht="13.5" thickBot="1" x14ac:dyDescent="0.3">
      <c r="A22" s="49">
        <v>43907</v>
      </c>
    </row>
    <row r="23" spans="1:31" ht="13.5" thickBot="1" x14ac:dyDescent="0.3">
      <c r="A23" s="11">
        <v>43908</v>
      </c>
    </row>
    <row r="24" spans="1:31" ht="13.5" thickBot="1" x14ac:dyDescent="0.3">
      <c r="A24" s="49">
        <v>43909</v>
      </c>
    </row>
    <row r="25" spans="1:31" ht="13.5" thickBot="1" x14ac:dyDescent="0.3">
      <c r="A25" s="11">
        <v>43910</v>
      </c>
    </row>
    <row r="26" spans="1:31" ht="13.5" thickBot="1" x14ac:dyDescent="0.3">
      <c r="A26" s="49">
        <v>43911</v>
      </c>
    </row>
    <row r="27" spans="1:31" ht="13.5" thickBot="1" x14ac:dyDescent="0.3">
      <c r="A27" s="11">
        <v>43912</v>
      </c>
    </row>
    <row r="28" spans="1:31" ht="13.5" thickBot="1" x14ac:dyDescent="0.3">
      <c r="A28" s="49">
        <v>43913</v>
      </c>
    </row>
    <row r="29" spans="1:31" ht="13.5" thickBot="1" x14ac:dyDescent="0.3">
      <c r="A29" s="11">
        <v>43914</v>
      </c>
    </row>
    <row r="30" spans="1:31" ht="13.5" thickBot="1" x14ac:dyDescent="0.3">
      <c r="A30" s="49">
        <v>43915</v>
      </c>
      <c r="B30" s="60">
        <v>13</v>
      </c>
      <c r="C30" s="60">
        <v>21</v>
      </c>
      <c r="D30" s="60">
        <v>35</v>
      </c>
      <c r="E30" s="60">
        <v>42</v>
      </c>
      <c r="F30" s="60">
        <v>157</v>
      </c>
      <c r="G30" s="60">
        <v>191</v>
      </c>
      <c r="H30" s="60">
        <v>230</v>
      </c>
      <c r="I30" s="60">
        <v>260</v>
      </c>
      <c r="J30" s="60">
        <v>272</v>
      </c>
      <c r="K30" s="60">
        <v>279</v>
      </c>
      <c r="L30" s="60">
        <v>252</v>
      </c>
      <c r="M30" s="60">
        <v>283</v>
      </c>
      <c r="N30" s="60">
        <v>198</v>
      </c>
      <c r="O30" s="60">
        <v>226</v>
      </c>
      <c r="P30" s="60">
        <v>142</v>
      </c>
      <c r="Q30" s="60">
        <v>134</v>
      </c>
      <c r="R30" s="60">
        <v>110</v>
      </c>
      <c r="S30" s="60">
        <v>150</v>
      </c>
      <c r="T30" s="60">
        <f t="shared" ref="T30:T35" si="0">SUM(B30:S30)</f>
        <v>2995</v>
      </c>
      <c r="U30" s="60">
        <f t="shared" ref="U30" si="1">B30+D30+F30+H30+J30+L30+N30+P30+R30</f>
        <v>1409</v>
      </c>
      <c r="V30" s="60">
        <f t="shared" ref="V30" si="2">C30+E30+G30+I30+K30+M30+O30+Q30+S30</f>
        <v>1586</v>
      </c>
      <c r="W30" s="60">
        <f t="shared" ref="W30" si="3">B30+C30</f>
        <v>34</v>
      </c>
      <c r="X30" s="60">
        <f t="shared" ref="X30" si="4">D30+E30</f>
        <v>77</v>
      </c>
      <c r="Y30" s="60">
        <f t="shared" ref="Y30" si="5">F30+G30</f>
        <v>348</v>
      </c>
      <c r="Z30" s="60">
        <f t="shared" ref="Z30" si="6">H30+I30</f>
        <v>490</v>
      </c>
      <c r="AA30" s="60">
        <f t="shared" ref="AA30" si="7">J30+K30</f>
        <v>551</v>
      </c>
      <c r="AB30" s="60">
        <f t="shared" ref="AB30" si="8">L30+M30</f>
        <v>535</v>
      </c>
      <c r="AC30" s="60">
        <f t="shared" ref="AC30" si="9">N30+O30</f>
        <v>424</v>
      </c>
      <c r="AD30" s="60">
        <f t="shared" ref="AD30" si="10">P30+Q30</f>
        <v>276</v>
      </c>
      <c r="AE30" s="60">
        <f t="shared" ref="AE30" si="11">R30+S30</f>
        <v>260</v>
      </c>
    </row>
    <row r="31" spans="1:31" ht="13.5" thickBot="1" x14ac:dyDescent="0.3">
      <c r="A31" s="11">
        <v>43916</v>
      </c>
      <c r="B31" s="60">
        <v>14</v>
      </c>
      <c r="C31" s="60">
        <v>29</v>
      </c>
      <c r="D31" s="60">
        <v>49</v>
      </c>
      <c r="E31" s="60">
        <v>51</v>
      </c>
      <c r="F31" s="60">
        <v>166</v>
      </c>
      <c r="G31" s="60">
        <v>234</v>
      </c>
      <c r="H31" s="60">
        <v>268</v>
      </c>
      <c r="I31" s="60">
        <v>310</v>
      </c>
      <c r="J31" s="60">
        <v>304</v>
      </c>
      <c r="K31" s="60">
        <v>367</v>
      </c>
      <c r="L31" s="60">
        <v>277</v>
      </c>
      <c r="M31" s="60">
        <v>360</v>
      </c>
      <c r="N31" s="60">
        <v>255</v>
      </c>
      <c r="O31" s="60">
        <v>229</v>
      </c>
      <c r="P31" s="60">
        <v>184</v>
      </c>
      <c r="Q31" s="60">
        <v>133</v>
      </c>
      <c r="R31" s="60">
        <v>128</v>
      </c>
      <c r="S31" s="60">
        <v>186</v>
      </c>
      <c r="T31" s="60">
        <f t="shared" si="0"/>
        <v>3544</v>
      </c>
      <c r="U31" s="60">
        <f t="shared" ref="U31:U33" si="12">B31+D31+F31+H31+J31+L31+N31+P31+R31</f>
        <v>1645</v>
      </c>
      <c r="V31" s="60">
        <f t="shared" ref="V31:V33" si="13">C31+E31+G31+I31+K31+M31+O31+Q31+S31</f>
        <v>1899</v>
      </c>
      <c r="W31" s="60">
        <f t="shared" ref="W31:W33" si="14">B31+C31</f>
        <v>43</v>
      </c>
      <c r="X31" s="60">
        <f t="shared" ref="X31:X33" si="15">D31+E31</f>
        <v>100</v>
      </c>
      <c r="Y31" s="60">
        <f t="shared" ref="Y31:Y33" si="16">F31+G31</f>
        <v>400</v>
      </c>
      <c r="Z31" s="60">
        <f t="shared" ref="Z31:Z33" si="17">H31+I31</f>
        <v>578</v>
      </c>
      <c r="AA31" s="60">
        <f t="shared" ref="AA31:AA33" si="18">J31+K31</f>
        <v>671</v>
      </c>
      <c r="AB31" s="60">
        <f t="shared" ref="AB31:AB33" si="19">L31+M31</f>
        <v>637</v>
      </c>
      <c r="AC31" s="60">
        <f t="shared" ref="AC31:AC33" si="20">N31+O31</f>
        <v>484</v>
      </c>
      <c r="AD31" s="60">
        <f t="shared" ref="AD31:AD33" si="21">P31+Q31</f>
        <v>317</v>
      </c>
      <c r="AE31" s="60">
        <f t="shared" ref="AE31:AE33" si="22">R31+S31</f>
        <v>314</v>
      </c>
    </row>
    <row r="32" spans="1:31" ht="13.5" thickBot="1" x14ac:dyDescent="0.3">
      <c r="A32" s="49">
        <v>43917</v>
      </c>
      <c r="B32" s="60">
        <v>19</v>
      </c>
      <c r="C32" s="60">
        <v>30</v>
      </c>
      <c r="D32" s="60">
        <v>50</v>
      </c>
      <c r="E32" s="60">
        <v>54</v>
      </c>
      <c r="F32" s="60">
        <v>179</v>
      </c>
      <c r="G32" s="60">
        <v>254</v>
      </c>
      <c r="H32" s="60">
        <v>307</v>
      </c>
      <c r="I32" s="60">
        <v>364</v>
      </c>
      <c r="J32" s="60">
        <v>359</v>
      </c>
      <c r="K32" s="60">
        <v>462</v>
      </c>
      <c r="L32" s="60">
        <v>346</v>
      </c>
      <c r="M32" s="60">
        <v>429</v>
      </c>
      <c r="N32" s="60">
        <v>319</v>
      </c>
      <c r="O32" s="60">
        <v>294</v>
      </c>
      <c r="P32" s="60">
        <v>236</v>
      </c>
      <c r="Q32" s="60">
        <v>179</v>
      </c>
      <c r="R32" s="60">
        <v>161</v>
      </c>
      <c r="S32" s="60">
        <v>222</v>
      </c>
      <c r="T32" s="60">
        <f t="shared" si="0"/>
        <v>4264</v>
      </c>
      <c r="U32" s="60">
        <f t="shared" si="12"/>
        <v>1976</v>
      </c>
      <c r="V32" s="60">
        <f t="shared" si="13"/>
        <v>2288</v>
      </c>
      <c r="W32" s="60">
        <f t="shared" si="14"/>
        <v>49</v>
      </c>
      <c r="X32" s="60">
        <f t="shared" si="15"/>
        <v>104</v>
      </c>
      <c r="Y32" s="60">
        <f t="shared" si="16"/>
        <v>433</v>
      </c>
      <c r="Z32" s="60">
        <f t="shared" si="17"/>
        <v>671</v>
      </c>
      <c r="AA32" s="60">
        <f t="shared" si="18"/>
        <v>821</v>
      </c>
      <c r="AB32" s="60">
        <f t="shared" si="19"/>
        <v>775</v>
      </c>
      <c r="AC32" s="60">
        <f t="shared" si="20"/>
        <v>613</v>
      </c>
      <c r="AD32" s="60">
        <f t="shared" si="21"/>
        <v>415</v>
      </c>
      <c r="AE32" s="60">
        <f t="shared" si="22"/>
        <v>383</v>
      </c>
    </row>
    <row r="33" spans="1:31" ht="13.5" thickBot="1" x14ac:dyDescent="0.3">
      <c r="A33" s="11">
        <v>43918</v>
      </c>
      <c r="B33" s="60">
        <v>22</v>
      </c>
      <c r="C33" s="60">
        <v>34</v>
      </c>
      <c r="D33" s="60">
        <v>56</v>
      </c>
      <c r="E33" s="60">
        <v>67</v>
      </c>
      <c r="F33" s="60">
        <v>216</v>
      </c>
      <c r="G33" s="60">
        <v>302</v>
      </c>
      <c r="H33" s="60">
        <v>362</v>
      </c>
      <c r="I33" s="60">
        <v>439</v>
      </c>
      <c r="J33" s="60">
        <v>434</v>
      </c>
      <c r="K33" s="60">
        <v>568</v>
      </c>
      <c r="L33" s="60">
        <v>398</v>
      </c>
      <c r="M33" s="60">
        <v>533</v>
      </c>
      <c r="N33" s="60">
        <v>377</v>
      </c>
      <c r="O33" s="60">
        <v>359</v>
      </c>
      <c r="P33" s="60">
        <v>286</v>
      </c>
      <c r="Q33" s="60">
        <v>224</v>
      </c>
      <c r="R33" s="60">
        <v>208</v>
      </c>
      <c r="S33" s="60">
        <v>285</v>
      </c>
      <c r="T33" s="60">
        <f t="shared" si="0"/>
        <v>5170</v>
      </c>
      <c r="U33" s="60">
        <f t="shared" si="12"/>
        <v>2359</v>
      </c>
      <c r="V33" s="60">
        <f t="shared" si="13"/>
        <v>2811</v>
      </c>
      <c r="W33" s="60">
        <f t="shared" si="14"/>
        <v>56</v>
      </c>
      <c r="X33" s="60">
        <f t="shared" si="15"/>
        <v>123</v>
      </c>
      <c r="Y33" s="60">
        <f t="shared" si="16"/>
        <v>518</v>
      </c>
      <c r="Z33" s="60">
        <f t="shared" si="17"/>
        <v>801</v>
      </c>
      <c r="AA33" s="60">
        <f t="shared" si="18"/>
        <v>1002</v>
      </c>
      <c r="AB33" s="60">
        <f t="shared" si="19"/>
        <v>931</v>
      </c>
      <c r="AC33" s="60">
        <f t="shared" si="20"/>
        <v>736</v>
      </c>
      <c r="AD33" s="60">
        <f t="shared" si="21"/>
        <v>510</v>
      </c>
      <c r="AE33" s="60">
        <f t="shared" si="22"/>
        <v>493</v>
      </c>
    </row>
    <row r="34" spans="1:31" ht="13.5" thickBot="1" x14ac:dyDescent="0.3">
      <c r="A34" s="49">
        <v>43919</v>
      </c>
      <c r="B34" s="60">
        <v>24</v>
      </c>
      <c r="C34" s="60">
        <v>40</v>
      </c>
      <c r="D34" s="60">
        <v>63</v>
      </c>
      <c r="E34" s="60">
        <v>75</v>
      </c>
      <c r="F34" s="60">
        <v>241</v>
      </c>
      <c r="G34" s="60">
        <v>347</v>
      </c>
      <c r="H34" s="60">
        <v>407</v>
      </c>
      <c r="I34" s="60">
        <v>495</v>
      </c>
      <c r="J34" s="60">
        <v>482</v>
      </c>
      <c r="K34" s="60">
        <v>664</v>
      </c>
      <c r="L34" s="60">
        <v>469</v>
      </c>
      <c r="M34" s="60">
        <v>615</v>
      </c>
      <c r="N34" s="60">
        <v>438</v>
      </c>
      <c r="O34" s="60">
        <v>412</v>
      </c>
      <c r="P34" s="60">
        <v>336</v>
      </c>
      <c r="Q34" s="60">
        <v>275</v>
      </c>
      <c r="R34" s="60">
        <v>245</v>
      </c>
      <c r="S34" s="60">
        <v>334</v>
      </c>
      <c r="T34" s="60">
        <f t="shared" si="0"/>
        <v>5962</v>
      </c>
      <c r="U34" s="60">
        <f>B34+D34+F34+H34+J34+L34+N34+P34+R34</f>
        <v>2705</v>
      </c>
      <c r="V34" s="60">
        <f>C34+E34+G34+I34+K34+M34+O34+Q34+S34</f>
        <v>3257</v>
      </c>
      <c r="W34" s="60">
        <f>B34+C34</f>
        <v>64</v>
      </c>
      <c r="X34" s="60">
        <f>D34+E34</f>
        <v>138</v>
      </c>
      <c r="Y34" s="60">
        <f>F34+G34</f>
        <v>588</v>
      </c>
      <c r="Z34" s="60">
        <f>H34+I34</f>
        <v>902</v>
      </c>
      <c r="AA34" s="60">
        <f>J34+K34</f>
        <v>1146</v>
      </c>
      <c r="AB34" s="60">
        <f>L34+M34</f>
        <v>1084</v>
      </c>
      <c r="AC34" s="60">
        <f>N34+O34</f>
        <v>850</v>
      </c>
      <c r="AD34" s="60">
        <f>P34+Q34</f>
        <v>611</v>
      </c>
      <c r="AE34" s="60">
        <f>R34+S34</f>
        <v>579</v>
      </c>
    </row>
    <row r="35" spans="1:31" ht="13.5" thickBot="1" x14ac:dyDescent="0.3">
      <c r="A35" s="11">
        <v>43920</v>
      </c>
      <c r="B35" s="60">
        <v>30</v>
      </c>
      <c r="C35" s="60">
        <v>41</v>
      </c>
      <c r="D35" s="60">
        <v>66</v>
      </c>
      <c r="E35" s="60">
        <v>83</v>
      </c>
      <c r="F35" s="60">
        <v>264</v>
      </c>
      <c r="G35" s="60">
        <v>373</v>
      </c>
      <c r="H35" s="60">
        <v>436</v>
      </c>
      <c r="I35" s="60">
        <v>529</v>
      </c>
      <c r="J35" s="60">
        <v>510</v>
      </c>
      <c r="K35" s="60">
        <v>700</v>
      </c>
      <c r="L35" s="60">
        <v>503</v>
      </c>
      <c r="M35" s="60">
        <v>647</v>
      </c>
      <c r="N35" s="60">
        <v>458</v>
      </c>
      <c r="O35" s="60">
        <v>443</v>
      </c>
      <c r="P35" s="60">
        <v>360</v>
      </c>
      <c r="Q35" s="60">
        <v>308</v>
      </c>
      <c r="R35" s="60">
        <v>269</v>
      </c>
      <c r="S35" s="60">
        <v>388</v>
      </c>
      <c r="T35" s="60">
        <f t="shared" si="0"/>
        <v>6408</v>
      </c>
      <c r="U35" s="60">
        <f>B35+D35+F35+H35+J35+L35+N35+P35+R35</f>
        <v>2896</v>
      </c>
      <c r="V35" s="60">
        <f>C35+E35+G35+I35+K35+M35+O35+Q35+S35</f>
        <v>3512</v>
      </c>
      <c r="W35" s="60">
        <f>B35+C35</f>
        <v>71</v>
      </c>
      <c r="X35" s="60">
        <f>D35+E35</f>
        <v>149</v>
      </c>
      <c r="Y35" s="60">
        <f>F35+G35</f>
        <v>637</v>
      </c>
      <c r="Z35" s="60">
        <f>H35+I35</f>
        <v>965</v>
      </c>
      <c r="AA35" s="60">
        <f>J35+K35</f>
        <v>1210</v>
      </c>
      <c r="AB35" s="60">
        <f>L35+M35</f>
        <v>1150</v>
      </c>
      <c r="AC35" s="60">
        <f>N35+O35</f>
        <v>901</v>
      </c>
      <c r="AD35" s="60">
        <f>P35+Q35</f>
        <v>668</v>
      </c>
      <c r="AE35" s="60">
        <f>R35+S35</f>
        <v>657</v>
      </c>
    </row>
    <row r="36" spans="1:31" ht="13.5" thickBot="1" x14ac:dyDescent="0.3">
      <c r="A36" s="49">
        <v>43921</v>
      </c>
      <c r="B36" s="60">
        <v>44</v>
      </c>
      <c r="C36" s="60">
        <v>50</v>
      </c>
      <c r="D36" s="60">
        <v>80</v>
      </c>
      <c r="E36" s="60">
        <v>104</v>
      </c>
      <c r="F36" s="60">
        <v>318</v>
      </c>
      <c r="G36" s="60">
        <v>437</v>
      </c>
      <c r="H36" s="60">
        <v>505</v>
      </c>
      <c r="I36" s="60">
        <v>610</v>
      </c>
      <c r="J36" s="60">
        <v>585</v>
      </c>
      <c r="K36" s="60">
        <v>798</v>
      </c>
      <c r="L36" s="60">
        <v>573</v>
      </c>
      <c r="M36" s="60">
        <v>773</v>
      </c>
      <c r="N36" s="60">
        <v>515</v>
      </c>
      <c r="O36" s="60">
        <v>513</v>
      </c>
      <c r="P36" s="60">
        <v>416</v>
      </c>
      <c r="Q36" s="60">
        <v>342</v>
      </c>
      <c r="R36" s="60">
        <v>318</v>
      </c>
      <c r="S36" s="60">
        <v>462</v>
      </c>
      <c r="T36" s="60">
        <f t="shared" ref="T36:T45" si="23">SUM(B36:S36)</f>
        <v>7443</v>
      </c>
      <c r="U36" s="60">
        <f t="shared" ref="U36:U45" si="24">B36+D36+F36+H36+J36+L36+N36+P36+R36</f>
        <v>3354</v>
      </c>
      <c r="V36" s="60">
        <f t="shared" ref="V36:V45" si="25">C36+E36+G36+I36+K36+M36+O36+Q36+S36</f>
        <v>4089</v>
      </c>
      <c r="W36" s="60">
        <f t="shared" ref="W36:W45" si="26">B36+C36</f>
        <v>94</v>
      </c>
      <c r="X36" s="60">
        <f t="shared" ref="X36:X45" si="27">D36+E36</f>
        <v>184</v>
      </c>
      <c r="Y36" s="60">
        <f t="shared" ref="Y36:Y45" si="28">F36+G36</f>
        <v>755</v>
      </c>
      <c r="Z36" s="60">
        <f t="shared" ref="Z36:Z45" si="29">H36+I36</f>
        <v>1115</v>
      </c>
      <c r="AA36" s="60">
        <f t="shared" ref="AA36:AA45" si="30">J36+K36</f>
        <v>1383</v>
      </c>
      <c r="AB36" s="60">
        <f t="shared" ref="AB36:AB45" si="31">L36+M36</f>
        <v>1346</v>
      </c>
      <c r="AC36" s="60">
        <f t="shared" ref="AC36:AC45" si="32">N36+O36</f>
        <v>1028</v>
      </c>
      <c r="AD36" s="60">
        <f t="shared" ref="AD36:AD45" si="33">P36+Q36</f>
        <v>758</v>
      </c>
      <c r="AE36" s="60">
        <f t="shared" ref="AE36:AE45" si="34">R36+S36</f>
        <v>780</v>
      </c>
    </row>
    <row r="37" spans="1:31" ht="13.5" thickBot="1" x14ac:dyDescent="0.3">
      <c r="A37" s="11">
        <v>43922</v>
      </c>
      <c r="B37" s="60">
        <v>49</v>
      </c>
      <c r="C37" s="60">
        <v>55</v>
      </c>
      <c r="D37" s="60">
        <v>89</v>
      </c>
      <c r="E37" s="60">
        <v>116</v>
      </c>
      <c r="F37" s="60">
        <v>355</v>
      </c>
      <c r="G37" s="60">
        <v>470</v>
      </c>
      <c r="H37" s="60">
        <v>543</v>
      </c>
      <c r="I37" s="60">
        <v>677</v>
      </c>
      <c r="J37" s="60">
        <v>641</v>
      </c>
      <c r="K37" s="60">
        <v>879</v>
      </c>
      <c r="L37" s="60">
        <v>636</v>
      </c>
      <c r="M37" s="60">
        <v>840</v>
      </c>
      <c r="N37" s="60">
        <v>564</v>
      </c>
      <c r="O37" s="60">
        <v>569</v>
      </c>
      <c r="P37" s="60">
        <v>455</v>
      </c>
      <c r="Q37" s="60">
        <v>378</v>
      </c>
      <c r="R37" s="60">
        <v>381</v>
      </c>
      <c r="S37" s="60">
        <v>554</v>
      </c>
      <c r="T37" s="60">
        <f t="shared" ref="T37" si="35">SUM(B37:S37)</f>
        <v>8251</v>
      </c>
      <c r="U37" s="60">
        <f t="shared" ref="U37" si="36">B37+D37+F37+H37+J37+L37+N37+P37+R37</f>
        <v>3713</v>
      </c>
      <c r="V37" s="60">
        <f t="shared" ref="V37" si="37">C37+E37+G37+I37+K37+M37+O37+Q37+S37</f>
        <v>4538</v>
      </c>
      <c r="W37" s="60">
        <f t="shared" ref="W37" si="38">B37+C37</f>
        <v>104</v>
      </c>
      <c r="X37" s="60">
        <f t="shared" ref="X37" si="39">D37+E37</f>
        <v>205</v>
      </c>
      <c r="Y37" s="60">
        <f t="shared" ref="Y37" si="40">F37+G37</f>
        <v>825</v>
      </c>
      <c r="Z37" s="60">
        <f t="shared" ref="Z37" si="41">H37+I37</f>
        <v>1220</v>
      </c>
      <c r="AA37" s="60">
        <f t="shared" ref="AA37" si="42">J37+K37</f>
        <v>1520</v>
      </c>
      <c r="AB37" s="60">
        <f t="shared" ref="AB37" si="43">L37+M37</f>
        <v>1476</v>
      </c>
      <c r="AC37" s="60">
        <f t="shared" ref="AC37" si="44">N37+O37</f>
        <v>1133</v>
      </c>
      <c r="AD37" s="60">
        <f t="shared" ref="AD37" si="45">P37+Q37</f>
        <v>833</v>
      </c>
      <c r="AE37" s="60">
        <f t="shared" ref="AE37" si="46">R37+S37</f>
        <v>935</v>
      </c>
    </row>
    <row r="38" spans="1:31" ht="13.5" thickBot="1" x14ac:dyDescent="0.3">
      <c r="A38" s="49">
        <v>43923</v>
      </c>
      <c r="B38" s="60">
        <v>52</v>
      </c>
      <c r="C38" s="60">
        <v>63</v>
      </c>
      <c r="D38" s="60">
        <v>97</v>
      </c>
      <c r="E38" s="60">
        <v>122</v>
      </c>
      <c r="F38" s="60">
        <v>390</v>
      </c>
      <c r="G38" s="60">
        <v>506</v>
      </c>
      <c r="H38" s="60">
        <v>593</v>
      </c>
      <c r="I38" s="60">
        <v>735</v>
      </c>
      <c r="J38" s="60">
        <v>681</v>
      </c>
      <c r="K38" s="60">
        <v>970</v>
      </c>
      <c r="L38" s="60">
        <v>701</v>
      </c>
      <c r="M38" s="60">
        <v>929</v>
      </c>
      <c r="N38" s="60">
        <v>605</v>
      </c>
      <c r="O38" s="60">
        <v>622</v>
      </c>
      <c r="P38" s="60">
        <v>490</v>
      </c>
      <c r="Q38" s="60">
        <v>402</v>
      </c>
      <c r="R38" s="60">
        <v>435</v>
      </c>
      <c r="S38" s="60">
        <v>641</v>
      </c>
      <c r="T38" s="60">
        <f t="shared" ref="T38" si="47">SUM(B38:S38)</f>
        <v>9034</v>
      </c>
      <c r="U38" s="60">
        <f t="shared" ref="U38" si="48">B38+D38+F38+H38+J38+L38+N38+P38+R38</f>
        <v>4044</v>
      </c>
      <c r="V38" s="60">
        <f t="shared" ref="V38" si="49">C38+E38+G38+I38+K38+M38+O38+Q38+S38</f>
        <v>4990</v>
      </c>
      <c r="W38" s="60">
        <f t="shared" ref="W38" si="50">B38+C38</f>
        <v>115</v>
      </c>
      <c r="X38" s="60">
        <f t="shared" ref="X38" si="51">D38+E38</f>
        <v>219</v>
      </c>
      <c r="Y38" s="60">
        <f t="shared" ref="Y38" si="52">F38+G38</f>
        <v>896</v>
      </c>
      <c r="Z38" s="60">
        <f t="shared" ref="Z38" si="53">H38+I38</f>
        <v>1328</v>
      </c>
      <c r="AA38" s="60">
        <f t="shared" ref="AA38" si="54">J38+K38</f>
        <v>1651</v>
      </c>
      <c r="AB38" s="60">
        <f t="shared" ref="AB38" si="55">L38+M38</f>
        <v>1630</v>
      </c>
      <c r="AC38" s="60">
        <f t="shared" ref="AC38" si="56">N38+O38</f>
        <v>1227</v>
      </c>
      <c r="AD38" s="60">
        <f t="shared" ref="AD38" si="57">P38+Q38</f>
        <v>892</v>
      </c>
      <c r="AE38" s="60">
        <f t="shared" ref="AE38" si="58">R38+S38</f>
        <v>1076</v>
      </c>
    </row>
    <row r="39" spans="1:31" ht="13.5" thickBot="1" x14ac:dyDescent="0.3">
      <c r="A39" s="11">
        <v>43924</v>
      </c>
      <c r="B39" s="60">
        <v>68</v>
      </c>
      <c r="C39" s="60">
        <v>65</v>
      </c>
      <c r="D39" s="60">
        <v>104</v>
      </c>
      <c r="E39" s="60">
        <v>132</v>
      </c>
      <c r="F39" s="60">
        <v>425</v>
      </c>
      <c r="G39" s="60">
        <v>580</v>
      </c>
      <c r="H39" s="60">
        <v>648</v>
      </c>
      <c r="I39" s="60">
        <v>825</v>
      </c>
      <c r="J39" s="60">
        <v>734</v>
      </c>
      <c r="K39" s="60">
        <v>1093</v>
      </c>
      <c r="L39" s="60">
        <v>761</v>
      </c>
      <c r="M39" s="60">
        <v>1025</v>
      </c>
      <c r="N39" s="60">
        <v>646</v>
      </c>
      <c r="O39" s="60">
        <v>679</v>
      </c>
      <c r="P39" s="60">
        <v>525</v>
      </c>
      <c r="Q39" s="60">
        <v>420</v>
      </c>
      <c r="R39" s="60">
        <v>466</v>
      </c>
      <c r="S39" s="60">
        <v>690</v>
      </c>
      <c r="T39" s="60">
        <f t="shared" ref="T39" si="59">SUM(B39:S39)</f>
        <v>9886</v>
      </c>
      <c r="U39" s="60">
        <f t="shared" ref="U39" si="60">B39+D39+F39+H39+J39+L39+N39+P39+R39</f>
        <v>4377</v>
      </c>
      <c r="V39" s="60">
        <f t="shared" ref="V39" si="61">C39+E39+G39+I39+K39+M39+O39+Q39+S39</f>
        <v>5509</v>
      </c>
      <c r="W39" s="60">
        <f t="shared" ref="W39" si="62">B39+C39</f>
        <v>133</v>
      </c>
      <c r="X39" s="60">
        <f t="shared" ref="X39" si="63">D39+E39</f>
        <v>236</v>
      </c>
      <c r="Y39" s="60">
        <f t="shared" ref="Y39" si="64">F39+G39</f>
        <v>1005</v>
      </c>
      <c r="Z39" s="60">
        <f t="shared" ref="Z39" si="65">H39+I39</f>
        <v>1473</v>
      </c>
      <c r="AA39" s="60">
        <f t="shared" ref="AA39" si="66">J39+K39</f>
        <v>1827</v>
      </c>
      <c r="AB39" s="60">
        <f t="shared" ref="AB39" si="67">L39+M39</f>
        <v>1786</v>
      </c>
      <c r="AC39" s="60">
        <f t="shared" ref="AC39" si="68">N39+O39</f>
        <v>1325</v>
      </c>
      <c r="AD39" s="60">
        <f t="shared" ref="AD39" si="69">P39+Q39</f>
        <v>945</v>
      </c>
      <c r="AE39" s="60">
        <f t="shared" ref="AE39" si="70">R39+S39</f>
        <v>1156</v>
      </c>
    </row>
    <row r="40" spans="1:31" ht="13.5" thickBot="1" x14ac:dyDescent="0.3">
      <c r="A40" s="49">
        <v>43925</v>
      </c>
      <c r="B40" s="60">
        <v>76</v>
      </c>
      <c r="C40" s="60">
        <v>74</v>
      </c>
      <c r="D40" s="60">
        <v>115</v>
      </c>
      <c r="E40" s="60">
        <v>137</v>
      </c>
      <c r="F40" s="60">
        <v>450</v>
      </c>
      <c r="G40" s="60">
        <v>632</v>
      </c>
      <c r="H40" s="60">
        <v>690</v>
      </c>
      <c r="I40" s="60">
        <v>877</v>
      </c>
      <c r="J40" s="60">
        <v>771</v>
      </c>
      <c r="K40" s="60">
        <v>1157</v>
      </c>
      <c r="L40" s="60">
        <v>813</v>
      </c>
      <c r="M40" s="60">
        <v>1095</v>
      </c>
      <c r="N40" s="60">
        <v>673</v>
      </c>
      <c r="O40" s="60">
        <v>723</v>
      </c>
      <c r="P40" s="60">
        <v>549</v>
      </c>
      <c r="Q40" s="60">
        <v>450</v>
      </c>
      <c r="R40" s="60">
        <v>495</v>
      </c>
      <c r="S40" s="60">
        <v>747</v>
      </c>
      <c r="T40" s="60">
        <f t="shared" ref="T40" si="71">SUM(B40:S40)</f>
        <v>10524</v>
      </c>
      <c r="U40" s="60">
        <f t="shared" ref="U40" si="72">B40+D40+F40+H40+J40+L40+N40+P40+R40</f>
        <v>4632</v>
      </c>
      <c r="V40" s="60">
        <f t="shared" ref="V40" si="73">C40+E40+G40+I40+K40+M40+O40+Q40+S40</f>
        <v>5892</v>
      </c>
      <c r="W40" s="60">
        <f t="shared" ref="W40" si="74">B40+C40</f>
        <v>150</v>
      </c>
      <c r="X40" s="60">
        <f t="shared" ref="X40" si="75">D40+E40</f>
        <v>252</v>
      </c>
      <c r="Y40" s="60">
        <f t="shared" ref="Y40" si="76">F40+G40</f>
        <v>1082</v>
      </c>
      <c r="Z40" s="60">
        <f t="shared" ref="Z40" si="77">H40+I40</f>
        <v>1567</v>
      </c>
      <c r="AA40" s="60">
        <f t="shared" ref="AA40" si="78">J40+K40</f>
        <v>1928</v>
      </c>
      <c r="AB40" s="60">
        <f t="shared" ref="AB40" si="79">L40+M40</f>
        <v>1908</v>
      </c>
      <c r="AC40" s="60">
        <f t="shared" ref="AC40" si="80">N40+O40</f>
        <v>1396</v>
      </c>
      <c r="AD40" s="60">
        <f t="shared" ref="AD40" si="81">P40+Q40</f>
        <v>999</v>
      </c>
      <c r="AE40" s="60">
        <f t="shared" ref="AE40" si="82">R40+S40</f>
        <v>1242</v>
      </c>
    </row>
    <row r="41" spans="1:31" ht="13.5" thickBot="1" x14ac:dyDescent="0.3">
      <c r="A41" s="11">
        <v>43926</v>
      </c>
      <c r="B41" s="60">
        <v>81</v>
      </c>
      <c r="C41" s="60">
        <v>81</v>
      </c>
      <c r="D41" s="60">
        <v>123</v>
      </c>
      <c r="E41" s="60">
        <v>153</v>
      </c>
      <c r="F41" s="60">
        <v>487</v>
      </c>
      <c r="G41" s="60">
        <v>692</v>
      </c>
      <c r="H41" s="60">
        <v>738</v>
      </c>
      <c r="I41" s="60">
        <v>933</v>
      </c>
      <c r="J41" s="60">
        <v>826</v>
      </c>
      <c r="K41" s="60">
        <v>1232</v>
      </c>
      <c r="L41" s="60">
        <v>863</v>
      </c>
      <c r="M41" s="60">
        <v>1170</v>
      </c>
      <c r="N41" s="60">
        <v>714</v>
      </c>
      <c r="O41" s="60">
        <v>777</v>
      </c>
      <c r="P41" s="60">
        <v>580</v>
      </c>
      <c r="Q41" s="60">
        <v>479</v>
      </c>
      <c r="R41" s="60">
        <v>532</v>
      </c>
      <c r="S41" s="60">
        <v>817</v>
      </c>
      <c r="T41" s="60">
        <f t="shared" ref="T41" si="83">SUM(B41:S41)</f>
        <v>11278</v>
      </c>
      <c r="U41" s="60">
        <f t="shared" ref="U41" si="84">B41+D41+F41+H41+J41+L41+N41+P41+R41</f>
        <v>4944</v>
      </c>
      <c r="V41" s="60">
        <f t="shared" ref="V41" si="85">C41+E41+G41+I41+K41+M41+O41+Q41+S41</f>
        <v>6334</v>
      </c>
      <c r="W41" s="60">
        <f t="shared" ref="W41" si="86">B41+C41</f>
        <v>162</v>
      </c>
      <c r="X41" s="60">
        <f t="shared" ref="X41" si="87">D41+E41</f>
        <v>276</v>
      </c>
      <c r="Y41" s="60">
        <f t="shared" ref="Y41" si="88">F41+G41</f>
        <v>1179</v>
      </c>
      <c r="Z41" s="60">
        <f t="shared" ref="Z41" si="89">H41+I41</f>
        <v>1671</v>
      </c>
      <c r="AA41" s="60">
        <f t="shared" ref="AA41" si="90">J41+K41</f>
        <v>2058</v>
      </c>
      <c r="AB41" s="60">
        <f t="shared" ref="AB41" si="91">L41+M41</f>
        <v>2033</v>
      </c>
      <c r="AC41" s="60">
        <f t="shared" ref="AC41" si="92">N41+O41</f>
        <v>1491</v>
      </c>
      <c r="AD41" s="60">
        <f t="shared" ref="AD41" si="93">P41+Q41</f>
        <v>1059</v>
      </c>
      <c r="AE41" s="60">
        <f t="shared" ref="AE41" si="94">R41+S41</f>
        <v>1349</v>
      </c>
    </row>
    <row r="42" spans="1:31" ht="13.5" thickBot="1" x14ac:dyDescent="0.3">
      <c r="A42" s="49">
        <v>43927</v>
      </c>
      <c r="B42" s="60">
        <v>87</v>
      </c>
      <c r="C42" s="60">
        <v>87</v>
      </c>
      <c r="D42" s="60">
        <v>130</v>
      </c>
      <c r="E42" s="60">
        <v>155</v>
      </c>
      <c r="F42" s="60">
        <v>507</v>
      </c>
      <c r="G42" s="60">
        <v>708</v>
      </c>
      <c r="H42" s="60">
        <v>768</v>
      </c>
      <c r="I42" s="60">
        <v>963</v>
      </c>
      <c r="J42" s="60">
        <v>860</v>
      </c>
      <c r="K42" s="60">
        <v>1269</v>
      </c>
      <c r="L42" s="60">
        <v>883</v>
      </c>
      <c r="M42" s="60">
        <v>1217</v>
      </c>
      <c r="N42" s="60">
        <v>733</v>
      </c>
      <c r="O42" s="60">
        <v>802</v>
      </c>
      <c r="P42" s="60">
        <v>599</v>
      </c>
      <c r="Q42" s="60">
        <v>503</v>
      </c>
      <c r="R42" s="60">
        <v>562</v>
      </c>
      <c r="S42" s="60">
        <v>897</v>
      </c>
      <c r="T42" s="60">
        <f t="shared" ref="T42" si="95">SUM(B42:S42)</f>
        <v>11730</v>
      </c>
      <c r="U42" s="60">
        <f t="shared" ref="U42" si="96">B42+D42+F42+H42+J42+L42+N42+P42+R42</f>
        <v>5129</v>
      </c>
      <c r="V42" s="60">
        <f t="shared" ref="V42" si="97">C42+E42+G42+I42+K42+M42+O42+Q42+S42</f>
        <v>6601</v>
      </c>
      <c r="W42" s="60">
        <f t="shared" ref="W42" si="98">B42+C42</f>
        <v>174</v>
      </c>
      <c r="X42" s="60">
        <f t="shared" ref="X42" si="99">D42+E42</f>
        <v>285</v>
      </c>
      <c r="Y42" s="60">
        <f t="shared" ref="Y42" si="100">F42+G42</f>
        <v>1215</v>
      </c>
      <c r="Z42" s="60">
        <f t="shared" ref="Z42" si="101">H42+I42</f>
        <v>1731</v>
      </c>
      <c r="AA42" s="60">
        <f t="shared" ref="AA42" si="102">J42+K42</f>
        <v>2129</v>
      </c>
      <c r="AB42" s="60">
        <f t="shared" ref="AB42" si="103">L42+M42</f>
        <v>2100</v>
      </c>
      <c r="AC42" s="60">
        <f t="shared" ref="AC42" si="104">N42+O42</f>
        <v>1535</v>
      </c>
      <c r="AD42" s="60">
        <f t="shared" ref="AD42" si="105">P42+Q42</f>
        <v>1102</v>
      </c>
      <c r="AE42" s="60">
        <f t="shared" ref="AE42" si="106">R42+S42</f>
        <v>1459</v>
      </c>
    </row>
    <row r="43" spans="1:31" ht="13.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>
        <f t="shared" si="23"/>
        <v>0</v>
      </c>
      <c r="U43" s="60">
        <f t="shared" si="24"/>
        <v>0</v>
      </c>
      <c r="V43" s="60">
        <f t="shared" si="25"/>
        <v>0</v>
      </c>
      <c r="W43" s="60">
        <f t="shared" si="26"/>
        <v>0</v>
      </c>
      <c r="X43" s="60">
        <f t="shared" si="27"/>
        <v>0</v>
      </c>
      <c r="Y43" s="60">
        <f t="shared" si="28"/>
        <v>0</v>
      </c>
      <c r="Z43" s="60">
        <f t="shared" si="29"/>
        <v>0</v>
      </c>
      <c r="AA43" s="60">
        <f t="shared" si="30"/>
        <v>0</v>
      </c>
      <c r="AB43" s="60">
        <f t="shared" si="31"/>
        <v>0</v>
      </c>
      <c r="AC43" s="60">
        <f t="shared" si="32"/>
        <v>0</v>
      </c>
      <c r="AD43" s="60">
        <f t="shared" si="33"/>
        <v>0</v>
      </c>
      <c r="AE43" s="60">
        <f t="shared" si="34"/>
        <v>0</v>
      </c>
    </row>
    <row r="44" spans="1:31" ht="13.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>
        <f t="shared" si="23"/>
        <v>0</v>
      </c>
      <c r="U44" s="60">
        <f t="shared" si="24"/>
        <v>0</v>
      </c>
      <c r="V44" s="60">
        <f t="shared" si="25"/>
        <v>0</v>
      </c>
      <c r="W44" s="60">
        <f t="shared" si="26"/>
        <v>0</v>
      </c>
      <c r="X44" s="60">
        <f t="shared" si="27"/>
        <v>0</v>
      </c>
      <c r="Y44" s="60">
        <f t="shared" si="28"/>
        <v>0</v>
      </c>
      <c r="Z44" s="60">
        <f t="shared" si="29"/>
        <v>0</v>
      </c>
      <c r="AA44" s="60">
        <f t="shared" si="30"/>
        <v>0</v>
      </c>
      <c r="AB44" s="60">
        <f t="shared" si="31"/>
        <v>0</v>
      </c>
      <c r="AC44" s="60">
        <f t="shared" si="32"/>
        <v>0</v>
      </c>
      <c r="AD44" s="60">
        <f t="shared" si="33"/>
        <v>0</v>
      </c>
      <c r="AE44" s="60">
        <f t="shared" si="34"/>
        <v>0</v>
      </c>
    </row>
    <row r="45" spans="1:31" ht="13.5" thickBot="1" x14ac:dyDescent="0.3">
      <c r="A45" s="11">
        <v>43930</v>
      </c>
      <c r="T45" s="60">
        <f t="shared" si="23"/>
        <v>0</v>
      </c>
      <c r="U45" s="60">
        <f t="shared" si="24"/>
        <v>0</v>
      </c>
      <c r="V45" s="60">
        <f t="shared" si="25"/>
        <v>0</v>
      </c>
      <c r="W45" s="60">
        <f t="shared" si="26"/>
        <v>0</v>
      </c>
      <c r="X45" s="60">
        <f t="shared" si="27"/>
        <v>0</v>
      </c>
      <c r="Y45" s="60">
        <f t="shared" si="28"/>
        <v>0</v>
      </c>
      <c r="Z45" s="60">
        <f t="shared" si="29"/>
        <v>0</v>
      </c>
      <c r="AA45" s="60">
        <f t="shared" si="30"/>
        <v>0</v>
      </c>
      <c r="AB45" s="60">
        <f t="shared" si="31"/>
        <v>0</v>
      </c>
      <c r="AC45" s="60">
        <f t="shared" si="32"/>
        <v>0</v>
      </c>
      <c r="AD45" s="60">
        <f t="shared" si="33"/>
        <v>0</v>
      </c>
      <c r="AE45" s="60">
        <f t="shared" si="34"/>
        <v>0</v>
      </c>
    </row>
    <row r="46" spans="1:31" ht="13.5" thickBot="1" x14ac:dyDescent="0.3">
      <c r="A46" s="49">
        <v>43931</v>
      </c>
    </row>
  </sheetData>
  <conditionalFormatting sqref="B31:S3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E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:AE3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S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6 W43:AE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S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S3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S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9:AE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S3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E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S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1:AE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S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1:AE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2:AE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S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2:AE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65A-D475-494E-B2EC-834B1B8E2F4F}">
  <dimension ref="A1:H51"/>
  <sheetViews>
    <sheetView topLeftCell="A13" workbookViewId="0">
      <selection activeCell="A43" sqref="A43"/>
    </sheetView>
  </sheetViews>
  <sheetFormatPr defaultRowHeight="12.75" x14ac:dyDescent="0.25"/>
  <cols>
    <col min="1" max="1" width="8.42578125" style="46" bestFit="1" customWidth="1"/>
    <col min="2" max="3" width="9.140625" style="46"/>
    <col min="4" max="4" width="17" style="46" customWidth="1"/>
    <col min="5" max="5" width="9.140625" style="46"/>
    <col min="6" max="6" width="11" style="46" customWidth="1"/>
    <col min="7" max="7" width="9.5703125" style="46" customWidth="1"/>
    <col min="8" max="16384" width="9.140625" style="46"/>
  </cols>
  <sheetData>
    <row r="1" spans="1:8" ht="13.5" thickBot="1" x14ac:dyDescent="0.3">
      <c r="A1" s="2" t="s">
        <v>0</v>
      </c>
      <c r="B1" s="45" t="s">
        <v>93</v>
      </c>
      <c r="C1" s="45" t="s">
        <v>94</v>
      </c>
      <c r="D1" s="45" t="s">
        <v>95</v>
      </c>
      <c r="E1" s="45" t="s">
        <v>96</v>
      </c>
      <c r="F1" s="45" t="s">
        <v>97</v>
      </c>
      <c r="G1" s="45" t="s">
        <v>98</v>
      </c>
      <c r="H1" s="45" t="s">
        <v>99</v>
      </c>
    </row>
    <row r="2" spans="1:8" ht="13.5" thickBot="1" x14ac:dyDescent="0.3">
      <c r="A2" s="11">
        <v>43887</v>
      </c>
      <c r="B2" s="47"/>
      <c r="C2" s="47"/>
      <c r="D2" s="47"/>
      <c r="E2" s="47"/>
      <c r="F2" s="47"/>
      <c r="G2" s="47"/>
      <c r="H2" s="47"/>
    </row>
    <row r="3" spans="1:8" ht="13.5" thickBot="1" x14ac:dyDescent="0.3">
      <c r="A3" s="11">
        <v>43888</v>
      </c>
      <c r="B3" s="47"/>
      <c r="C3" s="47"/>
      <c r="D3" s="47"/>
      <c r="E3" s="47"/>
      <c r="F3" s="47"/>
      <c r="G3" s="47"/>
      <c r="H3" s="47"/>
    </row>
    <row r="4" spans="1:8" ht="13.5" thickBot="1" x14ac:dyDescent="0.3">
      <c r="A4" s="11">
        <v>43889</v>
      </c>
      <c r="B4" s="47"/>
      <c r="C4" s="47"/>
      <c r="D4" s="47"/>
      <c r="E4" s="47"/>
      <c r="F4" s="47"/>
      <c r="G4" s="47"/>
      <c r="H4" s="47"/>
    </row>
    <row r="5" spans="1:8" ht="13.5" thickBot="1" x14ac:dyDescent="0.3">
      <c r="A5" s="11">
        <v>43890</v>
      </c>
      <c r="B5" s="47"/>
      <c r="C5" s="47"/>
      <c r="D5" s="47"/>
      <c r="E5" s="47"/>
      <c r="F5" s="47"/>
      <c r="G5" s="47"/>
      <c r="H5" s="47"/>
    </row>
    <row r="6" spans="1:8" ht="13.5" thickBot="1" x14ac:dyDescent="0.3">
      <c r="A6" s="11">
        <v>43891</v>
      </c>
      <c r="B6" s="47"/>
      <c r="C6" s="47"/>
      <c r="D6" s="47"/>
      <c r="E6" s="47"/>
      <c r="F6" s="47"/>
      <c r="G6" s="47"/>
      <c r="H6" s="47"/>
    </row>
    <row r="7" spans="1:8" ht="13.5" thickBot="1" x14ac:dyDescent="0.3">
      <c r="A7" s="11">
        <v>43892</v>
      </c>
      <c r="B7" s="47"/>
      <c r="C7" s="47"/>
      <c r="D7" s="47"/>
      <c r="E7" s="47"/>
      <c r="F7" s="47"/>
      <c r="G7" s="47"/>
      <c r="H7" s="47"/>
    </row>
    <row r="8" spans="1:8" ht="13.5" thickBot="1" x14ac:dyDescent="0.3">
      <c r="A8" s="11">
        <v>43893</v>
      </c>
      <c r="B8" s="47"/>
      <c r="C8" s="47"/>
      <c r="D8" s="47"/>
      <c r="E8" s="47"/>
      <c r="F8" s="47"/>
      <c r="G8" s="47"/>
      <c r="H8" s="47"/>
    </row>
    <row r="9" spans="1:8" ht="13.5" thickBot="1" x14ac:dyDescent="0.3">
      <c r="A9" s="11">
        <v>43894</v>
      </c>
      <c r="B9" s="47"/>
      <c r="C9" s="47"/>
      <c r="D9" s="47"/>
      <c r="E9" s="47"/>
      <c r="F9" s="47"/>
      <c r="G9" s="47"/>
      <c r="H9" s="47"/>
    </row>
    <row r="10" spans="1:8" ht="13.5" thickBot="1" x14ac:dyDescent="0.3">
      <c r="A10" s="11">
        <v>43895</v>
      </c>
      <c r="B10" s="47"/>
      <c r="C10" s="47"/>
      <c r="D10" s="47"/>
      <c r="E10" s="47"/>
      <c r="F10" s="47"/>
      <c r="G10" s="47"/>
      <c r="H10" s="47"/>
    </row>
    <row r="11" spans="1:8" ht="13.5" thickBot="1" x14ac:dyDescent="0.3">
      <c r="A11" s="11">
        <v>43896</v>
      </c>
      <c r="B11" s="47"/>
      <c r="C11" s="47"/>
      <c r="D11" s="47"/>
      <c r="E11" s="47"/>
      <c r="F11" s="47"/>
      <c r="G11" s="47"/>
      <c r="H11" s="47"/>
    </row>
    <row r="12" spans="1:8" ht="13.5" thickBot="1" x14ac:dyDescent="0.3">
      <c r="A12" s="11">
        <v>43897</v>
      </c>
      <c r="B12" s="47"/>
      <c r="C12" s="47"/>
      <c r="D12" s="47"/>
      <c r="E12" s="47"/>
      <c r="F12" s="47"/>
      <c r="G12" s="47"/>
      <c r="H12" s="47"/>
    </row>
    <row r="13" spans="1:8" ht="13.5" thickBot="1" x14ac:dyDescent="0.3">
      <c r="A13" s="11">
        <v>43898</v>
      </c>
      <c r="B13" s="47"/>
      <c r="C13" s="47"/>
      <c r="D13" s="47"/>
      <c r="E13" s="47"/>
      <c r="F13" s="47"/>
      <c r="G13" s="47"/>
      <c r="H13" s="47"/>
    </row>
    <row r="14" spans="1:8" ht="13.5" thickBot="1" x14ac:dyDescent="0.3">
      <c r="A14" s="11">
        <v>43899</v>
      </c>
      <c r="B14" s="47"/>
      <c r="C14" s="47"/>
      <c r="D14" s="47"/>
      <c r="E14" s="47"/>
      <c r="F14" s="47"/>
      <c r="G14" s="47"/>
      <c r="H14" s="47"/>
    </row>
    <row r="15" spans="1:8" ht="13.5" thickBot="1" x14ac:dyDescent="0.3">
      <c r="A15" s="11">
        <v>43900</v>
      </c>
      <c r="B15" s="47"/>
      <c r="C15" s="47"/>
      <c r="D15" s="47"/>
      <c r="E15" s="47"/>
      <c r="F15" s="47"/>
      <c r="G15" s="47"/>
      <c r="H15" s="47"/>
    </row>
    <row r="16" spans="1:8" ht="13.5" thickBot="1" x14ac:dyDescent="0.3">
      <c r="A16" s="11">
        <v>43901</v>
      </c>
      <c r="B16" s="47"/>
      <c r="C16" s="47"/>
      <c r="D16" s="47"/>
      <c r="E16" s="47"/>
      <c r="F16" s="47"/>
      <c r="G16" s="47"/>
      <c r="H16" s="47"/>
    </row>
    <row r="17" spans="1:8" ht="13.5" thickBot="1" x14ac:dyDescent="0.3">
      <c r="A17" s="11">
        <v>43902</v>
      </c>
      <c r="B17" s="47"/>
      <c r="C17" s="47"/>
      <c r="D17" s="47"/>
      <c r="E17" s="47"/>
      <c r="F17" s="47"/>
      <c r="G17" s="47"/>
      <c r="H17" s="47"/>
    </row>
    <row r="18" spans="1:8" ht="13.5" thickBot="1" x14ac:dyDescent="0.3">
      <c r="A18" s="11">
        <v>43903</v>
      </c>
      <c r="B18" s="47"/>
      <c r="C18" s="47"/>
      <c r="D18" s="47"/>
      <c r="E18" s="47"/>
      <c r="F18" s="47"/>
      <c r="G18" s="47"/>
      <c r="H18" s="47"/>
    </row>
    <row r="19" spans="1:8" ht="13.5" thickBot="1" x14ac:dyDescent="0.3">
      <c r="A19" s="11">
        <v>43904</v>
      </c>
      <c r="B19" s="47"/>
      <c r="C19" s="47"/>
      <c r="D19" s="47"/>
      <c r="E19" s="47"/>
      <c r="F19" s="47"/>
      <c r="G19" s="47"/>
      <c r="H19" s="47"/>
    </row>
    <row r="20" spans="1:8" ht="13.5" thickBot="1" x14ac:dyDescent="0.3">
      <c r="A20" s="11">
        <v>43905</v>
      </c>
      <c r="B20" s="47"/>
      <c r="C20" s="47"/>
      <c r="D20" s="47"/>
      <c r="E20" s="47"/>
      <c r="F20" s="47"/>
      <c r="G20" s="47"/>
      <c r="H20" s="47"/>
    </row>
    <row r="21" spans="1:8" ht="13.5" thickBot="1" x14ac:dyDescent="0.3">
      <c r="A21" s="11">
        <v>43906</v>
      </c>
      <c r="B21" s="47"/>
      <c r="C21" s="47"/>
      <c r="D21" s="47"/>
      <c r="E21" s="47"/>
      <c r="F21" s="47"/>
      <c r="G21" s="47"/>
      <c r="H21" s="47"/>
    </row>
    <row r="22" spans="1:8" ht="13.5" thickBot="1" x14ac:dyDescent="0.3">
      <c r="A22" s="11">
        <v>43907</v>
      </c>
      <c r="B22" s="47"/>
      <c r="C22" s="47"/>
      <c r="D22" s="47"/>
      <c r="E22" s="47"/>
      <c r="F22" s="47"/>
      <c r="G22" s="47"/>
      <c r="H22" s="47"/>
    </row>
    <row r="23" spans="1:8" ht="13.5" thickBot="1" x14ac:dyDescent="0.3">
      <c r="A23" s="11">
        <v>43908</v>
      </c>
      <c r="B23" s="47"/>
      <c r="C23" s="47"/>
      <c r="D23" s="47"/>
      <c r="E23" s="47"/>
      <c r="F23" s="47"/>
      <c r="G23" s="47"/>
      <c r="H23" s="47"/>
    </row>
    <row r="24" spans="1:8" ht="13.5" thickBot="1" x14ac:dyDescent="0.3">
      <c r="A24" s="11">
        <v>43909</v>
      </c>
      <c r="B24" s="47"/>
      <c r="C24" s="47"/>
      <c r="D24" s="47"/>
      <c r="E24" s="47"/>
      <c r="F24" s="47"/>
      <c r="G24" s="47"/>
      <c r="H24" s="47"/>
    </row>
    <row r="25" spans="1:8" ht="13.5" thickBot="1" x14ac:dyDescent="0.3">
      <c r="A25" s="11">
        <v>43910</v>
      </c>
      <c r="B25" s="47"/>
      <c r="C25" s="47"/>
      <c r="D25" s="47"/>
      <c r="E25" s="47"/>
      <c r="F25" s="47"/>
      <c r="G25" s="47"/>
      <c r="H25" s="47"/>
    </row>
    <row r="26" spans="1:8" ht="13.5" thickBot="1" x14ac:dyDescent="0.3">
      <c r="A26" s="11">
        <v>43911</v>
      </c>
      <c r="B26" s="47"/>
      <c r="C26" s="47"/>
      <c r="D26" s="47"/>
      <c r="E26" s="47"/>
      <c r="F26" s="47"/>
      <c r="G26" s="47"/>
      <c r="H26" s="47"/>
    </row>
    <row r="27" spans="1:8" ht="13.5" thickBot="1" x14ac:dyDescent="0.3">
      <c r="A27" s="11">
        <v>43912</v>
      </c>
      <c r="B27" s="47"/>
      <c r="C27" s="47"/>
      <c r="D27" s="47"/>
      <c r="E27" s="47"/>
      <c r="F27" s="47"/>
      <c r="G27" s="47"/>
      <c r="H27" s="47"/>
    </row>
    <row r="28" spans="1:8" ht="13.5" thickBot="1" x14ac:dyDescent="0.3">
      <c r="A28" s="11">
        <v>43913</v>
      </c>
      <c r="B28" s="47"/>
      <c r="C28" s="47"/>
      <c r="D28" s="47"/>
      <c r="E28" s="47"/>
      <c r="F28" s="47"/>
      <c r="G28" s="47"/>
      <c r="H28" s="47"/>
    </row>
    <row r="29" spans="1:8" ht="13.5" thickBot="1" x14ac:dyDescent="0.3">
      <c r="A29" s="11">
        <v>43914</v>
      </c>
      <c r="B29" s="47"/>
      <c r="C29" s="47"/>
      <c r="D29" s="47"/>
      <c r="E29" s="47"/>
      <c r="F29" s="47"/>
      <c r="G29" s="47"/>
      <c r="H29" s="47"/>
    </row>
    <row r="30" spans="1:8" ht="13.5" thickBot="1" x14ac:dyDescent="0.3">
      <c r="A30" s="11">
        <v>43915</v>
      </c>
      <c r="B30" s="47"/>
      <c r="C30" s="47"/>
      <c r="D30" s="47"/>
      <c r="E30" s="47"/>
      <c r="F30" s="47"/>
      <c r="G30" s="47"/>
      <c r="H30" s="47"/>
    </row>
    <row r="31" spans="1:8" ht="13.5" thickBot="1" x14ac:dyDescent="0.3">
      <c r="A31" s="11">
        <v>43916</v>
      </c>
      <c r="B31" s="47">
        <v>0.48</v>
      </c>
      <c r="C31" s="47">
        <v>0.53</v>
      </c>
      <c r="D31" s="47">
        <v>0.19</v>
      </c>
      <c r="E31" s="47">
        <v>0.63</v>
      </c>
      <c r="F31" s="47">
        <v>0.31</v>
      </c>
      <c r="G31" s="47">
        <v>0.37</v>
      </c>
      <c r="H31" s="47">
        <v>0.79</v>
      </c>
    </row>
    <row r="32" spans="1:8" ht="13.5" thickBot="1" x14ac:dyDescent="0.3">
      <c r="A32" s="11">
        <v>43917</v>
      </c>
      <c r="B32" s="47">
        <v>0.51</v>
      </c>
      <c r="C32" s="47">
        <v>0.6</v>
      </c>
      <c r="D32" s="47">
        <v>0.19</v>
      </c>
      <c r="E32" s="47">
        <v>0.28000000000000003</v>
      </c>
      <c r="F32" s="47">
        <v>0.35</v>
      </c>
      <c r="G32" s="47">
        <v>0.24</v>
      </c>
      <c r="H32" s="47">
        <v>0.73</v>
      </c>
    </row>
    <row r="33" spans="1:8" ht="13.5" thickBot="1" x14ac:dyDescent="0.3">
      <c r="A33" s="11">
        <v>43918</v>
      </c>
      <c r="B33" s="47">
        <v>0.41</v>
      </c>
      <c r="C33" s="47">
        <v>0.49</v>
      </c>
      <c r="D33" s="47">
        <v>0.15</v>
      </c>
      <c r="E33" s="47">
        <v>0.23</v>
      </c>
      <c r="F33" s="47">
        <v>0.28000000000000003</v>
      </c>
      <c r="G33" s="47">
        <v>0.19</v>
      </c>
      <c r="H33" s="47">
        <v>0.83</v>
      </c>
    </row>
    <row r="34" spans="1:8" ht="13.5" thickBot="1" x14ac:dyDescent="0.3">
      <c r="A34" s="11">
        <v>43919</v>
      </c>
      <c r="B34" s="47">
        <v>0.52</v>
      </c>
      <c r="C34" s="47">
        <v>0.62</v>
      </c>
      <c r="D34" s="47">
        <v>0.2</v>
      </c>
      <c r="E34" s="47">
        <v>0.28999999999999998</v>
      </c>
      <c r="F34" s="47">
        <v>0.35</v>
      </c>
      <c r="G34" s="47">
        <v>0.24</v>
      </c>
      <c r="H34" s="47">
        <v>0.73</v>
      </c>
    </row>
    <row r="35" spans="1:8" ht="13.5" thickBot="1" x14ac:dyDescent="0.3">
      <c r="A35" s="11">
        <v>43920</v>
      </c>
      <c r="B35" s="47">
        <v>0.51</v>
      </c>
      <c r="C35" s="47">
        <v>0.61</v>
      </c>
      <c r="D35" s="47">
        <v>0.19</v>
      </c>
      <c r="E35" s="47">
        <v>0.28999999999999998</v>
      </c>
      <c r="F35" s="47">
        <v>0.35</v>
      </c>
      <c r="G35" s="47">
        <v>0.24</v>
      </c>
      <c r="H35" s="47">
        <v>0.79</v>
      </c>
    </row>
    <row r="36" spans="1:8" ht="13.5" thickBot="1" x14ac:dyDescent="0.3">
      <c r="A36" s="11">
        <v>43921</v>
      </c>
      <c r="B36" s="47">
        <v>0.5</v>
      </c>
      <c r="C36" s="47">
        <v>0.62</v>
      </c>
      <c r="D36" s="47">
        <v>0.19</v>
      </c>
      <c r="E36" s="47">
        <v>0.28999999999999998</v>
      </c>
      <c r="F36" s="47">
        <v>0.34</v>
      </c>
      <c r="G36" s="47">
        <v>0.24</v>
      </c>
      <c r="H36" s="47">
        <v>0.76</v>
      </c>
    </row>
    <row r="37" spans="1:8" ht="13.5" thickBot="1" x14ac:dyDescent="0.3">
      <c r="A37" s="11">
        <v>43922</v>
      </c>
      <c r="B37" s="47">
        <v>0.49</v>
      </c>
      <c r="C37" s="47">
        <v>0.61</v>
      </c>
      <c r="D37" s="47">
        <v>0.19</v>
      </c>
      <c r="E37" s="47">
        <v>0.28999999999999998</v>
      </c>
      <c r="F37" s="47">
        <v>0.33</v>
      </c>
      <c r="G37" s="47">
        <v>0.24</v>
      </c>
      <c r="H37" s="47">
        <v>0.77</v>
      </c>
    </row>
    <row r="38" spans="1:8" ht="13.5" thickBot="1" x14ac:dyDescent="0.3">
      <c r="A38" s="11">
        <v>43923</v>
      </c>
      <c r="B38" s="47">
        <v>0.49</v>
      </c>
      <c r="C38" s="47">
        <v>0.6</v>
      </c>
      <c r="D38" s="47">
        <v>0.19</v>
      </c>
      <c r="E38" s="47">
        <v>0.28000000000000003</v>
      </c>
      <c r="F38" s="47">
        <v>0.33</v>
      </c>
      <c r="G38" s="47">
        <v>0.25</v>
      </c>
      <c r="H38" s="47">
        <v>0.78</v>
      </c>
    </row>
    <row r="39" spans="1:8" ht="13.5" thickBot="1" x14ac:dyDescent="0.3">
      <c r="A39" s="11">
        <v>43924</v>
      </c>
      <c r="B39" s="47">
        <v>0.48</v>
      </c>
      <c r="C39" s="47">
        <v>0.6</v>
      </c>
      <c r="D39" s="47">
        <v>0.18</v>
      </c>
      <c r="E39" s="47">
        <v>0.28999999999999998</v>
      </c>
      <c r="F39" s="47">
        <v>0.33</v>
      </c>
      <c r="G39" s="47">
        <v>0.25</v>
      </c>
      <c r="H39" s="47">
        <v>0.78</v>
      </c>
    </row>
    <row r="40" spans="1:8" ht="13.5" thickBot="1" x14ac:dyDescent="0.3">
      <c r="A40" s="11">
        <v>43925</v>
      </c>
      <c r="B40" s="47">
        <v>0.47</v>
      </c>
      <c r="C40" s="47">
        <v>0.6</v>
      </c>
      <c r="D40" s="47">
        <v>0.18</v>
      </c>
      <c r="E40" s="47">
        <v>0.28000000000000003</v>
      </c>
      <c r="F40" s="47">
        <v>0.32</v>
      </c>
      <c r="G40" s="47">
        <v>0.25</v>
      </c>
      <c r="H40" s="47">
        <v>0.78</v>
      </c>
    </row>
    <row r="41" spans="1:8" ht="13.5" thickBot="1" x14ac:dyDescent="0.3">
      <c r="A41" s="11">
        <v>43926</v>
      </c>
      <c r="B41" s="47">
        <v>0.46</v>
      </c>
      <c r="C41" s="47">
        <v>0.6</v>
      </c>
      <c r="D41" s="47">
        <v>0.17</v>
      </c>
      <c r="E41" s="47">
        <v>0.28999999999999998</v>
      </c>
      <c r="F41" s="47">
        <v>0.32</v>
      </c>
      <c r="G41" s="47">
        <v>0.25</v>
      </c>
      <c r="H41" s="47">
        <v>0</v>
      </c>
    </row>
    <row r="42" spans="1:8" ht="13.5" thickBot="1" x14ac:dyDescent="0.3">
      <c r="A42" s="11">
        <v>43927</v>
      </c>
      <c r="B42" s="47">
        <v>0.46</v>
      </c>
      <c r="C42" s="47">
        <v>0.6</v>
      </c>
      <c r="D42" s="47">
        <v>0.17</v>
      </c>
      <c r="E42" s="47">
        <v>0.28000000000000003</v>
      </c>
      <c r="F42" s="47">
        <v>0.32</v>
      </c>
      <c r="G42" s="47">
        <v>0.24</v>
      </c>
      <c r="H42" s="47">
        <v>0.77</v>
      </c>
    </row>
    <row r="43" spans="1:8" ht="13.5" thickBot="1" x14ac:dyDescent="0.3">
      <c r="A43" s="11">
        <v>43928</v>
      </c>
      <c r="B43" s="47"/>
      <c r="C43" s="47"/>
      <c r="D43" s="47"/>
      <c r="E43" s="47"/>
      <c r="F43" s="47"/>
      <c r="G43" s="47"/>
      <c r="H43" s="47"/>
    </row>
    <row r="44" spans="1:8" ht="13.5" thickBot="1" x14ac:dyDescent="0.3">
      <c r="A44" s="11">
        <v>43929</v>
      </c>
      <c r="B44" s="47"/>
      <c r="C44" s="47"/>
      <c r="D44" s="47"/>
      <c r="E44" s="47"/>
      <c r="F44" s="47"/>
      <c r="G44" s="47"/>
      <c r="H44" s="47"/>
    </row>
    <row r="45" spans="1:8" ht="13.5" thickBot="1" x14ac:dyDescent="0.3">
      <c r="A45" s="11">
        <v>43930</v>
      </c>
      <c r="B45" s="47"/>
      <c r="C45" s="47"/>
      <c r="D45" s="47"/>
      <c r="E45" s="47"/>
      <c r="F45" s="47"/>
      <c r="G45" s="47"/>
      <c r="H45" s="47"/>
    </row>
    <row r="46" spans="1:8" ht="13.5" thickBot="1" x14ac:dyDescent="0.3">
      <c r="A46" s="11">
        <v>43931</v>
      </c>
      <c r="B46" s="47"/>
      <c r="C46" s="47"/>
      <c r="D46" s="47"/>
      <c r="E46" s="47"/>
      <c r="F46" s="47"/>
      <c r="G46" s="47"/>
      <c r="H46" s="47"/>
    </row>
    <row r="47" spans="1:8" ht="13.5" thickBot="1" x14ac:dyDescent="0.3">
      <c r="A47" s="11">
        <v>43932</v>
      </c>
      <c r="B47" s="47"/>
      <c r="C47" s="47"/>
      <c r="D47" s="47"/>
      <c r="E47" s="47"/>
      <c r="F47" s="47"/>
      <c r="G47" s="47"/>
      <c r="H47" s="47"/>
    </row>
    <row r="48" spans="1:8" ht="13.5" thickBot="1" x14ac:dyDescent="0.3">
      <c r="A48" s="11">
        <v>43933</v>
      </c>
      <c r="B48" s="47"/>
      <c r="C48" s="47"/>
      <c r="D48" s="47"/>
      <c r="E48" s="47"/>
      <c r="F48" s="47"/>
      <c r="G48" s="47"/>
      <c r="H48" s="47"/>
    </row>
    <row r="49" spans="1:8" ht="13.5" thickBot="1" x14ac:dyDescent="0.3">
      <c r="A49" s="11">
        <v>43934</v>
      </c>
      <c r="B49" s="47"/>
      <c r="C49" s="47"/>
      <c r="D49" s="47"/>
      <c r="E49" s="47"/>
      <c r="F49" s="47"/>
      <c r="G49" s="47"/>
      <c r="H49" s="47"/>
    </row>
    <row r="50" spans="1:8" ht="13.5" thickBot="1" x14ac:dyDescent="0.3">
      <c r="A50" s="11">
        <v>43935</v>
      </c>
      <c r="B50" s="47"/>
      <c r="C50" s="47"/>
      <c r="D50" s="47"/>
      <c r="E50" s="47"/>
      <c r="F50" s="47"/>
      <c r="G50" s="47"/>
      <c r="H50" s="47"/>
    </row>
    <row r="51" spans="1:8" ht="13.5" thickBot="1" x14ac:dyDescent="0.3">
      <c r="A51" s="11">
        <v>43936</v>
      </c>
      <c r="B51" s="47"/>
      <c r="C51" s="47"/>
      <c r="D51" s="47"/>
      <c r="E51" s="47"/>
      <c r="F51" s="47"/>
      <c r="G51" s="47"/>
      <c r="H51" s="47"/>
    </row>
  </sheetData>
  <conditionalFormatting sqref="B34: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G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D50B-7FCB-410C-A699-39F9B6D9E06B}">
  <dimension ref="A1:AG45"/>
  <sheetViews>
    <sheetView topLeftCell="A28" workbookViewId="0">
      <selection activeCell="T42" sqref="T42"/>
    </sheetView>
  </sheetViews>
  <sheetFormatPr defaultRowHeight="12.75" x14ac:dyDescent="0.25"/>
  <cols>
    <col min="1" max="1" width="8.42578125" style="44" bestFit="1" customWidth="1"/>
    <col min="2" max="20" width="6.42578125" style="46" customWidth="1"/>
    <col min="21" max="31" width="6.42578125" style="44" customWidth="1"/>
    <col min="32" max="16384" width="9.140625" style="44"/>
  </cols>
  <sheetData>
    <row r="1" spans="1:33" s="45" customFormat="1" ht="13.5" thickBot="1" x14ac:dyDescent="0.3">
      <c r="A1" s="2" t="s">
        <v>0</v>
      </c>
      <c r="B1" s="45" t="s">
        <v>74</v>
      </c>
      <c r="C1" s="45" t="s">
        <v>75</v>
      </c>
      <c r="D1" s="45" t="s">
        <v>76</v>
      </c>
      <c r="E1" s="45" t="s">
        <v>77</v>
      </c>
      <c r="F1" s="45" t="s">
        <v>78</v>
      </c>
      <c r="G1" s="45" t="s">
        <v>79</v>
      </c>
      <c r="H1" s="45" t="s">
        <v>80</v>
      </c>
      <c r="I1" s="45" t="s">
        <v>81</v>
      </c>
      <c r="J1" s="45" t="s">
        <v>82</v>
      </c>
      <c r="K1" s="45" t="s">
        <v>83</v>
      </c>
      <c r="L1" s="45" t="s">
        <v>84</v>
      </c>
      <c r="M1" s="45" t="s">
        <v>85</v>
      </c>
      <c r="N1" s="45" t="s">
        <v>91</v>
      </c>
      <c r="O1" s="45" t="s">
        <v>86</v>
      </c>
      <c r="P1" s="45" t="s">
        <v>87</v>
      </c>
      <c r="Q1" s="45" t="s">
        <v>88</v>
      </c>
      <c r="R1" s="45" t="s">
        <v>89</v>
      </c>
      <c r="S1" s="45" t="s">
        <v>90</v>
      </c>
      <c r="T1" s="45" t="s">
        <v>92</v>
      </c>
      <c r="U1" s="45" t="s">
        <v>121</v>
      </c>
      <c r="V1" s="45" t="s">
        <v>122</v>
      </c>
      <c r="W1" s="45" t="s">
        <v>123</v>
      </c>
      <c r="X1" s="45" t="s">
        <v>124</v>
      </c>
      <c r="Y1" s="45" t="s">
        <v>125</v>
      </c>
      <c r="Z1" s="45" t="s">
        <v>126</v>
      </c>
      <c r="AA1" s="45" t="s">
        <v>127</v>
      </c>
      <c r="AB1" s="45" t="s">
        <v>128</v>
      </c>
      <c r="AC1" s="45" t="s">
        <v>129</v>
      </c>
      <c r="AD1" s="45" t="s">
        <v>130</v>
      </c>
      <c r="AE1" s="45" t="s">
        <v>131</v>
      </c>
      <c r="AF1" s="45" t="s">
        <v>138</v>
      </c>
      <c r="AG1" s="45" t="s">
        <v>139</v>
      </c>
    </row>
    <row r="2" spans="1:33" ht="13.5" thickBot="1" x14ac:dyDescent="0.3">
      <c r="A2" s="11">
        <v>43887</v>
      </c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>
        <f>Table9[[#This Row],[Total 70-79]]+Table9[[#This Row],[Total 80+]]</f>
        <v>0</v>
      </c>
      <c r="AG2" s="46" t="e">
        <f>Table9[[#This Row],[Total 70+]]/Table9[[#This Row],[Total]]</f>
        <v>#DIV/0!</v>
      </c>
    </row>
    <row r="3" spans="1:33" ht="13.5" thickBot="1" x14ac:dyDescent="0.3">
      <c r="A3" s="11">
        <v>43888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>
        <f>Table9[[#This Row],[Total 70-79]]+Table9[[#This Row],[Total 80+]]</f>
        <v>0</v>
      </c>
      <c r="AG3" s="46" t="e">
        <f>Table9[[#This Row],[Total 70+]]/Table9[[#This Row],[Total]]</f>
        <v>#DIV/0!</v>
      </c>
    </row>
    <row r="4" spans="1:33" ht="13.5" thickBot="1" x14ac:dyDescent="0.3">
      <c r="A4" s="11">
        <v>43889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>
        <f>Table9[[#This Row],[Total 70-79]]+Table9[[#This Row],[Total 80+]]</f>
        <v>0</v>
      </c>
      <c r="AG4" s="46" t="e">
        <f>Table9[[#This Row],[Total 70+]]/Table9[[#This Row],[Total]]</f>
        <v>#DIV/0!</v>
      </c>
    </row>
    <row r="5" spans="1:33" ht="13.5" thickBot="1" x14ac:dyDescent="0.3">
      <c r="A5" s="11">
        <v>43890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>
        <f>Table9[[#This Row],[Total 70-79]]+Table9[[#This Row],[Total 80+]]</f>
        <v>0</v>
      </c>
      <c r="AG5" s="46" t="e">
        <f>Table9[[#This Row],[Total 70+]]/Table9[[#This Row],[Total]]</f>
        <v>#DIV/0!</v>
      </c>
    </row>
    <row r="6" spans="1:33" ht="13.5" thickBot="1" x14ac:dyDescent="0.3">
      <c r="A6" s="11">
        <v>43891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>
        <f>Table9[[#This Row],[Total 70-79]]+Table9[[#This Row],[Total 80+]]</f>
        <v>0</v>
      </c>
      <c r="AG6" s="46" t="e">
        <f>Table9[[#This Row],[Total 70+]]/Table9[[#This Row],[Total]]</f>
        <v>#DIV/0!</v>
      </c>
    </row>
    <row r="7" spans="1:33" ht="13.5" thickBot="1" x14ac:dyDescent="0.3">
      <c r="A7" s="11">
        <v>43892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>
        <f>Table9[[#This Row],[Total 70-79]]+Table9[[#This Row],[Total 80+]]</f>
        <v>0</v>
      </c>
      <c r="AG7" s="46" t="e">
        <f>Table9[[#This Row],[Total 70+]]/Table9[[#This Row],[Total]]</f>
        <v>#DIV/0!</v>
      </c>
    </row>
    <row r="8" spans="1:33" ht="13.5" thickBot="1" x14ac:dyDescent="0.3">
      <c r="A8" s="11">
        <v>43893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>
        <f>Table9[[#This Row],[Total 70-79]]+Table9[[#This Row],[Total 80+]]</f>
        <v>0</v>
      </c>
      <c r="AG8" s="46" t="e">
        <f>Table9[[#This Row],[Total 70+]]/Table9[[#This Row],[Total]]</f>
        <v>#DIV/0!</v>
      </c>
    </row>
    <row r="9" spans="1:33" ht="13.5" thickBot="1" x14ac:dyDescent="0.3">
      <c r="A9" s="11">
        <v>43894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>
        <f>Table9[[#This Row],[Total 70-79]]+Table9[[#This Row],[Total 80+]]</f>
        <v>0</v>
      </c>
      <c r="AG9" s="46" t="e">
        <f>Table9[[#This Row],[Total 70+]]/Table9[[#This Row],[Total]]</f>
        <v>#DIV/0!</v>
      </c>
    </row>
    <row r="10" spans="1:33" ht="13.5" thickBot="1" x14ac:dyDescent="0.3">
      <c r="A10" s="11">
        <v>43895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>
        <f>Table9[[#This Row],[Total 70-79]]+Table9[[#This Row],[Total 80+]]</f>
        <v>0</v>
      </c>
      <c r="AG10" s="46" t="e">
        <f>Table9[[#This Row],[Total 70+]]/Table9[[#This Row],[Total]]</f>
        <v>#DIV/0!</v>
      </c>
    </row>
    <row r="11" spans="1:33" ht="13.5" thickBot="1" x14ac:dyDescent="0.3">
      <c r="A11" s="11">
        <v>43896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>
        <f>Table9[[#This Row],[Total 70-79]]+Table9[[#This Row],[Total 80+]]</f>
        <v>0</v>
      </c>
      <c r="AG11" s="46" t="e">
        <f>Table9[[#This Row],[Total 70+]]/Table9[[#This Row],[Total]]</f>
        <v>#DIV/0!</v>
      </c>
    </row>
    <row r="12" spans="1:33" ht="13.5" thickBot="1" x14ac:dyDescent="0.3">
      <c r="A12" s="11">
        <v>43897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>
        <f>Table9[[#This Row],[Total 70-79]]+Table9[[#This Row],[Total 80+]]</f>
        <v>0</v>
      </c>
      <c r="AG12" s="46" t="e">
        <f>Table9[[#This Row],[Total 70+]]/Table9[[#This Row],[Total]]</f>
        <v>#DIV/0!</v>
      </c>
    </row>
    <row r="13" spans="1:33" ht="13.5" thickBot="1" x14ac:dyDescent="0.3">
      <c r="A13" s="11">
        <v>43898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>
        <f>Table9[[#This Row],[Total 70-79]]+Table9[[#This Row],[Total 80+]]</f>
        <v>0</v>
      </c>
      <c r="AG13" s="46" t="e">
        <f>Table9[[#This Row],[Total 70+]]/Table9[[#This Row],[Total]]</f>
        <v>#DIV/0!</v>
      </c>
    </row>
    <row r="14" spans="1:33" ht="13.5" thickBot="1" x14ac:dyDescent="0.3">
      <c r="A14" s="11">
        <v>43899</v>
      </c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>
        <f>Table9[[#This Row],[Total 70-79]]+Table9[[#This Row],[Total 80+]]</f>
        <v>0</v>
      </c>
      <c r="AG14" s="46" t="e">
        <f>Table9[[#This Row],[Total 70+]]/Table9[[#This Row],[Total]]</f>
        <v>#DIV/0!</v>
      </c>
    </row>
    <row r="15" spans="1:33" ht="13.5" thickBot="1" x14ac:dyDescent="0.3">
      <c r="A15" s="11">
        <v>43900</v>
      </c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>
        <f>Table9[[#This Row],[Total 70-79]]+Table9[[#This Row],[Total 80+]]</f>
        <v>0</v>
      </c>
      <c r="AG15" s="46" t="e">
        <f>Table9[[#This Row],[Total 70+]]/Table9[[#This Row],[Total]]</f>
        <v>#DIV/0!</v>
      </c>
    </row>
    <row r="16" spans="1:33" ht="13.5" thickBot="1" x14ac:dyDescent="0.3">
      <c r="A16" s="11">
        <v>43901</v>
      </c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>
        <f>Table9[[#This Row],[Total 70-79]]+Table9[[#This Row],[Total 80+]]</f>
        <v>0</v>
      </c>
      <c r="AG16" s="46" t="e">
        <f>Table9[[#This Row],[Total 70+]]/Table9[[#This Row],[Total]]</f>
        <v>#DIV/0!</v>
      </c>
    </row>
    <row r="17" spans="1:33" ht="13.5" thickBot="1" x14ac:dyDescent="0.3">
      <c r="A17" s="11">
        <v>43902</v>
      </c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>
        <f>Table9[[#This Row],[Total 70-79]]+Table9[[#This Row],[Total 80+]]</f>
        <v>0</v>
      </c>
      <c r="AG17" s="46" t="e">
        <f>Table9[[#This Row],[Total 70+]]/Table9[[#This Row],[Total]]</f>
        <v>#DIV/0!</v>
      </c>
    </row>
    <row r="18" spans="1:33" ht="13.5" thickBot="1" x14ac:dyDescent="0.3">
      <c r="A18" s="11">
        <v>43903</v>
      </c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>
        <f>Table9[[#This Row],[Total 70-79]]+Table9[[#This Row],[Total 80+]]</f>
        <v>0</v>
      </c>
      <c r="AG18" s="46" t="e">
        <f>Table9[[#This Row],[Total 70+]]/Table9[[#This Row],[Total]]</f>
        <v>#DIV/0!</v>
      </c>
    </row>
    <row r="19" spans="1:33" ht="13.5" thickBot="1" x14ac:dyDescent="0.3">
      <c r="A19" s="11">
        <v>43904</v>
      </c>
      <c r="T19" s="46">
        <f t="shared" ref="T19:T31" si="0">SUM(B19:S19)</f>
        <v>0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>
        <f>Table9[[#This Row],[Total 70-79]]+Table9[[#This Row],[Total 80+]]</f>
        <v>0</v>
      </c>
      <c r="AG19" s="46" t="e">
        <f>Table9[[#This Row],[Total 70+]]/Table9[[#This Row],[Total]]</f>
        <v>#DIV/0!</v>
      </c>
    </row>
    <row r="20" spans="1:33" ht="13.5" thickBot="1" x14ac:dyDescent="0.3">
      <c r="A20" s="11">
        <v>43905</v>
      </c>
      <c r="T20" s="46">
        <f t="shared" si="0"/>
        <v>0</v>
      </c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>
        <f>Table9[[#This Row],[Total 70-79]]+Table9[[#This Row],[Total 80+]]</f>
        <v>0</v>
      </c>
      <c r="AG20" s="46" t="e">
        <f>Table9[[#This Row],[Total 70+]]/Table9[[#This Row],[Total]]</f>
        <v>#DIV/0!</v>
      </c>
    </row>
    <row r="21" spans="1:33" ht="13.5" thickBot="1" x14ac:dyDescent="0.3">
      <c r="A21" s="11">
        <v>43906</v>
      </c>
      <c r="T21" s="46">
        <f t="shared" si="0"/>
        <v>0</v>
      </c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>
        <f>Table9[[#This Row],[Total 70-79]]+Table9[[#This Row],[Total 80+]]</f>
        <v>0</v>
      </c>
      <c r="AG21" s="46" t="e">
        <f>Table9[[#This Row],[Total 70+]]/Table9[[#This Row],[Total]]</f>
        <v>#DIV/0!</v>
      </c>
    </row>
    <row r="22" spans="1:33" ht="13.5" thickBot="1" x14ac:dyDescent="0.3">
      <c r="A22" s="11">
        <v>43907</v>
      </c>
      <c r="T22" s="46">
        <f t="shared" si="0"/>
        <v>0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>
        <f>Table9[[#This Row],[Total 70-79]]+Table9[[#This Row],[Total 80+]]</f>
        <v>0</v>
      </c>
      <c r="AG22" s="46" t="e">
        <f>Table9[[#This Row],[Total 70+]]/Table9[[#This Row],[Total]]</f>
        <v>#DIV/0!</v>
      </c>
    </row>
    <row r="23" spans="1:33" ht="13.5" thickBot="1" x14ac:dyDescent="0.3">
      <c r="A23" s="11">
        <v>43908</v>
      </c>
      <c r="T23" s="46">
        <f t="shared" si="0"/>
        <v>0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>
        <f>Table9[[#This Row],[Total 70-79]]+Table9[[#This Row],[Total 80+]]</f>
        <v>0</v>
      </c>
      <c r="AG23" s="46" t="e">
        <f>Table9[[#This Row],[Total 70+]]/Table9[[#This Row],[Total]]</f>
        <v>#DIV/0!</v>
      </c>
    </row>
    <row r="24" spans="1:33" ht="13.5" thickBot="1" x14ac:dyDescent="0.3">
      <c r="A24" s="11">
        <v>43909</v>
      </c>
      <c r="T24" s="46">
        <f t="shared" si="0"/>
        <v>0</v>
      </c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>
        <f>Table9[[#This Row],[Total 70-79]]+Table9[[#This Row],[Total 80+]]</f>
        <v>0</v>
      </c>
      <c r="AG24" s="46" t="e">
        <f>Table9[[#This Row],[Total 70+]]/Table9[[#This Row],[Total]]</f>
        <v>#DIV/0!</v>
      </c>
    </row>
    <row r="25" spans="1:33" ht="13.5" thickBot="1" x14ac:dyDescent="0.3">
      <c r="A25" s="11">
        <v>43910</v>
      </c>
      <c r="T25" s="46">
        <f t="shared" si="0"/>
        <v>0</v>
      </c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>
        <f>Table9[[#This Row],[Total 70-79]]+Table9[[#This Row],[Total 80+]]</f>
        <v>0</v>
      </c>
      <c r="AG25" s="46" t="e">
        <f>Table9[[#This Row],[Total 70+]]/Table9[[#This Row],[Total]]</f>
        <v>#DIV/0!</v>
      </c>
    </row>
    <row r="26" spans="1:33" ht="13.5" thickBot="1" x14ac:dyDescent="0.3">
      <c r="A26" s="11">
        <v>43911</v>
      </c>
      <c r="T26" s="46">
        <f t="shared" si="0"/>
        <v>0</v>
      </c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>
        <f>Table9[[#This Row],[Total 70-79]]+Table9[[#This Row],[Total 80+]]</f>
        <v>0</v>
      </c>
      <c r="AG26" s="46" t="e">
        <f>Table9[[#This Row],[Total 70+]]/Table9[[#This Row],[Total]]</f>
        <v>#DIV/0!</v>
      </c>
    </row>
    <row r="27" spans="1:33" ht="13.5" thickBot="1" x14ac:dyDescent="0.3">
      <c r="A27" s="11">
        <v>43912</v>
      </c>
      <c r="T27" s="46">
        <f t="shared" si="0"/>
        <v>0</v>
      </c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>
        <f>Table9[[#This Row],[Total 70-79]]+Table9[[#This Row],[Total 80+]]</f>
        <v>0</v>
      </c>
      <c r="AG27" s="46" t="e">
        <f>Table9[[#This Row],[Total 70+]]/Table9[[#This Row],[Total]]</f>
        <v>#DIV/0!</v>
      </c>
    </row>
    <row r="28" spans="1:33" ht="13.5" thickBot="1" x14ac:dyDescent="0.3">
      <c r="A28" s="11">
        <v>43913</v>
      </c>
      <c r="T28" s="46">
        <f t="shared" si="0"/>
        <v>0</v>
      </c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>
        <f>Table9[[#This Row],[Total 70-79]]+Table9[[#This Row],[Total 80+]]</f>
        <v>0</v>
      </c>
      <c r="AG28" s="46" t="e">
        <f>Table9[[#This Row],[Total 70+]]/Table9[[#This Row],[Total]]</f>
        <v>#DIV/0!</v>
      </c>
    </row>
    <row r="29" spans="1:33" ht="13.5" thickBot="1" x14ac:dyDescent="0.3">
      <c r="A29" s="11">
        <v>43914</v>
      </c>
      <c r="T29" s="46">
        <f t="shared" si="0"/>
        <v>0</v>
      </c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>
        <f>Table9[[#This Row],[Total 70-79]]+Table9[[#This Row],[Total 80+]]</f>
        <v>0</v>
      </c>
      <c r="AG29" s="46" t="e">
        <f>Table9[[#This Row],[Total 70+]]/Table9[[#This Row],[Total]]</f>
        <v>#DIV/0!</v>
      </c>
    </row>
    <row r="30" spans="1:33" ht="13.5" thickBot="1" x14ac:dyDescent="0.3">
      <c r="A30" s="11">
        <v>43915</v>
      </c>
      <c r="T30" s="46">
        <f t="shared" si="0"/>
        <v>0</v>
      </c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>
        <f>Table9[[#This Row],[Total 70-79]]+Table9[[#This Row],[Total 80+]]</f>
        <v>0</v>
      </c>
      <c r="AG30" s="46" t="e">
        <f>Table9[[#This Row],[Total 70+]]/Table9[[#This Row],[Total]]</f>
        <v>#DIV/0!</v>
      </c>
    </row>
    <row r="31" spans="1:33" ht="13.5" thickBot="1" x14ac:dyDescent="0.3">
      <c r="A31" s="11">
        <v>43916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3</v>
      </c>
      <c r="M31" s="46">
        <v>1</v>
      </c>
      <c r="N31" s="46">
        <v>8</v>
      </c>
      <c r="O31" s="46">
        <v>0</v>
      </c>
      <c r="P31" s="46">
        <v>14</v>
      </c>
      <c r="Q31" s="46">
        <v>1</v>
      </c>
      <c r="R31" s="46">
        <v>16</v>
      </c>
      <c r="S31" s="46">
        <v>17</v>
      </c>
      <c r="T31" s="46">
        <f t="shared" si="0"/>
        <v>60</v>
      </c>
      <c r="U31" s="46">
        <f t="shared" ref="U31:V33" si="1">B31+D31+F31+H31+J31+L31+N31+P31+R31</f>
        <v>41</v>
      </c>
      <c r="V31" s="46">
        <f t="shared" si="1"/>
        <v>19</v>
      </c>
      <c r="W31" s="46">
        <f t="shared" ref="W31:W33" si="2">B31+C31</f>
        <v>0</v>
      </c>
      <c r="X31" s="46">
        <f t="shared" ref="X31:X33" si="3">D31+E31</f>
        <v>0</v>
      </c>
      <c r="Y31" s="46">
        <f t="shared" ref="Y31:Y33" si="4">F31+G31</f>
        <v>0</v>
      </c>
      <c r="Z31" s="46">
        <f t="shared" ref="Z31:Z33" si="5">H31+I31</f>
        <v>0</v>
      </c>
      <c r="AA31" s="46">
        <f t="shared" ref="AA31:AA33" si="6">J31+K31</f>
        <v>0</v>
      </c>
      <c r="AB31" s="46">
        <f t="shared" ref="AB31:AB33" si="7">L31+M31</f>
        <v>4</v>
      </c>
      <c r="AC31" s="46">
        <f t="shared" ref="AC31:AC33" si="8">N31+O31</f>
        <v>8</v>
      </c>
      <c r="AD31" s="46">
        <f t="shared" ref="AD31:AD33" si="9">P31+Q31</f>
        <v>15</v>
      </c>
      <c r="AE31" s="46">
        <f t="shared" ref="AE31:AE33" si="10">R31+S31</f>
        <v>33</v>
      </c>
      <c r="AF31" s="46">
        <f>Table9[[#This Row],[Total 70-79]]+Table9[[#This Row],[Total 80+]]</f>
        <v>48</v>
      </c>
      <c r="AG31" s="47">
        <f>Table9[[#This Row],[Total 70+]]/Table9[[#This Row],[Total]]</f>
        <v>0.8</v>
      </c>
    </row>
    <row r="32" spans="1:33" ht="13.5" thickBot="1" x14ac:dyDescent="0.3">
      <c r="A32" s="11">
        <v>43917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1</v>
      </c>
      <c r="L32" s="46">
        <v>3</v>
      </c>
      <c r="M32" s="46">
        <v>1</v>
      </c>
      <c r="N32" s="46">
        <v>9</v>
      </c>
      <c r="O32" s="46">
        <v>1</v>
      </c>
      <c r="P32" s="46">
        <v>14</v>
      </c>
      <c r="Q32" s="46">
        <v>4</v>
      </c>
      <c r="R32" s="46">
        <v>23</v>
      </c>
      <c r="S32" s="46">
        <v>20</v>
      </c>
      <c r="T32" s="46">
        <f t="shared" ref="T32:T37" si="11">SUM(B32:S32)</f>
        <v>76</v>
      </c>
      <c r="U32" s="46">
        <f t="shared" si="1"/>
        <v>49</v>
      </c>
      <c r="V32" s="46">
        <f t="shared" si="1"/>
        <v>27</v>
      </c>
      <c r="W32" s="46">
        <f t="shared" si="2"/>
        <v>0</v>
      </c>
      <c r="X32" s="46">
        <f t="shared" si="3"/>
        <v>0</v>
      </c>
      <c r="Y32" s="46">
        <f t="shared" si="4"/>
        <v>0</v>
      </c>
      <c r="Z32" s="46">
        <f t="shared" si="5"/>
        <v>0</v>
      </c>
      <c r="AA32" s="46">
        <f t="shared" si="6"/>
        <v>1</v>
      </c>
      <c r="AB32" s="46">
        <f t="shared" si="7"/>
        <v>4</v>
      </c>
      <c r="AC32" s="46">
        <f t="shared" si="8"/>
        <v>10</v>
      </c>
      <c r="AD32" s="46">
        <f t="shared" si="9"/>
        <v>18</v>
      </c>
      <c r="AE32" s="46">
        <f t="shared" si="10"/>
        <v>43</v>
      </c>
      <c r="AF32" s="46">
        <f>Table9[[#This Row],[Total 70-79]]+Table9[[#This Row],[Total 80+]]</f>
        <v>61</v>
      </c>
      <c r="AG32" s="47">
        <f>Table9[[#This Row],[Total 70+]]/Table9[[#This Row],[Total]]</f>
        <v>0.80263157894736847</v>
      </c>
    </row>
    <row r="33" spans="1:33" ht="13.5" thickBot="1" x14ac:dyDescent="0.3">
      <c r="A33" s="11">
        <v>43918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2</v>
      </c>
      <c r="L33" s="46">
        <v>4</v>
      </c>
      <c r="M33" s="46">
        <v>1</v>
      </c>
      <c r="N33" s="46">
        <v>13</v>
      </c>
      <c r="O33" s="46">
        <v>1</v>
      </c>
      <c r="P33" s="46">
        <v>7</v>
      </c>
      <c r="Q33" s="46">
        <v>4</v>
      </c>
      <c r="R33" s="46">
        <v>31</v>
      </c>
      <c r="S33" s="46">
        <v>27</v>
      </c>
      <c r="T33" s="46">
        <f t="shared" si="11"/>
        <v>90</v>
      </c>
      <c r="U33" s="46">
        <f t="shared" si="1"/>
        <v>55</v>
      </c>
      <c r="V33" s="46">
        <f t="shared" si="1"/>
        <v>35</v>
      </c>
      <c r="W33" s="46">
        <f t="shared" si="2"/>
        <v>0</v>
      </c>
      <c r="X33" s="46">
        <f t="shared" si="3"/>
        <v>0</v>
      </c>
      <c r="Y33" s="46">
        <f t="shared" si="4"/>
        <v>0</v>
      </c>
      <c r="Z33" s="46">
        <f t="shared" si="5"/>
        <v>0</v>
      </c>
      <c r="AA33" s="46">
        <f t="shared" si="6"/>
        <v>2</v>
      </c>
      <c r="AB33" s="46">
        <f t="shared" si="7"/>
        <v>5</v>
      </c>
      <c r="AC33" s="46">
        <f t="shared" si="8"/>
        <v>14</v>
      </c>
      <c r="AD33" s="46">
        <f t="shared" si="9"/>
        <v>11</v>
      </c>
      <c r="AE33" s="46">
        <f t="shared" si="10"/>
        <v>58</v>
      </c>
      <c r="AF33" s="46">
        <f>Table9[[#This Row],[Total 70-79]]+Table9[[#This Row],[Total 80+]]</f>
        <v>69</v>
      </c>
      <c r="AG33" s="47">
        <f>Table9[[#This Row],[Total 70+]]/Table9[[#This Row],[Total]]</f>
        <v>0.76666666666666672</v>
      </c>
    </row>
    <row r="34" spans="1:33" ht="13.5" thickBot="1" x14ac:dyDescent="0.3">
      <c r="A34" s="11">
        <v>43919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2</v>
      </c>
      <c r="L34" s="46">
        <v>4</v>
      </c>
      <c r="M34" s="46">
        <v>1</v>
      </c>
      <c r="N34" s="46">
        <v>14</v>
      </c>
      <c r="O34" s="46">
        <v>1</v>
      </c>
      <c r="P34" s="46">
        <v>20</v>
      </c>
      <c r="Q34" s="46">
        <v>7</v>
      </c>
      <c r="R34" s="46">
        <v>38</v>
      </c>
      <c r="S34" s="46">
        <v>32</v>
      </c>
      <c r="T34" s="46">
        <f t="shared" si="11"/>
        <v>119</v>
      </c>
      <c r="U34" s="46">
        <f t="shared" ref="U34:V36" si="12">B34+D34+F34+H34+J34+L34+N34+P34+R34</f>
        <v>76</v>
      </c>
      <c r="V34" s="46">
        <f t="shared" si="12"/>
        <v>43</v>
      </c>
      <c r="W34" s="46">
        <f t="shared" ref="W34:W39" si="13">B34+C34</f>
        <v>0</v>
      </c>
      <c r="X34" s="46">
        <f t="shared" ref="X34:X39" si="14">D34+E34</f>
        <v>0</v>
      </c>
      <c r="Y34" s="46">
        <f t="shared" ref="Y34:Y39" si="15">F34+G34</f>
        <v>0</v>
      </c>
      <c r="Z34" s="46">
        <f t="shared" ref="Z34:Z39" si="16">H34+I34</f>
        <v>0</v>
      </c>
      <c r="AA34" s="46">
        <f t="shared" ref="AA34:AA39" si="17">J34+K34</f>
        <v>2</v>
      </c>
      <c r="AB34" s="46">
        <f t="shared" ref="AB34:AB39" si="18">L34+M34</f>
        <v>5</v>
      </c>
      <c r="AC34" s="46">
        <f t="shared" ref="AC34:AC39" si="19">N34+O34</f>
        <v>15</v>
      </c>
      <c r="AD34" s="46">
        <f t="shared" ref="AD34:AD39" si="20">P34+Q34</f>
        <v>27</v>
      </c>
      <c r="AE34" s="46">
        <f t="shared" ref="AE34:AE39" si="21">R34+S34</f>
        <v>70</v>
      </c>
      <c r="AF34" s="46">
        <f>Table9[[#This Row],[Total 70-79]]+Table9[[#This Row],[Total 80+]]</f>
        <v>97</v>
      </c>
      <c r="AG34" s="47">
        <f>Table9[[#This Row],[Total 70+]]/Table9[[#This Row],[Total]]</f>
        <v>0.81512605042016806</v>
      </c>
    </row>
    <row r="35" spans="1:33" ht="13.5" thickBot="1" x14ac:dyDescent="0.3">
      <c r="A35" s="11">
        <v>43920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2</v>
      </c>
      <c r="L35" s="46">
        <v>5</v>
      </c>
      <c r="M35" s="46">
        <v>1</v>
      </c>
      <c r="N35" s="46">
        <v>15</v>
      </c>
      <c r="O35" s="46">
        <v>1</v>
      </c>
      <c r="P35" s="46">
        <v>23</v>
      </c>
      <c r="Q35" s="46">
        <v>8</v>
      </c>
      <c r="R35" s="46">
        <v>45</v>
      </c>
      <c r="S35" s="46">
        <v>40</v>
      </c>
      <c r="T35" s="46">
        <f t="shared" si="11"/>
        <v>140</v>
      </c>
      <c r="U35" s="46">
        <f t="shared" si="12"/>
        <v>88</v>
      </c>
      <c r="V35" s="46">
        <f t="shared" si="12"/>
        <v>52</v>
      </c>
      <c r="W35" s="46">
        <f t="shared" si="13"/>
        <v>0</v>
      </c>
      <c r="X35" s="46">
        <f t="shared" si="14"/>
        <v>0</v>
      </c>
      <c r="Y35" s="46">
        <f t="shared" si="15"/>
        <v>0</v>
      </c>
      <c r="Z35" s="46">
        <f t="shared" si="16"/>
        <v>0</v>
      </c>
      <c r="AA35" s="46">
        <f t="shared" si="17"/>
        <v>2</v>
      </c>
      <c r="AB35" s="46">
        <f t="shared" si="18"/>
        <v>6</v>
      </c>
      <c r="AC35" s="46">
        <f t="shared" si="19"/>
        <v>16</v>
      </c>
      <c r="AD35" s="46">
        <f t="shared" si="20"/>
        <v>31</v>
      </c>
      <c r="AE35" s="46">
        <f t="shared" si="21"/>
        <v>85</v>
      </c>
      <c r="AF35" s="46">
        <f>Table9[[#This Row],[Total 70-79]]+Table9[[#This Row],[Total 80+]]</f>
        <v>116</v>
      </c>
      <c r="AG35" s="47">
        <f>Table9[[#This Row],[Total 70+]]/Table9[[#This Row],[Total]]</f>
        <v>0.82857142857142863</v>
      </c>
    </row>
    <row r="36" spans="1:33" ht="13.5" thickBot="1" x14ac:dyDescent="0.3">
      <c r="A36" s="11">
        <v>43921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2</v>
      </c>
      <c r="L36" s="46">
        <v>5</v>
      </c>
      <c r="M36" s="46">
        <v>1</v>
      </c>
      <c r="N36" s="46">
        <v>16</v>
      </c>
      <c r="O36" s="46">
        <v>1</v>
      </c>
      <c r="P36" s="46">
        <v>25</v>
      </c>
      <c r="Q36" s="46">
        <v>13</v>
      </c>
      <c r="R36" s="46">
        <v>50</v>
      </c>
      <c r="S36" s="46">
        <v>47</v>
      </c>
      <c r="T36" s="46">
        <f t="shared" si="11"/>
        <v>160</v>
      </c>
      <c r="U36" s="46">
        <f t="shared" si="12"/>
        <v>96</v>
      </c>
      <c r="V36" s="46">
        <f t="shared" si="12"/>
        <v>64</v>
      </c>
      <c r="W36" s="46">
        <f t="shared" si="13"/>
        <v>0</v>
      </c>
      <c r="X36" s="46">
        <f t="shared" si="14"/>
        <v>0</v>
      </c>
      <c r="Y36" s="46">
        <f t="shared" si="15"/>
        <v>0</v>
      </c>
      <c r="Z36" s="46">
        <f t="shared" si="16"/>
        <v>0</v>
      </c>
      <c r="AA36" s="46">
        <f t="shared" si="17"/>
        <v>2</v>
      </c>
      <c r="AB36" s="46">
        <f t="shared" si="18"/>
        <v>6</v>
      </c>
      <c r="AC36" s="46">
        <f t="shared" si="19"/>
        <v>17</v>
      </c>
      <c r="AD36" s="46">
        <f t="shared" si="20"/>
        <v>38</v>
      </c>
      <c r="AE36" s="46">
        <f t="shared" si="21"/>
        <v>97</v>
      </c>
      <c r="AF36" s="46">
        <f>Table9[[#This Row],[Total 70-79]]+Table9[[#This Row],[Total 80+]]</f>
        <v>135</v>
      </c>
      <c r="AG36" s="47">
        <f>Table9[[#This Row],[Total 70+]]/Table9[[#This Row],[Total]]</f>
        <v>0.84375</v>
      </c>
    </row>
    <row r="37" spans="1:33" ht="13.5" thickBot="1" x14ac:dyDescent="0.3">
      <c r="A37" s="11">
        <v>43922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2</v>
      </c>
      <c r="L37" s="46">
        <v>6</v>
      </c>
      <c r="M37" s="46">
        <v>1</v>
      </c>
      <c r="N37" s="46">
        <v>16</v>
      </c>
      <c r="O37" s="46">
        <v>1</v>
      </c>
      <c r="P37" s="46">
        <v>27</v>
      </c>
      <c r="Q37" s="46">
        <v>14</v>
      </c>
      <c r="R37" s="46">
        <v>62</v>
      </c>
      <c r="S37" s="46">
        <v>58</v>
      </c>
      <c r="T37" s="46">
        <f t="shared" si="11"/>
        <v>187</v>
      </c>
      <c r="U37" s="46">
        <f t="shared" ref="U37" si="22">B37+D37+F37+H37+J37+L37+N37+P37+R37</f>
        <v>111</v>
      </c>
      <c r="V37" s="46">
        <f t="shared" ref="V37" si="23">C37+E37+G37+I37+K37+M37+O37+Q37+S37</f>
        <v>76</v>
      </c>
      <c r="W37" s="46">
        <f t="shared" si="13"/>
        <v>0</v>
      </c>
      <c r="X37" s="46">
        <f t="shared" si="14"/>
        <v>0</v>
      </c>
      <c r="Y37" s="46">
        <f t="shared" si="15"/>
        <v>0</v>
      </c>
      <c r="Z37" s="46">
        <f t="shared" si="16"/>
        <v>0</v>
      </c>
      <c r="AA37" s="46">
        <f t="shared" si="17"/>
        <v>2</v>
      </c>
      <c r="AB37" s="46">
        <f t="shared" si="18"/>
        <v>7</v>
      </c>
      <c r="AC37" s="46">
        <f t="shared" si="19"/>
        <v>17</v>
      </c>
      <c r="AD37" s="46">
        <f t="shared" si="20"/>
        <v>41</v>
      </c>
      <c r="AE37" s="46">
        <f t="shared" si="21"/>
        <v>120</v>
      </c>
      <c r="AF37" s="46">
        <f>Table9[[#This Row],[Total 70-79]]+Table9[[#This Row],[Total 80+]]</f>
        <v>161</v>
      </c>
      <c r="AG37" s="47">
        <f>Table9[[#This Row],[Total 70+]]/Table9[[#This Row],[Total]]</f>
        <v>0.86096256684491979</v>
      </c>
    </row>
    <row r="38" spans="1:33" ht="13.5" thickBot="1" x14ac:dyDescent="0.3">
      <c r="A38" s="11">
        <v>43923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2</v>
      </c>
      <c r="L38" s="46">
        <v>6</v>
      </c>
      <c r="M38" s="46">
        <v>2</v>
      </c>
      <c r="N38" s="46">
        <v>16</v>
      </c>
      <c r="O38" s="46">
        <v>2</v>
      </c>
      <c r="P38" s="46">
        <v>30</v>
      </c>
      <c r="Q38" s="46">
        <v>15</v>
      </c>
      <c r="R38" s="46">
        <v>73</v>
      </c>
      <c r="S38" s="46">
        <v>63</v>
      </c>
      <c r="T38" s="46">
        <f t="shared" ref="T38" si="24">SUM(B38:S38)</f>
        <v>209</v>
      </c>
      <c r="U38" s="46">
        <f t="shared" ref="U38" si="25">B38+D38+F38+H38+J38+L38+N38+P38+R38</f>
        <v>125</v>
      </c>
      <c r="V38" s="46">
        <f t="shared" ref="V38" si="26">C38+E38+G38+I38+K38+M38+O38+Q38+S38</f>
        <v>84</v>
      </c>
      <c r="W38" s="46">
        <f t="shared" si="13"/>
        <v>0</v>
      </c>
      <c r="X38" s="46">
        <f t="shared" si="14"/>
        <v>0</v>
      </c>
      <c r="Y38" s="46">
        <f t="shared" si="15"/>
        <v>0</v>
      </c>
      <c r="Z38" s="46">
        <f t="shared" si="16"/>
        <v>0</v>
      </c>
      <c r="AA38" s="46">
        <f t="shared" si="17"/>
        <v>2</v>
      </c>
      <c r="AB38" s="46">
        <f t="shared" si="18"/>
        <v>8</v>
      </c>
      <c r="AC38" s="46">
        <f t="shared" si="19"/>
        <v>18</v>
      </c>
      <c r="AD38" s="46">
        <f t="shared" si="20"/>
        <v>45</v>
      </c>
      <c r="AE38" s="46">
        <f t="shared" si="21"/>
        <v>136</v>
      </c>
      <c r="AF38" s="46">
        <f>Table9[[#This Row],[Total 70-79]]+Table9[[#This Row],[Total 80+]]</f>
        <v>181</v>
      </c>
      <c r="AG38" s="47">
        <f>Table9[[#This Row],[Total 70+]]/Table9[[#This Row],[Total]]</f>
        <v>0.86602870813397126</v>
      </c>
    </row>
    <row r="39" spans="1:33" ht="13.5" thickBot="1" x14ac:dyDescent="0.3">
      <c r="A39" s="11">
        <v>43924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2</v>
      </c>
      <c r="L39" s="46">
        <v>7</v>
      </c>
      <c r="M39" s="46">
        <v>2</v>
      </c>
      <c r="N39" s="46">
        <v>18</v>
      </c>
      <c r="O39" s="46">
        <v>3</v>
      </c>
      <c r="P39" s="46">
        <v>35</v>
      </c>
      <c r="Q39" s="46">
        <v>23</v>
      </c>
      <c r="R39" s="46">
        <v>83</v>
      </c>
      <c r="S39" s="46">
        <v>73</v>
      </c>
      <c r="T39" s="46">
        <f t="shared" ref="T39" si="27">SUM(B39:S39)</f>
        <v>246</v>
      </c>
      <c r="U39" s="46">
        <f t="shared" ref="U39" si="28">B39+D39+F39+H39+J39+L39+N39+P39+R39</f>
        <v>143</v>
      </c>
      <c r="V39" s="46">
        <f t="shared" ref="V39" si="29">C39+E39+G39+I39+K39+M39+O39+Q39+S39</f>
        <v>103</v>
      </c>
      <c r="W39" s="46">
        <f t="shared" si="13"/>
        <v>0</v>
      </c>
      <c r="X39" s="46">
        <f t="shared" si="14"/>
        <v>0</v>
      </c>
      <c r="Y39" s="46">
        <f t="shared" si="15"/>
        <v>0</v>
      </c>
      <c r="Z39" s="46">
        <f t="shared" si="16"/>
        <v>0</v>
      </c>
      <c r="AA39" s="46">
        <f t="shared" si="17"/>
        <v>2</v>
      </c>
      <c r="AB39" s="46">
        <f t="shared" si="18"/>
        <v>9</v>
      </c>
      <c r="AC39" s="46">
        <f t="shared" si="19"/>
        <v>21</v>
      </c>
      <c r="AD39" s="46">
        <f t="shared" si="20"/>
        <v>58</v>
      </c>
      <c r="AE39" s="46">
        <f t="shared" si="21"/>
        <v>156</v>
      </c>
      <c r="AF39" s="46">
        <f>Table9[[#This Row],[Total 70-79]]+Table9[[#This Row],[Total 80+]]</f>
        <v>214</v>
      </c>
      <c r="AG39" s="47">
        <f>Table9[[#This Row],[Total 70+]]/Table9[[#This Row],[Total]]</f>
        <v>0.86991869918699183</v>
      </c>
    </row>
    <row r="40" spans="1:33" ht="13.5" thickBot="1" x14ac:dyDescent="0.3">
      <c r="A40" s="11">
        <v>43925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1</v>
      </c>
      <c r="K40" s="46">
        <v>3</v>
      </c>
      <c r="L40" s="46">
        <v>6</v>
      </c>
      <c r="M40" s="46">
        <v>2</v>
      </c>
      <c r="N40" s="46">
        <v>20</v>
      </c>
      <c r="O40" s="46">
        <v>4</v>
      </c>
      <c r="P40" s="46">
        <v>38</v>
      </c>
      <c r="Q40" s="46">
        <v>22</v>
      </c>
      <c r="R40" s="46">
        <v>84</v>
      </c>
      <c r="S40" s="46">
        <v>86</v>
      </c>
      <c r="T40" s="46">
        <f t="shared" ref="T40" si="30">SUM(B40:S40)</f>
        <v>266</v>
      </c>
      <c r="U40" s="46">
        <f t="shared" ref="U40" si="31">B40+D40+F40+H40+J40+L40+N40+P40+R40</f>
        <v>149</v>
      </c>
      <c r="V40" s="46">
        <f t="shared" ref="V40" si="32">C40+E40+G40+I40+K40+M40+O40+Q40+S40</f>
        <v>117</v>
      </c>
      <c r="W40" s="46">
        <f t="shared" ref="W40" si="33">B40+C40</f>
        <v>0</v>
      </c>
      <c r="X40" s="46">
        <f t="shared" ref="X40" si="34">D40+E40</f>
        <v>0</v>
      </c>
      <c r="Y40" s="46">
        <f t="shared" ref="Y40" si="35">F40+G40</f>
        <v>0</v>
      </c>
      <c r="Z40" s="46">
        <f t="shared" ref="Z40" si="36">H40+I40</f>
        <v>0</v>
      </c>
      <c r="AA40" s="46">
        <f t="shared" ref="AA40" si="37">J40+K40</f>
        <v>4</v>
      </c>
      <c r="AB40" s="46">
        <f t="shared" ref="AB40" si="38">L40+M40</f>
        <v>8</v>
      </c>
      <c r="AC40" s="46">
        <f t="shared" ref="AC40" si="39">N40+O40</f>
        <v>24</v>
      </c>
      <c r="AD40" s="46">
        <f t="shared" ref="AD40" si="40">P40+Q40</f>
        <v>60</v>
      </c>
      <c r="AE40" s="46">
        <f t="shared" ref="AE40" si="41">R40+S40</f>
        <v>170</v>
      </c>
      <c r="AF40" s="46">
        <f>Table9[[#This Row],[Total 70-79]]+Table9[[#This Row],[Total 80+]]</f>
        <v>230</v>
      </c>
      <c r="AG40" s="47">
        <f>Table9[[#This Row],[Total 70+]]/Table9[[#This Row],[Total]]</f>
        <v>0.86466165413533835</v>
      </c>
    </row>
    <row r="41" spans="1:33" ht="13.5" thickBot="1" x14ac:dyDescent="0.3">
      <c r="A41" s="11">
        <v>43926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1</v>
      </c>
      <c r="K41" s="46">
        <v>3</v>
      </c>
      <c r="L41" s="46">
        <v>6</v>
      </c>
      <c r="M41" s="46">
        <v>2</v>
      </c>
      <c r="N41" s="46">
        <v>21</v>
      </c>
      <c r="O41" s="46">
        <v>6</v>
      </c>
      <c r="P41" s="46">
        <v>42</v>
      </c>
      <c r="Q41" s="46">
        <v>24</v>
      </c>
      <c r="R41" s="46">
        <v>98</v>
      </c>
      <c r="S41" s="46">
        <v>92</v>
      </c>
      <c r="T41" s="46">
        <f t="shared" ref="T41" si="42">SUM(B41:S41)</f>
        <v>295</v>
      </c>
      <c r="U41" s="46">
        <f t="shared" ref="U41" si="43">B41+D41+F41+H41+J41+L41+N41+P41+R41</f>
        <v>168</v>
      </c>
      <c r="V41" s="46">
        <f t="shared" ref="V41" si="44">C41+E41+G41+I41+K41+M41+O41+Q41+S41</f>
        <v>127</v>
      </c>
      <c r="W41" s="46">
        <f t="shared" ref="W41" si="45">B41+C41</f>
        <v>0</v>
      </c>
      <c r="X41" s="46">
        <f t="shared" ref="X41" si="46">D41+E41</f>
        <v>0</v>
      </c>
      <c r="Y41" s="46">
        <f t="shared" ref="Y41" si="47">F41+G41</f>
        <v>0</v>
      </c>
      <c r="Z41" s="46">
        <f t="shared" ref="Z41" si="48">H41+I41</f>
        <v>0</v>
      </c>
      <c r="AA41" s="46">
        <f t="shared" ref="AA41" si="49">J41+K41</f>
        <v>4</v>
      </c>
      <c r="AB41" s="46">
        <f t="shared" ref="AB41" si="50">L41+M41</f>
        <v>8</v>
      </c>
      <c r="AC41" s="46">
        <f t="shared" ref="AC41" si="51">N41+O41</f>
        <v>27</v>
      </c>
      <c r="AD41" s="46">
        <f t="shared" ref="AD41" si="52">P41+Q41</f>
        <v>66</v>
      </c>
      <c r="AE41" s="46">
        <f t="shared" ref="AE41" si="53">R41+S41</f>
        <v>190</v>
      </c>
      <c r="AF41" s="46">
        <f>Table9[[#This Row],[Total 70-79]]+Table9[[#This Row],[Total 80+]]</f>
        <v>256</v>
      </c>
      <c r="AG41" s="47">
        <f>Table9[[#This Row],[Total 70+]]/Table9[[#This Row],[Total]]</f>
        <v>0.8677966101694915</v>
      </c>
    </row>
    <row r="42" spans="1:33" ht="13.5" thickBot="1" x14ac:dyDescent="0.3">
      <c r="A42" s="11">
        <v>43927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1</v>
      </c>
      <c r="K42" s="46">
        <v>3</v>
      </c>
      <c r="L42" s="46">
        <v>6</v>
      </c>
      <c r="M42" s="46">
        <v>2</v>
      </c>
      <c r="N42" s="46">
        <v>22</v>
      </c>
      <c r="O42" s="46">
        <v>7</v>
      </c>
      <c r="P42" s="46">
        <v>45</v>
      </c>
      <c r="Q42" s="46">
        <v>26</v>
      </c>
      <c r="R42" s="46">
        <v>100</v>
      </c>
      <c r="S42" s="46">
        <v>99</v>
      </c>
      <c r="T42" s="46">
        <f t="shared" ref="T42" si="54">SUM(B42:S42)</f>
        <v>311</v>
      </c>
      <c r="U42" s="46">
        <f t="shared" ref="U42" si="55">B42+D42+F42+H42+J42+L42+N42+P42+R42</f>
        <v>174</v>
      </c>
      <c r="V42" s="46">
        <f t="shared" ref="V42" si="56">C42+E42+G42+I42+K42+M42+O42+Q42+S42</f>
        <v>137</v>
      </c>
      <c r="W42" s="46">
        <f t="shared" ref="W42" si="57">B42+C42</f>
        <v>0</v>
      </c>
      <c r="X42" s="46">
        <f t="shared" ref="X42" si="58">D42+E42</f>
        <v>0</v>
      </c>
      <c r="Y42" s="46">
        <f t="shared" ref="Y42" si="59">F42+G42</f>
        <v>0</v>
      </c>
      <c r="Z42" s="46">
        <f t="shared" ref="Z42" si="60">H42+I42</f>
        <v>0</v>
      </c>
      <c r="AA42" s="46">
        <f t="shared" ref="AA42" si="61">J42+K42</f>
        <v>4</v>
      </c>
      <c r="AB42" s="46">
        <f t="shared" ref="AB42" si="62">L42+M42</f>
        <v>8</v>
      </c>
      <c r="AC42" s="46">
        <f t="shared" ref="AC42" si="63">N42+O42</f>
        <v>29</v>
      </c>
      <c r="AD42" s="46">
        <f t="shared" ref="AD42" si="64">P42+Q42</f>
        <v>71</v>
      </c>
      <c r="AE42" s="46">
        <f t="shared" ref="AE42" si="65">R42+S42</f>
        <v>199</v>
      </c>
      <c r="AF42" s="46">
        <f>Table9[[#This Row],[Total 70-79]]+Table9[[#This Row],[Total 80+]]</f>
        <v>270</v>
      </c>
      <c r="AG42" s="47">
        <f>Table9[[#This Row],[Total 70+]]/Table9[[#This Row],[Total]]</f>
        <v>0.86816720257234725</v>
      </c>
    </row>
    <row r="43" spans="1:33" ht="13.5" thickBot="1" x14ac:dyDescent="0.3">
      <c r="A43" s="11">
        <v>43928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>
        <f>Table9[[#This Row],[Total 70-79]]+Table9[[#This Row],[Total 80+]]</f>
        <v>0</v>
      </c>
      <c r="AG43" s="46" t="e">
        <f>Table9[[#This Row],[Total 70+]]/Table9[[#This Row],[Total]]</f>
        <v>#DIV/0!</v>
      </c>
    </row>
    <row r="44" spans="1:33" ht="13.5" thickBot="1" x14ac:dyDescent="0.3">
      <c r="A44" s="11">
        <v>43929</v>
      </c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>
        <f>Table9[[#This Row],[Total 70-79]]+Table9[[#This Row],[Total 80+]]</f>
        <v>0</v>
      </c>
      <c r="AG44" s="46" t="e">
        <f>Table9[[#This Row],[Total 70+]]/Table9[[#This Row],[Total]]</f>
        <v>#DIV/0!</v>
      </c>
    </row>
    <row r="45" spans="1:33" ht="13.5" thickBot="1" x14ac:dyDescent="0.3">
      <c r="A45" s="11">
        <v>43930</v>
      </c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>
        <f>Table9[[#This Row],[Total 70-79]]+Table9[[#This Row],[Total 80+]]</f>
        <v>0</v>
      </c>
      <c r="AG45" s="46" t="e">
        <f>Table9[[#This Row],[Total 70+]]/Table9[[#This Row],[Total]]</f>
        <v>#DIV/0!</v>
      </c>
    </row>
  </sheetData>
  <conditionalFormatting sqref="W31:AE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S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S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S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9:AE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S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AE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S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1:AE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S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2:AE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S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L21" sqref="L21"/>
    </sheetView>
  </sheetViews>
  <sheetFormatPr defaultRowHeight="15" x14ac:dyDescent="0.25"/>
  <cols>
    <col min="1" max="1" width="22.140625" bestFit="1" customWidth="1"/>
  </cols>
  <sheetData>
    <row r="4" spans="1:8" x14ac:dyDescent="0.25">
      <c r="B4" s="42">
        <v>9</v>
      </c>
      <c r="C4" s="42">
        <v>10</v>
      </c>
      <c r="D4" s="42">
        <v>11</v>
      </c>
      <c r="E4" s="42">
        <v>12</v>
      </c>
      <c r="F4" s="42">
        <v>13</v>
      </c>
      <c r="G4" s="42">
        <v>14</v>
      </c>
      <c r="H4" s="42">
        <v>15</v>
      </c>
    </row>
    <row r="5" spans="1:8" x14ac:dyDescent="0.25">
      <c r="A5" s="40" t="s">
        <v>18</v>
      </c>
      <c r="B5" s="34">
        <f>IFERROR(SUMIFS(Data!$K:$K,Data!$AL:$AL,Week!B4),0)</f>
        <v>70</v>
      </c>
      <c r="C5" s="34">
        <f>IFERROR(SUMIFS(Data!$K:$K,Data!$AL:$AL,Week!C4),0)</f>
        <v>154</v>
      </c>
      <c r="D5" s="34">
        <f>IFERROR(SUMIFS(Data!$K:$K,Data!$AL:$AL,Week!D4),0)</f>
        <v>1480</v>
      </c>
      <c r="E5" s="34">
        <f>IFERROR(SUMIFS(Data!$K:$K,Data!$AL:$AL,Week!E4),0)</f>
        <v>8150</v>
      </c>
      <c r="F5" s="34">
        <f>IFERROR(SUMIFS(Data!$K:$K,Data!$AL:$AL,Week!F4),0)</f>
        <v>22900</v>
      </c>
      <c r="G5" s="34">
        <f>IFERROR(SUMIFS(Data!$K:$K,Data!$AL:$AL,Week!G4),0)</f>
        <v>48333</v>
      </c>
      <c r="H5" s="34">
        <f>IFERROR(SUMIFS(Data!$K:$K,Data!$AL:$AL,Week!H4),0)</f>
        <v>10707</v>
      </c>
    </row>
    <row r="6" spans="1:8" x14ac:dyDescent="0.25">
      <c r="A6" s="40" t="s">
        <v>21</v>
      </c>
      <c r="B6" s="34">
        <f>IFERROR(SUMIFS(Data!$L:$L,Data!$AL:$AL,Week!B4),0)</f>
        <v>0</v>
      </c>
      <c r="C6" s="34">
        <f>IFERROR(SUMIFS(Data!$L:$L,Data!$AL:$AL,Week!C4),0)</f>
        <v>21</v>
      </c>
      <c r="D6" s="34">
        <f>IFERROR(SUMIFS(Data!$L:$L,Data!$AL:$AL,Week!D4),0)</f>
        <v>148</v>
      </c>
      <c r="E6" s="34">
        <f>IFERROR(SUMIFS(Data!$L:$L,Data!$AL:$AL,Week!E4),0)</f>
        <v>1111</v>
      </c>
      <c r="F6" s="34">
        <f>IFERROR(SUMIFS(Data!$L:$L,Data!$AL:$AL,Week!F4),0)</f>
        <v>3890</v>
      </c>
      <c r="G6" s="34">
        <f>IFERROR(SUMIFS(Data!$L:$L,Data!$AL:$AL,Week!G4),0)</f>
        <v>5354</v>
      </c>
      <c r="H6" s="34">
        <f>IFERROR(SUMIFS(Data!$L:$L,Data!$AL:$AL,Week!H4),0)</f>
        <v>1206</v>
      </c>
    </row>
    <row r="7" spans="1:8" x14ac:dyDescent="0.25">
      <c r="A7" s="40" t="s">
        <v>19</v>
      </c>
      <c r="B7" s="34">
        <f>IFERROR(SUMIFS(Data!$M:$M,Data!$AL:$AL,Week!B4),0)</f>
        <v>0</v>
      </c>
      <c r="C7" s="34">
        <f>IFERROR(SUMIFS(Data!$M:$M,Data!$AL:$AL,Week!C4),0)</f>
        <v>0</v>
      </c>
      <c r="D7" s="34">
        <f>IFERROR(SUMIFS(Data!$M:$M,Data!$AL:$AL,Week!D4),0)</f>
        <v>1</v>
      </c>
      <c r="E7" s="34">
        <f>IFERROR(SUMIFS(Data!$M:$M,Data!$AL:$AL,Week!E4),0)</f>
        <v>4</v>
      </c>
      <c r="F7" s="34">
        <f>IFERROR(SUMIFS(Data!$M:$M,Data!$AL:$AL,Week!F4),0)</f>
        <v>38</v>
      </c>
      <c r="G7" s="34">
        <f>IFERROR(SUMIFS(Data!$M:$M,Data!$AL:$AL,Week!G4),0)</f>
        <v>32</v>
      </c>
      <c r="H7" s="34">
        <f>IFERROR(SUMIFS(Data!$M:$M,Data!$AL:$AL,Week!H4),0)</f>
        <v>65</v>
      </c>
    </row>
    <row r="8" spans="1:8" x14ac:dyDescent="0.25">
      <c r="A8" s="40" t="s">
        <v>20</v>
      </c>
      <c r="B8" s="34">
        <f>IFERROR(SUMIFS(Data!$N:$N,Data!$AL:$AL,Week!B4),0)</f>
        <v>0</v>
      </c>
      <c r="C8" s="34">
        <f>IFERROR(SUMIFS(Data!$N:$N,Data!$AL:$AL,Week!C4),0)</f>
        <v>0</v>
      </c>
      <c r="D8" s="34">
        <f>IFERROR(SUMIFS(Data!$N:$N,Data!$AL:$AL,Week!D4),0)</f>
        <v>0</v>
      </c>
      <c r="E8" s="34">
        <f>IFERROR(SUMIFS(Data!$N:$N,Data!$AL:$AL,Week!E4),0)</f>
        <v>12</v>
      </c>
      <c r="F8" s="34">
        <f>IFERROR(SUMIFS(Data!$N:$N,Data!$AL:$AL,Week!F4),0)</f>
        <v>88</v>
      </c>
      <c r="G8" s="34">
        <f>IFERROR(SUMIFS(Data!$N:$N,Data!$AL:$AL,Week!G4),0)</f>
        <v>166</v>
      </c>
      <c r="H8" s="34">
        <f>IFERROR(SUMIFS(Data!$N:$N,Data!$AL:$AL,Week!H4),0)</f>
        <v>45</v>
      </c>
    </row>
    <row r="9" spans="1:8" x14ac:dyDescent="0.25">
      <c r="A9" s="40" t="s">
        <v>22</v>
      </c>
      <c r="B9" s="34">
        <f>IFERROR(SUMIFS(Data!$O:$O,Data!$AL:$AL,Week!B4),0)</f>
        <v>0</v>
      </c>
      <c r="C9" s="34">
        <f>IFERROR(SUMIFS(Data!$O:$O,Data!$AL:$AL,Week!C4),0)</f>
        <v>0</v>
      </c>
      <c r="D9" s="34">
        <f>IFERROR(SUMIFS(Data!$O:$O,Data!$AL:$AL,Week!D4),0)</f>
        <v>0</v>
      </c>
      <c r="E9" s="34">
        <f>IFERROR(SUMIFS(Data!$O:$O,Data!$AL:$AL,Week!E4),0)</f>
        <v>7515</v>
      </c>
      <c r="F9" s="34">
        <f>IFERROR(SUMIFS(Data!$O:$O,Data!$AL:$AL,Week!F4),0)</f>
        <v>15131</v>
      </c>
      <c r="G9" s="34">
        <f>IFERROR(SUMIFS(Data!$O:$O,Data!$AL:$AL,Week!G4),0)</f>
        <v>42399</v>
      </c>
      <c r="H9" s="34">
        <f>IFERROR(SUMIFS(Data!$O:$O,Data!$AL:$AL,Week!H4),0)</f>
        <v>10519</v>
      </c>
    </row>
    <row r="10" spans="1:8" x14ac:dyDescent="0.25">
      <c r="A10" s="40" t="s">
        <v>23</v>
      </c>
      <c r="B10" s="34">
        <f>IFERROR(SUMIFS(Data!$P:$P,Data!$AL:$AL,Week!B4),0)</f>
        <v>0</v>
      </c>
      <c r="C10" s="34">
        <f>IFERROR(SUMIFS(Data!$P:$P,Data!$AL:$AL,Week!C4),0)</f>
        <v>21</v>
      </c>
      <c r="D10" s="34">
        <f>IFERROR(SUMIFS(Data!$P:$P,Data!$AL:$AL,Week!D4),0)</f>
        <v>93</v>
      </c>
      <c r="E10" s="34">
        <f>IFERROR(SUMIFS(Data!$P:$P,Data!$AL:$AL,Week!E4),0)</f>
        <v>42</v>
      </c>
      <c r="F10" s="34">
        <f>IFERROR(SUMIFS(Data!$P:$P,Data!$AL:$AL,Week!F4),0)</f>
        <v>262</v>
      </c>
      <c r="G10" s="34">
        <f>IFERROR(SUMIFS(Data!$P:$P,Data!$AL:$AL,Week!G4),0)</f>
        <v>657</v>
      </c>
      <c r="H10" s="34">
        <f>IFERROR(SUMIFS(Data!$P:$P,Data!$AL:$AL,Week!H4),0)</f>
        <v>24</v>
      </c>
    </row>
    <row r="11" spans="1:8" x14ac:dyDescent="0.25">
      <c r="A11" s="40" t="s">
        <v>24</v>
      </c>
      <c r="B11" s="34">
        <f>IFERROR(SUMIFS(Data!$Q:$Q,Data!$AL:$AL,Week!B4),0)</f>
        <v>0</v>
      </c>
      <c r="C11" s="34">
        <f>IFERROR(SUMIFS(Data!$Q:$Q,Data!$AL:$AL,Week!C4),0)</f>
        <v>0</v>
      </c>
      <c r="D11" s="34">
        <f>IFERROR(SUMIFS(Data!$Q:$Q,Data!$AL:$AL,Week!D4),0)</f>
        <v>10</v>
      </c>
      <c r="E11" s="34">
        <f>IFERROR(SUMIFS(Data!$Q:$Q,Data!$AL:$AL,Week!E4),0)</f>
        <v>25</v>
      </c>
      <c r="F11" s="34">
        <f>IFERROR(SUMIFS(Data!$Q:$Q,Data!$AL:$AL,Week!F4),0)</f>
        <v>54</v>
      </c>
      <c r="G11" s="34">
        <f>IFERROR(SUMIFS(Data!$Q:$Q,Data!$AL:$AL,Week!G4),0)</f>
        <v>162</v>
      </c>
      <c r="H11" s="34">
        <f>IFERROR(SUMIFS(Data!$Q:$Q,Data!$AL:$AL,Week!H4),0)</f>
        <v>19</v>
      </c>
    </row>
    <row r="12" spans="1:8" x14ac:dyDescent="0.25">
      <c r="A12" s="40" t="s">
        <v>25</v>
      </c>
      <c r="B12" s="34">
        <f>IFERROR(SUMIFS(Data!$R:$R,Data!$AL:$AL,Week!B4),0)</f>
        <v>0</v>
      </c>
      <c r="C12" s="34">
        <f>IFERROR(SUMIFS(Data!$R:$R,Data!$AL:$AL,Week!C4),0)</f>
        <v>47</v>
      </c>
      <c r="D12" s="34">
        <f>IFERROR(SUMIFS(Data!$R:$R,Data!$AL:$AL,Week!D4),0)</f>
        <v>79</v>
      </c>
      <c r="E12" s="34">
        <f>IFERROR(SUMIFS(Data!$R:$R,Data!$AL:$AL,Week!E4),0)</f>
        <v>933</v>
      </c>
      <c r="F12" s="34">
        <f>IFERROR(SUMIFS(Data!$R:$R,Data!$AL:$AL,Week!F4),0)</f>
        <v>3879</v>
      </c>
      <c r="G12" s="34">
        <f>IFERROR(SUMIFS(Data!$R:$R,Data!$AL:$AL,Week!G4),0)</f>
        <v>580</v>
      </c>
      <c r="H12" s="34">
        <f>IFERROR(SUMIFS(Data!$R:$R,Data!$AL:$AL,Week!H4),0)</f>
        <v>-1018</v>
      </c>
    </row>
    <row r="13" spans="1:8" x14ac:dyDescent="0.25">
      <c r="A13" s="40" t="s">
        <v>26</v>
      </c>
      <c r="B13" s="34">
        <f>IFERROR(SUMIFS(Data!$S:$S,Data!$AL:$AL,Week!B4),0)</f>
        <v>0</v>
      </c>
      <c r="C13" s="34">
        <f>IFERROR(SUMIFS(Data!$S:$S,Data!$AL:$AL,Week!C4),0)</f>
        <v>412</v>
      </c>
      <c r="D13" s="34">
        <f>IFERROR(SUMIFS(Data!$S:$S,Data!$AL:$AL,Week!D4),0)</f>
        <v>4599</v>
      </c>
      <c r="E13" s="34">
        <f>IFERROR(SUMIFS(Data!$S:$S,Data!$AL:$AL,Week!E4),0)</f>
        <v>8144</v>
      </c>
      <c r="F13" s="34">
        <f>IFERROR(SUMIFS(Data!$S:$S,Data!$AL:$AL,Week!F4),0)</f>
        <v>6772</v>
      </c>
      <c r="G13" s="34">
        <f>IFERROR(SUMIFS(Data!$S:$S,Data!$AL:$AL,Week!G4),0)</f>
        <v>2931</v>
      </c>
      <c r="H13" s="34">
        <f>IFERROR(SUMIFS(Data!$S:$S,Data!$AL:$AL,Week!H4),0)</f>
        <v>612</v>
      </c>
    </row>
    <row r="14" spans="1:8" x14ac:dyDescent="0.25">
      <c r="A14" s="40"/>
      <c r="B14" s="33"/>
    </row>
    <row r="15" spans="1:8" x14ac:dyDescent="0.25">
      <c r="A15" s="40"/>
      <c r="B15" s="33"/>
    </row>
    <row r="16" spans="1:8" x14ac:dyDescent="0.25">
      <c r="A16" s="40" t="s">
        <v>64</v>
      </c>
      <c r="B16" s="43">
        <f>B5/(SUM($B5:$H5))</f>
        <v>7.6257707475434124E-4</v>
      </c>
      <c r="C16" s="43">
        <f>C5/(SUM($B5:$H5))</f>
        <v>1.6776695644595508E-3</v>
      </c>
      <c r="D16" s="43">
        <f t="shared" ref="D16:H17" si="0">D5/(SUM($B5:$H5))</f>
        <v>1.6123058151948928E-2</v>
      </c>
      <c r="E16" s="43">
        <f t="shared" si="0"/>
        <v>8.8785759417826876E-2</v>
      </c>
      <c r="F16" s="43">
        <f t="shared" si="0"/>
        <v>0.24947164302677735</v>
      </c>
      <c r="G16" s="43">
        <f t="shared" si="0"/>
        <v>0.52653768220145103</v>
      </c>
      <c r="H16" s="43">
        <f t="shared" si="0"/>
        <v>0.11664161056278188</v>
      </c>
    </row>
    <row r="17" spans="1:8" x14ac:dyDescent="0.25">
      <c r="A17" s="40" t="s">
        <v>63</v>
      </c>
      <c r="B17" s="43">
        <f>B6/(SUM($B6:$H6))</f>
        <v>0</v>
      </c>
      <c r="C17" s="43">
        <f>C6/(SUM($B6:$H6))</f>
        <v>1.7902813299232737E-3</v>
      </c>
      <c r="D17" s="43">
        <f t="shared" si="0"/>
        <v>1.2617220801364024E-2</v>
      </c>
      <c r="E17" s="43">
        <f t="shared" si="0"/>
        <v>9.4714407502131281E-2</v>
      </c>
      <c r="F17" s="43">
        <f t="shared" si="0"/>
        <v>0.33162830349531119</v>
      </c>
      <c r="G17" s="43">
        <f t="shared" si="0"/>
        <v>0.45643648763853367</v>
      </c>
      <c r="H17" s="43">
        <f t="shared" si="0"/>
        <v>0.10281329923273658</v>
      </c>
    </row>
    <row r="18" spans="1:8" x14ac:dyDescent="0.25">
      <c r="A18" s="40" t="s">
        <v>65</v>
      </c>
      <c r="B18" s="43">
        <f t="shared" ref="B18:H24" si="1">B7/(SUM($B7:$H7))</f>
        <v>0</v>
      </c>
      <c r="C18" s="43">
        <f t="shared" si="1"/>
        <v>0</v>
      </c>
      <c r="D18" s="43">
        <f t="shared" si="1"/>
        <v>7.1428571428571426E-3</v>
      </c>
      <c r="E18" s="43">
        <f t="shared" si="1"/>
        <v>2.8571428571428571E-2</v>
      </c>
      <c r="F18" s="43">
        <f t="shared" si="1"/>
        <v>0.27142857142857141</v>
      </c>
      <c r="G18" s="43">
        <f t="shared" si="1"/>
        <v>0.22857142857142856</v>
      </c>
      <c r="H18" s="43">
        <f t="shared" si="1"/>
        <v>0.4642857142857143</v>
      </c>
    </row>
    <row r="19" spans="1:8" x14ac:dyDescent="0.25">
      <c r="A19" s="40" t="s">
        <v>66</v>
      </c>
      <c r="B19" s="43">
        <f t="shared" si="1"/>
        <v>0</v>
      </c>
      <c r="C19" s="43">
        <f t="shared" si="1"/>
        <v>0</v>
      </c>
      <c r="D19" s="43">
        <f t="shared" si="1"/>
        <v>0</v>
      </c>
      <c r="E19" s="43">
        <f t="shared" si="1"/>
        <v>3.8585209003215437E-2</v>
      </c>
      <c r="F19" s="43">
        <f t="shared" si="1"/>
        <v>0.28295819935691319</v>
      </c>
      <c r="G19" s="43">
        <f t="shared" si="1"/>
        <v>0.5337620578778135</v>
      </c>
      <c r="H19" s="43">
        <f t="shared" si="1"/>
        <v>0.14469453376205788</v>
      </c>
    </row>
    <row r="20" spans="1:8" x14ac:dyDescent="0.25">
      <c r="A20" s="40" t="s">
        <v>67</v>
      </c>
      <c r="B20" s="43">
        <f t="shared" si="1"/>
        <v>0</v>
      </c>
      <c r="C20" s="43">
        <f t="shared" si="1"/>
        <v>0</v>
      </c>
      <c r="D20" s="43">
        <f t="shared" si="1"/>
        <v>0</v>
      </c>
      <c r="E20" s="43">
        <f t="shared" si="1"/>
        <v>9.9452120057170079E-2</v>
      </c>
      <c r="F20" s="43">
        <f t="shared" si="1"/>
        <v>0.20024085543380446</v>
      </c>
      <c r="G20" s="43">
        <f t="shared" si="1"/>
        <v>0.56110052405907573</v>
      </c>
      <c r="H20" s="43">
        <f t="shared" si="1"/>
        <v>0.1392065004499497</v>
      </c>
    </row>
    <row r="21" spans="1:8" x14ac:dyDescent="0.25">
      <c r="A21" s="40" t="s">
        <v>68</v>
      </c>
      <c r="B21" s="43">
        <f t="shared" si="1"/>
        <v>0</v>
      </c>
      <c r="C21" s="43">
        <f t="shared" si="1"/>
        <v>1.9108280254777069E-2</v>
      </c>
      <c r="D21" s="43">
        <f t="shared" si="1"/>
        <v>8.4622383985441307E-2</v>
      </c>
      <c r="E21" s="43">
        <f t="shared" si="1"/>
        <v>3.8216560509554139E-2</v>
      </c>
      <c r="F21" s="43">
        <f t="shared" si="1"/>
        <v>0.23839854413102821</v>
      </c>
      <c r="G21" s="43">
        <f t="shared" si="1"/>
        <v>0.59781619654231122</v>
      </c>
      <c r="H21" s="43">
        <f t="shared" si="1"/>
        <v>2.1838034576888082E-2</v>
      </c>
    </row>
    <row r="22" spans="1:8" x14ac:dyDescent="0.25">
      <c r="A22" s="40" t="s">
        <v>69</v>
      </c>
      <c r="B22" s="43">
        <f t="shared" si="1"/>
        <v>0</v>
      </c>
      <c r="C22" s="43">
        <f t="shared" si="1"/>
        <v>0</v>
      </c>
      <c r="D22" s="43">
        <f t="shared" si="1"/>
        <v>3.7037037037037035E-2</v>
      </c>
      <c r="E22" s="43">
        <f t="shared" si="1"/>
        <v>9.2592592592592587E-2</v>
      </c>
      <c r="F22" s="43">
        <f t="shared" si="1"/>
        <v>0.2</v>
      </c>
      <c r="G22" s="43">
        <f t="shared" si="1"/>
        <v>0.6</v>
      </c>
      <c r="H22" s="43">
        <f t="shared" si="1"/>
        <v>7.0370370370370375E-2</v>
      </c>
    </row>
    <row r="23" spans="1:8" x14ac:dyDescent="0.25">
      <c r="A23" s="40" t="s">
        <v>70</v>
      </c>
      <c r="B23" s="43">
        <f t="shared" si="1"/>
        <v>0</v>
      </c>
      <c r="C23" s="43">
        <f t="shared" si="1"/>
        <v>1.0444444444444444E-2</v>
      </c>
      <c r="D23" s="43">
        <f t="shared" si="1"/>
        <v>1.7555555555555557E-2</v>
      </c>
      <c r="E23" s="43">
        <f t="shared" si="1"/>
        <v>0.20733333333333334</v>
      </c>
      <c r="F23" s="43">
        <f t="shared" si="1"/>
        <v>0.86199999999999999</v>
      </c>
      <c r="G23" s="43">
        <f t="shared" si="1"/>
        <v>0.12888888888888889</v>
      </c>
      <c r="H23" s="43">
        <f t="shared" si="1"/>
        <v>-0.22622222222222221</v>
      </c>
    </row>
    <row r="24" spans="1:8" x14ac:dyDescent="0.25">
      <c r="A24" s="40" t="s">
        <v>71</v>
      </c>
      <c r="B24" s="43">
        <f t="shared" si="1"/>
        <v>0</v>
      </c>
      <c r="C24" s="43">
        <f t="shared" si="1"/>
        <v>1.7554324669791222E-2</v>
      </c>
      <c r="D24" s="43">
        <f t="shared" si="1"/>
        <v>0.19595227950575203</v>
      </c>
      <c r="E24" s="43">
        <f t="shared" si="1"/>
        <v>0.3469961653174265</v>
      </c>
      <c r="F24" s="43">
        <f t="shared" si="1"/>
        <v>0.28853855986365573</v>
      </c>
      <c r="G24" s="43">
        <f t="shared" si="1"/>
        <v>0.12488282914358756</v>
      </c>
      <c r="H24" s="43">
        <f t="shared" si="1"/>
        <v>2.6075841499786961E-2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G36" sqref="G36"/>
    </sheetView>
  </sheetViews>
  <sheetFormatPr defaultRowHeight="12.75" x14ac:dyDescent="0.2"/>
  <cols>
    <col min="1" max="1" width="22.140625" style="40" bestFit="1" customWidth="1"/>
    <col min="2" max="16384" width="9.140625" style="33"/>
  </cols>
  <sheetData>
    <row r="4" spans="1:8" x14ac:dyDescent="0.2">
      <c r="B4" s="41">
        <v>2</v>
      </c>
      <c r="C4" s="41">
        <v>3</v>
      </c>
      <c r="D4" s="41">
        <v>4</v>
      </c>
      <c r="E4" s="41">
        <v>5</v>
      </c>
      <c r="F4" s="41">
        <v>6</v>
      </c>
      <c r="G4" s="41">
        <v>7</v>
      </c>
      <c r="H4" s="41">
        <v>1</v>
      </c>
    </row>
    <row r="5" spans="1:8" x14ac:dyDescent="0.2">
      <c r="B5" s="42" t="s">
        <v>56</v>
      </c>
      <c r="C5" s="42" t="s">
        <v>57</v>
      </c>
      <c r="D5" s="42" t="s">
        <v>58</v>
      </c>
      <c r="E5" s="42" t="s">
        <v>59</v>
      </c>
      <c r="F5" s="42" t="s">
        <v>60</v>
      </c>
      <c r="G5" s="42" t="s">
        <v>61</v>
      </c>
      <c r="H5" s="42" t="s">
        <v>62</v>
      </c>
    </row>
    <row r="6" spans="1:8" x14ac:dyDescent="0.2">
      <c r="A6" s="40" t="s">
        <v>18</v>
      </c>
      <c r="B6" s="34">
        <f>IFERROR(SUMIFS(Data!$K:$K,Data!$AN:$AN,Weekday!B4),0)</f>
        <v>14178</v>
      </c>
      <c r="C6" s="34">
        <f>IFERROR(SUMIFS(Data!$K:$K,Data!$AN:$AN,Weekday!C4),0)</f>
        <v>10854</v>
      </c>
      <c r="D6" s="34">
        <f>IFERROR(SUMIFS(Data!$K:$K,Data!$AN:$AN,Weekday!D4),0)</f>
        <v>14226</v>
      </c>
      <c r="E6" s="34">
        <f>IFERROR(SUMIFS(Data!$K:$K,Data!$AN:$AN,Weekday!E4),0)</f>
        <v>9756</v>
      </c>
      <c r="F6" s="34">
        <f>IFERROR(SUMIFS(Data!$K:$K,Data!$AN:$AN,Weekday!F4),0)</f>
        <v>13040</v>
      </c>
      <c r="G6" s="34">
        <f>IFERROR(SUMIFS(Data!$K:$K,Data!$AN:$AN,Weekday!G4),0)</f>
        <v>16605</v>
      </c>
      <c r="H6" s="34">
        <f>IFERROR(SUMIFS(Data!$K:$K,Data!$AN:$AN,Weekday!H4),0)</f>
        <v>13135</v>
      </c>
    </row>
    <row r="7" spans="1:8" x14ac:dyDescent="0.2">
      <c r="A7" s="40" t="s">
        <v>21</v>
      </c>
      <c r="B7" s="34">
        <f>IFERROR(SUMIFS(Data!$L:$L,Data!$AN:$AN,Weekday!B4),0)</f>
        <v>1455</v>
      </c>
      <c r="C7" s="34">
        <f>IFERROR(SUMIFS(Data!$L:$L,Data!$AN:$AN,Weekday!C4),0)</f>
        <v>1458</v>
      </c>
      <c r="D7" s="34">
        <f>IFERROR(SUMIFS(Data!$L:$L,Data!$AN:$AN,Weekday!D4),0)</f>
        <v>1655</v>
      </c>
      <c r="E7" s="34">
        <f>IFERROR(SUMIFS(Data!$L:$L,Data!$AN:$AN,Weekday!E4),0)</f>
        <v>1497</v>
      </c>
      <c r="F7" s="34">
        <f>IFERROR(SUMIFS(Data!$L:$L,Data!$AN:$AN,Weekday!F4),0)</f>
        <v>1849</v>
      </c>
      <c r="G7" s="34">
        <f>IFERROR(SUMIFS(Data!$L:$L,Data!$AN:$AN,Weekday!G4),0)</f>
        <v>1865</v>
      </c>
      <c r="H7" s="34">
        <f>IFERROR(SUMIFS(Data!$L:$L,Data!$AN:$AN,Weekday!H4),0)</f>
        <v>1951</v>
      </c>
    </row>
    <row r="8" spans="1:8" x14ac:dyDescent="0.2">
      <c r="A8" s="40" t="s">
        <v>19</v>
      </c>
      <c r="B8" s="34">
        <f>IFERROR(SUMIFS(Data!$M:$M,Data!$AN:$AN,Weekday!B4),0)</f>
        <v>75</v>
      </c>
      <c r="C8" s="34">
        <f>IFERROR(SUMIFS(Data!$M:$M,Data!$AN:$AN,Weekday!C4),0)</f>
        <v>8</v>
      </c>
      <c r="D8" s="34">
        <f>IFERROR(SUMIFS(Data!$M:$M,Data!$AN:$AN,Weekday!D4),0)</f>
        <v>0</v>
      </c>
      <c r="E8" s="34">
        <f>IFERROR(SUMIFS(Data!$M:$M,Data!$AN:$AN,Weekday!E4),0)</f>
        <v>46</v>
      </c>
      <c r="F8" s="34">
        <f>IFERROR(SUMIFS(Data!$M:$M,Data!$AN:$AN,Weekday!F4),0)</f>
        <v>2</v>
      </c>
      <c r="G8" s="34">
        <f>IFERROR(SUMIFS(Data!$M:$M,Data!$AN:$AN,Weekday!G4),0)</f>
        <v>8</v>
      </c>
      <c r="H8" s="34">
        <f>IFERROR(SUMIFS(Data!$M:$M,Data!$AN:$AN,Weekday!H4),0)</f>
        <v>1</v>
      </c>
    </row>
    <row r="9" spans="1:8" x14ac:dyDescent="0.2">
      <c r="A9" s="40" t="s">
        <v>20</v>
      </c>
      <c r="B9" s="34">
        <f>IFERROR(SUMIFS(Data!$N:$N,Data!$AN:$AN,Weekday!B4),0)</f>
        <v>46</v>
      </c>
      <c r="C9" s="34">
        <f>IFERROR(SUMIFS(Data!$N:$N,Data!$AN:$AN,Weekday!C4),0)</f>
        <v>31</v>
      </c>
      <c r="D9" s="34">
        <f>IFERROR(SUMIFS(Data!$N:$N,Data!$AN:$AN,Weekday!D4),0)</f>
        <v>38</v>
      </c>
      <c r="E9" s="34">
        <f>IFERROR(SUMIFS(Data!$N:$N,Data!$AN:$AN,Weekday!E4),0)</f>
        <v>40</v>
      </c>
      <c r="F9" s="34">
        <f>IFERROR(SUMIFS(Data!$N:$N,Data!$AN:$AN,Weekday!F4),0)</f>
        <v>56</v>
      </c>
      <c r="G9" s="34">
        <f>IFERROR(SUMIFS(Data!$N:$N,Data!$AN:$AN,Weekday!G4),0)</f>
        <v>50</v>
      </c>
      <c r="H9" s="34">
        <f>IFERROR(SUMIFS(Data!$N:$N,Data!$AN:$AN,Weekday!H4),0)</f>
        <v>50</v>
      </c>
    </row>
    <row r="10" spans="1:8" x14ac:dyDescent="0.2">
      <c r="A10" s="40" t="s">
        <v>22</v>
      </c>
      <c r="B10" s="34">
        <f>IFERROR(SUMIFS(Data!$O:$O,Data!$AN:$AN,Weekday!B4),0)</f>
        <v>13457</v>
      </c>
      <c r="C10" s="34">
        <f>IFERROR(SUMIFS(Data!$O:$O,Data!$AN:$AN,Weekday!C4),0)</f>
        <v>9253</v>
      </c>
      <c r="D10" s="34">
        <f>IFERROR(SUMIFS(Data!$O:$O,Data!$AN:$AN,Weekday!D4),0)</f>
        <v>12271</v>
      </c>
      <c r="E10" s="34">
        <f>IFERROR(SUMIFS(Data!$O:$O,Data!$AN:$AN,Weekday!E4),0)</f>
        <v>7517</v>
      </c>
      <c r="F10" s="34">
        <f>IFERROR(SUMIFS(Data!$O:$O,Data!$AN:$AN,Weekday!F4),0)</f>
        <v>7720</v>
      </c>
      <c r="G10" s="34">
        <f>IFERROR(SUMIFS(Data!$O:$O,Data!$AN:$AN,Weekday!G4),0)</f>
        <v>13077</v>
      </c>
      <c r="H10" s="34">
        <f>IFERROR(SUMIFS(Data!$O:$O,Data!$AN:$AN,Weekday!H4),0)</f>
        <v>12269</v>
      </c>
    </row>
    <row r="11" spans="1:8" x14ac:dyDescent="0.2">
      <c r="A11" s="40" t="s">
        <v>23</v>
      </c>
      <c r="B11" s="34">
        <f>IFERROR(SUMIFS(Data!$P:$P,Data!$AN:$AN,Weekday!B4),0)</f>
        <v>140</v>
      </c>
      <c r="C11" s="34">
        <f>IFERROR(SUMIFS(Data!$P:$P,Data!$AN:$AN,Weekday!C4),0)</f>
        <v>127</v>
      </c>
      <c r="D11" s="34">
        <f>IFERROR(SUMIFS(Data!$P:$P,Data!$AN:$AN,Weekday!D4),0)</f>
        <v>72</v>
      </c>
      <c r="E11" s="34">
        <f>IFERROR(SUMIFS(Data!$P:$P,Data!$AN:$AN,Weekday!E4),0)</f>
        <v>252</v>
      </c>
      <c r="F11" s="34">
        <f>IFERROR(SUMIFS(Data!$P:$P,Data!$AN:$AN,Weekday!F4),0)</f>
        <v>258</v>
      </c>
      <c r="G11" s="34">
        <f>IFERROR(SUMIFS(Data!$P:$P,Data!$AN:$AN,Weekday!G4),0)</f>
        <v>126</v>
      </c>
      <c r="H11" s="34">
        <f>IFERROR(SUMIFS(Data!$P:$P,Data!$AN:$AN,Weekday!H4),0)</f>
        <v>124</v>
      </c>
    </row>
    <row r="12" spans="1:8" x14ac:dyDescent="0.2">
      <c r="A12" s="40" t="s">
        <v>24</v>
      </c>
      <c r="B12" s="34">
        <f>IFERROR(SUMIFS(Data!$Q:$Q,Data!$AN:$AN,Weekday!B4),0)</f>
        <v>44</v>
      </c>
      <c r="C12" s="34">
        <f>IFERROR(SUMIFS(Data!$Q:$Q,Data!$AN:$AN,Weekday!C4),0)</f>
        <v>24</v>
      </c>
      <c r="D12" s="34">
        <f>IFERROR(SUMIFS(Data!$Q:$Q,Data!$AN:$AN,Weekday!D4),0)</f>
        <v>58</v>
      </c>
      <c r="E12" s="34">
        <f>IFERROR(SUMIFS(Data!$Q:$Q,Data!$AN:$AN,Weekday!E4),0)</f>
        <v>10</v>
      </c>
      <c r="F12" s="34">
        <f>IFERROR(SUMIFS(Data!$Q:$Q,Data!$AN:$AN,Weekday!F4),0)</f>
        <v>21</v>
      </c>
      <c r="G12" s="34">
        <f>IFERROR(SUMIFS(Data!$Q:$Q,Data!$AN:$AN,Weekday!G4),0)</f>
        <v>43</v>
      </c>
      <c r="H12" s="34">
        <f>IFERROR(SUMIFS(Data!$Q:$Q,Data!$AN:$AN,Weekday!H4),0)</f>
        <v>70</v>
      </c>
    </row>
    <row r="13" spans="1:8" x14ac:dyDescent="0.2">
      <c r="A13" s="40" t="s">
        <v>25</v>
      </c>
      <c r="B13" s="34">
        <f>IFERROR(SUMIFS(Data!$R:$R,Data!$AN:$AN,Weekday!B4),0)</f>
        <v>-771</v>
      </c>
      <c r="C13" s="34">
        <f>IFERROR(SUMIFS(Data!$R:$R,Data!$AN:$AN,Weekday!C4),0)</f>
        <v>111</v>
      </c>
      <c r="D13" s="34">
        <f>IFERROR(SUMIFS(Data!$R:$R,Data!$AN:$AN,Weekday!D4),0)</f>
        <v>183</v>
      </c>
      <c r="E13" s="34">
        <f>IFERROR(SUMIFS(Data!$R:$R,Data!$AN:$AN,Weekday!E4),0)</f>
        <v>591</v>
      </c>
      <c r="F13" s="34">
        <f>IFERROR(SUMIFS(Data!$R:$R,Data!$AN:$AN,Weekday!F4),0)</f>
        <v>2866</v>
      </c>
      <c r="G13" s="34">
        <f>IFERROR(SUMIFS(Data!$R:$R,Data!$AN:$AN,Weekday!G4),0)</f>
        <v>1249</v>
      </c>
      <c r="H13" s="34">
        <f>IFERROR(SUMIFS(Data!$R:$R,Data!$AN:$AN,Weekday!H4),0)</f>
        <v>271</v>
      </c>
    </row>
    <row r="14" spans="1:8" x14ac:dyDescent="0.2">
      <c r="A14" s="40" t="s">
        <v>26</v>
      </c>
      <c r="B14" s="34">
        <f>IFERROR(SUMIFS(Data!$S:$S,Data!$AN:$AN,Weekday!B4),0)</f>
        <v>-6798</v>
      </c>
      <c r="C14" s="34">
        <f>IFERROR(SUMIFS(Data!$S:$S,Data!$AN:$AN,Weekday!C4),0)</f>
        <v>10310</v>
      </c>
      <c r="D14" s="34">
        <f>IFERROR(SUMIFS(Data!$S:$S,Data!$AN:$AN,Weekday!D4),0)</f>
        <v>4980</v>
      </c>
      <c r="E14" s="34">
        <f>IFERROR(SUMIFS(Data!$S:$S,Data!$AN:$AN,Weekday!E4),0)</f>
        <v>6317</v>
      </c>
      <c r="F14" s="34">
        <f>IFERROR(SUMIFS(Data!$S:$S,Data!$AN:$AN,Weekday!F4),0)</f>
        <v>7389</v>
      </c>
      <c r="G14" s="34">
        <f>IFERROR(SUMIFS(Data!$S:$S,Data!$AN:$AN,Weekday!G4),0)</f>
        <v>3955</v>
      </c>
      <c r="H14" s="34">
        <f>IFERROR(SUMIFS(Data!$S:$S,Data!$AN:$AN,Weekday!H4),0)</f>
        <v>-2683</v>
      </c>
    </row>
    <row r="17" spans="1:8" x14ac:dyDescent="0.2">
      <c r="A17" s="40" t="s">
        <v>64</v>
      </c>
      <c r="B17" s="43">
        <f>B6/(SUM($B6:$H6))</f>
        <v>0.15445453951238644</v>
      </c>
      <c r="C17" s="43">
        <f>C6/(SUM($B6:$H6))</f>
        <v>0.118243022419766</v>
      </c>
      <c r="D17" s="43">
        <f t="shared" ref="D17:H18" si="0">D6/(SUM($B6:$H6))</f>
        <v>0.15497744950650369</v>
      </c>
      <c r="E17" s="43">
        <f t="shared" si="0"/>
        <v>0.10628145630433361</v>
      </c>
      <c r="F17" s="43">
        <f t="shared" si="0"/>
        <v>0.14205721506852301</v>
      </c>
      <c r="G17" s="43">
        <f t="shared" si="0"/>
        <v>0.18089417608994052</v>
      </c>
      <c r="H17" s="43">
        <f t="shared" si="0"/>
        <v>0.14309214109854673</v>
      </c>
    </row>
    <row r="18" spans="1:8" x14ac:dyDescent="0.2">
      <c r="A18" s="40" t="s">
        <v>63</v>
      </c>
      <c r="B18" s="43">
        <f>B7/(SUM($B7:$H7))</f>
        <v>0.12404092071611253</v>
      </c>
      <c r="C18" s="43">
        <f>C7/(SUM($B7:$H7))</f>
        <v>0.12429667519181585</v>
      </c>
      <c r="D18" s="43">
        <f t="shared" si="0"/>
        <v>0.14109121909633418</v>
      </c>
      <c r="E18" s="43">
        <f t="shared" si="0"/>
        <v>0.12762148337595908</v>
      </c>
      <c r="F18" s="43">
        <f t="shared" si="0"/>
        <v>0.15763000852514919</v>
      </c>
      <c r="G18" s="43">
        <f t="shared" si="0"/>
        <v>0.15899403239556692</v>
      </c>
      <c r="H18" s="43">
        <f t="shared" si="0"/>
        <v>0.16632566069906224</v>
      </c>
    </row>
    <row r="19" spans="1:8" x14ac:dyDescent="0.2">
      <c r="A19" s="40" t="s">
        <v>65</v>
      </c>
      <c r="B19" s="43">
        <f t="shared" ref="B19:H19" si="1">B8/(SUM($B8:$H8))</f>
        <v>0.5357142857142857</v>
      </c>
      <c r="C19" s="43">
        <f t="shared" si="1"/>
        <v>5.7142857142857141E-2</v>
      </c>
      <c r="D19" s="43">
        <f t="shared" si="1"/>
        <v>0</v>
      </c>
      <c r="E19" s="43">
        <f t="shared" si="1"/>
        <v>0.32857142857142857</v>
      </c>
      <c r="F19" s="43">
        <f t="shared" si="1"/>
        <v>1.4285714285714285E-2</v>
      </c>
      <c r="G19" s="43">
        <f t="shared" si="1"/>
        <v>5.7142857142857141E-2</v>
      </c>
      <c r="H19" s="43">
        <f t="shared" si="1"/>
        <v>7.1428571428571426E-3</v>
      </c>
    </row>
    <row r="20" spans="1:8" x14ac:dyDescent="0.2">
      <c r="A20" s="40" t="s">
        <v>66</v>
      </c>
      <c r="B20" s="43">
        <f t="shared" ref="B20:H20" si="2">B9/(SUM($B9:$H9))</f>
        <v>0.14790996784565916</v>
      </c>
      <c r="C20" s="43">
        <f t="shared" si="2"/>
        <v>9.9678456591639875E-2</v>
      </c>
      <c r="D20" s="43">
        <f t="shared" si="2"/>
        <v>0.12218649517684887</v>
      </c>
      <c r="E20" s="43">
        <f t="shared" si="2"/>
        <v>0.12861736334405144</v>
      </c>
      <c r="F20" s="43">
        <f t="shared" si="2"/>
        <v>0.18006430868167203</v>
      </c>
      <c r="G20" s="43">
        <f t="shared" si="2"/>
        <v>0.16077170418006431</v>
      </c>
      <c r="H20" s="43">
        <f t="shared" si="2"/>
        <v>0.16077170418006431</v>
      </c>
    </row>
    <row r="21" spans="1:8" x14ac:dyDescent="0.2">
      <c r="A21" s="40" t="s">
        <v>67</v>
      </c>
      <c r="B21" s="43">
        <f t="shared" ref="B21:H21" si="3">B10/(SUM($B10:$H10))</f>
        <v>0.17808744904981208</v>
      </c>
      <c r="C21" s="43">
        <f t="shared" si="3"/>
        <v>0.12245249060399131</v>
      </c>
      <c r="D21" s="43">
        <f t="shared" si="3"/>
        <v>0.16239214440738975</v>
      </c>
      <c r="E21" s="43">
        <f t="shared" si="3"/>
        <v>9.947858768725848E-2</v>
      </c>
      <c r="F21" s="43">
        <f t="shared" si="3"/>
        <v>0.10216505214123127</v>
      </c>
      <c r="G21" s="43">
        <f t="shared" si="3"/>
        <v>0.17305859933301573</v>
      </c>
      <c r="H21" s="43">
        <f t="shared" si="3"/>
        <v>0.16236567677730135</v>
      </c>
    </row>
    <row r="22" spans="1:8" x14ac:dyDescent="0.2">
      <c r="A22" s="40" t="s">
        <v>68</v>
      </c>
      <c r="B22" s="43">
        <f t="shared" ref="B22:H22" si="4">B11/(SUM($B11:$H11))</f>
        <v>0.12738853503184713</v>
      </c>
      <c r="C22" s="43">
        <f t="shared" si="4"/>
        <v>0.11555959963603275</v>
      </c>
      <c r="D22" s="43">
        <f t="shared" si="4"/>
        <v>6.5514103730664242E-2</v>
      </c>
      <c r="E22" s="43">
        <f t="shared" si="4"/>
        <v>0.22929936305732485</v>
      </c>
      <c r="F22" s="43">
        <f t="shared" si="4"/>
        <v>0.23475887170154686</v>
      </c>
      <c r="G22" s="43">
        <f t="shared" si="4"/>
        <v>0.11464968152866242</v>
      </c>
      <c r="H22" s="43">
        <f t="shared" si="4"/>
        <v>0.11282984531392175</v>
      </c>
    </row>
    <row r="23" spans="1:8" x14ac:dyDescent="0.2">
      <c r="A23" s="40" t="s">
        <v>69</v>
      </c>
      <c r="B23" s="43">
        <f t="shared" ref="B23:H23" si="5">B12/(SUM($B12:$H12))</f>
        <v>0.16296296296296298</v>
      </c>
      <c r="C23" s="43">
        <f t="shared" si="5"/>
        <v>8.8888888888888892E-2</v>
      </c>
      <c r="D23" s="43">
        <f t="shared" si="5"/>
        <v>0.21481481481481482</v>
      </c>
      <c r="E23" s="43">
        <f t="shared" si="5"/>
        <v>3.7037037037037035E-2</v>
      </c>
      <c r="F23" s="43">
        <f t="shared" si="5"/>
        <v>7.7777777777777779E-2</v>
      </c>
      <c r="G23" s="43">
        <f t="shared" si="5"/>
        <v>0.15925925925925927</v>
      </c>
      <c r="H23" s="43">
        <f t="shared" si="5"/>
        <v>0.25925925925925924</v>
      </c>
    </row>
    <row r="24" spans="1:8" x14ac:dyDescent="0.2">
      <c r="A24" s="40" t="s">
        <v>70</v>
      </c>
      <c r="B24" s="43">
        <f t="shared" ref="B24:H24" si="6">B13/(SUM($B13:$H13))</f>
        <v>-0.17133333333333334</v>
      </c>
      <c r="C24" s="43">
        <f t="shared" si="6"/>
        <v>2.4666666666666667E-2</v>
      </c>
      <c r="D24" s="43">
        <f t="shared" si="6"/>
        <v>4.0666666666666663E-2</v>
      </c>
      <c r="E24" s="43">
        <f t="shared" si="6"/>
        <v>0.13133333333333333</v>
      </c>
      <c r="F24" s="43">
        <f t="shared" si="6"/>
        <v>0.63688888888888884</v>
      </c>
      <c r="G24" s="43">
        <f t="shared" si="6"/>
        <v>0.27755555555555556</v>
      </c>
      <c r="H24" s="43">
        <f t="shared" si="6"/>
        <v>6.0222222222222226E-2</v>
      </c>
    </row>
    <row r="25" spans="1:8" x14ac:dyDescent="0.2">
      <c r="A25" s="40" t="s">
        <v>71</v>
      </c>
      <c r="B25" s="43">
        <f t="shared" ref="B25:H25" si="7">B14/(SUM($B14:$H14))</f>
        <v>-0.28964635705155517</v>
      </c>
      <c r="C25" s="43">
        <f t="shared" si="7"/>
        <v>0.43928419258628038</v>
      </c>
      <c r="D25" s="43">
        <f t="shared" si="7"/>
        <v>0.2121857690668939</v>
      </c>
      <c r="E25" s="43">
        <f t="shared" si="7"/>
        <v>0.26915210907541542</v>
      </c>
      <c r="F25" s="43">
        <f t="shared" si="7"/>
        <v>0.3148274392841926</v>
      </c>
      <c r="G25" s="43">
        <f t="shared" si="7"/>
        <v>0.16851299531316574</v>
      </c>
      <c r="H25" s="43">
        <f t="shared" si="7"/>
        <v>-0.11431614827439285</v>
      </c>
    </row>
    <row r="26" spans="1:8" x14ac:dyDescent="0.2">
      <c r="B26" s="43"/>
      <c r="C26" s="43"/>
      <c r="D26" s="43"/>
      <c r="E26" s="43"/>
      <c r="F26" s="43"/>
      <c r="G26" s="43"/>
      <c r="H26" s="43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M99"/>
  <sheetViews>
    <sheetView topLeftCell="A19" workbookViewId="0">
      <selection activeCell="U60" sqref="U60"/>
    </sheetView>
  </sheetViews>
  <sheetFormatPr defaultRowHeight="13.5" x14ac:dyDescent="0.25"/>
  <cols>
    <col min="1" max="1" width="9.140625" style="1"/>
    <col min="2" max="2" width="9.5703125" style="1" bestFit="1" customWidth="1"/>
    <col min="3" max="5" width="9.5703125" style="1" customWidth="1"/>
    <col min="6" max="13" width="7.140625" style="1" customWidth="1"/>
    <col min="14" max="16384" width="9.140625" style="1"/>
  </cols>
  <sheetData>
    <row r="1" spans="1:13" s="32" customFormat="1" x14ac:dyDescent="0.25">
      <c r="A1" s="62" t="s">
        <v>40</v>
      </c>
      <c r="B1" s="62" t="s">
        <v>55</v>
      </c>
      <c r="C1" s="54" t="s">
        <v>142</v>
      </c>
      <c r="D1" s="54" t="s">
        <v>141</v>
      </c>
      <c r="E1" s="54" t="s">
        <v>140</v>
      </c>
      <c r="F1" s="54" t="s">
        <v>137</v>
      </c>
      <c r="G1" s="54" t="s">
        <v>136</v>
      </c>
      <c r="H1" s="54" t="s">
        <v>135</v>
      </c>
      <c r="I1" s="54" t="s">
        <v>134</v>
      </c>
      <c r="J1" s="54" t="s">
        <v>132</v>
      </c>
      <c r="K1" s="54" t="s">
        <v>73</v>
      </c>
      <c r="L1" s="35" t="s">
        <v>54</v>
      </c>
      <c r="M1" s="35" t="s">
        <v>53</v>
      </c>
    </row>
    <row r="2" spans="1:13" x14ac:dyDescent="0.25">
      <c r="A2" s="36">
        <v>43887</v>
      </c>
      <c r="B2" s="37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x14ac:dyDescent="0.25">
      <c r="A3" s="36">
        <v>43888</v>
      </c>
      <c r="B3" s="37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5">
      <c r="A4" s="36">
        <v>43889</v>
      </c>
      <c r="B4" s="37">
        <v>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25">
      <c r="A5" s="36">
        <v>43890</v>
      </c>
      <c r="B5" s="37">
        <v>0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x14ac:dyDescent="0.25">
      <c r="A6" s="36">
        <v>43891</v>
      </c>
      <c r="B6" s="37">
        <v>0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 x14ac:dyDescent="0.25">
      <c r="A7" s="36">
        <v>43892</v>
      </c>
      <c r="B7" s="37">
        <v>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x14ac:dyDescent="0.25">
      <c r="A8" s="36">
        <v>43893</v>
      </c>
      <c r="B8" s="37">
        <v>4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x14ac:dyDescent="0.25">
      <c r="A9" s="36">
        <v>43894</v>
      </c>
      <c r="B9" s="37">
        <v>6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x14ac:dyDescent="0.25">
      <c r="A10" s="36">
        <v>43895</v>
      </c>
      <c r="B10" s="37">
        <v>9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x14ac:dyDescent="0.25">
      <c r="A11" s="36">
        <v>43896</v>
      </c>
      <c r="B11" s="37">
        <v>13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x14ac:dyDescent="0.25">
      <c r="A12" s="36">
        <v>43897</v>
      </c>
      <c r="B12" s="37">
        <v>21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x14ac:dyDescent="0.25">
      <c r="A13" s="36">
        <v>43898</v>
      </c>
      <c r="B13" s="37">
        <v>30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x14ac:dyDescent="0.25">
      <c r="A14" s="36">
        <v>43899</v>
      </c>
      <c r="B14" s="37">
        <v>39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x14ac:dyDescent="0.25">
      <c r="A15" s="36">
        <v>43900</v>
      </c>
      <c r="B15" s="37">
        <v>41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x14ac:dyDescent="0.25">
      <c r="A16" s="36">
        <v>43901</v>
      </c>
      <c r="B16" s="37">
        <v>59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25">
      <c r="A17" s="36">
        <v>43902</v>
      </c>
      <c r="B17" s="37">
        <v>78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x14ac:dyDescent="0.25">
      <c r="A18" s="36">
        <v>43903</v>
      </c>
      <c r="B18" s="37">
        <v>112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x14ac:dyDescent="0.25">
      <c r="A19" s="36">
        <v>43904</v>
      </c>
      <c r="B19" s="37">
        <v>169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x14ac:dyDescent="0.25">
      <c r="A20" s="36">
        <v>43905</v>
      </c>
      <c r="B20" s="37">
        <v>245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x14ac:dyDescent="0.25">
      <c r="A21" s="36">
        <v>43906</v>
      </c>
      <c r="B21" s="37">
        <v>331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x14ac:dyDescent="0.25">
      <c r="A22" s="36">
        <v>43907</v>
      </c>
      <c r="B22" s="37">
        <v>448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x14ac:dyDescent="0.25">
      <c r="A23" s="36">
        <v>43908</v>
      </c>
      <c r="B23" s="37">
        <v>642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x14ac:dyDescent="0.25">
      <c r="A24" s="36">
        <v>43909</v>
      </c>
      <c r="B24" s="37">
        <v>785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 x14ac:dyDescent="0.25">
      <c r="A25" s="36">
        <v>43910</v>
      </c>
      <c r="B25" s="37">
        <v>1020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x14ac:dyDescent="0.25">
      <c r="A26" s="36">
        <v>43911</v>
      </c>
      <c r="B26" s="37">
        <v>1280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x14ac:dyDescent="0.25">
      <c r="A27" s="36">
        <v>43912</v>
      </c>
      <c r="B27" s="37">
        <v>1600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13" x14ac:dyDescent="0.25">
      <c r="A28" s="36">
        <v>43913</v>
      </c>
      <c r="B28" s="37">
        <v>2060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3" x14ac:dyDescent="0.25">
      <c r="A29" s="36">
        <v>43914</v>
      </c>
      <c r="B29" s="37">
        <v>2362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 x14ac:dyDescent="0.25">
      <c r="A30" s="36">
        <v>43915</v>
      </c>
      <c r="B30" s="37">
        <v>2995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x14ac:dyDescent="0.25">
      <c r="A31" s="36">
        <v>43916</v>
      </c>
      <c r="B31" s="37">
        <v>3544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x14ac:dyDescent="0.25">
      <c r="A32" s="36">
        <v>43917</v>
      </c>
      <c r="B32" s="37">
        <v>4268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>
        <v>4268</v>
      </c>
    </row>
    <row r="33" spans="1:13" x14ac:dyDescent="0.25">
      <c r="A33" s="36">
        <v>43918</v>
      </c>
      <c r="B33" s="37">
        <v>5170</v>
      </c>
      <c r="C33" s="37"/>
      <c r="D33" s="37"/>
      <c r="E33" s="37"/>
      <c r="F33" s="37"/>
      <c r="G33" s="37"/>
      <c r="H33" s="37"/>
      <c r="I33" s="37"/>
      <c r="J33" s="37"/>
      <c r="K33" s="37"/>
      <c r="L33" s="37">
        <v>5170</v>
      </c>
      <c r="M33" s="66">
        <v>4961.8969166056868</v>
      </c>
    </row>
    <row r="34" spans="1:13" x14ac:dyDescent="0.25">
      <c r="A34" s="36">
        <v>43919</v>
      </c>
      <c r="B34" s="38">
        <v>5962</v>
      </c>
      <c r="C34" s="38"/>
      <c r="D34" s="38"/>
      <c r="E34" s="38"/>
      <c r="F34" s="38"/>
      <c r="G34" s="38"/>
      <c r="H34" s="38"/>
      <c r="I34" s="38"/>
      <c r="J34" s="38"/>
      <c r="K34" s="38">
        <v>5962</v>
      </c>
      <c r="L34" s="75">
        <v>6044.5294341523841</v>
      </c>
      <c r="M34" s="37">
        <v>5670.1519871260143</v>
      </c>
    </row>
    <row r="35" spans="1:13" x14ac:dyDescent="0.25">
      <c r="A35" s="36">
        <v>43920</v>
      </c>
      <c r="B35" s="38">
        <v>6408</v>
      </c>
      <c r="C35" s="38"/>
      <c r="D35" s="38"/>
      <c r="E35" s="38"/>
      <c r="F35" s="38"/>
      <c r="G35" s="38"/>
      <c r="H35" s="38"/>
      <c r="I35" s="38"/>
      <c r="J35" s="38">
        <v>6408</v>
      </c>
      <c r="K35" s="75">
        <v>6809.9784765581808</v>
      </c>
      <c r="L35" s="38">
        <v>6939.8691766441998</v>
      </c>
      <c r="M35" s="37">
        <v>6378.4070576463428</v>
      </c>
    </row>
    <row r="36" spans="1:13" x14ac:dyDescent="0.25">
      <c r="A36" s="36">
        <v>43921</v>
      </c>
      <c r="B36" s="38">
        <v>7443</v>
      </c>
      <c r="C36" s="38"/>
      <c r="D36" s="38"/>
      <c r="E36" s="38"/>
      <c r="F36" s="38"/>
      <c r="G36" s="38"/>
      <c r="H36" s="38"/>
      <c r="I36" s="38">
        <v>7443</v>
      </c>
      <c r="J36" s="67">
        <v>6890.4548061901642</v>
      </c>
      <c r="K36" s="38">
        <v>7708.1093843476601</v>
      </c>
      <c r="L36" s="38">
        <v>7835.2089191360155</v>
      </c>
      <c r="M36" s="38">
        <v>7086.6621281666703</v>
      </c>
    </row>
    <row r="37" spans="1:13" x14ac:dyDescent="0.25">
      <c r="A37" s="36">
        <v>43922</v>
      </c>
      <c r="B37" s="38">
        <v>8251</v>
      </c>
      <c r="C37" s="38"/>
      <c r="D37" s="38"/>
      <c r="E37" s="38"/>
      <c r="F37" s="38"/>
      <c r="G37" s="38"/>
      <c r="H37" s="38">
        <v>8251</v>
      </c>
      <c r="I37" s="75">
        <v>8335.1019777858601</v>
      </c>
      <c r="J37" s="38">
        <v>7372.1982491650906</v>
      </c>
      <c r="K37" s="38">
        <v>8606.2402921371395</v>
      </c>
      <c r="L37" s="38">
        <v>8730.5486616278322</v>
      </c>
      <c r="M37" s="38">
        <v>7794.9171986869987</v>
      </c>
    </row>
    <row r="38" spans="1:13" x14ac:dyDescent="0.25">
      <c r="A38" s="36">
        <v>43923</v>
      </c>
      <c r="B38" s="38">
        <v>9034</v>
      </c>
      <c r="C38" s="38"/>
      <c r="D38" s="38"/>
      <c r="E38" s="38"/>
      <c r="F38" s="38"/>
      <c r="G38" s="38">
        <v>9034</v>
      </c>
      <c r="H38" s="75">
        <v>9127.9234775119403</v>
      </c>
      <c r="I38" s="38">
        <v>9279.2229355487016</v>
      </c>
      <c r="J38" s="38">
        <v>7853.9416921400179</v>
      </c>
      <c r="K38" s="38">
        <v>9504.3711999266179</v>
      </c>
      <c r="L38" s="38">
        <v>9625.888404119647</v>
      </c>
      <c r="M38" s="38">
        <v>8503.1722692073272</v>
      </c>
    </row>
    <row r="39" spans="1:13" x14ac:dyDescent="0.25">
      <c r="A39" s="36">
        <v>43924</v>
      </c>
      <c r="B39" s="38">
        <v>9886</v>
      </c>
      <c r="C39" s="38"/>
      <c r="D39" s="38"/>
      <c r="E39" s="38"/>
      <c r="F39" s="38">
        <v>9886</v>
      </c>
      <c r="G39" s="67">
        <v>9827.4684212013144</v>
      </c>
      <c r="H39" s="38">
        <v>9996.4367572452938</v>
      </c>
      <c r="I39" s="38">
        <v>10223.343893311543</v>
      </c>
      <c r="J39" s="38">
        <v>8335.6851351149453</v>
      </c>
      <c r="K39" s="38">
        <v>10402.502107716096</v>
      </c>
      <c r="L39" s="38">
        <v>10521.228146611462</v>
      </c>
      <c r="M39" s="38">
        <v>9211.4273397276556</v>
      </c>
    </row>
    <row r="40" spans="1:13" x14ac:dyDescent="0.25">
      <c r="A40" s="36">
        <v>43925</v>
      </c>
      <c r="B40" s="38">
        <v>10524</v>
      </c>
      <c r="C40" s="38"/>
      <c r="D40" s="38"/>
      <c r="E40" s="38">
        <v>10524</v>
      </c>
      <c r="F40" s="75">
        <v>10715.512496015672</v>
      </c>
      <c r="G40" s="38">
        <v>10611.544494651434</v>
      </c>
      <c r="H40" s="38">
        <v>10864.950036978649</v>
      </c>
      <c r="I40" s="38">
        <v>11167.464851074386</v>
      </c>
      <c r="J40" s="38">
        <v>8817.4285780898717</v>
      </c>
      <c r="K40" s="38">
        <v>11300.633015505577</v>
      </c>
      <c r="L40" s="38">
        <v>11416.567889103279</v>
      </c>
      <c r="M40" s="38">
        <v>9919.6824102479841</v>
      </c>
    </row>
    <row r="41" spans="1:13" x14ac:dyDescent="0.25">
      <c r="A41" s="36">
        <v>43926</v>
      </c>
      <c r="B41" s="38">
        <v>11278</v>
      </c>
      <c r="C41" s="38"/>
      <c r="D41" s="38">
        <v>11278</v>
      </c>
      <c r="E41" s="75">
        <v>11183.474708927466</v>
      </c>
      <c r="F41" s="38">
        <v>11560.620606318775</v>
      </c>
      <c r="G41" s="38">
        <v>11395.620568101553</v>
      </c>
      <c r="H41" s="38">
        <v>11733.463316712003</v>
      </c>
      <c r="I41" s="38">
        <v>12111.585808837226</v>
      </c>
      <c r="J41" s="38">
        <v>9299.1720210647982</v>
      </c>
      <c r="K41" s="38">
        <v>12198.763923295057</v>
      </c>
      <c r="L41" s="38">
        <v>12311.907631595095</v>
      </c>
      <c r="M41" s="38">
        <v>10627.937480768313</v>
      </c>
    </row>
    <row r="42" spans="1:13" x14ac:dyDescent="0.25">
      <c r="A42" s="36">
        <v>43927</v>
      </c>
      <c r="B42" s="38">
        <v>11730</v>
      </c>
      <c r="C42" s="38">
        <v>11730</v>
      </c>
      <c r="D42" s="75">
        <v>11975.097309091192</v>
      </c>
      <c r="E42" s="38">
        <v>11842.5349517792</v>
      </c>
      <c r="F42" s="38">
        <v>12405.728716621876</v>
      </c>
      <c r="G42" s="38">
        <v>12179.696641551673</v>
      </c>
      <c r="H42" s="38">
        <v>12601.976596445356</v>
      </c>
      <c r="I42" s="38">
        <v>13055.706766600069</v>
      </c>
      <c r="J42" s="38">
        <v>9780.9154640397246</v>
      </c>
      <c r="K42" s="38">
        <v>13096.894831084535</v>
      </c>
      <c r="L42" s="38">
        <v>13207.24737408691</v>
      </c>
      <c r="M42" s="38">
        <v>11336.192551288639</v>
      </c>
    </row>
    <row r="43" spans="1:13" x14ac:dyDescent="0.25">
      <c r="A43" s="36">
        <v>43928</v>
      </c>
      <c r="B43" s="38"/>
      <c r="C43" s="38">
        <v>12212.249541763355</v>
      </c>
      <c r="D43" s="38">
        <v>12677.081492804986</v>
      </c>
      <c r="E43" s="38">
        <v>12501.595194630932</v>
      </c>
      <c r="F43" s="38">
        <v>13250.836826924977</v>
      </c>
      <c r="G43" s="38">
        <v>12963.772715001793</v>
      </c>
      <c r="H43" s="38">
        <v>13470.489876178712</v>
      </c>
      <c r="I43" s="38">
        <v>13999.827724362913</v>
      </c>
      <c r="J43" s="38">
        <v>10262.658907014651</v>
      </c>
      <c r="K43" s="38">
        <v>13995.025738874014</v>
      </c>
      <c r="L43" s="38">
        <v>14102.587116578725</v>
      </c>
      <c r="M43" s="38">
        <v>12044.447621808968</v>
      </c>
    </row>
    <row r="44" spans="1:13" x14ac:dyDescent="0.25">
      <c r="A44" s="36">
        <v>43929</v>
      </c>
      <c r="B44" s="38"/>
      <c r="C44" s="38">
        <v>12693.915384668822</v>
      </c>
      <c r="D44" s="38">
        <v>13379.065676518781</v>
      </c>
      <c r="E44" s="38">
        <v>13160.655437482665</v>
      </c>
      <c r="F44" s="38">
        <v>14095.94493722808</v>
      </c>
      <c r="G44" s="38">
        <v>13747.848788451913</v>
      </c>
      <c r="H44" s="38">
        <v>14339.003155912065</v>
      </c>
      <c r="I44" s="38">
        <v>14943.948682125752</v>
      </c>
      <c r="J44" s="38">
        <v>10744.402349989577</v>
      </c>
      <c r="K44" s="38">
        <v>14893.156646663494</v>
      </c>
      <c r="L44" s="38">
        <v>14997.926859070543</v>
      </c>
      <c r="M44" s="38">
        <v>12752.702692329296</v>
      </c>
    </row>
    <row r="45" spans="1:13" x14ac:dyDescent="0.25">
      <c r="A45" s="36">
        <v>43930</v>
      </c>
      <c r="B45" s="38"/>
      <c r="C45" s="38">
        <v>13175.58122757429</v>
      </c>
      <c r="D45" s="38">
        <v>14081.049860232575</v>
      </c>
      <c r="E45" s="38">
        <v>13819.715680334397</v>
      </c>
      <c r="F45" s="38">
        <v>14941.053047531181</v>
      </c>
      <c r="G45" s="38">
        <v>14531.924861902033</v>
      </c>
      <c r="H45" s="38">
        <v>15207.516435645419</v>
      </c>
      <c r="I45" s="38">
        <v>15888.069639888596</v>
      </c>
      <c r="J45" s="38">
        <v>11226.145792964504</v>
      </c>
      <c r="K45" s="38">
        <v>15791.287554452974</v>
      </c>
      <c r="L45" s="38">
        <v>15893.266601562358</v>
      </c>
      <c r="M45" s="38">
        <v>13460.957762849624</v>
      </c>
    </row>
    <row r="46" spans="1:13" x14ac:dyDescent="0.25">
      <c r="A46" s="36">
        <v>43931</v>
      </c>
      <c r="B46" s="38"/>
      <c r="C46" s="38">
        <v>13657.247070479756</v>
      </c>
      <c r="D46" s="38">
        <v>14783.034043946371</v>
      </c>
      <c r="E46" s="38">
        <v>14478.775923186131</v>
      </c>
      <c r="F46" s="38">
        <v>15786.161157834282</v>
      </c>
      <c r="G46" s="38">
        <v>15316.000935352153</v>
      </c>
      <c r="H46" s="38">
        <v>16076.029715378772</v>
      </c>
      <c r="I46" s="38">
        <v>16832.190597651435</v>
      </c>
      <c r="J46" s="38">
        <v>11707.88923593943</v>
      </c>
      <c r="K46" s="38">
        <v>16689.418462242451</v>
      </c>
      <c r="L46" s="38">
        <v>16788.606344054173</v>
      </c>
      <c r="M46" s="38">
        <v>14169.212833369951</v>
      </c>
    </row>
    <row r="47" spans="1:13" x14ac:dyDescent="0.25">
      <c r="A47" s="36">
        <v>43932</v>
      </c>
      <c r="B47" s="38"/>
      <c r="C47" s="38">
        <v>14138.912913385226</v>
      </c>
      <c r="D47" s="38">
        <v>15485.018227660166</v>
      </c>
      <c r="E47" s="38">
        <v>15137.836166037863</v>
      </c>
      <c r="F47" s="38">
        <v>16631.269268137385</v>
      </c>
      <c r="G47" s="38">
        <v>16100.077008802273</v>
      </c>
      <c r="H47" s="38">
        <v>16944.542995112126</v>
      </c>
      <c r="I47" s="38">
        <v>17776.311555414279</v>
      </c>
      <c r="J47" s="38">
        <v>12189.632678914357</v>
      </c>
      <c r="K47" s="38">
        <v>17587.549370031931</v>
      </c>
      <c r="L47" s="38">
        <v>17683.946086545988</v>
      </c>
      <c r="M47" s="38">
        <v>14877.46790389028</v>
      </c>
    </row>
    <row r="48" spans="1:13" x14ac:dyDescent="0.25">
      <c r="A48" s="36">
        <v>43933</v>
      </c>
      <c r="B48" s="38"/>
      <c r="C48" s="38">
        <v>14620.578756290692</v>
      </c>
      <c r="D48" s="38">
        <v>16187.00241137396</v>
      </c>
      <c r="E48" s="38">
        <v>15796.896408889595</v>
      </c>
      <c r="F48" s="38">
        <v>17476.377378440488</v>
      </c>
      <c r="G48" s="38">
        <v>16884.153082252393</v>
      </c>
      <c r="H48" s="38">
        <v>17813.056274845483</v>
      </c>
      <c r="I48" s="38">
        <v>18720.432513177122</v>
      </c>
      <c r="J48" s="38">
        <v>12671.376121889283</v>
      </c>
      <c r="K48" s="38">
        <v>18485.680277821411</v>
      </c>
      <c r="L48" s="38">
        <v>18579.285829037806</v>
      </c>
      <c r="M48" s="38">
        <v>15585.722974410608</v>
      </c>
    </row>
    <row r="49" spans="1:13" x14ac:dyDescent="0.25">
      <c r="A49" s="36">
        <v>43934</v>
      </c>
      <c r="B49" s="38"/>
      <c r="C49" s="38">
        <v>15102.244599196159</v>
      </c>
      <c r="D49" s="38">
        <v>16888.986595087757</v>
      </c>
      <c r="E49" s="38">
        <v>16455.95665174133</v>
      </c>
      <c r="F49" s="38">
        <v>18321.485488743587</v>
      </c>
      <c r="G49" s="38">
        <v>17668.229155702509</v>
      </c>
      <c r="H49" s="38">
        <v>18681.569554578833</v>
      </c>
      <c r="I49" s="38">
        <v>19664.553470939962</v>
      </c>
      <c r="J49" s="38">
        <v>13153.119564864211</v>
      </c>
      <c r="K49" s="38">
        <v>19383.811185610892</v>
      </c>
      <c r="L49" s="38">
        <v>19474.625571529621</v>
      </c>
      <c r="M49" s="38">
        <v>16293.978044930936</v>
      </c>
    </row>
    <row r="50" spans="1:13" x14ac:dyDescent="0.25">
      <c r="A50" s="36">
        <v>43935</v>
      </c>
      <c r="B50" s="38"/>
      <c r="C50" s="38">
        <v>15583.910442101627</v>
      </c>
      <c r="D50" s="38">
        <v>17590.970778801551</v>
      </c>
      <c r="E50" s="38">
        <v>17115.016894593064</v>
      </c>
      <c r="F50" s="38">
        <v>19166.59359904669</v>
      </c>
      <c r="G50" s="38">
        <v>18452.305229152633</v>
      </c>
      <c r="H50" s="38">
        <v>19550.08283431219</v>
      </c>
      <c r="I50" s="38">
        <v>20608.674428702805</v>
      </c>
      <c r="J50" s="38">
        <v>13634.863007839138</v>
      </c>
      <c r="K50" s="38">
        <v>20281.942093400368</v>
      </c>
      <c r="L50" s="38">
        <v>20369.965314021436</v>
      </c>
      <c r="M50" s="38">
        <v>17002.233115451265</v>
      </c>
    </row>
    <row r="51" spans="1:13" x14ac:dyDescent="0.25">
      <c r="A51" s="36">
        <v>43936</v>
      </c>
      <c r="B51" s="38"/>
      <c r="C51" s="38">
        <v>16065.576285007095</v>
      </c>
      <c r="D51" s="38">
        <v>18292.954962515345</v>
      </c>
      <c r="E51" s="38">
        <v>17774.077137444794</v>
      </c>
      <c r="F51" s="38">
        <v>20011.701709349793</v>
      </c>
      <c r="G51" s="38">
        <v>19236.381302602749</v>
      </c>
      <c r="H51" s="38">
        <v>20418.596114045544</v>
      </c>
      <c r="I51" s="38">
        <v>21552.795386465648</v>
      </c>
      <c r="J51" s="38">
        <v>14116.606450814064</v>
      </c>
      <c r="K51" s="38">
        <v>21180.073001189849</v>
      </c>
      <c r="L51" s="38">
        <v>21265.305056513251</v>
      </c>
      <c r="M51" s="38">
        <v>17710.48818597159</v>
      </c>
    </row>
    <row r="52" spans="1:13" x14ac:dyDescent="0.25">
      <c r="A52" s="36">
        <v>43937</v>
      </c>
      <c r="B52" s="38"/>
      <c r="C52" s="38">
        <v>16547.242127912563</v>
      </c>
      <c r="D52" s="38">
        <v>18994.939146229139</v>
      </c>
      <c r="E52" s="38">
        <v>18433.137380296528</v>
      </c>
      <c r="F52" s="38">
        <v>20856.809819652895</v>
      </c>
      <c r="G52" s="38">
        <v>20020.457376052869</v>
      </c>
      <c r="H52" s="38">
        <v>21287.109393778897</v>
      </c>
      <c r="I52" s="38">
        <v>22496.916344228488</v>
      </c>
      <c r="J52" s="38">
        <v>14598.349893788991</v>
      </c>
      <c r="K52" s="38">
        <v>22078.203908979329</v>
      </c>
      <c r="L52" s="38">
        <v>22160.644799005069</v>
      </c>
      <c r="M52" s="38">
        <v>18418.743256491922</v>
      </c>
    </row>
    <row r="53" spans="1:13" x14ac:dyDescent="0.25">
      <c r="A53" s="36">
        <v>43938</v>
      </c>
      <c r="B53" s="38"/>
      <c r="C53" s="38">
        <v>17028.907970818029</v>
      </c>
      <c r="D53" s="38">
        <v>19696.923329942936</v>
      </c>
      <c r="E53" s="38">
        <v>19092.197623148262</v>
      </c>
      <c r="F53" s="38">
        <v>21701.917929955995</v>
      </c>
      <c r="G53" s="38">
        <v>20804.533449502989</v>
      </c>
      <c r="H53" s="38">
        <v>22155.622673512251</v>
      </c>
      <c r="I53" s="38">
        <v>23441.037301991331</v>
      </c>
      <c r="J53" s="38">
        <v>15080.093336763917</v>
      </c>
      <c r="K53" s="38">
        <v>22976.334816768809</v>
      </c>
      <c r="L53" s="38">
        <v>23055.984541496884</v>
      </c>
      <c r="M53" s="38">
        <v>19126.998327012247</v>
      </c>
    </row>
    <row r="54" spans="1:13" x14ac:dyDescent="0.25">
      <c r="A54" s="36">
        <v>43939</v>
      </c>
      <c r="B54" s="38"/>
      <c r="C54" s="38">
        <v>17510.573813723498</v>
      </c>
      <c r="D54" s="38">
        <v>20398.90751365673</v>
      </c>
      <c r="E54" s="38">
        <v>19751.257865999993</v>
      </c>
      <c r="F54" s="38">
        <v>22547.026040259097</v>
      </c>
      <c r="G54" s="38">
        <v>21588.609522953109</v>
      </c>
      <c r="H54" s="38">
        <v>23024.135953245604</v>
      </c>
      <c r="I54" s="38">
        <v>24385.158259754171</v>
      </c>
      <c r="J54" s="38">
        <v>15561.836779738844</v>
      </c>
      <c r="K54" s="38">
        <v>23874.465724558286</v>
      </c>
      <c r="L54" s="38">
        <v>23951.324283988699</v>
      </c>
      <c r="M54" s="38">
        <v>19835.253397532579</v>
      </c>
    </row>
    <row r="55" spans="1:13" x14ac:dyDescent="0.25">
      <c r="A55" s="36">
        <v>43940</v>
      </c>
      <c r="B55" s="38"/>
      <c r="C55" s="38">
        <v>17992.239656628964</v>
      </c>
      <c r="D55" s="38">
        <v>21100.891697370527</v>
      </c>
      <c r="E55" s="38">
        <v>20410.318108851727</v>
      </c>
      <c r="F55" s="38">
        <v>23392.134150562197</v>
      </c>
      <c r="G55" s="38">
        <v>22372.685596403229</v>
      </c>
      <c r="H55" s="38">
        <v>23892.649232978958</v>
      </c>
      <c r="I55" s="38">
        <v>25329.279217517014</v>
      </c>
      <c r="J55" s="38">
        <v>16043.58022271377</v>
      </c>
      <c r="K55" s="38">
        <v>24772.596632347766</v>
      </c>
      <c r="L55" s="38">
        <v>24846.664026480517</v>
      </c>
      <c r="M55" s="38">
        <v>20543.508468052903</v>
      </c>
    </row>
    <row r="56" spans="1:13" x14ac:dyDescent="0.25">
      <c r="A56" s="36">
        <v>43941</v>
      </c>
      <c r="B56" s="38"/>
      <c r="C56" s="38">
        <v>18473.905499534434</v>
      </c>
      <c r="D56" s="38">
        <v>21802.875881084321</v>
      </c>
      <c r="E56" s="38">
        <v>21069.378351703461</v>
      </c>
      <c r="F56" s="38">
        <v>24237.2422608653</v>
      </c>
      <c r="G56" s="38">
        <v>23156.761669853349</v>
      </c>
      <c r="H56" s="38">
        <v>24761.162512712312</v>
      </c>
      <c r="I56" s="38">
        <v>26273.400175279854</v>
      </c>
      <c r="J56" s="38">
        <v>16525.323665688698</v>
      </c>
      <c r="K56" s="38">
        <v>25670.727540137246</v>
      </c>
      <c r="L56" s="38">
        <v>25742.003768972332</v>
      </c>
      <c r="M56" s="38">
        <v>21251.763538573236</v>
      </c>
    </row>
    <row r="57" spans="1:13" x14ac:dyDescent="0.25">
      <c r="A57" s="36">
        <v>43942</v>
      </c>
      <c r="B57" s="38"/>
      <c r="C57" s="38">
        <v>18955.5713424399</v>
      </c>
      <c r="D57" s="38">
        <v>22504.860064798115</v>
      </c>
      <c r="E57" s="38">
        <v>21728.438594555191</v>
      </c>
      <c r="F57" s="38">
        <v>25082.350371168402</v>
      </c>
      <c r="G57" s="38">
        <v>23940.837743303469</v>
      </c>
      <c r="H57" s="38">
        <v>25629.675792445665</v>
      </c>
      <c r="I57" s="38">
        <v>27217.521133042697</v>
      </c>
      <c r="J57" s="38">
        <v>17007.067108663625</v>
      </c>
      <c r="K57" s="38">
        <v>26568.858447926727</v>
      </c>
      <c r="L57" s="38">
        <v>26637.343511464147</v>
      </c>
      <c r="M57" s="38">
        <v>21960.01860909356</v>
      </c>
    </row>
    <row r="58" spans="1:13" x14ac:dyDescent="0.25">
      <c r="A58" s="36">
        <v>43943</v>
      </c>
      <c r="B58" s="38"/>
      <c r="C58" s="38">
        <v>19437.237185345366</v>
      </c>
      <c r="D58" s="38">
        <v>23206.844248511909</v>
      </c>
      <c r="E58" s="38">
        <v>22387.498837406925</v>
      </c>
      <c r="F58" s="38">
        <v>25927.458481471505</v>
      </c>
      <c r="G58" s="38">
        <v>24724.913816753586</v>
      </c>
      <c r="H58" s="38">
        <v>26498.189072179022</v>
      </c>
      <c r="I58" s="38">
        <v>28161.642090805541</v>
      </c>
      <c r="J58" s="38">
        <v>17488.810551638551</v>
      </c>
      <c r="K58" s="38">
        <v>27466.989355716203</v>
      </c>
      <c r="L58" s="38">
        <v>27532.683253955962</v>
      </c>
      <c r="M58" s="38">
        <v>22668.273679613892</v>
      </c>
    </row>
    <row r="59" spans="1:13" x14ac:dyDescent="0.25">
      <c r="A59" s="36">
        <v>43944</v>
      </c>
      <c r="B59" s="38"/>
      <c r="C59" s="38">
        <v>19918.903028250836</v>
      </c>
      <c r="D59" s="38">
        <v>23908.828432225702</v>
      </c>
      <c r="E59" s="38">
        <v>23046.559080258659</v>
      </c>
      <c r="F59" s="38">
        <v>26772.566591774608</v>
      </c>
      <c r="G59" s="38">
        <v>25508.989890203709</v>
      </c>
      <c r="H59" s="38">
        <v>27366.702351912376</v>
      </c>
      <c r="I59" s="38">
        <v>29105.76304856838</v>
      </c>
      <c r="J59" s="38">
        <v>17970.553994613478</v>
      </c>
      <c r="K59" s="38">
        <v>28365.120263505683</v>
      </c>
      <c r="L59" s="38">
        <v>28428.022996447777</v>
      </c>
      <c r="M59" s="38">
        <v>23376.528750134217</v>
      </c>
    </row>
    <row r="60" spans="1:13" x14ac:dyDescent="0.25">
      <c r="A60" s="36">
        <v>43945</v>
      </c>
      <c r="B60" s="38"/>
      <c r="C60" s="38">
        <v>20400.568871156305</v>
      </c>
      <c r="D60" s="38">
        <v>24610.8126159395</v>
      </c>
      <c r="E60" s="38">
        <v>23705.61932311039</v>
      </c>
      <c r="F60" s="38">
        <v>27617.674702077704</v>
      </c>
      <c r="G60" s="38">
        <v>26293.065963653826</v>
      </c>
      <c r="H60" s="38">
        <v>28235.215631645729</v>
      </c>
      <c r="I60" s="38">
        <v>30049.884006331224</v>
      </c>
      <c r="J60" s="38">
        <v>18452.297437588404</v>
      </c>
      <c r="K60" s="38">
        <v>29263.251171295164</v>
      </c>
      <c r="L60" s="38">
        <v>29323.362738939595</v>
      </c>
      <c r="M60" s="38">
        <v>24084.783820654542</v>
      </c>
    </row>
    <row r="61" spans="1:13" x14ac:dyDescent="0.25">
      <c r="A61" s="36">
        <v>43946</v>
      </c>
      <c r="B61" s="38"/>
      <c r="C61" s="38">
        <v>20882.234714061771</v>
      </c>
      <c r="D61" s="38">
        <v>25312.796799653293</v>
      </c>
      <c r="E61" s="38">
        <v>24364.679565962124</v>
      </c>
      <c r="F61" s="38">
        <v>28462.782812380807</v>
      </c>
      <c r="G61" s="38">
        <v>27077.142037103949</v>
      </c>
      <c r="H61" s="38">
        <v>29103.728911379083</v>
      </c>
      <c r="I61" s="38">
        <v>30994.004964094067</v>
      </c>
      <c r="J61" s="38">
        <v>18934.040880563331</v>
      </c>
      <c r="K61" s="38">
        <v>30161.38207908464</v>
      </c>
      <c r="L61" s="38">
        <v>30218.70248143141</v>
      </c>
      <c r="M61" s="38">
        <v>24793.038891174874</v>
      </c>
    </row>
    <row r="62" spans="1:13" x14ac:dyDescent="0.25">
      <c r="A62" s="36">
        <v>43947</v>
      </c>
      <c r="B62" s="38"/>
      <c r="C62" s="38">
        <v>21363.900556967237</v>
      </c>
      <c r="D62" s="38">
        <v>26014.780983367091</v>
      </c>
      <c r="E62" s="38">
        <v>25023.739808813858</v>
      </c>
      <c r="F62" s="38">
        <v>29307.89092268391</v>
      </c>
      <c r="G62" s="38">
        <v>27861.218110554066</v>
      </c>
      <c r="H62" s="38">
        <v>29972.242191112437</v>
      </c>
      <c r="I62" s="38">
        <v>31938.125921856907</v>
      </c>
      <c r="J62" s="38">
        <v>19415.784323538257</v>
      </c>
      <c r="K62" s="38">
        <v>31059.512986874121</v>
      </c>
      <c r="L62" s="38">
        <v>31114.042223923225</v>
      </c>
      <c r="M62" s="38">
        <v>25501.293961695199</v>
      </c>
    </row>
    <row r="63" spans="1:13" x14ac:dyDescent="0.25">
      <c r="A63" s="36">
        <v>43948</v>
      </c>
      <c r="B63" s="38"/>
      <c r="C63" s="38">
        <v>21845.566399872703</v>
      </c>
      <c r="D63" s="38">
        <v>26716.765167080885</v>
      </c>
      <c r="E63" s="38">
        <v>25682.800051665588</v>
      </c>
      <c r="F63" s="38">
        <v>30152.999032987012</v>
      </c>
      <c r="G63" s="38">
        <v>28645.294184004189</v>
      </c>
      <c r="H63" s="38">
        <v>30840.75547084579</v>
      </c>
      <c r="I63" s="38">
        <v>32882.24687961975</v>
      </c>
      <c r="J63" s="38">
        <v>19897.527766513187</v>
      </c>
      <c r="K63" s="38">
        <v>31957.643894663601</v>
      </c>
      <c r="L63" s="38">
        <v>32009.381966415043</v>
      </c>
      <c r="M63" s="38">
        <v>26209.549032215531</v>
      </c>
    </row>
    <row r="64" spans="1:13" x14ac:dyDescent="0.25">
      <c r="A64" s="36">
        <v>43949</v>
      </c>
      <c r="B64" s="38"/>
      <c r="C64" s="38">
        <v>22327.232242778173</v>
      </c>
      <c r="D64" s="38">
        <v>27418.749350794678</v>
      </c>
      <c r="E64" s="38">
        <v>26341.860294517322</v>
      </c>
      <c r="F64" s="38">
        <v>30998.107143290115</v>
      </c>
      <c r="G64" s="38">
        <v>29429.370257454306</v>
      </c>
      <c r="H64" s="38">
        <v>31709.268750579144</v>
      </c>
      <c r="I64" s="38">
        <v>33826.367837382597</v>
      </c>
      <c r="J64" s="38">
        <v>20379.271209488114</v>
      </c>
      <c r="K64" s="38">
        <v>32855.774802453081</v>
      </c>
      <c r="L64" s="38">
        <v>32904.721708906858</v>
      </c>
      <c r="M64" s="38">
        <v>26917.804102735856</v>
      </c>
    </row>
    <row r="65" spans="1:13" x14ac:dyDescent="0.25">
      <c r="A65" s="36">
        <v>43950</v>
      </c>
      <c r="B65" s="38"/>
      <c r="C65" s="38">
        <v>22808.898085683642</v>
      </c>
      <c r="D65" s="38">
        <v>28120.733534508476</v>
      </c>
      <c r="E65" s="38">
        <v>27000.920537369053</v>
      </c>
      <c r="F65" s="38">
        <v>31843.215253593218</v>
      </c>
      <c r="G65" s="38">
        <v>30213.446330904422</v>
      </c>
      <c r="H65" s="38">
        <v>32577.782030312501</v>
      </c>
      <c r="I65" s="38">
        <v>34770.488795145437</v>
      </c>
      <c r="J65" s="38">
        <v>20861.01465246304</v>
      </c>
      <c r="K65" s="38">
        <v>33753.905710242558</v>
      </c>
      <c r="L65" s="38">
        <v>33800.061451398673</v>
      </c>
      <c r="M65" s="38">
        <v>27626.059173256188</v>
      </c>
    </row>
    <row r="66" spans="1:13" x14ac:dyDescent="0.25">
      <c r="A66" s="39">
        <v>43951</v>
      </c>
      <c r="B66" s="38"/>
      <c r="C66" s="38">
        <v>23290.563928589108</v>
      </c>
      <c r="D66" s="38">
        <v>28822.717718222269</v>
      </c>
      <c r="E66" s="38">
        <v>27659.980780220787</v>
      </c>
      <c r="F66" s="38">
        <v>32688.323363896321</v>
      </c>
      <c r="G66" s="38">
        <v>30997.522404354546</v>
      </c>
      <c r="H66" s="38">
        <v>33446.295310045854</v>
      </c>
      <c r="I66" s="38">
        <v>35714.609752908276</v>
      </c>
      <c r="J66" s="38">
        <v>21342.758095437966</v>
      </c>
      <c r="K66" s="38">
        <v>34652.036618032034</v>
      </c>
      <c r="L66" s="38">
        <v>34695.401193890488</v>
      </c>
      <c r="M66" s="38">
        <v>28334.314243776513</v>
      </c>
    </row>
    <row r="67" spans="1:13" x14ac:dyDescent="0.25">
      <c r="A67" s="39">
        <v>43952</v>
      </c>
      <c r="B67" s="65"/>
      <c r="C67" s="65">
        <v>23772.229771494574</v>
      </c>
      <c r="D67" s="65">
        <v>29524.701901936063</v>
      </c>
      <c r="E67" s="65">
        <v>28319.041023072521</v>
      </c>
      <c r="F67" s="65">
        <v>33533.431474199417</v>
      </c>
      <c r="G67" s="65">
        <v>31781.598477804662</v>
      </c>
      <c r="H67" s="65">
        <v>34314.808589779204</v>
      </c>
      <c r="I67" s="65"/>
      <c r="J67" s="65"/>
      <c r="K67" s="65"/>
      <c r="L67" s="65"/>
      <c r="M67" s="65"/>
    </row>
    <row r="68" spans="1:13" x14ac:dyDescent="0.25">
      <c r="A68" s="39">
        <v>43953</v>
      </c>
      <c r="B68" s="65"/>
      <c r="C68" s="65">
        <v>24253.895614400044</v>
      </c>
      <c r="D68" s="65">
        <v>30226.686085649857</v>
      </c>
      <c r="E68" s="65">
        <v>28978.101265924251</v>
      </c>
      <c r="F68" s="65">
        <v>34378.53958450252</v>
      </c>
      <c r="G68" s="65">
        <v>32565.674551254786</v>
      </c>
      <c r="H68" s="65">
        <v>35183.321869512562</v>
      </c>
      <c r="I68" s="65"/>
      <c r="J68" s="65"/>
      <c r="K68" s="65"/>
      <c r="L68" s="65"/>
      <c r="M68" s="65"/>
    </row>
    <row r="69" spans="1:13" x14ac:dyDescent="0.25">
      <c r="A69" s="39">
        <v>43954</v>
      </c>
      <c r="B69" s="65"/>
      <c r="C69" s="65">
        <v>24735.561457305514</v>
      </c>
      <c r="D69" s="65">
        <v>30928.670269363654</v>
      </c>
      <c r="E69" s="65">
        <v>29637.161508775986</v>
      </c>
      <c r="F69" s="65">
        <v>35223.647694805622</v>
      </c>
      <c r="G69" s="65">
        <v>33349.750624704902</v>
      </c>
      <c r="H69" s="65">
        <v>36051.835149245919</v>
      </c>
      <c r="I69" s="65"/>
      <c r="J69" s="65"/>
      <c r="K69" s="65"/>
      <c r="L69" s="65"/>
      <c r="M69" s="65"/>
    </row>
    <row r="70" spans="1:13" x14ac:dyDescent="0.25">
      <c r="A70" s="39">
        <v>43955</v>
      </c>
      <c r="B70" s="65"/>
      <c r="C70" s="65">
        <v>25217.22730021098</v>
      </c>
      <c r="D70" s="65">
        <v>31630.654453077448</v>
      </c>
      <c r="E70" s="65">
        <v>30296.22175162772</v>
      </c>
      <c r="F70" s="65">
        <v>36068.755805108725</v>
      </c>
      <c r="G70" s="65">
        <v>34133.826698155026</v>
      </c>
      <c r="H70" s="65">
        <v>36920.348428979269</v>
      </c>
      <c r="I70" s="65"/>
      <c r="J70" s="65"/>
      <c r="K70" s="65"/>
      <c r="L70" s="65"/>
      <c r="M70" s="65"/>
    </row>
    <row r="71" spans="1:13" x14ac:dyDescent="0.25">
      <c r="A71" s="39">
        <v>43956</v>
      </c>
      <c r="B71" s="65"/>
      <c r="C71" s="65">
        <v>25698.893143116446</v>
      </c>
      <c r="D71" s="65">
        <v>32332.638636791242</v>
      </c>
      <c r="E71" s="65">
        <v>30955.28199447945</v>
      </c>
      <c r="F71" s="65">
        <v>36913.863915411828</v>
      </c>
      <c r="G71" s="65">
        <v>34917.902771605142</v>
      </c>
      <c r="H71" s="65">
        <v>37788.861708712619</v>
      </c>
      <c r="I71" s="65"/>
      <c r="J71" s="65"/>
      <c r="K71" s="65"/>
      <c r="L71" s="65"/>
      <c r="M71" s="65"/>
    </row>
    <row r="72" spans="1:13" x14ac:dyDescent="0.25">
      <c r="A72" s="39">
        <v>43957</v>
      </c>
      <c r="B72" s="65"/>
      <c r="C72" s="65">
        <v>26180.558986021912</v>
      </c>
      <c r="D72" s="65">
        <v>33034.622820505043</v>
      </c>
      <c r="E72" s="65">
        <v>31614.342237331184</v>
      </c>
      <c r="F72" s="65">
        <v>37758.972025714931</v>
      </c>
      <c r="G72" s="65">
        <v>35701.978845055266</v>
      </c>
      <c r="H72" s="65">
        <v>38657.374988445976</v>
      </c>
      <c r="I72" s="65"/>
      <c r="J72" s="65"/>
      <c r="K72" s="65"/>
      <c r="L72" s="65"/>
      <c r="M72" s="65"/>
    </row>
    <row r="73" spans="1:13" x14ac:dyDescent="0.25">
      <c r="A73" s="39">
        <v>43958</v>
      </c>
      <c r="B73" s="65"/>
      <c r="C73" s="65">
        <v>26662.224828927381</v>
      </c>
      <c r="D73" s="65">
        <v>33736.607004218837</v>
      </c>
      <c r="E73" s="65">
        <v>32273.402480182918</v>
      </c>
      <c r="F73" s="65">
        <v>38604.080136018027</v>
      </c>
      <c r="G73" s="65">
        <v>36486.054918505382</v>
      </c>
      <c r="H73" s="65">
        <v>39525.888268179333</v>
      </c>
      <c r="I73" s="65"/>
      <c r="J73" s="65"/>
      <c r="K73" s="65"/>
      <c r="L73" s="65"/>
      <c r="M73" s="65"/>
    </row>
    <row r="74" spans="1:13" x14ac:dyDescent="0.25">
      <c r="A74" s="39">
        <v>43959</v>
      </c>
      <c r="B74" s="65"/>
      <c r="C74" s="65">
        <v>27143.890671832851</v>
      </c>
      <c r="D74" s="65">
        <v>34438.59118793263</v>
      </c>
      <c r="E74" s="65">
        <v>32932.462723034652</v>
      </c>
      <c r="F74" s="65">
        <v>39449.18824632113</v>
      </c>
      <c r="G74" s="65">
        <v>37270.130991955506</v>
      </c>
      <c r="H74" s="65">
        <v>40394.401547912683</v>
      </c>
      <c r="I74" s="65"/>
      <c r="J74" s="65"/>
      <c r="K74" s="65"/>
      <c r="L74" s="65"/>
      <c r="M74" s="65"/>
    </row>
    <row r="75" spans="1:13" x14ac:dyDescent="0.25">
      <c r="A75" s="39">
        <v>43960</v>
      </c>
      <c r="B75" s="65"/>
      <c r="C75" s="65">
        <v>27625.556514738317</v>
      </c>
      <c r="D75" s="65">
        <v>35140.575371646424</v>
      </c>
      <c r="E75" s="65">
        <v>33591.522965886383</v>
      </c>
      <c r="F75" s="65">
        <v>40294.296356624232</v>
      </c>
      <c r="G75" s="65">
        <v>38054.207065405622</v>
      </c>
      <c r="H75" s="65">
        <v>41262.914827646033</v>
      </c>
      <c r="I75" s="65"/>
      <c r="J75" s="65"/>
      <c r="K75" s="65"/>
      <c r="L75" s="65"/>
      <c r="M75" s="65"/>
    </row>
    <row r="76" spans="1:13" x14ac:dyDescent="0.25">
      <c r="A76" s="39">
        <v>43961</v>
      </c>
      <c r="B76" s="65"/>
      <c r="C76" s="65">
        <v>28107.222357643783</v>
      </c>
      <c r="D76" s="65">
        <v>35842.559555360218</v>
      </c>
      <c r="E76" s="65">
        <v>34250.583208738113</v>
      </c>
      <c r="F76" s="65">
        <v>41139.404466927335</v>
      </c>
      <c r="G76" s="65">
        <v>38838.283138855739</v>
      </c>
      <c r="H76" s="65">
        <v>42131.428107379397</v>
      </c>
      <c r="I76" s="65"/>
      <c r="J76" s="65"/>
      <c r="K76" s="65"/>
      <c r="L76" s="65"/>
      <c r="M76" s="65"/>
    </row>
    <row r="77" spans="1:13" x14ac:dyDescent="0.25">
      <c r="A77" s="39">
        <v>43962</v>
      </c>
      <c r="B77" s="65"/>
      <c r="C77" s="65">
        <v>28588.888200549249</v>
      </c>
      <c r="D77" s="65">
        <v>36544.543739074012</v>
      </c>
      <c r="E77" s="65">
        <v>34909.643451589844</v>
      </c>
      <c r="F77" s="65">
        <v>41984.512577230438</v>
      </c>
      <c r="G77" s="65">
        <v>39622.359212305862</v>
      </c>
      <c r="H77" s="65">
        <v>42999.941387112747</v>
      </c>
      <c r="I77" s="65"/>
      <c r="J77" s="65"/>
      <c r="K77" s="65"/>
      <c r="L77" s="65"/>
      <c r="M77" s="65"/>
    </row>
    <row r="78" spans="1:13" x14ac:dyDescent="0.25">
      <c r="A78" s="39">
        <v>43963</v>
      </c>
      <c r="B78" s="65"/>
      <c r="C78" s="65">
        <v>29070.554043454722</v>
      </c>
      <c r="D78" s="65">
        <v>37246.527922787805</v>
      </c>
      <c r="E78" s="65">
        <v>35568.703694441581</v>
      </c>
      <c r="F78" s="65">
        <v>42829.620687533541</v>
      </c>
      <c r="G78" s="65">
        <v>40406.435285755979</v>
      </c>
      <c r="H78" s="65">
        <v>43868.454666846097</v>
      </c>
      <c r="I78" s="65"/>
      <c r="J78" s="65"/>
      <c r="K78" s="65"/>
      <c r="L78" s="65"/>
      <c r="M78" s="65"/>
    </row>
    <row r="79" spans="1:13" x14ac:dyDescent="0.25">
      <c r="A79" s="39">
        <v>43964</v>
      </c>
      <c r="B79" s="65"/>
      <c r="C79" s="65">
        <v>29552.219886360188</v>
      </c>
      <c r="D79" s="65">
        <v>37948.512106501599</v>
      </c>
      <c r="E79" s="65">
        <v>36227.763937293319</v>
      </c>
      <c r="F79" s="65">
        <v>43674.728797836644</v>
      </c>
      <c r="G79" s="65">
        <v>41190.511359206102</v>
      </c>
      <c r="H79" s="65">
        <v>44736.967946579462</v>
      </c>
      <c r="I79" s="65"/>
      <c r="J79" s="65"/>
      <c r="K79" s="65"/>
      <c r="L79" s="65"/>
      <c r="M79" s="65"/>
    </row>
    <row r="80" spans="1:13" x14ac:dyDescent="0.25">
      <c r="A80" s="39">
        <v>43965</v>
      </c>
      <c r="B80" s="65"/>
      <c r="C80" s="65">
        <v>30033.885729265654</v>
      </c>
      <c r="D80" s="65">
        <v>38650.496290215393</v>
      </c>
      <c r="E80" s="65">
        <v>36886.824180145049</v>
      </c>
      <c r="F80" s="65">
        <v>44519.836908139747</v>
      </c>
      <c r="G80" s="65">
        <v>41974.587432656219</v>
      </c>
      <c r="H80" s="65">
        <v>45605.481226312811</v>
      </c>
      <c r="I80" s="65"/>
      <c r="J80" s="65"/>
      <c r="K80" s="65"/>
      <c r="L80" s="65"/>
      <c r="M80" s="65"/>
    </row>
    <row r="81" spans="1:13" x14ac:dyDescent="0.25">
      <c r="A81" s="39">
        <v>43966</v>
      </c>
      <c r="B81" s="65"/>
      <c r="C81" s="65">
        <v>30515.55157217112</v>
      </c>
      <c r="D81" s="65">
        <v>39352.480473929187</v>
      </c>
      <c r="E81" s="65">
        <v>37545.88442299678</v>
      </c>
      <c r="F81" s="65">
        <v>45364.945018442842</v>
      </c>
      <c r="G81" s="65">
        <v>42758.663506106335</v>
      </c>
      <c r="H81" s="65">
        <v>46473.994506046161</v>
      </c>
      <c r="I81" s="65"/>
      <c r="J81" s="65"/>
      <c r="K81" s="65"/>
      <c r="L81" s="65"/>
      <c r="M81" s="65"/>
    </row>
    <row r="82" spans="1:13" x14ac:dyDescent="0.25">
      <c r="A82" s="39">
        <v>43967</v>
      </c>
      <c r="B82" s="65"/>
      <c r="C82" s="65">
        <v>30997.217415076593</v>
      </c>
      <c r="D82" s="65">
        <v>40054.464657642988</v>
      </c>
      <c r="E82" s="65">
        <v>38204.94466584851</v>
      </c>
      <c r="F82" s="65">
        <v>46210.053128745945</v>
      </c>
      <c r="G82" s="65">
        <v>43542.739579556459</v>
      </c>
      <c r="H82" s="65">
        <v>47342.507785779511</v>
      </c>
      <c r="I82" s="65"/>
      <c r="J82" s="65"/>
      <c r="K82" s="65"/>
      <c r="L82" s="65"/>
      <c r="M82" s="65"/>
    </row>
    <row r="83" spans="1:13" x14ac:dyDescent="0.25">
      <c r="A83" s="39">
        <v>43968</v>
      </c>
      <c r="B83" s="65"/>
      <c r="C83" s="65">
        <v>31478.883257982059</v>
      </c>
      <c r="D83" s="65">
        <v>40756.448841356781</v>
      </c>
      <c r="E83" s="65">
        <v>38864.004908700241</v>
      </c>
      <c r="F83" s="65">
        <v>47055.161239049048</v>
      </c>
      <c r="G83" s="65">
        <v>44326.815653006575</v>
      </c>
      <c r="H83" s="65">
        <v>48211.021065512876</v>
      </c>
      <c r="I83" s="65"/>
      <c r="J83" s="65"/>
      <c r="K83" s="65"/>
      <c r="L83" s="65"/>
      <c r="M83" s="65"/>
    </row>
    <row r="84" spans="1:13" x14ac:dyDescent="0.25">
      <c r="A84" s="39">
        <v>43969</v>
      </c>
      <c r="B84" s="65"/>
      <c r="C84" s="65">
        <v>31960.549100887525</v>
      </c>
      <c r="D84" s="65">
        <v>41458.433025070575</v>
      </c>
      <c r="E84" s="65">
        <v>39523.065151551978</v>
      </c>
      <c r="F84" s="65">
        <v>47900.269349352151</v>
      </c>
      <c r="G84" s="65">
        <v>45110.891726456699</v>
      </c>
      <c r="H84" s="65">
        <v>49079.534345246226</v>
      </c>
      <c r="I84" s="65"/>
      <c r="J84" s="65"/>
      <c r="K84" s="65"/>
      <c r="L84" s="65"/>
      <c r="M84" s="65"/>
    </row>
    <row r="85" spans="1:13" x14ac:dyDescent="0.25">
      <c r="A85" s="39">
        <v>43970</v>
      </c>
      <c r="B85" s="65"/>
      <c r="C85" s="65">
        <v>32442.214943792991</v>
      </c>
      <c r="D85" s="65">
        <v>42160.417208784376</v>
      </c>
      <c r="E85" s="65">
        <v>40182.125394403716</v>
      </c>
      <c r="F85" s="65">
        <v>48745.377459655254</v>
      </c>
      <c r="G85" s="65">
        <v>45894.967799906815</v>
      </c>
      <c r="H85" s="65">
        <v>49948.047624979576</v>
      </c>
      <c r="I85" s="65"/>
      <c r="J85" s="65"/>
      <c r="K85" s="65"/>
      <c r="L85" s="65"/>
      <c r="M85" s="65"/>
    </row>
    <row r="86" spans="1:13" x14ac:dyDescent="0.25">
      <c r="A86" s="39">
        <v>43971</v>
      </c>
      <c r="B86" s="65"/>
      <c r="C86" s="65">
        <v>32923.880786698457</v>
      </c>
      <c r="D86" s="65">
        <v>42862.40139249817</v>
      </c>
      <c r="E86" s="65">
        <v>40841.185637255447</v>
      </c>
      <c r="F86" s="65">
        <v>49590.485569958357</v>
      </c>
      <c r="G86" s="65">
        <v>46679.043873356939</v>
      </c>
      <c r="H86" s="65">
        <v>50816.56090471294</v>
      </c>
      <c r="I86" s="65"/>
      <c r="J86" s="65"/>
      <c r="K86" s="65"/>
      <c r="L86" s="65"/>
      <c r="M86" s="65"/>
    </row>
    <row r="87" spans="1:13" x14ac:dyDescent="0.25">
      <c r="A87" s="39">
        <v>43972</v>
      </c>
      <c r="B87" s="65"/>
      <c r="C87" s="65">
        <v>33405.54662960393</v>
      </c>
      <c r="D87" s="65">
        <v>43564.385576211964</v>
      </c>
      <c r="E87" s="65">
        <v>41500.245880107177</v>
      </c>
      <c r="F87" s="65">
        <v>50435.593680261452</v>
      </c>
      <c r="G87" s="65">
        <v>47463.119946807055</v>
      </c>
      <c r="H87" s="65">
        <v>51685.07418444629</v>
      </c>
      <c r="I87" s="65"/>
      <c r="J87" s="65"/>
      <c r="K87" s="65"/>
      <c r="L87" s="65"/>
      <c r="M87" s="65"/>
    </row>
    <row r="88" spans="1:13" x14ac:dyDescent="0.25">
      <c r="A88" s="39">
        <v>43973</v>
      </c>
      <c r="B88" s="65"/>
      <c r="C88" s="65">
        <v>33887.212472509396</v>
      </c>
      <c r="D88" s="65">
        <v>44266.369759925758</v>
      </c>
      <c r="E88" s="65">
        <v>42159.306122958908</v>
      </c>
      <c r="F88" s="65">
        <v>51280.701790564555</v>
      </c>
      <c r="G88" s="65">
        <v>48247.196020257179</v>
      </c>
      <c r="H88" s="65"/>
      <c r="I88" s="65"/>
      <c r="J88" s="65"/>
      <c r="K88" s="65"/>
      <c r="L88" s="65"/>
      <c r="M88" s="65"/>
    </row>
    <row r="89" spans="1:13" x14ac:dyDescent="0.25">
      <c r="A89" s="39">
        <v>43974</v>
      </c>
      <c r="B89" s="65"/>
      <c r="C89" s="65">
        <v>34368.878315414862</v>
      </c>
      <c r="D89" s="65">
        <v>44968.353943639551</v>
      </c>
      <c r="E89" s="65">
        <v>42818.366365810638</v>
      </c>
      <c r="F89" s="65">
        <v>52125.809900867658</v>
      </c>
      <c r="G89" s="65"/>
      <c r="H89" s="65"/>
      <c r="I89" s="65"/>
      <c r="J89" s="65"/>
      <c r="K89" s="65"/>
      <c r="L89" s="65"/>
      <c r="M89" s="65"/>
    </row>
    <row r="90" spans="1:13" x14ac:dyDescent="0.25">
      <c r="A90" s="39">
        <v>43975</v>
      </c>
      <c r="B90" s="65"/>
      <c r="C90" s="65">
        <v>34850.544158320328</v>
      </c>
      <c r="D90" s="65">
        <v>45670.338127353345</v>
      </c>
      <c r="E90" s="65">
        <v>43477.426608662368</v>
      </c>
      <c r="F90" s="65"/>
      <c r="G90" s="65"/>
      <c r="H90" s="65"/>
      <c r="I90" s="65"/>
      <c r="J90" s="65"/>
      <c r="K90" s="65"/>
      <c r="L90" s="65"/>
      <c r="M90" s="65"/>
    </row>
    <row r="91" spans="1:13" x14ac:dyDescent="0.25">
      <c r="A91" s="39">
        <v>43976</v>
      </c>
      <c r="B91" s="65"/>
      <c r="C91" s="65">
        <v>35332.210001225794</v>
      </c>
      <c r="D91" s="65">
        <v>46372.322311067139</v>
      </c>
      <c r="E91" s="65"/>
      <c r="F91" s="65"/>
      <c r="G91" s="65"/>
      <c r="H91" s="65"/>
      <c r="I91" s="65"/>
      <c r="J91" s="65"/>
      <c r="K91" s="65"/>
      <c r="L91" s="65"/>
      <c r="M91" s="65"/>
    </row>
    <row r="92" spans="1:13" x14ac:dyDescent="0.25">
      <c r="A92" s="39">
        <v>43977</v>
      </c>
      <c r="B92" s="65"/>
      <c r="C92" s="65">
        <v>35813.875844131268</v>
      </c>
      <c r="D92" s="65"/>
      <c r="E92" s="65"/>
      <c r="F92" s="65"/>
      <c r="G92" s="65"/>
      <c r="H92" s="65"/>
      <c r="I92" s="65"/>
      <c r="J92" s="65"/>
      <c r="K92" s="65"/>
      <c r="L92" s="65"/>
      <c r="M92" s="65"/>
    </row>
    <row r="93" spans="1:13" x14ac:dyDescent="0.25">
      <c r="A93" s="39">
        <v>43978</v>
      </c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</row>
    <row r="94" spans="1:13" x14ac:dyDescent="0.25">
      <c r="A94" s="39">
        <v>43979</v>
      </c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</row>
    <row r="95" spans="1:13" x14ac:dyDescent="0.25">
      <c r="A95" s="39">
        <v>43980</v>
      </c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</row>
    <row r="96" spans="1:13" x14ac:dyDescent="0.25">
      <c r="A96" s="39">
        <v>43981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</row>
    <row r="97" spans="1:13" x14ac:dyDescent="0.25">
      <c r="A97" s="39">
        <v>43982</v>
      </c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</row>
    <row r="98" spans="1:13" x14ac:dyDescent="0.25">
      <c r="A98" s="39">
        <v>43983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</row>
    <row r="99" spans="1:13" x14ac:dyDescent="0.25">
      <c r="A99" s="39">
        <v>43984</v>
      </c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CC41-30BC-4B1B-A967-CFD9C87181D0}">
  <dimension ref="A1:H91"/>
  <sheetViews>
    <sheetView workbookViewId="0">
      <selection activeCell="R27" sqref="R27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_xlfn.FORECAST.ETS.STAT($B$2:$B$41,$A$2:$A$41,1,1,1)</f>
        <v>0.75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_xlfn.FORECAST.ETS.STAT($B$2:$B$41,$A$2:$A$41,2,1,1)</f>
        <v>0.749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_xlfn.FORECAST.ETS.STAT($B$2:$B$41,$A$2:$A$41,3,1,1)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_xlfn.FORECAST.ETS.STAT($B$2:$B$41,$A$2:$A$41,4,1,1)</f>
        <v>1.2988164182118247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_xlfn.FORECAST.ETS.STAT($B$2:$B$41,$A$2:$A$41,5,1,1)</f>
        <v>2.4093483575768466E-2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_xlfn.FORECAST.ETS.STAT($B$2:$B$41,$A$2:$A$41,6,1,1)</f>
        <v>158.72432366009335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_xlfn.FORECAST.ETS.STAT($B$2:$B$41,$A$2:$A$41,7,1,1)</f>
        <v>212.21586081022716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</row>
    <row r="38" spans="1:5" x14ac:dyDescent="0.25">
      <c r="A38" s="24">
        <v>43923</v>
      </c>
      <c r="B38" s="31">
        <v>9034</v>
      </c>
    </row>
    <row r="39" spans="1:5" x14ac:dyDescent="0.25">
      <c r="A39" s="24">
        <v>43924</v>
      </c>
      <c r="B39" s="31">
        <v>9886</v>
      </c>
    </row>
    <row r="40" spans="1:5" x14ac:dyDescent="0.25">
      <c r="A40" s="24">
        <v>43925</v>
      </c>
      <c r="B40" s="31">
        <v>10524</v>
      </c>
    </row>
    <row r="41" spans="1:5" x14ac:dyDescent="0.25">
      <c r="A41" s="24">
        <v>43926</v>
      </c>
      <c r="B41" s="31">
        <v>11278</v>
      </c>
      <c r="C41" s="31">
        <v>11278</v>
      </c>
      <c r="D41" s="31">
        <v>11278</v>
      </c>
      <c r="E41" s="31">
        <v>11278</v>
      </c>
    </row>
    <row r="42" spans="1:5" x14ac:dyDescent="0.25">
      <c r="A42" s="24">
        <v>43927</v>
      </c>
      <c r="C42" s="31">
        <f t="shared" ref="C42:C73" si="0">_xlfn.FORECAST.ETS(A42,$B$2:$B$41,$A$2:$A$41,1,1)</f>
        <v>11975.097309091192</v>
      </c>
      <c r="D42" s="31">
        <f t="shared" ref="D42:D73" si="1">C42-_xlfn.FORECAST.ETS.CONFINT(A42,$B$2:$B$41,$A$2:$A$41,0.95,1,1)</f>
        <v>11724.417978204738</v>
      </c>
      <c r="E42" s="31">
        <f t="shared" ref="E42:E73" si="2">C42+_xlfn.FORECAST.ETS.CONFINT(A42,$B$2:$B$41,$A$2:$A$41,0.95,1,1)</f>
        <v>12225.776639977646</v>
      </c>
    </row>
    <row r="43" spans="1:5" x14ac:dyDescent="0.25">
      <c r="A43" s="24">
        <v>43928</v>
      </c>
      <c r="C43" s="31">
        <f t="shared" si="0"/>
        <v>12677.081492804986</v>
      </c>
      <c r="D43" s="31">
        <f t="shared" si="1"/>
        <v>12225.371458608504</v>
      </c>
      <c r="E43" s="31">
        <f t="shared" si="2"/>
        <v>13128.791527001467</v>
      </c>
    </row>
    <row r="44" spans="1:5" x14ac:dyDescent="0.25">
      <c r="A44" s="24">
        <v>43929</v>
      </c>
      <c r="C44" s="31">
        <f t="shared" si="0"/>
        <v>13379.065676518781</v>
      </c>
      <c r="D44" s="31">
        <f t="shared" si="1"/>
        <v>12656.843558459768</v>
      </c>
      <c r="E44" s="31">
        <f t="shared" si="2"/>
        <v>14101.287794577795</v>
      </c>
    </row>
    <row r="45" spans="1:5" x14ac:dyDescent="0.25">
      <c r="A45" s="24">
        <v>43930</v>
      </c>
      <c r="C45" s="31">
        <f t="shared" si="0"/>
        <v>14081.049860232575</v>
      </c>
      <c r="D45" s="31">
        <f t="shared" si="1"/>
        <v>13038.91965076108</v>
      </c>
      <c r="E45" s="31">
        <f t="shared" si="2"/>
        <v>15123.180069704071</v>
      </c>
    </row>
    <row r="46" spans="1:5" x14ac:dyDescent="0.25">
      <c r="A46" s="24">
        <v>43931</v>
      </c>
      <c r="C46" s="31">
        <f t="shared" si="0"/>
        <v>14783.034043946371</v>
      </c>
      <c r="D46" s="31">
        <f t="shared" si="1"/>
        <v>13380.236674355168</v>
      </c>
      <c r="E46" s="31">
        <f t="shared" si="2"/>
        <v>16185.831413537573</v>
      </c>
    </row>
    <row r="47" spans="1:5" x14ac:dyDescent="0.25">
      <c r="A47" s="24">
        <v>43932</v>
      </c>
      <c r="C47" s="31">
        <f t="shared" si="0"/>
        <v>15485.018227660166</v>
      </c>
      <c r="D47" s="31">
        <f t="shared" si="1"/>
        <v>13685.705359971455</v>
      </c>
      <c r="E47" s="31">
        <f t="shared" si="2"/>
        <v>17284.33109534888</v>
      </c>
    </row>
    <row r="48" spans="1:5" x14ac:dyDescent="0.25">
      <c r="A48" s="24">
        <v>43933</v>
      </c>
      <c r="C48" s="31">
        <f t="shared" si="0"/>
        <v>16187.00241137396</v>
      </c>
      <c r="D48" s="31">
        <f t="shared" si="1"/>
        <v>13958.639530538014</v>
      </c>
      <c r="E48" s="31">
        <f t="shared" si="2"/>
        <v>18415.365292209906</v>
      </c>
    </row>
    <row r="49" spans="1:5" x14ac:dyDescent="0.25">
      <c r="A49" s="24">
        <v>43934</v>
      </c>
      <c r="C49" s="31">
        <f t="shared" si="0"/>
        <v>16888.986595087757</v>
      </c>
      <c r="D49" s="31">
        <f t="shared" si="1"/>
        <v>14201.502603171944</v>
      </c>
      <c r="E49" s="31">
        <f t="shared" si="2"/>
        <v>19576.470587003569</v>
      </c>
    </row>
    <row r="50" spans="1:5" x14ac:dyDescent="0.25">
      <c r="A50" s="24">
        <v>43935</v>
      </c>
      <c r="C50" s="31">
        <f t="shared" si="0"/>
        <v>17590.970778801551</v>
      </c>
      <c r="D50" s="31">
        <f t="shared" si="1"/>
        <v>14416.236021647997</v>
      </c>
      <c r="E50" s="31">
        <f t="shared" si="2"/>
        <v>20765.705535955105</v>
      </c>
    </row>
    <row r="51" spans="1:5" x14ac:dyDescent="0.25">
      <c r="A51" s="24">
        <v>43936</v>
      </c>
      <c r="C51" s="31">
        <f t="shared" si="0"/>
        <v>18292.954962515345</v>
      </c>
      <c r="D51" s="31">
        <f t="shared" si="1"/>
        <v>14604.429567291316</v>
      </c>
      <c r="E51" s="31">
        <f t="shared" si="2"/>
        <v>21981.480357739372</v>
      </c>
    </row>
    <row r="52" spans="1:5" x14ac:dyDescent="0.25">
      <c r="A52" s="24">
        <v>43937</v>
      </c>
      <c r="C52" s="31">
        <f t="shared" si="0"/>
        <v>18994.939146229139</v>
      </c>
      <c r="D52" s="31">
        <f t="shared" si="1"/>
        <v>14767.42056037942</v>
      </c>
      <c r="E52" s="31">
        <f t="shared" si="2"/>
        <v>23222.457732078859</v>
      </c>
    </row>
    <row r="53" spans="1:5" x14ac:dyDescent="0.25">
      <c r="A53" s="24">
        <v>43938</v>
      </c>
      <c r="C53" s="31">
        <f t="shared" si="0"/>
        <v>19696.923329942936</v>
      </c>
      <c r="D53" s="31">
        <f t="shared" si="1"/>
        <v>14906.356668904245</v>
      </c>
      <c r="E53" s="31">
        <f t="shared" si="2"/>
        <v>24487.489990981627</v>
      </c>
    </row>
    <row r="54" spans="1:5" x14ac:dyDescent="0.25">
      <c r="A54" s="24">
        <v>43939</v>
      </c>
      <c r="C54" s="31">
        <f t="shared" si="0"/>
        <v>20398.90751365673</v>
      </c>
      <c r="D54" s="31">
        <f t="shared" si="1"/>
        <v>15022.238195225091</v>
      </c>
      <c r="E54" s="31">
        <f t="shared" si="2"/>
        <v>25775.576832088369</v>
      </c>
    </row>
    <row r="55" spans="1:5" x14ac:dyDescent="0.25">
      <c r="A55" s="24">
        <v>43940</v>
      </c>
      <c r="C55" s="31">
        <f t="shared" si="0"/>
        <v>21100.891697370527</v>
      </c>
      <c r="D55" s="31">
        <f t="shared" si="1"/>
        <v>15115.947903187418</v>
      </c>
      <c r="E55" s="31">
        <f t="shared" si="2"/>
        <v>27085.835491553637</v>
      </c>
    </row>
    <row r="56" spans="1:5" x14ac:dyDescent="0.25">
      <c r="A56" s="24">
        <v>43941</v>
      </c>
      <c r="C56" s="31">
        <f t="shared" si="0"/>
        <v>21802.875881084321</v>
      </c>
      <c r="D56" s="31">
        <f t="shared" si="1"/>
        <v>15188.272834698575</v>
      </c>
      <c r="E56" s="31">
        <f t="shared" si="2"/>
        <v>28417.478927470067</v>
      </c>
    </row>
    <row r="57" spans="1:5" x14ac:dyDescent="0.25">
      <c r="A57" s="24">
        <v>43942</v>
      </c>
      <c r="C57" s="31">
        <f t="shared" si="0"/>
        <v>22504.860064798115</v>
      </c>
      <c r="D57" s="31">
        <f t="shared" si="1"/>
        <v>15239.920737244309</v>
      </c>
      <c r="E57" s="31">
        <f t="shared" si="2"/>
        <v>29769.799392351921</v>
      </c>
    </row>
    <row r="58" spans="1:5" x14ac:dyDescent="0.25">
      <c r="A58" s="24">
        <v>43943</v>
      </c>
      <c r="C58" s="31">
        <f t="shared" si="0"/>
        <v>23206.844248511909</v>
      </c>
      <c r="D58" s="31">
        <f t="shared" si="1"/>
        <v>15271.532730809668</v>
      </c>
      <c r="E58" s="31">
        <f t="shared" si="2"/>
        <v>31142.155766214149</v>
      </c>
    </row>
    <row r="59" spans="1:5" x14ac:dyDescent="0.25">
      <c r="A59" s="24">
        <v>43944</v>
      </c>
      <c r="C59" s="31">
        <f t="shared" si="0"/>
        <v>23908.828432225702</v>
      </c>
      <c r="D59" s="31">
        <f t="shared" si="1"/>
        <v>15283.693270434023</v>
      </c>
      <c r="E59" s="31">
        <f t="shared" si="2"/>
        <v>32533.963594017383</v>
      </c>
    </row>
    <row r="60" spans="1:5" x14ac:dyDescent="0.25">
      <c r="A60" s="24">
        <v>43945</v>
      </c>
      <c r="C60" s="31">
        <f t="shared" si="0"/>
        <v>24610.8126159395</v>
      </c>
      <c r="D60" s="31">
        <f t="shared" si="1"/>
        <v>15276.938114440685</v>
      </c>
      <c r="E60" s="31">
        <f t="shared" si="2"/>
        <v>33944.687117438312</v>
      </c>
    </row>
    <row r="61" spans="1:5" x14ac:dyDescent="0.25">
      <c r="A61" s="24">
        <v>43946</v>
      </c>
      <c r="C61" s="31">
        <f t="shared" si="0"/>
        <v>25312.796799653293</v>
      </c>
      <c r="D61" s="31">
        <f t="shared" si="1"/>
        <v>15251.76079023849</v>
      </c>
      <c r="E61" s="31">
        <f t="shared" si="2"/>
        <v>35373.832809068095</v>
      </c>
    </row>
    <row r="62" spans="1:5" x14ac:dyDescent="0.25">
      <c r="A62" s="24">
        <v>43947</v>
      </c>
      <c r="C62" s="31">
        <f t="shared" si="0"/>
        <v>26014.780983367091</v>
      </c>
      <c r="D62" s="31">
        <f t="shared" si="1"/>
        <v>15208.617907311376</v>
      </c>
      <c r="E62" s="31">
        <f t="shared" si="2"/>
        <v>36820.944059422807</v>
      </c>
    </row>
    <row r="63" spans="1:5" x14ac:dyDescent="0.25">
      <c r="A63" s="24">
        <v>43948</v>
      </c>
      <c r="C63" s="31">
        <f t="shared" si="0"/>
        <v>26716.765167080885</v>
      </c>
      <c r="D63" s="31">
        <f t="shared" si="1"/>
        <v>15147.933571429781</v>
      </c>
      <c r="E63" s="31">
        <f t="shared" si="2"/>
        <v>38285.596762731991</v>
      </c>
    </row>
    <row r="64" spans="1:5" x14ac:dyDescent="0.25">
      <c r="A64" s="24">
        <v>43949</v>
      </c>
      <c r="C64" s="31">
        <f t="shared" si="0"/>
        <v>27418.749350794678</v>
      </c>
      <c r="D64" s="31">
        <f t="shared" si="1"/>
        <v>15070.10308824763</v>
      </c>
      <c r="E64" s="31">
        <f t="shared" si="2"/>
        <v>39767.395613341723</v>
      </c>
    </row>
    <row r="65" spans="1:5" x14ac:dyDescent="0.25">
      <c r="A65" s="24">
        <v>43950</v>
      </c>
      <c r="C65" s="31">
        <f t="shared" si="0"/>
        <v>28120.733534508476</v>
      </c>
      <c r="D65" s="31">
        <f t="shared" si="1"/>
        <v>14975.496098031508</v>
      </c>
      <c r="E65" s="31">
        <f t="shared" si="2"/>
        <v>41265.970970985443</v>
      </c>
    </row>
    <row r="66" spans="1:5" x14ac:dyDescent="0.25">
      <c r="A66" s="24">
        <v>43951</v>
      </c>
      <c r="C66" s="31">
        <f t="shared" si="0"/>
        <v>28822.717718222269</v>
      </c>
      <c r="D66" s="31">
        <f t="shared" si="1"/>
        <v>14864.459249912181</v>
      </c>
      <c r="E66" s="31">
        <f t="shared" si="2"/>
        <v>42780.97618653236</v>
      </c>
    </row>
    <row r="67" spans="1:5" x14ac:dyDescent="0.25">
      <c r="A67" s="24">
        <v>43952</v>
      </c>
      <c r="C67" s="31">
        <f t="shared" si="0"/>
        <v>29524.701901936063</v>
      </c>
      <c r="D67" s="31">
        <f t="shared" si="1"/>
        <v>14737.318499656905</v>
      </c>
      <c r="E67" s="31">
        <f t="shared" si="2"/>
        <v>44312.085304215223</v>
      </c>
    </row>
    <row r="68" spans="1:5" x14ac:dyDescent="0.25">
      <c r="A68" s="24">
        <v>43953</v>
      </c>
      <c r="C68" s="31">
        <f t="shared" si="0"/>
        <v>30226.686085649857</v>
      </c>
      <c r="D68" s="31">
        <f t="shared" si="1"/>
        <v>14594.381096845171</v>
      </c>
      <c r="E68" s="31">
        <f t="shared" si="2"/>
        <v>45858.991074454541</v>
      </c>
    </row>
    <row r="69" spans="1:5" x14ac:dyDescent="0.25">
      <c r="A69" s="24">
        <v>43954</v>
      </c>
      <c r="C69" s="31">
        <f t="shared" si="0"/>
        <v>30928.670269363654</v>
      </c>
      <c r="D69" s="31">
        <f t="shared" si="1"/>
        <v>14435.937313686762</v>
      </c>
      <c r="E69" s="31">
        <f t="shared" si="2"/>
        <v>47421.403225040543</v>
      </c>
    </row>
    <row r="70" spans="1:5" x14ac:dyDescent="0.25">
      <c r="A70" s="24">
        <v>43955</v>
      </c>
      <c r="C70" s="31">
        <f t="shared" si="0"/>
        <v>31630.654453077448</v>
      </c>
      <c r="D70" s="31">
        <f t="shared" si="1"/>
        <v>14262.261957314091</v>
      </c>
      <c r="E70" s="31">
        <f t="shared" si="2"/>
        <v>48999.046948840805</v>
      </c>
    </row>
    <row r="71" spans="1:5" x14ac:dyDescent="0.25">
      <c r="A71" s="24">
        <v>43956</v>
      </c>
      <c r="C71" s="31">
        <f t="shared" si="0"/>
        <v>32332.638636791242</v>
      </c>
      <c r="D71" s="31">
        <f t="shared" si="1"/>
        <v>14073.615699351169</v>
      </c>
      <c r="E71" s="31">
        <f t="shared" si="2"/>
        <v>50591.661574231315</v>
      </c>
    </row>
    <row r="72" spans="1:5" x14ac:dyDescent="0.25">
      <c r="A72" s="24">
        <v>43957</v>
      </c>
      <c r="C72" s="31">
        <f t="shared" si="0"/>
        <v>33034.622820505043</v>
      </c>
      <c r="D72" s="31">
        <f t="shared" si="1"/>
        <v>13870.246250300839</v>
      </c>
      <c r="E72" s="31">
        <f t="shared" si="2"/>
        <v>52198.999390709243</v>
      </c>
    </row>
    <row r="73" spans="1:5" x14ac:dyDescent="0.25">
      <c r="A73" s="24">
        <v>43958</v>
      </c>
      <c r="C73" s="31">
        <f t="shared" si="0"/>
        <v>33736.607004218837</v>
      </c>
      <c r="D73" s="31">
        <f t="shared" si="1"/>
        <v>13652.3894013627</v>
      </c>
      <c r="E73" s="31">
        <f t="shared" si="2"/>
        <v>53820.824607074974</v>
      </c>
    </row>
    <row r="74" spans="1:5" x14ac:dyDescent="0.25">
      <c r="A74" s="24">
        <v>43959</v>
      </c>
      <c r="C74" s="31">
        <f t="shared" ref="C74:C91" si="3">_xlfn.FORECAST.ETS(A74,$B$2:$B$41,$A$2:$A$41,1,1)</f>
        <v>34438.59118793263</v>
      </c>
      <c r="D74" s="31">
        <f t="shared" ref="D74:D91" si="4">C74-_xlfn.FORECAST.ETS.CONFINT(A74,$B$2:$B$41,$A$2:$A$41,0.95,1,1)</f>
        <v>13420.269952379214</v>
      </c>
      <c r="E74" s="31">
        <f t="shared" ref="E74:E91" si="5">C74+_xlfn.FORECAST.ETS.CONFINT(A74,$B$2:$B$41,$A$2:$A$41,0.95,1,1)</f>
        <v>55456.91242348605</v>
      </c>
    </row>
    <row r="75" spans="1:5" x14ac:dyDescent="0.25">
      <c r="A75" s="24">
        <v>43960</v>
      </c>
      <c r="C75" s="31">
        <f t="shared" si="3"/>
        <v>35140.575371646424</v>
      </c>
      <c r="D75" s="31">
        <f t="shared" si="4"/>
        <v>13174.10254147157</v>
      </c>
      <c r="E75" s="31">
        <f t="shared" si="5"/>
        <v>57107.048201821279</v>
      </c>
    </row>
    <row r="76" spans="1:5" x14ac:dyDescent="0.25">
      <c r="A76" s="24">
        <v>43961</v>
      </c>
      <c r="C76" s="31">
        <f t="shared" si="3"/>
        <v>35842.559555360218</v>
      </c>
      <c r="D76" s="31">
        <f t="shared" si="4"/>
        <v>12914.092389396876</v>
      </c>
      <c r="E76" s="31">
        <f t="shared" si="5"/>
        <v>58771.026721323564</v>
      </c>
    </row>
    <row r="77" spans="1:5" x14ac:dyDescent="0.25">
      <c r="A77" s="24">
        <v>43962</v>
      </c>
      <c r="C77" s="31">
        <f t="shared" si="3"/>
        <v>36544.543739074012</v>
      </c>
      <c r="D77" s="31">
        <f t="shared" si="4"/>
        <v>12640.43596960136</v>
      </c>
      <c r="E77" s="31">
        <f t="shared" si="5"/>
        <v>60448.651508546667</v>
      </c>
    </row>
    <row r="78" spans="1:5" x14ac:dyDescent="0.25">
      <c r="A78" s="24">
        <v>43963</v>
      </c>
      <c r="C78" s="31">
        <f t="shared" si="3"/>
        <v>37246.527922787805</v>
      </c>
      <c r="D78" s="31">
        <f t="shared" si="4"/>
        <v>12353.321613261895</v>
      </c>
      <c r="E78" s="31">
        <f t="shared" si="5"/>
        <v>62139.734232313713</v>
      </c>
    </row>
    <row r="79" spans="1:5" x14ac:dyDescent="0.25">
      <c r="A79" s="24">
        <v>43964</v>
      </c>
      <c r="C79" s="31">
        <f t="shared" si="3"/>
        <v>37948.512106501599</v>
      </c>
      <c r="D79" s="31">
        <f t="shared" si="4"/>
        <v>12052.930057222751</v>
      </c>
      <c r="E79" s="31">
        <f t="shared" si="5"/>
        <v>63844.094155780447</v>
      </c>
    </row>
    <row r="80" spans="1:5" x14ac:dyDescent="0.25">
      <c r="A80" s="24">
        <v>43965</v>
      </c>
      <c r="C80" s="31">
        <f t="shared" si="3"/>
        <v>38650.496290215393</v>
      </c>
      <c r="D80" s="31">
        <f t="shared" si="4"/>
        <v>11739.43494158778</v>
      </c>
      <c r="E80" s="31">
        <f t="shared" si="5"/>
        <v>65561.557638843005</v>
      </c>
    </row>
    <row r="81" spans="1:5" x14ac:dyDescent="0.25">
      <c r="A81" s="24">
        <v>43966</v>
      </c>
      <c r="C81" s="31">
        <f t="shared" si="3"/>
        <v>39352.480473929187</v>
      </c>
      <c r="D81" s="31">
        <f t="shared" si="4"/>
        <v>11413.003262772934</v>
      </c>
      <c r="E81" s="31">
        <f t="shared" si="5"/>
        <v>67291.957685085436</v>
      </c>
    </row>
    <row r="82" spans="1:5" x14ac:dyDescent="0.25">
      <c r="A82" s="24">
        <v>43967</v>
      </c>
      <c r="C82" s="31">
        <f t="shared" si="3"/>
        <v>40054.464657642988</v>
      </c>
      <c r="D82" s="31">
        <f t="shared" si="4"/>
        <v>11073.795787025225</v>
      </c>
      <c r="E82" s="31">
        <f t="shared" si="5"/>
        <v>69035.133528260747</v>
      </c>
    </row>
    <row r="83" spans="1:5" x14ac:dyDescent="0.25">
      <c r="A83" s="24">
        <v>43968</v>
      </c>
      <c r="C83" s="31">
        <f t="shared" si="3"/>
        <v>40756.448841356781</v>
      </c>
      <c r="D83" s="31">
        <f t="shared" si="4"/>
        <v>10721.967428741693</v>
      </c>
      <c r="E83" s="31">
        <f t="shared" si="5"/>
        <v>70790.930253971863</v>
      </c>
    </row>
    <row r="84" spans="1:5" x14ac:dyDescent="0.25">
      <c r="A84" s="24">
        <v>43969</v>
      </c>
      <c r="C84" s="31">
        <f t="shared" si="3"/>
        <v>41458.433025070575</v>
      </c>
      <c r="D84" s="31">
        <f t="shared" si="4"/>
        <v>10357.667597354772</v>
      </c>
      <c r="E84" s="31">
        <f t="shared" si="5"/>
        <v>72559.198452786382</v>
      </c>
    </row>
    <row r="85" spans="1:5" x14ac:dyDescent="0.25">
      <c r="A85" s="24">
        <v>43970</v>
      </c>
      <c r="C85" s="31">
        <f t="shared" si="3"/>
        <v>42160.417208784376</v>
      </c>
      <c r="D85" s="31">
        <f t="shared" si="4"/>
        <v>9981.0405160680129</v>
      </c>
      <c r="E85" s="31">
        <f t="shared" si="5"/>
        <v>74339.793901500743</v>
      </c>
    </row>
    <row r="86" spans="1:5" x14ac:dyDescent="0.25">
      <c r="A86" s="24">
        <v>43971</v>
      </c>
      <c r="C86" s="31">
        <f t="shared" si="3"/>
        <v>42862.40139249817</v>
      </c>
      <c r="D86" s="31">
        <f t="shared" si="4"/>
        <v>9592.2255153161459</v>
      </c>
      <c r="E86" s="31">
        <f t="shared" si="5"/>
        <v>76132.577269680187</v>
      </c>
    </row>
    <row r="87" spans="1:5" x14ac:dyDescent="0.25">
      <c r="A87" s="24">
        <v>43972</v>
      </c>
      <c r="C87" s="31">
        <f t="shared" si="3"/>
        <v>43564.385576211964</v>
      </c>
      <c r="D87" s="31">
        <f t="shared" si="4"/>
        <v>9191.3573034722285</v>
      </c>
      <c r="E87" s="31">
        <f t="shared" si="5"/>
        <v>77937.413848951692</v>
      </c>
    </row>
    <row r="88" spans="1:5" x14ac:dyDescent="0.25">
      <c r="A88" s="24">
        <v>43973</v>
      </c>
      <c r="C88" s="31">
        <f t="shared" si="3"/>
        <v>44266.369759925758</v>
      </c>
      <c r="D88" s="31">
        <f t="shared" si="4"/>
        <v>8778.5662170230426</v>
      </c>
      <c r="E88" s="31">
        <f t="shared" si="5"/>
        <v>79754.17330282848</v>
      </c>
    </row>
    <row r="89" spans="1:5" x14ac:dyDescent="0.25">
      <c r="A89" s="24">
        <v>43974</v>
      </c>
      <c r="C89" s="31">
        <f t="shared" si="3"/>
        <v>44968.353943639551</v>
      </c>
      <c r="D89" s="31">
        <f t="shared" si="4"/>
        <v>8353.9784521743859</v>
      </c>
      <c r="E89" s="31">
        <f t="shared" si="5"/>
        <v>81582.729435104717</v>
      </c>
    </row>
    <row r="90" spans="1:5" x14ac:dyDescent="0.25">
      <c r="A90" s="24">
        <v>43975</v>
      </c>
      <c r="C90" s="31">
        <f t="shared" si="3"/>
        <v>45670.338127353345</v>
      </c>
      <c r="D90" s="31">
        <f t="shared" si="4"/>
        <v>7917.7162796233097</v>
      </c>
      <c r="E90" s="31">
        <f t="shared" si="5"/>
        <v>83422.959975083388</v>
      </c>
    </row>
    <row r="91" spans="1:5" x14ac:dyDescent="0.25">
      <c r="A91" s="24">
        <v>43976</v>
      </c>
      <c r="C91" s="31">
        <f t="shared" si="3"/>
        <v>46372.322311067139</v>
      </c>
      <c r="D91" s="31">
        <f t="shared" si="4"/>
        <v>7469.8982440394611</v>
      </c>
      <c r="E91" s="31">
        <f t="shared" si="5"/>
        <v>85274.746378094816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 A S   ( A c c .   S u s p e c t s ) < / s t r i n g > < / k e y > < v a l u e > < i n t > 1 4 7 < / i n t > < / v a l u e > < / i t e m > < i t e m > < k e y > < s t r i n g > A C   ( A c c .   C o n f i r m e d ) < / s t r i n g > < / k e y > < v a l u e > < i n t > 1 5 9 < / i n t > < / v a l u e > < / i t e m > < i t e m > < k e y > < s t r i n g > A R   ( A c c .   R e c o v e r e d ) < / s t r i n g > < / k e y > < v a l u e > < i n t > 1 6 0 < / i n t > < / v a l u e > < / i t e m > < i t e m > < k e y > < s t r i n g > A D   ( A c c .   D e a t h s ) < / s t r i n g > < / k e y > < v a l u e > < i n t > 1 3 8 < / i n t > < / v a l u e > < / i t e m > < i t e m > < k e y > < s t r i n g > A N   ( A c c .   N e g a t i v e s ) < / s t r i n g > < / k e y > < v a l u e > < i n t > 1 5 7 < / i n t > < / v a l u e > < / i t e m > < i t e m > < k e y > < s t r i n g > A H   ( A c c .   H o s p i t a l ) < / s t r i n g > < / k e y > < v a l u e > < i n t > 1 4 6 < / i n t > < / v a l u e > < / i t e m > < i t e m > < k e y > < s t r i n g > A I   ( A c c .   I C U ) < / s t r i n g > < / k e y > < v a l u e > < i n t > 1 1 1 < / i n t > < / v a l u e > < / i t e m > < i t e m > < k e y > < s t r i n g > A L   ( A c c .   P e n d i n g   L a b ) < / s t r i n g > < / k e y > < v a l u e > < i n t > 1 6 7 < / i n t > < / v a l u e > < / i t e m > < i t e m > < k e y > < s t r i n g > A V   ( A c c .   S u r v e i l l a n c e ) < / s t r i n g > < / k e y > < v a l u e > < i n t > 1 7 0 < / i n t > < / v a l u e > < / i t e m > < i t e m > < k e y > < s t r i n g > D N S   ( D a i l y   N e w   S u s p e c t s ) < / s t r i n g > < / k e y > < v a l u e > < i n t > 1 9 5 < / i n t > < / v a l u e > < / i t e m > < i t e m > < k e y > < s t r i n g > D N C   ( D a i l y   N e w   C o n f i r m e d ) < / s t r i n g > < / k e y > < v a l u e > < i n t > 2 0 7 < / i n t > < / v a l u e > < / i t e m > < i t e m > < k e y > < s t r i n g > D N R   ( D a i l y   N e w   R e c o v e r e d ) < / s t r i n g > < / k e y > < v a l u e > < i n t > 2 0 8 < / i n t > < / v a l u e > < / i t e m > < i t e m > < k e y > < s t r i n g > D N D   ( D a i l y   N e w   D e a t h s ) < / s t r i n g > < / k e y > < v a l u e > < i n t > 1 8 6 < / i n t > < / v a l u e > < / i t e m > < i t e m > < k e y > < s t r i n g > D N N   ( D a i l y   N e w   N e g a t i v e s ) < / s t r i n g > < / k e y > < v a l u e > < i n t > 2 0 5 < / i n t > < / v a l u e > < / i t e m > < i t e m > < k e y > < s t r i n g > D N H   ( D a i l y   N e w   H o s p i t a l ) < / s t r i n g > < / k e y > < v a l u e > < i n t > 1 9 4 < / i n t > < / v a l u e > < / i t e m > < i t e m > < k e y > < s t r i n g > D N I   ( D a i l y   N e w   I C U ) < / s t r i n g > < / k e y > < v a l u e > < i n t > 1 5 9 < / i n t > < / v a l u e > < / i t e m > < i t e m > < k e y > < s t r i n g > D N L   ( D a i l y   N e w   P e n d i n g   L a b ) < / s t r i n g > < / k e y > < v a l u e > < i n t > 2 1 5 < / i n t > < / v a l u e > < / i t e m > < i t e m > < k e y > < s t r i n g > D N V   ( D a i l y   N e w   S u r v e i l l a n c e ) < / s t r i n g > < / k e y > < v a l u e > < i n t > 2 1 9 < / i n t > < / v a l u e > < / i t e m > < i t e m > < k e y > < s t r i n g > A c t i v e   C a s e s < / s t r i n g > < / k e y > < v a l u e > < i n t > 1 1 2 < / i n t > < / v a l u e > < / i t e m > < i t e m > < k e y > < s t r i n g > D N S   /   P r e v   A S < / s t r i n g > < / k e y > < v a l u e > < i n t > 1 2 1 < / i n t > < / v a l u e > < / i t e m > < i t e m > < k e y > < s t r i n g > D N C   /   P r e v   A C < / s t r i n g > < / k e y > < v a l u e > < i n t > 1 2 3 < / i n t > < / v a l u e > < / i t e m > < i t e m > < k e y > < s t r i n g > D N R   /   P r e v   A R < / s t r i n g > < / k e y > < v a l u e > < i n t > 1 2 3 < / i n t > < / v a l u e > < / i t e m > < i t e m > < k e y > < s t r i n g > D N D   /   P r e v   A D < / s t r i n g > < / k e y > < v a l u e > < i n t > 1 2 5 < / i n t > < / v a l u e > < / i t e m > < i t e m > < k e y > < s t r i n g > D i f   D N S   v s   P r e v   D N S < / s t r i n g > < / k e y > < v a l u e > < i n t > 1 5 9 < / i n t > < / v a l u e > < / i t e m > < i t e m > < k e y > < s t r i n g > D i f   D N C   v s   P r e v   D N C < / s t r i n g > < / k e y > < v a l u e > < i n t > 1 6 1 < / i n t > < / v a l u e > < / i t e m > < i t e m > < k e y > < s t r i n g > A C   %   A S < / s t r i n g > < / k e y > < v a l u e > < i n t > 8 6 < / i n t > < / v a l u e > < / i t e m > < i t e m > < k e y > < s t r i n g > A R   %   A C < / s t r i n g > < / k e y > < v a l u e > < i n t > 8 7 < / i n t > < / v a l u e > < / i t e m > < i t e m > < k e y > < s t r i n g > A D   %   A C < / s t r i n g > < / k e y > < v a l u e > < i n t > 8 8 < / i n t > < / v a l u e > < / i t e m > < i t e m > < k e y > < s t r i n g > A C   %   A N < / s t r i n g > < / k e y > < v a l u e > < i n t > 8 9 < / i n t > < / v a l u e > < / i t e m > < i t e m > < k e y > < s t r i n g > A H   %   A C < / s t r i n g > < / k e y > < v a l u e > < i n t > 8 8 < / i n t > < / v a l u e > < / i t e m > < i t e m > < k e y > < s t r i n g > A I   %   A H < / s t r i n g > < / k e y > < v a l u e > < i n t > 8 4 < / i n t > < / v a l u e > < / i t e m > < i t e m > < k e y > < s t r i n g > A L   %   A S < / s t r i n g > < / k e y > < v a l u e > < i n t > 8 4 < / i n t > < / v a l u e > < / i t e m > < i t e m > < k e y > < s t r i n g > A N   %   A S < / s t r i n g > < / k e y > < v a l u e > < i n t > 8 8 < / i n t > < / v a l u e > < / i t e m > < i t e m > < k e y > < s t r i n g > D N C   %   D N S < / s t r i n g > < / k e y > < v a l u e > < i n t > 1 0 6 < / i n t > < / v a l u e > < / i t e m > < i t e m > < k e y > < s t r i n g > D N C   %   D N N < / s t r i n g > < / k e y > < v a l u e > < i n t > 1 0 9 < / i n t > < / v a l u e > < / i t e m > < i t e m > < k e y > < s t r i n g > R e p o r t   I D < / s t r i n g > < / k e y > < v a l u e > < i n t > 9 4 < / i n t > < / v a l u e > < / i t e m > < i t e m > < k e y > < s t r i n g > W e e k < / s t r i n g > < / k e y > < v a l u e > < i n t > 7 1 < / i n t > < / v a l u e > < / i t e m > < i t e m > < k e y > < s t r i n g > M o n t h < / s t r i n g > < / k e y > < v a l u e > < i n t > 7 7 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 A S   ( A c c .   S u s p e c t s ) < / s t r i n g > < / k e y > < v a l u e > < i n t > 1 < / i n t > < / v a l u e > < / i t e m > < i t e m > < k e y > < s t r i n g > A C   ( A c c .   C o n f i r m e d ) < / s t r i n g > < / k e y > < v a l u e > < i n t > 2 < / i n t > < / v a l u e > < / i t e m > < i t e m > < k e y > < s t r i n g > A R   ( A c c .   R e c o v e r e d ) < / s t r i n g > < / k e y > < v a l u e > < i n t > 3 < / i n t > < / v a l u e > < / i t e m > < i t e m > < k e y > < s t r i n g > A D   ( A c c .   D e a t h s ) < / s t r i n g > < / k e y > < v a l u e > < i n t > 4 < / i n t > < / v a l u e > < / i t e m > < i t e m > < k e y > < s t r i n g > A N   ( A c c .   N e g a t i v e s ) < / s t r i n g > < / k e y > < v a l u e > < i n t > 5 < / i n t > < / v a l u e > < / i t e m > < i t e m > < k e y > < s t r i n g > A H   ( A c c .   H o s p i t a l ) < / s t r i n g > < / k e y > < v a l u e > < i n t > 6 < / i n t > < / v a l u e > < / i t e m > < i t e m > < k e y > < s t r i n g > A I   ( A c c .   I C U ) < / s t r i n g > < / k e y > < v a l u e > < i n t > 7 < / i n t > < / v a l u e > < / i t e m > < i t e m > < k e y > < s t r i n g > A L   ( A c c .   P e n d i n g   L a b ) < / s t r i n g > < / k e y > < v a l u e > < i n t > 8 < / i n t > < / v a l u e > < / i t e m > < i t e m > < k e y > < s t r i n g > A V   ( A c c .   S u r v e i l l a n c e ) < / s t r i n g > < / k e y > < v a l u e > < i n t > 9 < / i n t > < / v a l u e > < / i t e m > < i t e m > < k e y > < s t r i n g > D N S   ( D a i l y   N e w   S u s p e c t s ) < / s t r i n g > < / k e y > < v a l u e > < i n t > 1 0 < / i n t > < / v a l u e > < / i t e m > < i t e m > < k e y > < s t r i n g > D N C   ( D a i l y   N e w   C o n f i r m e d ) < / s t r i n g > < / k e y > < v a l u e > < i n t > 1 1 < / i n t > < / v a l u e > < / i t e m > < i t e m > < k e y > < s t r i n g > D N R   ( D a i l y   N e w   R e c o v e r e d ) < / s t r i n g > < / k e y > < v a l u e > < i n t > 1 2 < / i n t > < / v a l u e > < / i t e m > < i t e m > < k e y > < s t r i n g > D N D   ( D a i l y   N e w   D e a t h s ) < / s t r i n g > < / k e y > < v a l u e > < i n t > 1 3 < / i n t > < / v a l u e > < / i t e m > < i t e m > < k e y > < s t r i n g > D N N   ( D a i l y   N e w   N e g a t i v e s ) < / s t r i n g > < / k e y > < v a l u e > < i n t > 1 4 < / i n t > < / v a l u e > < / i t e m > < i t e m > < k e y > < s t r i n g > D N H   ( D a i l y   N e w   H o s p i t a l ) < / s t r i n g > < / k e y > < v a l u e > < i n t > 1 5 < / i n t > < / v a l u e > < / i t e m > < i t e m > < k e y > < s t r i n g > D N I   ( D a i l y   N e w   I C U ) < / s t r i n g > < / k e y > < v a l u e > < i n t > 1 6 < / i n t > < / v a l u e > < / i t e m > < i t e m > < k e y > < s t r i n g > D N L   ( D a i l y   N e w   P e n d i n g   L a b ) < / s t r i n g > < / k e y > < v a l u e > < i n t > 1 7 < / i n t > < / v a l u e > < / i t e m > < i t e m > < k e y > < s t r i n g > D N V   ( D a i l y   N e w   S u r v e i l l a n c e ) < / s t r i n g > < / k e y > < v a l u e > < i n t > 1 8 < / i n t > < / v a l u e > < / i t e m > < i t e m > < k e y > < s t r i n g > A c t i v e   C a s e s < / s t r i n g > < / k e y > < v a l u e > < i n t > 1 9 < / i n t > < / v a l u e > < / i t e m > < i t e m > < k e y > < s t r i n g > D N S   /   P r e v   A S < / s t r i n g > < / k e y > < v a l u e > < i n t > 2 0 < / i n t > < / v a l u e > < / i t e m > < i t e m > < k e y > < s t r i n g > D N C   /   P r e v   A C < / s t r i n g > < / k e y > < v a l u e > < i n t > 2 1 < / i n t > < / v a l u e > < / i t e m > < i t e m > < k e y > < s t r i n g > D N R   /   P r e v   A R < / s t r i n g > < / k e y > < v a l u e > < i n t > 2 2 < / i n t > < / v a l u e > < / i t e m > < i t e m > < k e y > < s t r i n g > D N D   /   P r e v   A D < / s t r i n g > < / k e y > < v a l u e > < i n t > 2 3 < / i n t > < / v a l u e > < / i t e m > < i t e m > < k e y > < s t r i n g > D i f   D N S   v s   P r e v   D N S < / s t r i n g > < / k e y > < v a l u e > < i n t > 2 4 < / i n t > < / v a l u e > < / i t e m > < i t e m > < k e y > < s t r i n g > D i f   D N C   v s   P r e v   D N C < / s t r i n g > < / k e y > < v a l u e > < i n t > 2 5 < / i n t > < / v a l u e > < / i t e m > < i t e m > < k e y > < s t r i n g > A C   %   A S < / s t r i n g > < / k e y > < v a l u e > < i n t > 2 6 < / i n t > < / v a l u e > < / i t e m > < i t e m > < k e y > < s t r i n g > A R   %   A C < / s t r i n g > < / k e y > < v a l u e > < i n t > 2 7 < / i n t > < / v a l u e > < / i t e m > < i t e m > < k e y > < s t r i n g > A D   %   A C < / s t r i n g > < / k e y > < v a l u e > < i n t > 2 8 < / i n t > < / v a l u e > < / i t e m > < i t e m > < k e y > < s t r i n g > A C   %   A N < / s t r i n g > < / k e y > < v a l u e > < i n t > 2 9 < / i n t > < / v a l u e > < / i t e m > < i t e m > < k e y > < s t r i n g > A H   %   A C < / s t r i n g > < / k e y > < v a l u e > < i n t > 3 0 < / i n t > < / v a l u e > < / i t e m > < i t e m > < k e y > < s t r i n g > A I   %   A H < / s t r i n g > < / k e y > < v a l u e > < i n t > 3 1 < / i n t > < / v a l u e > < / i t e m > < i t e m > < k e y > < s t r i n g > A L   %   A S < / s t r i n g > < / k e y > < v a l u e > < i n t > 3 2 < / i n t > < / v a l u e > < / i t e m > < i t e m > < k e y > < s t r i n g > A N   %   A S < / s t r i n g > < / k e y > < v a l u e > < i n t > 3 3 < / i n t > < / v a l u e > < / i t e m > < i t e m > < k e y > < s t r i n g > D N C   %   D N S < / s t r i n g > < / k e y > < v a l u e > < i n t > 3 4 < / i n t > < / v a l u e > < / i t e m > < i t e m > < k e y > < s t r i n g > D N C   %   D N N < / s t r i n g > < / k e y > < v a l u e > < i n t > 3 5 < / i n t > < / v a l u e > < / i t e m > < i t e m > < k e y > < s t r i n g > R e p o r t   I D < / s t r i n g > < / k e y > < v a l u e > < i n t > 3 6 < / i n t > < / v a l u e > < / i t e m > < i t e m > < k e y > < s t r i n g > W e e k < / s t r i n g > < / k e y > < v a l u e > < i n t > 3 7 < / i n t > < / v a l u e > < / i t e m > < i t e m > < k e y > < s t r i n g > M o n t h < / s t r i n g > < / k e y > < v a l u e > < i n t > 3 8 < / i n t > < / v a l u e > < / i t e m > < i t e m > < k e y > < s t r i n g > W e e k d a y 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 2 0 2 0 - 0 4 - 0 1 T 0 0 : 1 6 : 4 0 . 5 7 5 0 0 7 7 + 0 1 : 0 0 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 C o l u m n s \ A S   ( A c c .   S u s p e c t s ) < / K e y > < / D i a g r a m O b j e c t K e y > < D i a g r a m O b j e c t K e y > < K e y > C o l u m n s \ A C   ( A c c .   C o n f i r m e d ) < / K e y > < / D i a g r a m O b j e c t K e y > < D i a g r a m O b j e c t K e y > < K e y > C o l u m n s \ A R   ( A c c .   R e c o v e r e d ) < / K e y > < / D i a g r a m O b j e c t K e y > < D i a g r a m O b j e c t K e y > < K e y > C o l u m n s \ A D   ( A c c .   D e a t h s ) < / K e y > < / D i a g r a m O b j e c t K e y > < D i a g r a m O b j e c t K e y > < K e y > C o l u m n s \ A N   ( A c c .   N e g a t i v e s ) < / K e y > < / D i a g r a m O b j e c t K e y > < D i a g r a m O b j e c t K e y > < K e y > C o l u m n s \ A H   ( A c c .   H o s p i t a l ) < / K e y > < / D i a g r a m O b j e c t K e y > < D i a g r a m O b j e c t K e y > < K e y > C o l u m n s \ A I   ( A c c .   I C U ) < / K e y > < / D i a g r a m O b j e c t K e y > < D i a g r a m O b j e c t K e y > < K e y > C o l u m n s \ A L   ( A c c .   P e n d i n g   L a b ) < / K e y > < / D i a g r a m O b j e c t K e y > < D i a g r a m O b j e c t K e y > < K e y > C o l u m n s \ A V   ( A c c .   S u r v e i l l a n c e ) < / K e y > < / D i a g r a m O b j e c t K e y > < D i a g r a m O b j e c t K e y > < K e y > C o l u m n s \ D N S   ( D a i l y   N e w   S u s p e c t s ) < / K e y > < / D i a g r a m O b j e c t K e y > < D i a g r a m O b j e c t K e y > < K e y > C o l u m n s \ D N C   ( D a i l y   N e w   C o n f i r m e d ) < / K e y > < / D i a g r a m O b j e c t K e y > < D i a g r a m O b j e c t K e y > < K e y > C o l u m n s \ D N R   ( D a i l y   N e w   R e c o v e r e d ) < / K e y > < / D i a g r a m O b j e c t K e y > < D i a g r a m O b j e c t K e y > < K e y > C o l u m n s \ D N D   ( D a i l y   N e w   D e a t h s ) < / K e y > < / D i a g r a m O b j e c t K e y > < D i a g r a m O b j e c t K e y > < K e y > C o l u m n s \ D N N   ( D a i l y   N e w   N e g a t i v e s ) < / K e y > < / D i a g r a m O b j e c t K e y > < D i a g r a m O b j e c t K e y > < K e y > C o l u m n s \ D N H   ( D a i l y   N e w   H o s p i t a l ) < / K e y > < / D i a g r a m O b j e c t K e y > < D i a g r a m O b j e c t K e y > < K e y > C o l u m n s \ D N I   ( D a i l y   N e w   I C U ) < / K e y > < / D i a g r a m O b j e c t K e y > < D i a g r a m O b j e c t K e y > < K e y > C o l u m n s \ D N L   ( D a i l y   N e w   P e n d i n g   L a b ) < / K e y > < / D i a g r a m O b j e c t K e y > < D i a g r a m O b j e c t K e y > < K e y > C o l u m n s \ D N V   ( D a i l y   N e w   S u r v e i l l a n c e ) < / K e y > < / D i a g r a m O b j e c t K e y > < D i a g r a m O b j e c t K e y > < K e y > C o l u m n s \ A c t i v e   C a s e s < / K e y > < / D i a g r a m O b j e c t K e y > < D i a g r a m O b j e c t K e y > < K e y > C o l u m n s \ D N S   /   P r e v   A S < / K e y > < / D i a g r a m O b j e c t K e y > < D i a g r a m O b j e c t K e y > < K e y > C o l u m n s \ D N C   /   P r e v   A C < / K e y > < / D i a g r a m O b j e c t K e y > < D i a g r a m O b j e c t K e y > < K e y > C o l u m n s \ D N R   /   P r e v   A R < / K e y > < / D i a g r a m O b j e c t K e y > < D i a g r a m O b j e c t K e y > < K e y > C o l u m n s \ D N D   /   P r e v   A D < / K e y > < / D i a g r a m O b j e c t K e y > < D i a g r a m O b j e c t K e y > < K e y > C o l u m n s \ D i f   D N S   v s   P r e v   D N S < / K e y > < / D i a g r a m O b j e c t K e y > < D i a g r a m O b j e c t K e y > < K e y > C o l u m n s \ D i f   D N C   v s   P r e v   D N C < / K e y > < / D i a g r a m O b j e c t K e y > < D i a g r a m O b j e c t K e y > < K e y > C o l u m n s \ A C   %   A S < / K e y > < / D i a g r a m O b j e c t K e y > < D i a g r a m O b j e c t K e y > < K e y > C o l u m n s \ A R   %   A C < / K e y > < / D i a g r a m O b j e c t K e y > < D i a g r a m O b j e c t K e y > < K e y > C o l u m n s \ A D   %   A C < / K e y > < / D i a g r a m O b j e c t K e y > < D i a g r a m O b j e c t K e y > < K e y > C o l u m n s \ A C   %   A N < / K e y > < / D i a g r a m O b j e c t K e y > < D i a g r a m O b j e c t K e y > < K e y > C o l u m n s \ A H   %   A C < / K e y > < / D i a g r a m O b j e c t K e y > < D i a g r a m O b j e c t K e y > < K e y > C o l u m n s \ A I   %   A H < / K e y > < / D i a g r a m O b j e c t K e y > < D i a g r a m O b j e c t K e y > < K e y > C o l u m n s \ A L   %   A S < / K e y > < / D i a g r a m O b j e c t K e y > < D i a g r a m O b j e c t K e y > < K e y > C o l u m n s \ A N   %   A S < / K e y > < / D i a g r a m O b j e c t K e y > < D i a g r a m O b j e c t K e y > < K e y > C o l u m n s \ D N C   %   D N S < / K e y > < / D i a g r a m O b j e c t K e y > < D i a g r a m O b j e c t K e y > < K e y > C o l u m n s \ D N C   %   D N N < / K e y > < / D i a g r a m O b j e c t K e y > < D i a g r a m O b j e c t K e y > < K e y > C o l u m n s \ R e p o r t   I D < / K e y > < / D i a g r a m O b j e c t K e y > < D i a g r a m O b j e c t K e y > < K e y > C o l u m n s \ W e e k < / K e y > < / D i a g r a m O b j e c t K e y > < D i a g r a m O b j e c t K e y > < K e y > C o l u m n s \ M o n t h 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0F903F5-D1AD-4F91-98F9-4FCAD8C4B4C5}">
  <ds:schemaRefs/>
</ds:datastoreItem>
</file>

<file path=customXml/itemProps10.xml><?xml version="1.0" encoding="utf-8"?>
<ds:datastoreItem xmlns:ds="http://schemas.openxmlformats.org/officeDocument/2006/customXml" ds:itemID="{FA2EA1EE-45A8-4C89-BC9B-FBC5E5FC30FF}">
  <ds:schemaRefs/>
</ds:datastoreItem>
</file>

<file path=customXml/itemProps11.xml><?xml version="1.0" encoding="utf-8"?>
<ds:datastoreItem xmlns:ds="http://schemas.openxmlformats.org/officeDocument/2006/customXml" ds:itemID="{36DB0EDF-8E97-486C-B0D5-6798B9B94784}">
  <ds:schemaRefs/>
</ds:datastoreItem>
</file>

<file path=customXml/itemProps12.xml><?xml version="1.0" encoding="utf-8"?>
<ds:datastoreItem xmlns:ds="http://schemas.openxmlformats.org/officeDocument/2006/customXml" ds:itemID="{2C6F59E7-3F1C-4859-A6D1-225720BF2EED}">
  <ds:schemaRefs/>
</ds:datastoreItem>
</file>

<file path=customXml/itemProps13.xml><?xml version="1.0" encoding="utf-8"?>
<ds:datastoreItem xmlns:ds="http://schemas.openxmlformats.org/officeDocument/2006/customXml" ds:itemID="{B6D991EF-BE95-438F-8C6B-4C2BFC04AD92}">
  <ds:schemaRefs/>
</ds:datastoreItem>
</file>

<file path=customXml/itemProps14.xml><?xml version="1.0" encoding="utf-8"?>
<ds:datastoreItem xmlns:ds="http://schemas.openxmlformats.org/officeDocument/2006/customXml" ds:itemID="{A1A6CCB6-DD13-4493-9AA9-3534379205FC}">
  <ds:schemaRefs/>
</ds:datastoreItem>
</file>

<file path=customXml/itemProps15.xml><?xml version="1.0" encoding="utf-8"?>
<ds:datastoreItem xmlns:ds="http://schemas.openxmlformats.org/officeDocument/2006/customXml" ds:itemID="{36EDB43A-E3D1-4DE2-82BA-F3975BFFD778}">
  <ds:schemaRefs/>
</ds:datastoreItem>
</file>

<file path=customXml/itemProps16.xml><?xml version="1.0" encoding="utf-8"?>
<ds:datastoreItem xmlns:ds="http://schemas.openxmlformats.org/officeDocument/2006/customXml" ds:itemID="{BA3237FF-D998-4E99-B4BD-BE0809D75314}">
  <ds:schemaRefs/>
</ds:datastoreItem>
</file>

<file path=customXml/itemProps2.xml><?xml version="1.0" encoding="utf-8"?>
<ds:datastoreItem xmlns:ds="http://schemas.openxmlformats.org/officeDocument/2006/customXml" ds:itemID="{B0127221-8049-44A9-A419-B7F2CE2BCA58}">
  <ds:schemaRefs/>
</ds:datastoreItem>
</file>

<file path=customXml/itemProps3.xml><?xml version="1.0" encoding="utf-8"?>
<ds:datastoreItem xmlns:ds="http://schemas.openxmlformats.org/officeDocument/2006/customXml" ds:itemID="{AADA3358-5B9D-40D0-85DB-A46350AB9512}">
  <ds:schemaRefs/>
</ds:datastoreItem>
</file>

<file path=customXml/itemProps4.xml><?xml version="1.0" encoding="utf-8"?>
<ds:datastoreItem xmlns:ds="http://schemas.openxmlformats.org/officeDocument/2006/customXml" ds:itemID="{6279A82D-FE5A-44E8-8195-AF68A0E1FCB3}">
  <ds:schemaRefs/>
</ds:datastoreItem>
</file>

<file path=customXml/itemProps5.xml><?xml version="1.0" encoding="utf-8"?>
<ds:datastoreItem xmlns:ds="http://schemas.openxmlformats.org/officeDocument/2006/customXml" ds:itemID="{083B8327-DA99-42D4-9F8F-94F80D2D6C2D}">
  <ds:schemaRefs/>
</ds:datastoreItem>
</file>

<file path=customXml/itemProps6.xml><?xml version="1.0" encoding="utf-8"?>
<ds:datastoreItem xmlns:ds="http://schemas.openxmlformats.org/officeDocument/2006/customXml" ds:itemID="{322B42C5-87CC-4F30-AE2D-9FB3B22ECE1F}">
  <ds:schemaRefs/>
</ds:datastoreItem>
</file>

<file path=customXml/itemProps7.xml><?xml version="1.0" encoding="utf-8"?>
<ds:datastoreItem xmlns:ds="http://schemas.openxmlformats.org/officeDocument/2006/customXml" ds:itemID="{8A010FBC-EFCF-4AFD-AA36-D90FC24AA799}">
  <ds:schemaRefs/>
</ds:datastoreItem>
</file>

<file path=customXml/itemProps8.xml><?xml version="1.0" encoding="utf-8"?>
<ds:datastoreItem xmlns:ds="http://schemas.openxmlformats.org/officeDocument/2006/customXml" ds:itemID="{16EAC2E4-75E0-47F9-9457-F3F58504791C}">
  <ds:schemaRefs/>
</ds:datastoreItem>
</file>

<file path=customXml/itemProps9.xml><?xml version="1.0" encoding="utf-8"?>
<ds:datastoreItem xmlns:ds="http://schemas.openxmlformats.org/officeDocument/2006/customXml" ds:itemID="{6820EA90-B968-47E1-862F-F4C380DB55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AC Region</vt:lpstr>
      <vt:lpstr>AC Age</vt:lpstr>
      <vt:lpstr>Symptoms</vt:lpstr>
      <vt:lpstr>DND Age</vt:lpstr>
      <vt:lpstr>Week</vt:lpstr>
      <vt:lpstr>Weekday</vt:lpstr>
      <vt:lpstr>F AC</vt:lpstr>
      <vt:lpstr>F AC0405</vt:lpstr>
      <vt:lpstr>F AC0406</vt:lpstr>
      <vt:lpstr>F DNC</vt:lpstr>
      <vt:lpstr>F DNC0405</vt:lpstr>
      <vt:lpstr>F DNC0406</vt:lpstr>
      <vt:lpstr>F AD</vt:lpstr>
      <vt:lpstr>F AD0405</vt:lpstr>
      <vt:lpstr>F AD0406</vt:lpstr>
      <vt:lpstr>Evolution</vt:lpstr>
      <vt:lpstr>RoG</vt:lpstr>
      <vt:lpstr>Share 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2020-04-06T12:49:04Z</dcterms:modified>
</cp:coreProperties>
</file>