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AAF058C3-297C-4E6B-A5FB-FC71E7C0E258}" xr6:coauthVersionLast="45" xr6:coauthVersionMax="45" xr10:uidLastSave="{00000000-0000-0000-0000-000000000000}"/>
  <bookViews>
    <workbookView xWindow="-27990" yWindow="-120" windowWidth="28110" windowHeight="16440" tabRatio="758" activeTab="1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 AC" sheetId="15" r:id="rId8"/>
    <sheet name="F AC0401" sheetId="31" r:id="rId9"/>
    <sheet name="F AC0402" sheetId="33" r:id="rId10"/>
    <sheet name="F DNC" sheetId="14" r:id="rId11"/>
    <sheet name="F DNC0401" sheetId="32" r:id="rId12"/>
    <sheet name="F DNC0402" sheetId="34" r:id="rId13"/>
    <sheet name="F AD" sheetId="36" r:id="rId14"/>
    <sheet name="F AD0402" sheetId="35" r:id="rId15"/>
    <sheet name="Evolution" sheetId="7" r:id="rId16"/>
    <sheet name="RoG" sheetId="18" r:id="rId17"/>
    <sheet name="Share AS" sheetId="19" r:id="rId18"/>
  </sheets>
  <definedNames>
    <definedName name="_xlcn.WorksheetConnection_COVID19PT.xlsxData1" hidden="1">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COVID19 P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8" i="23" l="1"/>
  <c r="AD38" i="23"/>
  <c r="AC38" i="23"/>
  <c r="AB38" i="23"/>
  <c r="AA38" i="23"/>
  <c r="Z38" i="23"/>
  <c r="Y38" i="23"/>
  <c r="X38" i="23"/>
  <c r="W38" i="23"/>
  <c r="V38" i="23"/>
  <c r="U38" i="23"/>
  <c r="T38" i="23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N38" i="1"/>
  <c r="X38" i="1" s="1"/>
  <c r="M38" i="1"/>
  <c r="W38" i="1" s="1"/>
  <c r="L38" i="1"/>
  <c r="K38" i="1"/>
  <c r="O38" i="1"/>
  <c r="P38" i="1"/>
  <c r="Q38" i="1"/>
  <c r="R38" i="1"/>
  <c r="S38" i="1"/>
  <c r="T38" i="1"/>
  <c r="U38" i="1"/>
  <c r="AA38" i="1"/>
  <c r="AB38" i="1"/>
  <c r="AC38" i="1"/>
  <c r="AD38" i="1"/>
  <c r="AE38" i="1"/>
  <c r="AF38" i="1"/>
  <c r="AG38" i="1"/>
  <c r="AH38" i="1"/>
  <c r="AL38" i="1"/>
  <c r="AM38" i="1"/>
  <c r="AN38" i="1"/>
  <c r="C77" i="35"/>
  <c r="C43" i="35"/>
  <c r="C55" i="35"/>
  <c r="C67" i="35"/>
  <c r="C79" i="35"/>
  <c r="C57" i="35"/>
  <c r="C81" i="35"/>
  <c r="H2" i="35"/>
  <c r="H4" i="35"/>
  <c r="C86" i="35"/>
  <c r="C63" i="35"/>
  <c r="C40" i="35"/>
  <c r="C65" i="35"/>
  <c r="C66" i="35"/>
  <c r="C44" i="35"/>
  <c r="C56" i="35"/>
  <c r="C68" i="35"/>
  <c r="C80" i="35"/>
  <c r="C45" i="35"/>
  <c r="C69" i="35"/>
  <c r="C50" i="35"/>
  <c r="H7" i="35"/>
  <c r="C75" i="35"/>
  <c r="C88" i="35"/>
  <c r="C78" i="35"/>
  <c r="C46" i="35"/>
  <c r="C58" i="35"/>
  <c r="C70" i="35"/>
  <c r="C82" i="35"/>
  <c r="H3" i="35"/>
  <c r="C47" i="35"/>
  <c r="C59" i="35"/>
  <c r="C71" i="35"/>
  <c r="C83" i="35"/>
  <c r="C74" i="35"/>
  <c r="C51" i="35"/>
  <c r="C87" i="35"/>
  <c r="H8" i="35"/>
  <c r="C64" i="35"/>
  <c r="C76" i="35"/>
  <c r="C53" i="35"/>
  <c r="C54" i="35"/>
  <c r="C48" i="35"/>
  <c r="C60" i="35"/>
  <c r="C72" i="35"/>
  <c r="C84" i="35"/>
  <c r="H5" i="35"/>
  <c r="C49" i="35"/>
  <c r="C61" i="35"/>
  <c r="C73" i="35"/>
  <c r="C85" i="35"/>
  <c r="H6" i="35"/>
  <c r="C62" i="35"/>
  <c r="C39" i="35"/>
  <c r="C52" i="35"/>
  <c r="C41" i="35"/>
  <c r="C42" i="35"/>
  <c r="I88" i="14"/>
  <c r="C51" i="34"/>
  <c r="C41" i="34"/>
  <c r="C42" i="34"/>
  <c r="C54" i="34"/>
  <c r="C66" i="34"/>
  <c r="C78" i="34"/>
  <c r="C43" i="34"/>
  <c r="C55" i="34"/>
  <c r="C67" i="34"/>
  <c r="C79" i="34"/>
  <c r="C50" i="34"/>
  <c r="C63" i="34"/>
  <c r="C52" i="34"/>
  <c r="C77" i="34"/>
  <c r="C44" i="34"/>
  <c r="C56" i="34"/>
  <c r="C68" i="34"/>
  <c r="C80" i="34"/>
  <c r="C45" i="34"/>
  <c r="C57" i="34"/>
  <c r="C69" i="34"/>
  <c r="C81" i="34"/>
  <c r="H2" i="34"/>
  <c r="C74" i="34"/>
  <c r="C75" i="34"/>
  <c r="C76" i="34"/>
  <c r="C88" i="34"/>
  <c r="C65" i="34"/>
  <c r="C46" i="34"/>
  <c r="C58" i="34"/>
  <c r="C70" i="34"/>
  <c r="C82" i="34"/>
  <c r="H3" i="34"/>
  <c r="C60" i="34"/>
  <c r="C49" i="34"/>
  <c r="C73" i="34"/>
  <c r="H6" i="34"/>
  <c r="C86" i="34"/>
  <c r="C39" i="34"/>
  <c r="C64" i="34"/>
  <c r="C47" i="34"/>
  <c r="C59" i="34"/>
  <c r="C71" i="34"/>
  <c r="C83" i="34"/>
  <c r="H4" i="34"/>
  <c r="C48" i="34"/>
  <c r="C72" i="34"/>
  <c r="C84" i="34"/>
  <c r="H5" i="34"/>
  <c r="C61" i="34"/>
  <c r="C85" i="34"/>
  <c r="C62" i="34"/>
  <c r="H7" i="34"/>
  <c r="C87" i="34"/>
  <c r="H8" i="34"/>
  <c r="C40" i="34"/>
  <c r="C53" i="34"/>
  <c r="C40" i="33"/>
  <c r="C52" i="33"/>
  <c r="C64" i="33"/>
  <c r="C76" i="33"/>
  <c r="C88" i="33"/>
  <c r="C54" i="33"/>
  <c r="C66" i="33"/>
  <c r="C55" i="33"/>
  <c r="C67" i="33"/>
  <c r="C41" i="33"/>
  <c r="C53" i="33"/>
  <c r="C65" i="33"/>
  <c r="C77" i="33"/>
  <c r="C42" i="33"/>
  <c r="C78" i="33"/>
  <c r="C43" i="33"/>
  <c r="C79" i="33"/>
  <c r="C87" i="33"/>
  <c r="C44" i="33"/>
  <c r="C56" i="33"/>
  <c r="C68" i="33"/>
  <c r="C80" i="33"/>
  <c r="H2" i="33"/>
  <c r="C83" i="33"/>
  <c r="C48" i="33"/>
  <c r="C75" i="33"/>
  <c r="C45" i="33"/>
  <c r="C57" i="33"/>
  <c r="C69" i="33"/>
  <c r="C81" i="33"/>
  <c r="C72" i="33"/>
  <c r="C39" i="33"/>
  <c r="H8" i="33"/>
  <c r="C46" i="33"/>
  <c r="C58" i="33"/>
  <c r="C70" i="33"/>
  <c r="C82" i="33"/>
  <c r="H3" i="33"/>
  <c r="C47" i="33"/>
  <c r="C59" i="33"/>
  <c r="C71" i="33"/>
  <c r="H4" i="33"/>
  <c r="C60" i="33"/>
  <c r="C84" i="33"/>
  <c r="H5" i="33"/>
  <c r="H7" i="33"/>
  <c r="C63" i="33"/>
  <c r="C49" i="33"/>
  <c r="C61" i="33"/>
  <c r="C73" i="33"/>
  <c r="C85" i="33"/>
  <c r="H6" i="33"/>
  <c r="C50" i="33"/>
  <c r="C62" i="33"/>
  <c r="C74" i="33"/>
  <c r="C86" i="33"/>
  <c r="C51" i="33"/>
  <c r="AI38" i="1" l="1"/>
  <c r="V38" i="1"/>
  <c r="AJ38" i="1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N37" i="1"/>
  <c r="X37" i="1" s="1"/>
  <c r="M37" i="1"/>
  <c r="W37" i="1" s="1"/>
  <c r="L37" i="1"/>
  <c r="K37" i="1"/>
  <c r="O37" i="1"/>
  <c r="P37" i="1"/>
  <c r="Q37" i="1"/>
  <c r="R37" i="1"/>
  <c r="S37" i="1"/>
  <c r="T37" i="1"/>
  <c r="AA37" i="1"/>
  <c r="AB37" i="1"/>
  <c r="AC37" i="1"/>
  <c r="AD37" i="1"/>
  <c r="AE37" i="1"/>
  <c r="AF37" i="1"/>
  <c r="AG37" i="1"/>
  <c r="AH37" i="1"/>
  <c r="AL37" i="1"/>
  <c r="AM37" i="1"/>
  <c r="AN37" i="1"/>
  <c r="I71" i="14"/>
  <c r="I83" i="14"/>
  <c r="I72" i="14"/>
  <c r="I84" i="14"/>
  <c r="I73" i="14"/>
  <c r="I85" i="14"/>
  <c r="I74" i="14"/>
  <c r="I86" i="14"/>
  <c r="I75" i="14"/>
  <c r="I87" i="14"/>
  <c r="I76" i="14"/>
  <c r="I77" i="14"/>
  <c r="I68" i="14"/>
  <c r="I81" i="14"/>
  <c r="I82" i="14"/>
  <c r="I78" i="14"/>
  <c r="I67" i="14"/>
  <c r="I79" i="14"/>
  <c r="I80" i="14"/>
  <c r="I69" i="14"/>
  <c r="I70" i="14"/>
  <c r="C41" i="32"/>
  <c r="C42" i="32"/>
  <c r="C54" i="32"/>
  <c r="C66" i="32"/>
  <c r="C78" i="32"/>
  <c r="C69" i="32"/>
  <c r="C70" i="32"/>
  <c r="C59" i="32"/>
  <c r="C60" i="32"/>
  <c r="C64" i="32"/>
  <c r="C77" i="32"/>
  <c r="C43" i="32"/>
  <c r="C55" i="32"/>
  <c r="C67" i="32"/>
  <c r="C79" i="32"/>
  <c r="C57" i="32"/>
  <c r="H3" i="32"/>
  <c r="C58" i="32"/>
  <c r="C47" i="32"/>
  <c r="C83" i="32"/>
  <c r="H5" i="32"/>
  <c r="C72" i="32"/>
  <c r="H6" i="32"/>
  <c r="C76" i="32"/>
  <c r="C44" i="32"/>
  <c r="C56" i="32"/>
  <c r="C68" i="32"/>
  <c r="C80" i="32"/>
  <c r="H2" i="32"/>
  <c r="C45" i="32"/>
  <c r="C81" i="32"/>
  <c r="C46" i="32"/>
  <c r="C82" i="32"/>
  <c r="H4" i="32"/>
  <c r="C71" i="32"/>
  <c r="C48" i="32"/>
  <c r="C84" i="32"/>
  <c r="C52" i="32"/>
  <c r="C53" i="32"/>
  <c r="C49" i="32"/>
  <c r="C61" i="32"/>
  <c r="C73" i="32"/>
  <c r="C85" i="32"/>
  <c r="H7" i="32"/>
  <c r="C38" i="32"/>
  <c r="C50" i="32"/>
  <c r="C62" i="32"/>
  <c r="C74" i="32"/>
  <c r="C86" i="32"/>
  <c r="H8" i="32"/>
  <c r="C39" i="32"/>
  <c r="C51" i="32"/>
  <c r="C63" i="32"/>
  <c r="C75" i="32"/>
  <c r="C87" i="32"/>
  <c r="C40" i="32"/>
  <c r="C65" i="32"/>
  <c r="C41" i="31"/>
  <c r="C53" i="31"/>
  <c r="C65" i="31"/>
  <c r="C77" i="31"/>
  <c r="C55" i="31"/>
  <c r="C46" i="31"/>
  <c r="C82" i="31"/>
  <c r="C63" i="31"/>
  <c r="C76" i="31"/>
  <c r="C42" i="31"/>
  <c r="C54" i="31"/>
  <c r="C66" i="31"/>
  <c r="C78" i="31"/>
  <c r="C43" i="31"/>
  <c r="C67" i="31"/>
  <c r="C79" i="31"/>
  <c r="H3" i="31"/>
  <c r="C70" i="31"/>
  <c r="H4" i="31"/>
  <c r="C75" i="31"/>
  <c r="C40" i="31"/>
  <c r="C44" i="31"/>
  <c r="C56" i="31"/>
  <c r="C68" i="31"/>
  <c r="C80" i="31"/>
  <c r="H2" i="31"/>
  <c r="C45" i="31"/>
  <c r="C57" i="31"/>
  <c r="C69" i="31"/>
  <c r="C81" i="31"/>
  <c r="C58" i="31"/>
  <c r="C39" i="31"/>
  <c r="C47" i="31"/>
  <c r="C59" i="31"/>
  <c r="C71" i="31"/>
  <c r="C83" i="31"/>
  <c r="H5" i="31"/>
  <c r="C48" i="31"/>
  <c r="C60" i="31"/>
  <c r="C72" i="31"/>
  <c r="C84" i="31"/>
  <c r="H6" i="31"/>
  <c r="C50" i="31"/>
  <c r="C51" i="31"/>
  <c r="C52" i="31"/>
  <c r="C49" i="31"/>
  <c r="C61" i="31"/>
  <c r="C73" i="31"/>
  <c r="C85" i="31"/>
  <c r="H7" i="31"/>
  <c r="C38" i="31"/>
  <c r="C62" i="31"/>
  <c r="C74" i="31"/>
  <c r="C86" i="31"/>
  <c r="H8" i="31"/>
  <c r="C87" i="31"/>
  <c r="C64" i="31"/>
  <c r="E41" i="35"/>
  <c r="E61" i="35"/>
  <c r="E54" i="35"/>
  <c r="E74" i="35"/>
  <c r="D70" i="35"/>
  <c r="D50" i="35"/>
  <c r="E44" i="35"/>
  <c r="E81" i="35"/>
  <c r="E77" i="35"/>
  <c r="E52" i="35"/>
  <c r="D49" i="35"/>
  <c r="D53" i="35"/>
  <c r="D83" i="35"/>
  <c r="D58" i="35"/>
  <c r="D69" i="35"/>
  <c r="D66" i="35"/>
  <c r="D57" i="35"/>
  <c r="D39" i="35"/>
  <c r="D76" i="35"/>
  <c r="D71" i="35"/>
  <c r="E45" i="35"/>
  <c r="E79" i="35"/>
  <c r="D56" i="35"/>
  <c r="E42" i="35"/>
  <c r="D75" i="35"/>
  <c r="D86" i="35"/>
  <c r="D41" i="35"/>
  <c r="E50" i="35"/>
  <c r="D81" i="35"/>
  <c r="D52" i="35"/>
  <c r="E49" i="35"/>
  <c r="E53" i="35"/>
  <c r="E83" i="35"/>
  <c r="E58" i="35"/>
  <c r="E69" i="35"/>
  <c r="E66" i="35"/>
  <c r="E57" i="35"/>
  <c r="E39" i="35"/>
  <c r="D84" i="35"/>
  <c r="E76" i="35"/>
  <c r="E71" i="35"/>
  <c r="E46" i="35"/>
  <c r="D45" i="35"/>
  <c r="D65" i="35"/>
  <c r="D79" i="35"/>
  <c r="E84" i="35"/>
  <c r="D46" i="35"/>
  <c r="E65" i="35"/>
  <c r="E86" i="35"/>
  <c r="D48" i="35"/>
  <c r="D74" i="35"/>
  <c r="D77" i="35"/>
  <c r="D62" i="35"/>
  <c r="E72" i="35"/>
  <c r="E64" i="35"/>
  <c r="E59" i="35"/>
  <c r="D78" i="35"/>
  <c r="D80" i="35"/>
  <c r="E40" i="35"/>
  <c r="D67" i="35"/>
  <c r="D60" i="35"/>
  <c r="E88" i="35"/>
  <c r="D55" i="35"/>
  <c r="E60" i="35"/>
  <c r="D88" i="35"/>
  <c r="D63" i="35"/>
  <c r="D73" i="35"/>
  <c r="D82" i="35"/>
  <c r="D43" i="35"/>
  <c r="D51" i="35"/>
  <c r="D54" i="35"/>
  <c r="E62" i="35"/>
  <c r="D72" i="35"/>
  <c r="D64" i="35"/>
  <c r="D59" i="35"/>
  <c r="E78" i="35"/>
  <c r="E80" i="35"/>
  <c r="D40" i="35"/>
  <c r="E67" i="35"/>
  <c r="E85" i="35"/>
  <c r="E87" i="35"/>
  <c r="E47" i="35"/>
  <c r="D68" i="35"/>
  <c r="E63" i="35"/>
  <c r="D85" i="35"/>
  <c r="D87" i="35"/>
  <c r="D47" i="35"/>
  <c r="E68" i="35"/>
  <c r="E55" i="35"/>
  <c r="D42" i="35"/>
  <c r="E48" i="35"/>
  <c r="E51" i="35"/>
  <c r="E75" i="35"/>
  <c r="E73" i="35"/>
  <c r="E82" i="35"/>
  <c r="E56" i="35"/>
  <c r="E43" i="35"/>
  <c r="D61" i="35"/>
  <c r="E70" i="35"/>
  <c r="D44" i="35"/>
  <c r="D40" i="34"/>
  <c r="E40" i="34"/>
  <c r="D72" i="34"/>
  <c r="E64" i="34"/>
  <c r="D82" i="34"/>
  <c r="E76" i="34"/>
  <c r="E45" i="34"/>
  <c r="E52" i="34"/>
  <c r="E43" i="34"/>
  <c r="D51" i="34"/>
  <c r="E87" i="34"/>
  <c r="E48" i="34"/>
  <c r="E39" i="34"/>
  <c r="E70" i="34"/>
  <c r="E75" i="34"/>
  <c r="D80" i="34"/>
  <c r="E63" i="34"/>
  <c r="D78" i="34"/>
  <c r="D47" i="34"/>
  <c r="D60" i="34"/>
  <c r="D76" i="34"/>
  <c r="E51" i="34"/>
  <c r="D87" i="34"/>
  <c r="D48" i="34"/>
  <c r="D39" i="34"/>
  <c r="D70" i="34"/>
  <c r="D75" i="34"/>
  <c r="E80" i="34"/>
  <c r="D63" i="34"/>
  <c r="E78" i="34"/>
  <c r="E62" i="34"/>
  <c r="D83" i="34"/>
  <c r="E86" i="34"/>
  <c r="E58" i="34"/>
  <c r="E74" i="34"/>
  <c r="D68" i="34"/>
  <c r="D50" i="34"/>
  <c r="D66" i="34"/>
  <c r="D57" i="34"/>
  <c r="E47" i="34"/>
  <c r="D43" i="34"/>
  <c r="E72" i="34"/>
  <c r="D62" i="34"/>
  <c r="E83" i="34"/>
  <c r="D86" i="34"/>
  <c r="D58" i="34"/>
  <c r="D74" i="34"/>
  <c r="E68" i="34"/>
  <c r="E50" i="34"/>
  <c r="E66" i="34"/>
  <c r="D85" i="34"/>
  <c r="E71" i="34"/>
  <c r="D73" i="34"/>
  <c r="D46" i="34"/>
  <c r="E81" i="34"/>
  <c r="D56" i="34"/>
  <c r="D79" i="34"/>
  <c r="D54" i="34"/>
  <c r="E59" i="34"/>
  <c r="D49" i="34"/>
  <c r="D69" i="34"/>
  <c r="E67" i="34"/>
  <c r="D53" i="34"/>
  <c r="D88" i="34"/>
  <c r="D55" i="34"/>
  <c r="E53" i="34"/>
  <c r="E57" i="34"/>
  <c r="E77" i="34"/>
  <c r="E41" i="34"/>
  <c r="E82" i="34"/>
  <c r="D52" i="34"/>
  <c r="E85" i="34"/>
  <c r="D71" i="34"/>
  <c r="E73" i="34"/>
  <c r="E46" i="34"/>
  <c r="D81" i="34"/>
  <c r="E56" i="34"/>
  <c r="E79" i="34"/>
  <c r="E54" i="34"/>
  <c r="E61" i="34"/>
  <c r="D59" i="34"/>
  <c r="E49" i="34"/>
  <c r="D65" i="34"/>
  <c r="E69" i="34"/>
  <c r="D44" i="34"/>
  <c r="D67" i="34"/>
  <c r="D42" i="34"/>
  <c r="D61" i="34"/>
  <c r="E65" i="34"/>
  <c r="E44" i="34"/>
  <c r="E42" i="34"/>
  <c r="D84" i="34"/>
  <c r="E60" i="34"/>
  <c r="D77" i="34"/>
  <c r="D41" i="34"/>
  <c r="E84" i="34"/>
  <c r="E88" i="34"/>
  <c r="E55" i="34"/>
  <c r="D64" i="34"/>
  <c r="D45" i="34"/>
  <c r="D51" i="33"/>
  <c r="E73" i="33"/>
  <c r="E71" i="33"/>
  <c r="E46" i="33"/>
  <c r="D45" i="33"/>
  <c r="D56" i="33"/>
  <c r="D42" i="33"/>
  <c r="D55" i="33"/>
  <c r="D52" i="33"/>
  <c r="E51" i="33"/>
  <c r="D73" i="33"/>
  <c r="D71" i="33"/>
  <c r="D46" i="33"/>
  <c r="E45" i="33"/>
  <c r="E56" i="33"/>
  <c r="E42" i="33"/>
  <c r="E55" i="33"/>
  <c r="E52" i="33"/>
  <c r="D86" i="33"/>
  <c r="E39" i="33"/>
  <c r="E44" i="33"/>
  <c r="D66" i="33"/>
  <c r="E86" i="33"/>
  <c r="E77" i="33"/>
  <c r="D74" i="33"/>
  <c r="D49" i="33"/>
  <c r="D47" i="33"/>
  <c r="E72" i="33"/>
  <c r="E48" i="33"/>
  <c r="E87" i="33"/>
  <c r="D65" i="33"/>
  <c r="D54" i="33"/>
  <c r="E74" i="33"/>
  <c r="E49" i="33"/>
  <c r="E47" i="33"/>
  <c r="D72" i="33"/>
  <c r="D48" i="33"/>
  <c r="D87" i="33"/>
  <c r="E65" i="33"/>
  <c r="E54" i="33"/>
  <c r="D84" i="33"/>
  <c r="E69" i="33"/>
  <c r="D43" i="33"/>
  <c r="D39" i="33"/>
  <c r="E66" i="33"/>
  <c r="D62" i="33"/>
  <c r="E63" i="33"/>
  <c r="E82" i="33"/>
  <c r="D81" i="33"/>
  <c r="D83" i="33"/>
  <c r="D79" i="33"/>
  <c r="D53" i="33"/>
  <c r="D88" i="33"/>
  <c r="E62" i="33"/>
  <c r="D63" i="33"/>
  <c r="D82" i="33"/>
  <c r="E81" i="33"/>
  <c r="E83" i="33"/>
  <c r="E79" i="33"/>
  <c r="E53" i="33"/>
  <c r="E88" i="33"/>
  <c r="E50" i="33"/>
  <c r="E70" i="33"/>
  <c r="D80" i="33"/>
  <c r="E76" i="33"/>
  <c r="D61" i="33"/>
  <c r="D44" i="33"/>
  <c r="D50" i="33"/>
  <c r="E84" i="33"/>
  <c r="D70" i="33"/>
  <c r="D69" i="33"/>
  <c r="E80" i="33"/>
  <c r="E43" i="33"/>
  <c r="D41" i="33"/>
  <c r="D76" i="33"/>
  <c r="E41" i="33"/>
  <c r="E75" i="33"/>
  <c r="E85" i="33"/>
  <c r="E60" i="33"/>
  <c r="E58" i="33"/>
  <c r="D57" i="33"/>
  <c r="E68" i="33"/>
  <c r="D78" i="33"/>
  <c r="E67" i="33"/>
  <c r="D64" i="33"/>
  <c r="D85" i="33"/>
  <c r="D60" i="33"/>
  <c r="D58" i="33"/>
  <c r="E57" i="33"/>
  <c r="D68" i="33"/>
  <c r="E78" i="33"/>
  <c r="D67" i="33"/>
  <c r="E64" i="33"/>
  <c r="E61" i="33"/>
  <c r="E59" i="33"/>
  <c r="D75" i="33"/>
  <c r="D77" i="33"/>
  <c r="D40" i="33"/>
  <c r="D59" i="33"/>
  <c r="E40" i="33"/>
  <c r="U37" i="1" l="1"/>
  <c r="Y38" i="1"/>
  <c r="AI37" i="1"/>
  <c r="Z38" i="1"/>
  <c r="V37" i="1"/>
  <c r="AJ37" i="1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K36" i="1"/>
  <c r="L36" i="1"/>
  <c r="M36" i="1"/>
  <c r="W36" i="1" s="1"/>
  <c r="N36" i="1"/>
  <c r="X36" i="1" s="1"/>
  <c r="O36" i="1"/>
  <c r="P36" i="1"/>
  <c r="Q36" i="1"/>
  <c r="R36" i="1"/>
  <c r="S36" i="1"/>
  <c r="T36" i="1"/>
  <c r="AA36" i="1"/>
  <c r="AB36" i="1"/>
  <c r="AC36" i="1"/>
  <c r="AD36" i="1"/>
  <c r="AE36" i="1"/>
  <c r="AF36" i="1"/>
  <c r="AG36" i="1"/>
  <c r="AH36" i="1"/>
  <c r="AL36" i="1"/>
  <c r="AM36" i="1"/>
  <c r="AN36" i="1"/>
  <c r="E40" i="32"/>
  <c r="D86" i="32"/>
  <c r="D73" i="32"/>
  <c r="E48" i="32"/>
  <c r="E80" i="32"/>
  <c r="E83" i="32"/>
  <c r="E55" i="32"/>
  <c r="E70" i="32"/>
  <c r="E41" i="32"/>
  <c r="D87" i="32"/>
  <c r="D61" i="32"/>
  <c r="E68" i="32"/>
  <c r="E43" i="32"/>
  <c r="D75" i="32"/>
  <c r="E49" i="32"/>
  <c r="D56" i="32"/>
  <c r="D77" i="32"/>
  <c r="D50" i="32"/>
  <c r="E46" i="32"/>
  <c r="E64" i="32"/>
  <c r="E51" i="32"/>
  <c r="D81" i="32"/>
  <c r="E60" i="32"/>
  <c r="E87" i="32"/>
  <c r="E74" i="32"/>
  <c r="E61" i="32"/>
  <c r="D71" i="32"/>
  <c r="D68" i="32"/>
  <c r="D47" i="32"/>
  <c r="D43" i="32"/>
  <c r="D69" i="32"/>
  <c r="D74" i="32"/>
  <c r="E71" i="32"/>
  <c r="E47" i="32"/>
  <c r="E69" i="32"/>
  <c r="E62" i="32"/>
  <c r="D82" i="32"/>
  <c r="D58" i="32"/>
  <c r="E78" i="32"/>
  <c r="D63" i="32"/>
  <c r="E57" i="32"/>
  <c r="E38" i="32"/>
  <c r="D79" i="32"/>
  <c r="E75" i="32"/>
  <c r="D62" i="32"/>
  <c r="D49" i="32"/>
  <c r="E82" i="32"/>
  <c r="E56" i="32"/>
  <c r="E58" i="32"/>
  <c r="E77" i="32"/>
  <c r="D78" i="32"/>
  <c r="E63" i="32"/>
  <c r="E50" i="32"/>
  <c r="D53" i="32"/>
  <c r="D46" i="32"/>
  <c r="D44" i="32"/>
  <c r="D57" i="32"/>
  <c r="D64" i="32"/>
  <c r="E66" i="32"/>
  <c r="E53" i="32"/>
  <c r="E44" i="32"/>
  <c r="D66" i="32"/>
  <c r="D52" i="32"/>
  <c r="D76" i="32"/>
  <c r="D54" i="32"/>
  <c r="D51" i="32"/>
  <c r="D38" i="32"/>
  <c r="E52" i="32"/>
  <c r="E81" i="32"/>
  <c r="E76" i="32"/>
  <c r="E79" i="32"/>
  <c r="D60" i="32"/>
  <c r="E54" i="32"/>
  <c r="E65" i="32"/>
  <c r="E39" i="32"/>
  <c r="E85" i="32"/>
  <c r="E84" i="32"/>
  <c r="D45" i="32"/>
  <c r="D72" i="32"/>
  <c r="D67" i="32"/>
  <c r="D59" i="32"/>
  <c r="E42" i="32"/>
  <c r="D65" i="32"/>
  <c r="D39" i="32"/>
  <c r="D85" i="32"/>
  <c r="D84" i="32"/>
  <c r="E45" i="32"/>
  <c r="E72" i="32"/>
  <c r="E67" i="32"/>
  <c r="E59" i="32"/>
  <c r="D42" i="32"/>
  <c r="D40" i="32"/>
  <c r="E86" i="32"/>
  <c r="E73" i="32"/>
  <c r="D48" i="32"/>
  <c r="D80" i="32"/>
  <c r="D83" i="32"/>
  <c r="D55" i="32"/>
  <c r="D70" i="32"/>
  <c r="D41" i="32"/>
  <c r="D64" i="31"/>
  <c r="E85" i="31"/>
  <c r="E50" i="31"/>
  <c r="D71" i="31"/>
  <c r="D69" i="31"/>
  <c r="D44" i="31"/>
  <c r="D43" i="31"/>
  <c r="D63" i="31"/>
  <c r="D53" i="31"/>
  <c r="E64" i="31"/>
  <c r="E71" i="31"/>
  <c r="E44" i="31"/>
  <c r="E63" i="31"/>
  <c r="D87" i="31"/>
  <c r="E73" i="31"/>
  <c r="E84" i="31"/>
  <c r="E59" i="31"/>
  <c r="D57" i="31"/>
  <c r="D40" i="31"/>
  <c r="E78" i="31"/>
  <c r="D82" i="31"/>
  <c r="D41" i="31"/>
  <c r="E61" i="31"/>
  <c r="E72" i="31"/>
  <c r="D45" i="31"/>
  <c r="D66" i="31"/>
  <c r="E87" i="31"/>
  <c r="D73" i="31"/>
  <c r="D84" i="31"/>
  <c r="D59" i="31"/>
  <c r="E57" i="31"/>
  <c r="E40" i="31"/>
  <c r="D78" i="31"/>
  <c r="E82" i="31"/>
  <c r="E41" i="31"/>
  <c r="E86" i="31"/>
  <c r="E47" i="31"/>
  <c r="D75" i="31"/>
  <c r="D46" i="31"/>
  <c r="D86" i="31"/>
  <c r="D61" i="31"/>
  <c r="D72" i="31"/>
  <c r="D47" i="31"/>
  <c r="E45" i="31"/>
  <c r="E75" i="31"/>
  <c r="E66" i="31"/>
  <c r="E46" i="31"/>
  <c r="E55" i="31"/>
  <c r="E83" i="31"/>
  <c r="E74" i="31"/>
  <c r="E49" i="31"/>
  <c r="E60" i="31"/>
  <c r="D39" i="31"/>
  <c r="D80" i="31"/>
  <c r="D70" i="31"/>
  <c r="E54" i="31"/>
  <c r="D55" i="31"/>
  <c r="D54" i="31"/>
  <c r="D81" i="31"/>
  <c r="D65" i="31"/>
  <c r="D74" i="31"/>
  <c r="D49" i="31"/>
  <c r="D60" i="31"/>
  <c r="E39" i="31"/>
  <c r="E80" i="31"/>
  <c r="E70" i="31"/>
  <c r="D51" i="31"/>
  <c r="E62" i="31"/>
  <c r="D52" i="31"/>
  <c r="E48" i="31"/>
  <c r="D58" i="31"/>
  <c r="D68" i="31"/>
  <c r="D79" i="31"/>
  <c r="D42" i="31"/>
  <c r="E77" i="31"/>
  <c r="D56" i="31"/>
  <c r="D76" i="31"/>
  <c r="D62" i="31"/>
  <c r="E52" i="31"/>
  <c r="D48" i="31"/>
  <c r="E58" i="31"/>
  <c r="E68" i="31"/>
  <c r="E79" i="31"/>
  <c r="E42" i="31"/>
  <c r="D77" i="31"/>
  <c r="E38" i="31"/>
  <c r="D67" i="31"/>
  <c r="D38" i="31"/>
  <c r="E51" i="31"/>
  <c r="D83" i="31"/>
  <c r="E81" i="31"/>
  <c r="E56" i="31"/>
  <c r="E67" i="31"/>
  <c r="E76" i="31"/>
  <c r="E65" i="31"/>
  <c r="D85" i="31"/>
  <c r="D50" i="31"/>
  <c r="E69" i="31"/>
  <c r="E43" i="31"/>
  <c r="E53" i="31"/>
  <c r="U36" i="1" l="1"/>
  <c r="Y37" i="1"/>
  <c r="V36" i="1"/>
  <c r="Z37" i="1"/>
  <c r="AI36" i="1"/>
  <c r="AJ36" i="1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AH35" i="1"/>
  <c r="AG35" i="1"/>
  <c r="AF35" i="1"/>
  <c r="AE35" i="1"/>
  <c r="AD35" i="1"/>
  <c r="AC35" i="1"/>
  <c r="AB35" i="1"/>
  <c r="AA35" i="1"/>
  <c r="T35" i="1"/>
  <c r="S35" i="1"/>
  <c r="R35" i="1"/>
  <c r="Q35" i="1"/>
  <c r="P35" i="1"/>
  <c r="O35" i="1"/>
  <c r="N35" i="1"/>
  <c r="X35" i="1" s="1"/>
  <c r="M35" i="1"/>
  <c r="W35" i="1" s="1"/>
  <c r="L35" i="1"/>
  <c r="Z36" i="1" s="1"/>
  <c r="K35" i="1"/>
  <c r="Y36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U35" i="1" l="1"/>
  <c r="AI35" i="1"/>
  <c r="V35" i="1"/>
  <c r="AJ35" i="1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C32" i="23"/>
  <c r="AB32" i="23"/>
  <c r="AA32" i="23"/>
  <c r="Z32" i="23"/>
  <c r="Y32" i="23"/>
  <c r="X32" i="23"/>
  <c r="W32" i="23"/>
  <c r="V32" i="23"/>
  <c r="U32" i="23"/>
  <c r="AE31" i="23"/>
  <c r="AD31" i="23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T34" i="1"/>
  <c r="S34" i="1"/>
  <c r="R34" i="1"/>
  <c r="Q34" i="1"/>
  <c r="P34" i="1"/>
  <c r="O34" i="1"/>
  <c r="N34" i="1"/>
  <c r="X34" i="1" s="1"/>
  <c r="M34" i="1"/>
  <c r="W34" i="1" s="1"/>
  <c r="L34" i="1"/>
  <c r="Z35" i="1" s="1"/>
  <c r="K34" i="1"/>
  <c r="U34" i="1" s="1"/>
  <c r="Y35" i="1" l="1"/>
  <c r="AJ34" i="1"/>
  <c r="V34" i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Z34" i="1" s="1"/>
  <c r="K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I38" i="14"/>
  <c r="I37" i="14"/>
  <c r="I65" i="14"/>
  <c r="I60" i="14"/>
  <c r="I48" i="14"/>
  <c r="I53" i="14"/>
  <c r="I34" i="14"/>
  <c r="I36" i="14"/>
  <c r="I47" i="14"/>
  <c r="I41" i="14"/>
  <c r="I46" i="14"/>
  <c r="I64" i="14"/>
  <c r="I63" i="14"/>
  <c r="I44" i="14"/>
  <c r="I59" i="14"/>
  <c r="I35" i="14"/>
  <c r="I45" i="14"/>
  <c r="I40" i="14"/>
  <c r="I56" i="14"/>
  <c r="I58" i="14"/>
  <c r="I57" i="14"/>
  <c r="I55" i="14"/>
  <c r="I42" i="14"/>
  <c r="I51" i="14"/>
  <c r="I33" i="14"/>
  <c r="I43" i="14"/>
  <c r="I61" i="14"/>
  <c r="I52" i="14"/>
  <c r="I39" i="14"/>
  <c r="I66" i="14"/>
  <c r="I54" i="14"/>
  <c r="I49" i="14"/>
  <c r="I62" i="14"/>
  <c r="I50" i="14"/>
  <c r="U33" i="1" l="1"/>
  <c r="Y34" i="1"/>
  <c r="AJ33" i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180B-ACB9-4FDA-ADC1-30D6D887CE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06987E-A61E-497D-95B2-574583316D53}" name="WorksheetConnection_COVID19 PT.xlsx!Data" type="102" refreshedVersion="6" minRefreshableVersion="5">
    <extLst>
      <ext xmlns:x15="http://schemas.microsoft.com/office/spreadsheetml/2010/11/main" uri="{DE250136-89BD-433C-8126-D09CA5730AF9}">
        <x15:connection id="Data">
          <x15:rangePr sourceName="_xlcn.WorksheetConnection_COVID19PT.xlsxData1"/>
        </x15:connection>
      </ext>
    </extLst>
  </connection>
</connections>
</file>

<file path=xl/sharedStrings.xml><?xml version="1.0" encoding="utf-8"?>
<sst xmlns="http://schemas.openxmlformats.org/spreadsheetml/2006/main" count="266" uniqueCount="137">
  <si>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</si>
  <si>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</si>
  <si>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</si>
  <si>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</si>
  <si>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</si>
  <si>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</si>
  <si>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</si>
  <si>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</si>
  <si>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</si>
  <si>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</si>
  <si>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</si>
  <si>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</si>
  <si>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</si>
  <si>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</si>
  <si>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</si>
  <si>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</si>
  <si>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</si>
  <si>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</si>
  <si>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</si>
  <si>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</si>
  <si>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</si>
  <si>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</si>
  <si>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</si>
  <si>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</si>
  <si>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</si>
  <si>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</si>
  <si>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</si>
  <si>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</si>
  <si>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</si>
  <si>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</si>
  <si>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</si>
  <si>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</si>
  <si>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</si>
  <si>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</si>
  <si>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</si>
  <si>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</si>
  <si>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</si>
  <si>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</si>
  <si>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</si>
  <si>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</si>
  <si>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</si>
  <si>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</si>
  <si>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</si>
  <si>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</si>
  <si>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</si>
  <si>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</si>
  <si>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</si>
  <si>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</si>
  <si>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</si>
  <si>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</si>
  <si>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</si>
  <si>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</si>
  <si>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</si>
  <si>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</si>
  <si>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</si>
  <si>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</si>
  <si>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</si>
  <si>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</si>
  <si>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</si>
  <si>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</si>
  <si>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</si>
  <si>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</si>
  <si>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</si>
  <si>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</si>
  <si>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</si>
  <si>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</si>
  <si>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</si>
  <si>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</si>
  <si>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</si>
  <si>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</si>
  <si>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</si>
  <si>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</si>
  <si>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</si>
  <si>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</si>
  <si>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</si>
  <si>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</si>
  <si>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</si>
  <si>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</si>
  <si>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</si>
  <si>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</si>
  <si>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</si>
  <si>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</si>
  <si>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</si>
  <si>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</si>
  <si>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</si>
  <si>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</si>
  <si>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</si>
  <si>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</si>
  <si>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</si>
  <si>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</si>
  <si>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</si>
  <si>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</si>
  <si>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</si>
  <si>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</si>
  <si>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</si>
  <si>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</si>
  <si>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</si>
  <si>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</si>
  <si>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</si>
  <si>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</si>
  <si>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</si>
  <si>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</si>
  <si>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</si>
  <si>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</si>
  <si>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</si>
  <si>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</si>
  <si>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</si>
  <si>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</si>
  <si>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</si>
  <si>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</si>
  <si>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</si>
  <si>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</si>
  <si>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</si>
  <si>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</si>
  <si>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</si>
  <si>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</si>
  <si>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</si>
  <si>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</si>
  <si>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</si>
  <si>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</si>
  <si>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</si>
  <si>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</si>
  <si>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</si>
  <si>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</si>
  <si>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</si>
  <si>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</si>
  <si>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</si>
  <si>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</si>
  <si>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</si>
  <si>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</si>
  <si>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</si>
  <si>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</si>
  <si>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</si>
  <si>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</si>
  <si>
    <t>FCT0331</t>
  </si>
  <si>
    <t>FCT0401</t>
  </si>
  <si>
    <t>FCT0402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</si>
</sst>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9" fontId="6" fillId="0" borderId="1" xfId="2" applyNumberFormat="1" applyFont="1" applyFill="1" applyBorder="1" applyAlignment="1">
      <alignment horizontal="center" wrapText="1"/>
    </xf>
    <xf numFmtId="9" fontId="6" fillId="0" borderId="0" xfId="2" applyNumberFormat="1" applyFont="1" applyBorder="1" applyAlignment="1">
      <alignment horizontal="center" wrapText="1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 wrapText="1"/>
    </xf>
    <xf numFmtId="165" fontId="2" fillId="0" borderId="0" xfId="1" applyNumberFormat="1" applyFont="1" applyFill="1"/>
    <xf numFmtId="165" fontId="2" fillId="6" borderId="7" xfId="1" applyNumberFormat="1" applyFont="1" applyFill="1" applyBorder="1"/>
    <xf numFmtId="165" fontId="2" fillId="6" borderId="0" xfId="1" applyNumberFormat="1" applyFont="1" applyFill="1" applyBorder="1"/>
    <xf numFmtId="165" fontId="11" fillId="0" borderId="0" xfId="1" applyNumberFormat="1" applyFont="1" applyFill="1" applyAlignment="1">
      <alignment horizontal="center"/>
    </xf>
    <xf numFmtId="165" fontId="11" fillId="7" borderId="0" xfId="1" applyNumberFormat="1" applyFont="1" applyFill="1" applyBorder="1" applyAlignment="1">
      <alignment horizontal="center"/>
    </xf>
    <xf numFmtId="165" fontId="11" fillId="6" borderId="0" xfId="1" applyNumberFormat="1" applyFont="1" applyFill="1" applyBorder="1" applyAlignment="1">
      <alignment horizontal="center"/>
    </xf>
    <xf numFmtId="165" fontId="5" fillId="3" borderId="0" xfId="1" applyNumberFormat="1" applyFont="1" applyFill="1"/>
    <xf numFmtId="165" fontId="5" fillId="0" borderId="0" xfId="1" applyNumberFormat="1" applyFont="1" applyFill="1"/>
    <xf numFmtId="9" fontId="5" fillId="0" borderId="0" xfId="2" applyFont="1" applyFill="1"/>
    <xf numFmtId="165" fontId="5" fillId="0" borderId="0" xfId="1" applyNumberFormat="1" applyFont="1"/>
    <xf numFmtId="165" fontId="2" fillId="7" borderId="0" xfId="1" applyNumberFormat="1" applyFont="1" applyFill="1" applyBorder="1"/>
    <xf numFmtId="164" fontId="11" fillId="0" borderId="0" xfId="0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99"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AC'!$B$2:$B$99</c:f>
              <c:numCache>
                <c:formatCode>_(* #,##0_);_(* \(#,##0\);_(* "-"??_);_(@_)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 AC'!$C$1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AC'!$C$2:$C$99</c:f>
              <c:numCache>
                <c:formatCode>_(* #,##0_);_(* \(#,##0\);_(* "-"??_);_(@_)</c:formatCode>
                <c:ptCount val="98"/>
                <c:pt idx="36">
                  <c:v>9034</c:v>
                </c:pt>
                <c:pt idx="37">
                  <c:v>9827.4684212013144</c:v>
                </c:pt>
                <c:pt idx="38">
                  <c:v>10611.544494651434</c:v>
                </c:pt>
                <c:pt idx="39">
                  <c:v>11395.620568101553</c:v>
                </c:pt>
                <c:pt idx="40">
                  <c:v>12179.696641551673</c:v>
                </c:pt>
                <c:pt idx="41">
                  <c:v>12963.772715001793</c:v>
                </c:pt>
                <c:pt idx="42">
                  <c:v>13747.848788451913</c:v>
                </c:pt>
                <c:pt idx="43">
                  <c:v>14531.924861902033</c:v>
                </c:pt>
                <c:pt idx="44">
                  <c:v>15316.000935352153</c:v>
                </c:pt>
                <c:pt idx="45">
                  <c:v>16100.077008802273</c:v>
                </c:pt>
                <c:pt idx="46">
                  <c:v>16884.153082252393</c:v>
                </c:pt>
                <c:pt idx="47">
                  <c:v>17668.229155702509</c:v>
                </c:pt>
                <c:pt idx="48">
                  <c:v>18452.305229152633</c:v>
                </c:pt>
                <c:pt idx="49">
                  <c:v>19236.381302602749</c:v>
                </c:pt>
                <c:pt idx="50">
                  <c:v>20020.457376052869</c:v>
                </c:pt>
                <c:pt idx="51">
                  <c:v>20804.533449502989</c:v>
                </c:pt>
                <c:pt idx="52">
                  <c:v>21588.609522953109</c:v>
                </c:pt>
                <c:pt idx="53">
                  <c:v>22372.685596403229</c:v>
                </c:pt>
                <c:pt idx="54">
                  <c:v>23156.761669853349</c:v>
                </c:pt>
                <c:pt idx="55">
                  <c:v>23940.837743303469</c:v>
                </c:pt>
                <c:pt idx="56">
                  <c:v>24724.913816753586</c:v>
                </c:pt>
                <c:pt idx="57">
                  <c:v>25508.989890203709</c:v>
                </c:pt>
                <c:pt idx="58">
                  <c:v>26293.065963653826</c:v>
                </c:pt>
                <c:pt idx="59">
                  <c:v>27077.142037103949</c:v>
                </c:pt>
                <c:pt idx="60">
                  <c:v>27861.218110554066</c:v>
                </c:pt>
                <c:pt idx="61">
                  <c:v>28645.294184004189</c:v>
                </c:pt>
                <c:pt idx="62">
                  <c:v>29429.370257454306</c:v>
                </c:pt>
                <c:pt idx="63">
                  <c:v>30213.446330904422</c:v>
                </c:pt>
                <c:pt idx="64">
                  <c:v>30997.522404354546</c:v>
                </c:pt>
                <c:pt idx="65">
                  <c:v>31781.598477804662</c:v>
                </c:pt>
                <c:pt idx="66">
                  <c:v>32565.674551254786</c:v>
                </c:pt>
                <c:pt idx="67">
                  <c:v>33349.750624704902</c:v>
                </c:pt>
                <c:pt idx="68">
                  <c:v>34133.826698155026</c:v>
                </c:pt>
                <c:pt idx="69">
                  <c:v>34917.902771605142</c:v>
                </c:pt>
                <c:pt idx="70">
                  <c:v>35701.978845055266</c:v>
                </c:pt>
                <c:pt idx="71">
                  <c:v>36486.054918505382</c:v>
                </c:pt>
                <c:pt idx="72">
                  <c:v>37270.130991955506</c:v>
                </c:pt>
                <c:pt idx="73">
                  <c:v>38054.207065405622</c:v>
                </c:pt>
                <c:pt idx="74">
                  <c:v>38838.283138855739</c:v>
                </c:pt>
                <c:pt idx="75">
                  <c:v>39622.359212305862</c:v>
                </c:pt>
                <c:pt idx="76">
                  <c:v>40406.435285755979</c:v>
                </c:pt>
                <c:pt idx="77">
                  <c:v>41190.511359206102</c:v>
                </c:pt>
                <c:pt idx="78">
                  <c:v>41974.587432656219</c:v>
                </c:pt>
                <c:pt idx="79">
                  <c:v>42758.663506106335</c:v>
                </c:pt>
                <c:pt idx="80">
                  <c:v>43542.739579556459</c:v>
                </c:pt>
                <c:pt idx="81">
                  <c:v>44326.815653006575</c:v>
                </c:pt>
                <c:pt idx="82">
                  <c:v>45110.891726456699</c:v>
                </c:pt>
                <c:pt idx="83">
                  <c:v>45894.967799906815</c:v>
                </c:pt>
                <c:pt idx="84">
                  <c:v>46679.043873356939</c:v>
                </c:pt>
                <c:pt idx="85">
                  <c:v>47463.119946807055</c:v>
                </c:pt>
                <c:pt idx="86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 AC'!$D$1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AC'!$D$2:$D$99</c:f>
              <c:numCache>
                <c:formatCode>_(* #,##0_);_(* \(#,##0\);_(* "-"??_);_(@_)</c:formatCode>
                <c:ptCount val="98"/>
                <c:pt idx="35">
                  <c:v>8251</c:v>
                </c:pt>
                <c:pt idx="36">
                  <c:v>9127.9234775119403</c:v>
                </c:pt>
                <c:pt idx="37">
                  <c:v>9996.4367572452938</c:v>
                </c:pt>
                <c:pt idx="38">
                  <c:v>10864.950036978649</c:v>
                </c:pt>
                <c:pt idx="39">
                  <c:v>11733.463316712003</c:v>
                </c:pt>
                <c:pt idx="40">
                  <c:v>12601.976596445356</c:v>
                </c:pt>
                <c:pt idx="41">
                  <c:v>13470.489876178712</c:v>
                </c:pt>
                <c:pt idx="42">
                  <c:v>14339.003155912065</c:v>
                </c:pt>
                <c:pt idx="43">
                  <c:v>15207.516435645419</c:v>
                </c:pt>
                <c:pt idx="44">
                  <c:v>16076.029715378772</c:v>
                </c:pt>
                <c:pt idx="45">
                  <c:v>16944.542995112126</c:v>
                </c:pt>
                <c:pt idx="46">
                  <c:v>17813.056274845483</c:v>
                </c:pt>
                <c:pt idx="47">
                  <c:v>18681.569554578833</c:v>
                </c:pt>
                <c:pt idx="48">
                  <c:v>19550.08283431219</c:v>
                </c:pt>
                <c:pt idx="49">
                  <c:v>20418.596114045544</c:v>
                </c:pt>
                <c:pt idx="50">
                  <c:v>21287.109393778897</c:v>
                </c:pt>
                <c:pt idx="51">
                  <c:v>22155.622673512251</c:v>
                </c:pt>
                <c:pt idx="52">
                  <c:v>23024.135953245604</c:v>
                </c:pt>
                <c:pt idx="53">
                  <c:v>23892.649232978958</c:v>
                </c:pt>
                <c:pt idx="54">
                  <c:v>24761.162512712312</c:v>
                </c:pt>
                <c:pt idx="55">
                  <c:v>25629.675792445665</c:v>
                </c:pt>
                <c:pt idx="56">
                  <c:v>26498.189072179022</c:v>
                </c:pt>
                <c:pt idx="57">
                  <c:v>27366.702351912376</c:v>
                </c:pt>
                <c:pt idx="58">
                  <c:v>28235.215631645729</c:v>
                </c:pt>
                <c:pt idx="59">
                  <c:v>29103.728911379083</c:v>
                </c:pt>
                <c:pt idx="60">
                  <c:v>29972.242191112437</c:v>
                </c:pt>
                <c:pt idx="61">
                  <c:v>30840.75547084579</c:v>
                </c:pt>
                <c:pt idx="62">
                  <c:v>31709.268750579144</c:v>
                </c:pt>
                <c:pt idx="63">
                  <c:v>32577.782030312501</c:v>
                </c:pt>
                <c:pt idx="64">
                  <c:v>33446.295310045854</c:v>
                </c:pt>
                <c:pt idx="65">
                  <c:v>34314.808589779204</c:v>
                </c:pt>
                <c:pt idx="66">
                  <c:v>35183.321869512562</c:v>
                </c:pt>
                <c:pt idx="67">
                  <c:v>36051.835149245919</c:v>
                </c:pt>
                <c:pt idx="68">
                  <c:v>36920.348428979269</c:v>
                </c:pt>
                <c:pt idx="69">
                  <c:v>37788.861708712619</c:v>
                </c:pt>
                <c:pt idx="70">
                  <c:v>38657.374988445976</c:v>
                </c:pt>
                <c:pt idx="71">
                  <c:v>39525.888268179333</c:v>
                </c:pt>
                <c:pt idx="72">
                  <c:v>40394.401547912683</c:v>
                </c:pt>
                <c:pt idx="73">
                  <c:v>41262.914827646033</c:v>
                </c:pt>
                <c:pt idx="74">
                  <c:v>42131.428107379397</c:v>
                </c:pt>
                <c:pt idx="75">
                  <c:v>42999.941387112747</c:v>
                </c:pt>
                <c:pt idx="76">
                  <c:v>43868.454666846097</c:v>
                </c:pt>
                <c:pt idx="77">
                  <c:v>44736.967946579462</c:v>
                </c:pt>
                <c:pt idx="78">
                  <c:v>45605.481226312811</c:v>
                </c:pt>
                <c:pt idx="79">
                  <c:v>46473.994506046161</c:v>
                </c:pt>
                <c:pt idx="80">
                  <c:v>47342.507785779511</c:v>
                </c:pt>
                <c:pt idx="81">
                  <c:v>48211.021065512876</c:v>
                </c:pt>
                <c:pt idx="82">
                  <c:v>49079.534345246226</c:v>
                </c:pt>
                <c:pt idx="83">
                  <c:v>49948.047624979576</c:v>
                </c:pt>
                <c:pt idx="84">
                  <c:v>50816.56090471294</c:v>
                </c:pt>
                <c:pt idx="85">
                  <c:v>51685.07418444629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 AC'!$E$1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AC'!$E$2:$E$99</c:f>
              <c:numCache>
                <c:formatCode>_(* #,##0_);_(* \(#,##0\);_(* "-"??_);_(@_)</c:formatCode>
                <c:ptCount val="98"/>
                <c:pt idx="34">
                  <c:v>7443</c:v>
                </c:pt>
                <c:pt idx="35">
                  <c:v>8335.1019777858601</c:v>
                </c:pt>
                <c:pt idx="36">
                  <c:v>9279.2229355487016</c:v>
                </c:pt>
                <c:pt idx="37">
                  <c:v>10223.343893311543</c:v>
                </c:pt>
                <c:pt idx="38">
                  <c:v>11167.464851074386</c:v>
                </c:pt>
                <c:pt idx="39">
                  <c:v>12111.585808837226</c:v>
                </c:pt>
                <c:pt idx="40">
                  <c:v>13055.706766600069</c:v>
                </c:pt>
                <c:pt idx="41">
                  <c:v>13999.827724362913</c:v>
                </c:pt>
                <c:pt idx="42">
                  <c:v>14943.948682125752</c:v>
                </c:pt>
                <c:pt idx="43">
                  <c:v>15888.069639888596</c:v>
                </c:pt>
                <c:pt idx="44">
                  <c:v>16832.190597651435</c:v>
                </c:pt>
                <c:pt idx="45">
                  <c:v>17776.311555414279</c:v>
                </c:pt>
                <c:pt idx="46">
                  <c:v>18720.432513177122</c:v>
                </c:pt>
                <c:pt idx="47">
                  <c:v>19664.553470939962</c:v>
                </c:pt>
                <c:pt idx="48">
                  <c:v>20608.674428702805</c:v>
                </c:pt>
                <c:pt idx="49">
                  <c:v>21552.795386465648</c:v>
                </c:pt>
                <c:pt idx="50">
                  <c:v>22496.916344228488</c:v>
                </c:pt>
                <c:pt idx="51">
                  <c:v>23441.037301991331</c:v>
                </c:pt>
                <c:pt idx="52">
                  <c:v>24385.158259754171</c:v>
                </c:pt>
                <c:pt idx="53">
                  <c:v>25329.279217517014</c:v>
                </c:pt>
                <c:pt idx="54">
                  <c:v>26273.400175279854</c:v>
                </c:pt>
                <c:pt idx="55">
                  <c:v>27217.521133042697</c:v>
                </c:pt>
                <c:pt idx="56">
                  <c:v>28161.642090805541</c:v>
                </c:pt>
                <c:pt idx="57">
                  <c:v>29105.76304856838</c:v>
                </c:pt>
                <c:pt idx="58">
                  <c:v>30049.884006331224</c:v>
                </c:pt>
                <c:pt idx="59">
                  <c:v>30994.004964094067</c:v>
                </c:pt>
                <c:pt idx="60">
                  <c:v>31938.125921856907</c:v>
                </c:pt>
                <c:pt idx="61">
                  <c:v>32882.24687961975</c:v>
                </c:pt>
                <c:pt idx="62">
                  <c:v>33826.367837382597</c:v>
                </c:pt>
                <c:pt idx="63">
                  <c:v>34770.488795145437</c:v>
                </c:pt>
                <c:pt idx="64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 AC'!$F$1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AC'!$F$2:$F$99</c:f>
              <c:numCache>
                <c:formatCode>_(* #,##0_);_(* \(#,##0\);_(* "-"??_);_(@_)</c:formatCode>
                <c:ptCount val="98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ser>
          <c:idx val="5"/>
          <c:order val="5"/>
          <c:tx>
            <c:strRef>
              <c:f>'F AC'!$G$1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AC'!$G$2:$G$99</c:f>
              <c:numCache>
                <c:formatCode>_(* #,##0_);_(* \(#,##0\);_(* "-"??_);_(@_)</c:formatCode>
                <c:ptCount val="98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A75-9BF4-A6E5D3F84EC4}"/>
            </c:ext>
          </c:extLst>
        </c:ser>
        <c:ser>
          <c:idx val="6"/>
          <c:order val="6"/>
          <c:tx>
            <c:strRef>
              <c:f>'F AC'!$H$1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AC'!$H$2:$H$99</c:f>
              <c:numCache>
                <c:formatCode>_(* #,##0_);_(* \(#,##0\);_(* "-"??_);_(@_)</c:formatCode>
                <c:ptCount val="98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901-890C-704DD444E806}"/>
            </c:ext>
          </c:extLst>
        </c:ser>
        <c:ser>
          <c:idx val="7"/>
          <c:order val="7"/>
          <c:tx>
            <c:strRef>
              <c:f>'F AC'!$I$1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AC'!$I$2:$I$99</c:f>
              <c:numCache>
                <c:formatCode>_(* #,##0_);_(* \(#,##0\);_(* "-"??_);_(@_)</c:formatCode>
                <c:ptCount val="98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4-42D2-AF7B-2A39108C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Data!$A$2:$A$38</c:f>
              <c:numCache>
                <c:formatCode>dd/mm/yy;@</c:formatCode>
                <c:ptCount val="3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</c:numCache>
            </c:numRef>
          </c:cat>
          <c:val>
            <c:numRef>
              <c:f>Data!$C$2:$C$38</c:f>
              <c:numCache>
                <c:formatCode>_(* #,##0_);_(* \(#,##0\);_(* "-"??_);_(@_)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(DNS, DNC, DNR, DND vs Previous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Data!$A$23:$A$37</c:f>
              <c:numCache>
                <c:formatCode>dd/mm/yy;@</c:formatCode>
                <c:ptCount val="15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</c:numCache>
            </c:numRef>
          </c:cat>
          <c:val>
            <c:numRef>
              <c:f>Data!$U$23:$U$37</c:f>
              <c:numCache>
                <c:formatCode>0%</c:formatCode>
                <c:ptCount val="15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  <c:pt idx="12">
                  <c:v>0.16203143893591293</c:v>
                </c:pt>
                <c:pt idx="13">
                  <c:v>0.17825634529249423</c:v>
                </c:pt>
                <c:pt idx="14">
                  <c:v>0.14151595438313558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Data!$A$23:$A$37</c:f>
              <c:numCache>
                <c:formatCode>dd/mm/yy;@</c:formatCode>
                <c:ptCount val="15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</c:numCache>
            </c:numRef>
          </c:cat>
          <c:val>
            <c:numRef>
              <c:f>Data!$V$23:$V$37</c:f>
              <c:numCache>
                <c:formatCode>0%</c:formatCode>
                <c:ptCount val="15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  <c:pt idx="12">
                  <c:v>7.4807111707480708E-2</c:v>
                </c:pt>
                <c:pt idx="13">
                  <c:v>0.16151685393258428</c:v>
                </c:pt>
                <c:pt idx="14">
                  <c:v>0.1085583769985221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Data!$A$23:$A$37</c:f>
              <c:numCache>
                <c:formatCode>dd/mm/yy;@</c:formatCode>
                <c:ptCount val="15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</c:numCache>
            </c:numRef>
          </c:cat>
          <c:val>
            <c:numRef>
              <c:f>Data!$W$23:$W$37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Data!$A$23:$A$37</c:f>
              <c:numCache>
                <c:formatCode>dd/mm/yy;@</c:formatCode>
                <c:ptCount val="15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</c:numCache>
            </c:numRef>
          </c:cat>
          <c:val>
            <c:numRef>
              <c:f>Data!$X$23:$X$368</c:f>
              <c:numCache>
                <c:formatCode>0%</c:formatCode>
                <c:ptCount val="346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  <c:pt idx="12">
                  <c:v>0.17647058823529413</c:v>
                </c:pt>
                <c:pt idx="13">
                  <c:v>0.14285714285714285</c:v>
                </c:pt>
                <c:pt idx="14">
                  <c:v>0.16875000000000001</c:v>
                </c:pt>
                <c:pt idx="15">
                  <c:v>0.11764705882352941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(DNC vs Previous</a:t>
            </a:r>
            <a:r>
              <a:rPr lang="en-US" baseline="0"/>
              <a:t>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Data!$A$8:$A$37</c:f>
              <c:numCache>
                <c:formatCode>dd/mm/yy;@</c:formatCode>
                <c:ptCount val="30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</c:numCache>
            </c:numRef>
          </c:cat>
          <c:val>
            <c:numRef>
              <c:f>Data!$V$8:$V$37</c:f>
              <c:numCache>
                <c:formatCode>0%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  <c:pt idx="28">
                  <c:v>0.16151685393258428</c:v>
                </c:pt>
                <c:pt idx="29">
                  <c:v>0.1085583769985221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Data!$A$2:$A$38</c:f>
              <c:numCache>
                <c:formatCode>dd/mm/yy;@</c:formatCode>
                <c:ptCount val="3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</c:numCache>
            </c:numRef>
          </c:cat>
          <c:val>
            <c:numRef>
              <c:f>Data!$AA$2:$AA$38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  <c:pt idx="34">
                  <c:v>0.14289828360787929</c:v>
                </c:pt>
                <c:pt idx="35">
                  <c:v>0.13877255831945776</c:v>
                </c:pt>
                <c:pt idx="36">
                  <c:v>0.1350474624411391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Data!$A$2:$A$38</c:f>
              <c:numCache>
                <c:formatCode>dd/mm/yy;@</c:formatCode>
                <c:ptCount val="3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</c:numCache>
            </c:numRef>
          </c:cat>
          <c:val>
            <c:numRef>
              <c:f>Data!$AG$2:$AG$38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  <c:pt idx="34">
                  <c:v>8.8507468417617016E-2</c:v>
                </c:pt>
                <c:pt idx="35">
                  <c:v>8.3371175807726586E-2</c:v>
                </c:pt>
                <c:pt idx="36">
                  <c:v>7.4116152178787656E-2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Data!$A$2:$A$38</c:f>
              <c:numCache>
                <c:formatCode>dd/mm/yy;@</c:formatCode>
                <c:ptCount val="3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</c:numCache>
            </c:numRef>
          </c:cat>
          <c:val>
            <c:numRef>
              <c:f>Data!$AH$2:$AH$38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  <c:pt idx="34">
                  <c:v>0.76859424797450371</c:v>
                </c:pt>
                <c:pt idx="35">
                  <c:v>0.77785626587281564</c:v>
                </c:pt>
                <c:pt idx="36">
                  <c:v>0.79083638538007328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AC0401'!$B$1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AC0401'!$B$2:$B$87</c:f>
              <c:numCache>
                <c:formatCode>_(* #,##0_);_(* \(#,##0\);_(*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A5C-9660-5BF6AFA6CB3C}"/>
            </c:ext>
          </c:extLst>
        </c:ser>
        <c:ser>
          <c:idx val="1"/>
          <c:order val="1"/>
          <c:tx>
            <c:strRef>
              <c:f>'F AC0401'!$C$1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AC0401'!$A$2:$A$87</c:f>
              <c:numCache>
                <c:formatCode>dd/mm/yy;@</c:formatCode>
                <c:ptCount val="8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AC0401'!$C$2:$C$87</c:f>
              <c:numCache>
                <c:formatCode>General</c:formatCode>
                <c:ptCount val="86"/>
                <c:pt idx="35" formatCode="_(* #,##0_);_(* \(#,##0\);_(* &quot;-&quot;??_);_(@_)">
                  <c:v>8251</c:v>
                </c:pt>
                <c:pt idx="36" formatCode="_(* #,##0_);_(* \(#,##0\);_(* &quot;-&quot;??_);_(@_)">
                  <c:v>9127.9234775119403</c:v>
                </c:pt>
                <c:pt idx="37" formatCode="_(* #,##0_);_(* \(#,##0\);_(* &quot;-&quot;??_);_(@_)">
                  <c:v>9996.4367572452938</c:v>
                </c:pt>
                <c:pt idx="38" formatCode="_(* #,##0_);_(* \(#,##0\);_(* &quot;-&quot;??_);_(@_)">
                  <c:v>10864.950036978649</c:v>
                </c:pt>
                <c:pt idx="39" formatCode="_(* #,##0_);_(* \(#,##0\);_(* &quot;-&quot;??_);_(@_)">
                  <c:v>11733.463316712003</c:v>
                </c:pt>
                <c:pt idx="40" formatCode="_(* #,##0_);_(* \(#,##0\);_(* &quot;-&quot;??_);_(@_)">
                  <c:v>12601.976596445356</c:v>
                </c:pt>
                <c:pt idx="41" formatCode="_(* #,##0_);_(* \(#,##0\);_(* &quot;-&quot;??_);_(@_)">
                  <c:v>13470.489876178712</c:v>
                </c:pt>
                <c:pt idx="42" formatCode="_(* #,##0_);_(* \(#,##0\);_(* &quot;-&quot;??_);_(@_)">
                  <c:v>14339.003155912065</c:v>
                </c:pt>
                <c:pt idx="43" formatCode="_(* #,##0_);_(* \(#,##0\);_(* &quot;-&quot;??_);_(@_)">
                  <c:v>15207.516435645419</c:v>
                </c:pt>
                <c:pt idx="44" formatCode="_(* #,##0_);_(* \(#,##0\);_(* &quot;-&quot;??_);_(@_)">
                  <c:v>16076.029715378772</c:v>
                </c:pt>
                <c:pt idx="45" formatCode="_(* #,##0_);_(* \(#,##0\);_(* &quot;-&quot;??_);_(@_)">
                  <c:v>16944.542995112126</c:v>
                </c:pt>
                <c:pt idx="46" formatCode="_(* #,##0_);_(* \(#,##0\);_(* &quot;-&quot;??_);_(@_)">
                  <c:v>17813.056274845483</c:v>
                </c:pt>
                <c:pt idx="47" formatCode="_(* #,##0_);_(* \(#,##0\);_(* &quot;-&quot;??_);_(@_)">
                  <c:v>18681.569554578833</c:v>
                </c:pt>
                <c:pt idx="48" formatCode="_(* #,##0_);_(* \(#,##0\);_(* &quot;-&quot;??_);_(@_)">
                  <c:v>19550.08283431219</c:v>
                </c:pt>
                <c:pt idx="49" formatCode="_(* #,##0_);_(* \(#,##0\);_(* &quot;-&quot;??_);_(@_)">
                  <c:v>20418.596114045544</c:v>
                </c:pt>
                <c:pt idx="50" formatCode="_(* #,##0_);_(* \(#,##0\);_(* &quot;-&quot;??_);_(@_)">
                  <c:v>21287.109393778897</c:v>
                </c:pt>
                <c:pt idx="51" formatCode="_(* #,##0_);_(* \(#,##0\);_(* &quot;-&quot;??_);_(@_)">
                  <c:v>22155.622673512251</c:v>
                </c:pt>
                <c:pt idx="52" formatCode="_(* #,##0_);_(* \(#,##0\);_(* &quot;-&quot;??_);_(@_)">
                  <c:v>23024.135953245604</c:v>
                </c:pt>
                <c:pt idx="53" formatCode="_(* #,##0_);_(* \(#,##0\);_(* &quot;-&quot;??_);_(@_)">
                  <c:v>23892.649232978958</c:v>
                </c:pt>
                <c:pt idx="54" formatCode="_(* #,##0_);_(* \(#,##0\);_(* &quot;-&quot;??_);_(@_)">
                  <c:v>24761.162512712312</c:v>
                </c:pt>
                <c:pt idx="55" formatCode="_(* #,##0_);_(* \(#,##0\);_(* &quot;-&quot;??_);_(@_)">
                  <c:v>25629.675792445665</c:v>
                </c:pt>
                <c:pt idx="56" formatCode="_(* #,##0_);_(* \(#,##0\);_(* &quot;-&quot;??_);_(@_)">
                  <c:v>26498.189072179022</c:v>
                </c:pt>
                <c:pt idx="57" formatCode="_(* #,##0_);_(* \(#,##0\);_(* &quot;-&quot;??_);_(@_)">
                  <c:v>27366.702351912376</c:v>
                </c:pt>
                <c:pt idx="58" formatCode="_(* #,##0_);_(* \(#,##0\);_(* &quot;-&quot;??_);_(@_)">
                  <c:v>28235.215631645729</c:v>
                </c:pt>
                <c:pt idx="59" formatCode="_(* #,##0_);_(* \(#,##0\);_(* &quot;-&quot;??_);_(@_)">
                  <c:v>29103.728911379083</c:v>
                </c:pt>
                <c:pt idx="60" formatCode="_(* #,##0_);_(* \(#,##0\);_(* &quot;-&quot;??_);_(@_)">
                  <c:v>29972.242191112437</c:v>
                </c:pt>
                <c:pt idx="61" formatCode="_(* #,##0_);_(* \(#,##0\);_(* &quot;-&quot;??_);_(@_)">
                  <c:v>30840.75547084579</c:v>
                </c:pt>
                <c:pt idx="62" formatCode="_(* #,##0_);_(* \(#,##0\);_(* &quot;-&quot;??_);_(@_)">
                  <c:v>31709.268750579144</c:v>
                </c:pt>
                <c:pt idx="63" formatCode="_(* #,##0_);_(* \(#,##0\);_(* &quot;-&quot;??_);_(@_)">
                  <c:v>32577.782030312501</c:v>
                </c:pt>
                <c:pt idx="64" formatCode="_(* #,##0_);_(* \(#,##0\);_(* &quot;-&quot;??_);_(@_)">
                  <c:v>33446.295310045854</c:v>
                </c:pt>
                <c:pt idx="65" formatCode="_(* #,##0_);_(* \(#,##0\);_(* &quot;-&quot;??_);_(@_)">
                  <c:v>34314.808589779204</c:v>
                </c:pt>
                <c:pt idx="66" formatCode="_(* #,##0_);_(* \(#,##0\);_(* &quot;-&quot;??_);_(@_)">
                  <c:v>35183.321869512562</c:v>
                </c:pt>
                <c:pt idx="67" formatCode="_(* #,##0_);_(* \(#,##0\);_(* &quot;-&quot;??_);_(@_)">
                  <c:v>36051.835149245919</c:v>
                </c:pt>
                <c:pt idx="68" formatCode="_(* #,##0_);_(* \(#,##0\);_(* &quot;-&quot;??_);_(@_)">
                  <c:v>36920.348428979269</c:v>
                </c:pt>
                <c:pt idx="69" formatCode="_(* #,##0_);_(* \(#,##0\);_(* &quot;-&quot;??_);_(@_)">
                  <c:v>37788.861708712619</c:v>
                </c:pt>
                <c:pt idx="70" formatCode="_(* #,##0_);_(* \(#,##0\);_(* &quot;-&quot;??_);_(@_)">
                  <c:v>38657.374988445976</c:v>
                </c:pt>
                <c:pt idx="71" formatCode="_(* #,##0_);_(* \(#,##0\);_(* &quot;-&quot;??_);_(@_)">
                  <c:v>39525.888268179333</c:v>
                </c:pt>
                <c:pt idx="72" formatCode="_(* #,##0_);_(* \(#,##0\);_(* &quot;-&quot;??_);_(@_)">
                  <c:v>40394.401547912683</c:v>
                </c:pt>
                <c:pt idx="73" formatCode="_(* #,##0_);_(* \(#,##0\);_(* &quot;-&quot;??_);_(@_)">
                  <c:v>41262.914827646033</c:v>
                </c:pt>
                <c:pt idx="74" formatCode="_(* #,##0_);_(* \(#,##0\);_(* &quot;-&quot;??_);_(@_)">
                  <c:v>42131.428107379397</c:v>
                </c:pt>
                <c:pt idx="75" formatCode="_(* #,##0_);_(* \(#,##0\);_(* &quot;-&quot;??_);_(@_)">
                  <c:v>42999.941387112747</c:v>
                </c:pt>
                <c:pt idx="76" formatCode="_(* #,##0_);_(* \(#,##0\);_(* &quot;-&quot;??_);_(@_)">
                  <c:v>43868.454666846097</c:v>
                </c:pt>
                <c:pt idx="77" formatCode="_(* #,##0_);_(* \(#,##0\);_(* &quot;-&quot;??_);_(@_)">
                  <c:v>44736.967946579462</c:v>
                </c:pt>
                <c:pt idx="78" formatCode="_(* #,##0_);_(* \(#,##0\);_(* &quot;-&quot;??_);_(@_)">
                  <c:v>45605.481226312811</c:v>
                </c:pt>
                <c:pt idx="79" formatCode="_(* #,##0_);_(* \(#,##0\);_(* &quot;-&quot;??_);_(@_)">
                  <c:v>46473.994506046161</c:v>
                </c:pt>
                <c:pt idx="80" formatCode="_(* #,##0_);_(* \(#,##0\);_(* &quot;-&quot;??_);_(@_)">
                  <c:v>47342.507785779511</c:v>
                </c:pt>
                <c:pt idx="81" formatCode="_(* #,##0_);_(* \(#,##0\);_(* &quot;-&quot;??_);_(@_)">
                  <c:v>48211.021065512876</c:v>
                </c:pt>
                <c:pt idx="82" formatCode="_(* #,##0_);_(* \(#,##0\);_(* &quot;-&quot;??_);_(@_)">
                  <c:v>49079.534345246226</c:v>
                </c:pt>
                <c:pt idx="83" formatCode="_(* #,##0_);_(* \(#,##0\);_(* &quot;-&quot;??_);_(@_)">
                  <c:v>49948.047624979576</c:v>
                </c:pt>
                <c:pt idx="84" formatCode="_(* #,##0_);_(* \(#,##0\);_(* &quot;-&quot;??_);_(@_)">
                  <c:v>50816.56090471294</c:v>
                </c:pt>
                <c:pt idx="85" formatCode="_(* #,##0_);_(* \(#,##0\);_(* &quot;-&quot;??_);_(@_)">
                  <c:v>51685.07418444629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A5C-9660-5BF6AFA6CB3C}"/>
            </c:ext>
          </c:extLst>
        </c:ser>
        <c:ser>
          <c:idx val="2"/>
          <c:order val="2"/>
          <c:tx>
            <c:strRef>
              <c:f>'F AC0401'!$D$1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AC0401'!$A$2:$A$87</c:f>
              <c:numCache>
                <c:formatCode>dd/mm/yy;@</c:formatCode>
                <c:ptCount val="8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AC0401'!$D$2:$D$87</c:f>
              <c:numCache>
                <c:formatCode>General</c:formatCode>
                <c:ptCount val="86"/>
                <c:pt idx="35" formatCode="_(* #,##0_);_(* \(#,##0\);_(* &quot;-&quot;??_);_(@_)">
                  <c:v>8251</c:v>
                </c:pt>
                <c:pt idx="36" formatCode="_(* #,##0_);_(* \(#,##0\);_(* &quot;-&quot;??_);_(@_)">
                  <c:v>8859.0544964185156</c:v>
                </c:pt>
                <c:pt idx="37" formatCode="_(* #,##0_);_(* \(#,##0\);_(* &quot;-&quot;??_);_(@_)">
                  <c:v>9443.0366584725998</c:v>
                </c:pt>
                <c:pt idx="38" formatCode="_(* #,##0_);_(* \(#,##0\);_(* &quot;-&quot;??_);_(@_)">
                  <c:v>9952.5525484143491</c:v>
                </c:pt>
                <c:pt idx="39" formatCode="_(* #,##0_);_(* \(#,##0\);_(* &quot;-&quot;??_);_(@_)">
                  <c:v>10403.879318578762</c:v>
                </c:pt>
                <c:pt idx="40" formatCode="_(* #,##0_);_(* \(#,##0\);_(* &quot;-&quot;??_);_(@_)">
                  <c:v>10805.013737110326</c:v>
                </c:pt>
                <c:pt idx="41" formatCode="_(* #,##0_);_(* \(#,##0\);_(* &quot;-&quot;??_);_(@_)">
                  <c:v>11161.125144916365</c:v>
                </c:pt>
                <c:pt idx="42" formatCode="_(* #,##0_);_(* \(#,##0\);_(* &quot;-&quot;??_);_(@_)">
                  <c:v>11475.977833591995</c:v>
                </c:pt>
                <c:pt idx="43" formatCode="_(* #,##0_);_(* \(#,##0\);_(* &quot;-&quot;??_);_(@_)">
                  <c:v>11752.495209050794</c:v>
                </c:pt>
                <c:pt idx="44" formatCode="_(* #,##0_);_(* \(#,##0\);_(* &quot;-&quot;??_);_(@_)">
                  <c:v>11993.041954245247</c:v>
                </c:pt>
                <c:pt idx="45" formatCode="_(* #,##0_);_(* \(#,##0\);_(* &quot;-&quot;??_);_(@_)">
                  <c:v>12199.586019971732</c:v>
                </c:pt>
                <c:pt idx="46" formatCode="_(* #,##0_);_(* \(#,##0\);_(* &quot;-&quot;??_);_(@_)">
                  <c:v>12373.800337957729</c:v>
                </c:pt>
                <c:pt idx="47" formatCode="_(* #,##0_);_(* \(#,##0\);_(* &quot;-&quot;??_);_(@_)">
                  <c:v>12517.130815624649</c:v>
                </c:pt>
                <c:pt idx="48" formatCode="_(* #,##0_);_(* \(#,##0\);_(* &quot;-&quot;??_);_(@_)">
                  <c:v>12630.843952062791</c:v>
                </c:pt>
                <c:pt idx="49" formatCode="_(* #,##0_);_(* \(#,##0\);_(* &quot;-&quot;??_);_(@_)">
                  <c:v>12716.061405746292</c:v>
                </c:pt>
                <c:pt idx="50" formatCode="_(* #,##0_);_(* \(#,##0\);_(* &quot;-&quot;??_);_(@_)">
                  <c:v>12773.785824764595</c:v>
                </c:pt>
                <c:pt idx="51" formatCode="_(* #,##0_);_(* \(#,##0\);_(* &quot;-&quot;??_);_(@_)">
                  <c:v>12804.920612179174</c:v>
                </c:pt>
                <c:pt idx="52" formatCode="_(* #,##0_);_(* \(#,##0\);_(* &quot;-&quot;??_);_(@_)">
                  <c:v>12810.285355383179</c:v>
                </c:pt>
                <c:pt idx="53" formatCode="_(* #,##0_);_(* \(#,##0\);_(* &quot;-&quot;??_);_(@_)">
                  <c:v>12790.628077653697</c:v>
                </c:pt>
                <c:pt idx="54" formatCode="_(* #,##0_);_(* \(#,##0\);_(* &quot;-&quot;??_);_(@_)">
                  <c:v>12746.635110896998</c:v>
                </c:pt>
                <c:pt idx="55" formatCode="_(* #,##0_);_(* \(#,##0\);_(* &quot;-&quot;??_);_(@_)">
                  <c:v>12678.939154781146</c:v>
                </c:pt>
                <c:pt idx="56" formatCode="_(* #,##0_);_(* \(#,##0\);_(* &quot;-&quot;??_);_(@_)">
                  <c:v>12588.125930824774</c:v>
                </c:pt>
                <c:pt idx="57" formatCode="_(* #,##0_);_(* \(#,##0\);_(* &quot;-&quot;??_);_(@_)">
                  <c:v>12474.739732446587</c:v>
                </c:pt>
                <c:pt idx="58" formatCode="_(* #,##0_);_(* \(#,##0\);_(* &quot;-&quot;??_);_(@_)">
                  <c:v>12339.288096484208</c:v>
                </c:pt>
                <c:pt idx="59" formatCode="_(* #,##0_);_(* \(#,##0\);_(* &quot;-&quot;??_);_(@_)">
                  <c:v>12182.245767673005</c:v>
                </c:pt>
                <c:pt idx="60" formatCode="_(* #,##0_);_(* \(#,##0\);_(* &quot;-&quot;??_);_(@_)">
                  <c:v>12004.058088257691</c:v>
                </c:pt>
                <c:pt idx="61" formatCode="_(* #,##0_);_(* \(#,##0\);_(* &quot;-&quot;??_);_(@_)">
                  <c:v>11805.143915846762</c:v>
                </c:pt>
                <c:pt idx="62" formatCode="_(* #,##0_);_(* \(#,##0\);_(* &quot;-&quot;??_);_(@_)">
                  <c:v>11585.898150836969</c:v>
                </c:pt>
                <c:pt idx="63" formatCode="_(* #,##0_);_(* \(#,##0\);_(* &quot;-&quot;??_);_(@_)">
                  <c:v>11346.693938201079</c:v>
                </c:pt>
                <c:pt idx="64" formatCode="_(* #,##0_);_(* \(#,##0\);_(* &quot;-&quot;??_);_(@_)">
                  <c:v>11087.884595736527</c:v>
                </c:pt>
                <c:pt idx="65" formatCode="_(* #,##0_);_(* \(#,##0\);_(* &quot;-&quot;??_);_(@_)">
                  <c:v>10809.805311020533</c:v>
                </c:pt>
                <c:pt idx="66" formatCode="_(* #,##0_);_(* \(#,##0\);_(* &quot;-&quot;??_);_(@_)">
                  <c:v>10512.774641597574</c:v>
                </c:pt>
                <c:pt idx="67" formatCode="_(* #,##0_);_(* \(#,##0\);_(* &quot;-&quot;??_);_(@_)">
                  <c:v>10197.09584682067</c:v>
                </c:pt>
                <c:pt idx="68" formatCode="_(* #,##0_);_(* \(#,##0\);_(* &quot;-&quot;??_);_(@_)">
                  <c:v>9863.0580749014844</c:v>
                </c:pt>
                <c:pt idx="69" formatCode="_(* #,##0_);_(* \(#,##0\);_(* &quot;-&quot;??_);_(@_)">
                  <c:v>9510.9374248136228</c:v>
                </c:pt>
                <c:pt idx="70" formatCode="_(* #,##0_);_(* \(#,##0\);_(* &quot;-&quot;??_);_(@_)">
                  <c:v>9140.9978995283454</c:v>
                </c:pt>
                <c:pt idx="71" formatCode="_(* #,##0_);_(* \(#,##0\);_(* &quot;-&quot;??_);_(@_)">
                  <c:v>8753.4922644832768</c:v>
                </c:pt>
                <c:pt idx="72" formatCode="_(* #,##0_);_(* \(#,##0\);_(* &quot;-&quot;??_);_(@_)">
                  <c:v>8348.662823069797</c:v>
                </c:pt>
                <c:pt idx="73" formatCode="_(* #,##0_);_(* \(#,##0\);_(* &quot;-&quot;??_);_(@_)">
                  <c:v>7926.742119180446</c:v>
                </c:pt>
                <c:pt idx="74" formatCode="_(* #,##0_);_(* \(#,##0\);_(* &quot;-&quot;??_);_(@_)">
                  <c:v>7487.9535754103345</c:v>
                </c:pt>
                <c:pt idx="75" formatCode="_(* #,##0_);_(* \(#,##0\);_(* &quot;-&quot;??_);_(@_)">
                  <c:v>7032.5120743001244</c:v>
                </c:pt>
                <c:pt idx="76" formatCode="_(* #,##0_);_(* \(#,##0\);_(* &quot;-&quot;??_);_(@_)">
                  <c:v>6560.6244889967929</c:v>
                </c:pt>
                <c:pt idx="77" formatCode="_(* #,##0_);_(* \(#,##0\);_(* &quot;-&quot;??_);_(@_)">
                  <c:v>6072.4901688562968</c:v>
                </c:pt>
                <c:pt idx="78" formatCode="_(* #,##0_);_(* \(#,##0\);_(* &quot;-&quot;??_);_(@_)">
                  <c:v>5568.3013847925686</c:v>
                </c:pt>
                <c:pt idx="79" formatCode="_(* #,##0_);_(* \(#,##0\);_(* &quot;-&quot;??_);_(@_)">
                  <c:v>5048.2437385651865</c:v>
                </c:pt>
                <c:pt idx="80" formatCode="_(* #,##0_);_(* \(#,##0\);_(* &quot;-&quot;??_);_(@_)">
                  <c:v>4512.4965396761254</c:v>
                </c:pt>
                <c:pt idx="81" formatCode="_(* #,##0_);_(* \(#,##0\);_(* &quot;-&quot;??_);_(@_)">
                  <c:v>3961.2331530995725</c:v>
                </c:pt>
                <c:pt idx="82" formatCode="_(* #,##0_);_(* \(#,##0\);_(* &quot;-&quot;??_);_(@_)">
                  <c:v>3394.6213206847751</c:v>
                </c:pt>
                <c:pt idx="83" formatCode="_(* #,##0_);_(* \(#,##0\);_(* &quot;-&quot;??_);_(@_)">
                  <c:v>2812.8234587411134</c:v>
                </c:pt>
                <c:pt idx="84" formatCode="_(* #,##0_);_(* \(#,##0\);_(* &quot;-&quot;??_);_(@_)">
                  <c:v>2215.9969340281896</c:v>
                </c:pt>
                <c:pt idx="85" formatCode="_(* #,##0_);_(* \(#,##0\);_(* &quot;-&quot;??_);_(@_)">
                  <c:v>1604.2943201250309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A5C-9660-5BF6AFA6CB3C}"/>
            </c:ext>
          </c:extLst>
        </c:ser>
        <c:ser>
          <c:idx val="3"/>
          <c:order val="3"/>
          <c:tx>
            <c:strRef>
              <c:f>'F AC0401'!$E$1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AC0401'!$A$2:$A$87</c:f>
              <c:numCache>
                <c:formatCode>dd/mm/yy;@</c:formatCode>
                <c:ptCount val="8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AC0401'!$E$2:$E$87</c:f>
              <c:numCache>
                <c:formatCode>General</c:formatCode>
                <c:ptCount val="86"/>
                <c:pt idx="35" formatCode="_(* #,##0_);_(* \(#,##0\);_(* &quot;-&quot;??_);_(@_)">
                  <c:v>8251</c:v>
                </c:pt>
                <c:pt idx="36" formatCode="_(* #,##0_);_(* \(#,##0\);_(* &quot;-&quot;??_);_(@_)">
                  <c:v>9396.792458605365</c:v>
                </c:pt>
                <c:pt idx="37" formatCode="_(* #,##0_);_(* \(#,##0\);_(* &quot;-&quot;??_);_(@_)">
                  <c:v>10549.836856017988</c:v>
                </c:pt>
                <c:pt idx="38" formatCode="_(* #,##0_);_(* \(#,##0\);_(* &quot;-&quot;??_);_(@_)">
                  <c:v>11777.347525542949</c:v>
                </c:pt>
                <c:pt idx="39" formatCode="_(* #,##0_);_(* \(#,##0\);_(* &quot;-&quot;??_);_(@_)">
                  <c:v>13063.047314845244</c:v>
                </c:pt>
                <c:pt idx="40" formatCode="_(* #,##0_);_(* \(#,##0\);_(* &quot;-&quot;??_);_(@_)">
                  <c:v>14398.939455780386</c:v>
                </c:pt>
                <c:pt idx="41" formatCode="_(* #,##0_);_(* \(#,##0\);_(* &quot;-&quot;??_);_(@_)">
                  <c:v>15779.854607441059</c:v>
                </c:pt>
                <c:pt idx="42" formatCode="_(* #,##0_);_(* \(#,##0\);_(* &quot;-&quot;??_);_(@_)">
                  <c:v>17202.028478232136</c:v>
                </c:pt>
                <c:pt idx="43" formatCode="_(* #,##0_);_(* \(#,##0\);_(* &quot;-&quot;??_);_(@_)">
                  <c:v>18662.537662240044</c:v>
                </c:pt>
                <c:pt idx="44" formatCode="_(* #,##0_);_(* \(#,##0\);_(* &quot;-&quot;??_);_(@_)">
                  <c:v>20159.017476512297</c:v>
                </c:pt>
                <c:pt idx="45" formatCode="_(* #,##0_);_(* \(#,##0\);_(* &quot;-&quot;??_);_(@_)">
                  <c:v>21689.49997025252</c:v>
                </c:pt>
                <c:pt idx="46" formatCode="_(* #,##0_);_(* \(#,##0\);_(* &quot;-&quot;??_);_(@_)">
                  <c:v>23252.312211733239</c:v>
                </c:pt>
                <c:pt idx="47" formatCode="_(* #,##0_);_(* \(#,##0\);_(* &quot;-&quot;??_);_(@_)">
                  <c:v>24846.008293533017</c:v>
                </c:pt>
                <c:pt idx="48" formatCode="_(* #,##0_);_(* \(#,##0\);_(* &quot;-&quot;??_);_(@_)">
                  <c:v>26469.32171656159</c:v>
                </c:pt>
                <c:pt idx="49" formatCode="_(* #,##0_);_(* \(#,##0\);_(* &quot;-&quot;??_);_(@_)">
                  <c:v>28121.130822344796</c:v>
                </c:pt>
                <c:pt idx="50" formatCode="_(* #,##0_);_(* \(#,##0\);_(* &quot;-&quot;??_);_(@_)">
                  <c:v>29800.432962793202</c:v>
                </c:pt>
                <c:pt idx="51" formatCode="_(* #,##0_);_(* \(#,##0\);_(* &quot;-&quot;??_);_(@_)">
                  <c:v>31506.32473484533</c:v>
                </c:pt>
                <c:pt idx="52" formatCode="_(* #,##0_);_(* \(#,##0\);_(* &quot;-&quot;??_);_(@_)">
                  <c:v>33237.986551108028</c:v>
                </c:pt>
                <c:pt idx="53" formatCode="_(* #,##0_);_(* \(#,##0\);_(* &quot;-&quot;??_);_(@_)">
                  <c:v>34994.670388304221</c:v>
                </c:pt>
                <c:pt idx="54" formatCode="_(* #,##0_);_(* \(#,##0\);_(* &quot;-&quot;??_);_(@_)">
                  <c:v>36775.689914527626</c:v>
                </c:pt>
                <c:pt idx="55" formatCode="_(* #,##0_);_(* \(#,##0\);_(* &quot;-&quot;??_);_(@_)">
                  <c:v>38580.412430110184</c:v>
                </c:pt>
                <c:pt idx="56" formatCode="_(* #,##0_);_(* \(#,##0\);_(* &quot;-&quot;??_);_(@_)">
                  <c:v>40408.252213533269</c:v>
                </c:pt>
                <c:pt idx="57" formatCode="_(* #,##0_);_(* \(#,##0\);_(* &quot;-&quot;??_);_(@_)">
                  <c:v>42258.664971378166</c:v>
                </c:pt>
                <c:pt idx="58" formatCode="_(* #,##0_);_(* \(#,##0\);_(* &quot;-&quot;??_);_(@_)">
                  <c:v>44131.143166807247</c:v>
                </c:pt>
                <c:pt idx="59" formatCode="_(* #,##0_);_(* \(#,##0\);_(* &quot;-&quot;??_);_(@_)">
                  <c:v>46025.212055085161</c:v>
                </c:pt>
                <c:pt idx="60" formatCode="_(* #,##0_);_(* \(#,##0\);_(* &quot;-&quot;??_);_(@_)">
                  <c:v>47940.426293967183</c:v>
                </c:pt>
                <c:pt idx="61" formatCode="_(* #,##0_);_(* \(#,##0\);_(* &quot;-&quot;??_);_(@_)">
                  <c:v>49876.367025844818</c:v>
                </c:pt>
                <c:pt idx="62" formatCode="_(* #,##0_);_(* \(#,##0\);_(* &quot;-&quot;??_);_(@_)">
                  <c:v>51832.639350321318</c:v>
                </c:pt>
                <c:pt idx="63" formatCode="_(* #,##0_);_(* \(#,##0\);_(* &quot;-&quot;??_);_(@_)">
                  <c:v>53808.870122423919</c:v>
                </c:pt>
                <c:pt idx="64" formatCode="_(* #,##0_);_(* \(#,##0\);_(* &quot;-&quot;??_);_(@_)">
                  <c:v>55804.706024355182</c:v>
                </c:pt>
                <c:pt idx="65" formatCode="_(* #,##0_);_(* \(#,##0\);_(* &quot;-&quot;??_);_(@_)">
                  <c:v>57819.811868537872</c:v>
                </c:pt>
                <c:pt idx="66" formatCode="_(* #,##0_);_(* \(#,##0\);_(* &quot;-&quot;??_);_(@_)">
                  <c:v>59853.869097427552</c:v>
                </c:pt>
                <c:pt idx="67" formatCode="_(* #,##0_);_(* \(#,##0\);_(* &quot;-&quot;??_);_(@_)">
                  <c:v>61906.574451671171</c:v>
                </c:pt>
                <c:pt idx="68" formatCode="_(* #,##0_);_(* \(#,##0\);_(* &quot;-&quot;??_);_(@_)">
                  <c:v>63977.638783057053</c:v>
                </c:pt>
                <c:pt idx="69" formatCode="_(* #,##0_);_(* \(#,##0\);_(* &quot;-&quot;??_);_(@_)">
                  <c:v>66066.785992611607</c:v>
                </c:pt>
                <c:pt idx="70" formatCode="_(* #,##0_);_(* \(#,##0\);_(* &quot;-&quot;??_);_(@_)">
                  <c:v>68173.752077363606</c:v>
                </c:pt>
                <c:pt idx="71" formatCode="_(* #,##0_);_(* \(#,##0\);_(* &quot;-&quot;??_);_(@_)">
                  <c:v>70298.284271875396</c:v>
                </c:pt>
                <c:pt idx="72" formatCode="_(* #,##0_);_(* \(#,##0\);_(* &quot;-&quot;??_);_(@_)">
                  <c:v>72440.140272755569</c:v>
                </c:pt>
                <c:pt idx="73" formatCode="_(* #,##0_);_(* \(#,##0\);_(* &quot;-&quot;??_);_(@_)">
                  <c:v>74599.08753611162</c:v>
                </c:pt>
                <c:pt idx="74" formatCode="_(* #,##0_);_(* \(#,##0\);_(* &quot;-&quot;??_);_(@_)">
                  <c:v>76774.902639348467</c:v>
                </c:pt>
                <c:pt idx="75" formatCode="_(* #,##0_);_(* \(#,##0\);_(* &quot;-&quot;??_);_(@_)">
                  <c:v>78967.370699925377</c:v>
                </c:pt>
                <c:pt idx="76" formatCode="_(* #,##0_);_(* \(#,##0\);_(* &quot;-&quot;??_);_(@_)">
                  <c:v>81176.284844695401</c:v>
                </c:pt>
                <c:pt idx="77" formatCode="_(* #,##0_);_(* \(#,##0\);_(* &quot;-&quot;??_);_(@_)">
                  <c:v>83401.445724302626</c:v>
                </c:pt>
                <c:pt idx="78" formatCode="_(* #,##0_);_(* \(#,##0\);_(* &quot;-&quot;??_);_(@_)">
                  <c:v>85642.661067833047</c:v>
                </c:pt>
                <c:pt idx="79" formatCode="_(* #,##0_);_(* \(#,##0\);_(* &quot;-&quot;??_);_(@_)">
                  <c:v>87899.745273527136</c:v>
                </c:pt>
                <c:pt idx="80" formatCode="_(* #,##0_);_(* \(#,##0\);_(* &quot;-&quot;??_);_(@_)">
                  <c:v>90172.519031882897</c:v>
                </c:pt>
                <c:pt idx="81" formatCode="_(* #,##0_);_(* \(#,##0\);_(* &quot;-&quot;??_);_(@_)">
                  <c:v>92460.808977926179</c:v>
                </c:pt>
                <c:pt idx="82" formatCode="_(* #,##0_);_(* \(#,##0\);_(* &quot;-&quot;??_);_(@_)">
                  <c:v>94764.447369807676</c:v>
                </c:pt>
                <c:pt idx="83" formatCode="_(* #,##0_);_(* \(#,##0\);_(* &quot;-&quot;??_);_(@_)">
                  <c:v>97083.271791218038</c:v>
                </c:pt>
                <c:pt idx="84" formatCode="_(* #,##0_);_(* \(#,##0\);_(* &quot;-&quot;??_);_(@_)">
                  <c:v>99417.124875397683</c:v>
                </c:pt>
                <c:pt idx="85" formatCode="_(* #,##0_);_(* \(#,##0\);_(* &quot;-&quot;??_);_(@_)">
                  <c:v>101765.85404876755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2-4A5C-9660-5BF6AFA6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0544"/>
        <c:axId val="294398208"/>
      </c:lineChart>
      <c:catAx>
        <c:axId val="528705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8208"/>
        <c:crosses val="autoZero"/>
        <c:auto val="1"/>
        <c:lblAlgn val="ctr"/>
        <c:lblOffset val="100"/>
        <c:noMultiLvlLbl val="0"/>
      </c:catAx>
      <c:valAx>
        <c:axId val="2943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AC0402'!$B$1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AC0402'!$B$2:$B$88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4-4191-B623-A6AA3C14A704}"/>
            </c:ext>
          </c:extLst>
        </c:ser>
        <c:ser>
          <c:idx val="1"/>
          <c:order val="1"/>
          <c:tx>
            <c:strRef>
              <c:f>'F AC0402'!$C$1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AC0402'!$C$2:$C$88</c:f>
              <c:numCache>
                <c:formatCode>General</c:formatCode>
                <c:ptCount val="87"/>
                <c:pt idx="36" formatCode="_(* #,##0_);_(* \(#,##0\);_(* &quot;-&quot;??_);_(@_)">
                  <c:v>9034</c:v>
                </c:pt>
                <c:pt idx="37" formatCode="_(* #,##0_);_(* \(#,##0\);_(* &quot;-&quot;??_);_(@_)">
                  <c:v>9827.4684212013144</c:v>
                </c:pt>
                <c:pt idx="38" formatCode="_(* #,##0_);_(* \(#,##0\);_(* &quot;-&quot;??_);_(@_)">
                  <c:v>10611.544494651434</c:v>
                </c:pt>
                <c:pt idx="39" formatCode="_(* #,##0_);_(* \(#,##0\);_(* &quot;-&quot;??_);_(@_)">
                  <c:v>11395.620568101553</c:v>
                </c:pt>
                <c:pt idx="40" formatCode="_(* #,##0_);_(* \(#,##0\);_(* &quot;-&quot;??_);_(@_)">
                  <c:v>12179.696641551673</c:v>
                </c:pt>
                <c:pt idx="41" formatCode="_(* #,##0_);_(* \(#,##0\);_(* &quot;-&quot;??_);_(@_)">
                  <c:v>12963.772715001793</c:v>
                </c:pt>
                <c:pt idx="42" formatCode="_(* #,##0_);_(* \(#,##0\);_(* &quot;-&quot;??_);_(@_)">
                  <c:v>13747.848788451913</c:v>
                </c:pt>
                <c:pt idx="43" formatCode="_(* #,##0_);_(* \(#,##0\);_(* &quot;-&quot;??_);_(@_)">
                  <c:v>14531.924861902033</c:v>
                </c:pt>
                <c:pt idx="44" formatCode="_(* #,##0_);_(* \(#,##0\);_(* &quot;-&quot;??_);_(@_)">
                  <c:v>15316.000935352153</c:v>
                </c:pt>
                <c:pt idx="45" formatCode="_(* #,##0_);_(* \(#,##0\);_(* &quot;-&quot;??_);_(@_)">
                  <c:v>16100.077008802273</c:v>
                </c:pt>
                <c:pt idx="46" formatCode="_(* #,##0_);_(* \(#,##0\);_(* &quot;-&quot;??_);_(@_)">
                  <c:v>16884.153082252393</c:v>
                </c:pt>
                <c:pt idx="47" formatCode="_(* #,##0_);_(* \(#,##0\);_(* &quot;-&quot;??_);_(@_)">
                  <c:v>17668.229155702509</c:v>
                </c:pt>
                <c:pt idx="48" formatCode="_(* #,##0_);_(* \(#,##0\);_(* &quot;-&quot;??_);_(@_)">
                  <c:v>18452.305229152633</c:v>
                </c:pt>
                <c:pt idx="49" formatCode="_(* #,##0_);_(* \(#,##0\);_(* &quot;-&quot;??_);_(@_)">
                  <c:v>19236.381302602749</c:v>
                </c:pt>
                <c:pt idx="50" formatCode="_(* #,##0_);_(* \(#,##0\);_(* &quot;-&quot;??_);_(@_)">
                  <c:v>20020.457376052869</c:v>
                </c:pt>
                <c:pt idx="51" formatCode="_(* #,##0_);_(* \(#,##0\);_(* &quot;-&quot;??_);_(@_)">
                  <c:v>20804.533449502989</c:v>
                </c:pt>
                <c:pt idx="52" formatCode="_(* #,##0_);_(* \(#,##0\);_(* &quot;-&quot;??_);_(@_)">
                  <c:v>21588.609522953109</c:v>
                </c:pt>
                <c:pt idx="53" formatCode="_(* #,##0_);_(* \(#,##0\);_(* &quot;-&quot;??_);_(@_)">
                  <c:v>22372.685596403229</c:v>
                </c:pt>
                <c:pt idx="54" formatCode="_(* #,##0_);_(* \(#,##0\);_(* &quot;-&quot;??_);_(@_)">
                  <c:v>23156.761669853349</c:v>
                </c:pt>
                <c:pt idx="55" formatCode="_(* #,##0_);_(* \(#,##0\);_(* &quot;-&quot;??_);_(@_)">
                  <c:v>23940.837743303469</c:v>
                </c:pt>
                <c:pt idx="56" formatCode="_(* #,##0_);_(* \(#,##0\);_(* &quot;-&quot;??_);_(@_)">
                  <c:v>24724.913816753586</c:v>
                </c:pt>
                <c:pt idx="57" formatCode="_(* #,##0_);_(* \(#,##0\);_(* &quot;-&quot;??_);_(@_)">
                  <c:v>25508.989890203709</c:v>
                </c:pt>
                <c:pt idx="58" formatCode="_(* #,##0_);_(* \(#,##0\);_(* &quot;-&quot;??_);_(@_)">
                  <c:v>26293.065963653826</c:v>
                </c:pt>
                <c:pt idx="59" formatCode="_(* #,##0_);_(* \(#,##0\);_(* &quot;-&quot;??_);_(@_)">
                  <c:v>27077.142037103949</c:v>
                </c:pt>
                <c:pt idx="60" formatCode="_(* #,##0_);_(* \(#,##0\);_(* &quot;-&quot;??_);_(@_)">
                  <c:v>27861.218110554066</c:v>
                </c:pt>
                <c:pt idx="61" formatCode="_(* #,##0_);_(* \(#,##0\);_(* &quot;-&quot;??_);_(@_)">
                  <c:v>28645.294184004189</c:v>
                </c:pt>
                <c:pt idx="62" formatCode="_(* #,##0_);_(* \(#,##0\);_(* &quot;-&quot;??_);_(@_)">
                  <c:v>29429.370257454306</c:v>
                </c:pt>
                <c:pt idx="63" formatCode="_(* #,##0_);_(* \(#,##0\);_(* &quot;-&quot;??_);_(@_)">
                  <c:v>30213.446330904422</c:v>
                </c:pt>
                <c:pt idx="64" formatCode="_(* #,##0_);_(* \(#,##0\);_(* &quot;-&quot;??_);_(@_)">
                  <c:v>30997.522404354546</c:v>
                </c:pt>
                <c:pt idx="65" formatCode="_(* #,##0_);_(* \(#,##0\);_(* &quot;-&quot;??_);_(@_)">
                  <c:v>31781.598477804662</c:v>
                </c:pt>
                <c:pt idx="66" formatCode="_(* #,##0_);_(* \(#,##0\);_(* &quot;-&quot;??_);_(@_)">
                  <c:v>32565.674551254786</c:v>
                </c:pt>
                <c:pt idx="67" formatCode="_(* #,##0_);_(* \(#,##0\);_(* &quot;-&quot;??_);_(@_)">
                  <c:v>33349.750624704902</c:v>
                </c:pt>
                <c:pt idx="68" formatCode="_(* #,##0_);_(* \(#,##0\);_(* &quot;-&quot;??_);_(@_)">
                  <c:v>34133.826698155026</c:v>
                </c:pt>
                <c:pt idx="69" formatCode="_(* #,##0_);_(* \(#,##0\);_(* &quot;-&quot;??_);_(@_)">
                  <c:v>34917.902771605142</c:v>
                </c:pt>
                <c:pt idx="70" formatCode="_(* #,##0_);_(* \(#,##0\);_(* &quot;-&quot;??_);_(@_)">
                  <c:v>35701.978845055266</c:v>
                </c:pt>
                <c:pt idx="71" formatCode="_(* #,##0_);_(* \(#,##0\);_(* &quot;-&quot;??_);_(@_)">
                  <c:v>36486.054918505382</c:v>
                </c:pt>
                <c:pt idx="72" formatCode="_(* #,##0_);_(* \(#,##0\);_(* &quot;-&quot;??_);_(@_)">
                  <c:v>37270.130991955506</c:v>
                </c:pt>
                <c:pt idx="73" formatCode="_(* #,##0_);_(* \(#,##0\);_(* &quot;-&quot;??_);_(@_)">
                  <c:v>38054.207065405622</c:v>
                </c:pt>
                <c:pt idx="74" formatCode="_(* #,##0_);_(* \(#,##0\);_(* &quot;-&quot;??_);_(@_)">
                  <c:v>38838.283138855739</c:v>
                </c:pt>
                <c:pt idx="75" formatCode="_(* #,##0_);_(* \(#,##0\);_(* &quot;-&quot;??_);_(@_)">
                  <c:v>39622.359212305862</c:v>
                </c:pt>
                <c:pt idx="76" formatCode="_(* #,##0_);_(* \(#,##0\);_(* &quot;-&quot;??_);_(@_)">
                  <c:v>40406.435285755979</c:v>
                </c:pt>
                <c:pt idx="77" formatCode="_(* #,##0_);_(* \(#,##0\);_(* &quot;-&quot;??_);_(@_)">
                  <c:v>41190.511359206102</c:v>
                </c:pt>
                <c:pt idx="78" formatCode="_(* #,##0_);_(* \(#,##0\);_(* &quot;-&quot;??_);_(@_)">
                  <c:v>41974.587432656219</c:v>
                </c:pt>
                <c:pt idx="79" formatCode="_(* #,##0_);_(* \(#,##0\);_(* &quot;-&quot;??_);_(@_)">
                  <c:v>42758.663506106335</c:v>
                </c:pt>
                <c:pt idx="80" formatCode="_(* #,##0_);_(* \(#,##0\);_(* &quot;-&quot;??_);_(@_)">
                  <c:v>43542.739579556459</c:v>
                </c:pt>
                <c:pt idx="81" formatCode="_(* #,##0_);_(* \(#,##0\);_(* &quot;-&quot;??_);_(@_)">
                  <c:v>44326.815653006575</c:v>
                </c:pt>
                <c:pt idx="82" formatCode="_(* #,##0_);_(* \(#,##0\);_(* &quot;-&quot;??_);_(@_)">
                  <c:v>45110.891726456699</c:v>
                </c:pt>
                <c:pt idx="83" formatCode="_(* #,##0_);_(* \(#,##0\);_(* &quot;-&quot;??_);_(@_)">
                  <c:v>45894.967799906815</c:v>
                </c:pt>
                <c:pt idx="84" formatCode="_(* #,##0_);_(* \(#,##0\);_(* &quot;-&quot;??_);_(@_)">
                  <c:v>46679.043873356939</c:v>
                </c:pt>
                <c:pt idx="85" formatCode="_(* #,##0_);_(* \(#,##0\);_(* &quot;-&quot;??_);_(@_)">
                  <c:v>47463.119946807055</c:v>
                </c:pt>
                <c:pt idx="86" formatCode="_(* #,##0_);_(* \(#,##0\);_(* &quot;-&quot;??_);_(@_)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4-4191-B623-A6AA3C14A704}"/>
            </c:ext>
          </c:extLst>
        </c:ser>
        <c:ser>
          <c:idx val="2"/>
          <c:order val="2"/>
          <c:tx>
            <c:strRef>
              <c:f>'F AC0402'!$D$1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AC0402'!$D$2:$D$88</c:f>
              <c:numCache>
                <c:formatCode>General</c:formatCode>
                <c:ptCount val="87"/>
                <c:pt idx="36" formatCode="_(* #,##0_);_(* \(#,##0\);_(* &quot;-&quot;??_);_(@_)">
                  <c:v>9034</c:v>
                </c:pt>
                <c:pt idx="37" formatCode="_(* #,##0_);_(* \(#,##0\);_(* &quot;-&quot;??_);_(@_)">
                  <c:v>9559.1716256199343</c:v>
                </c:pt>
                <c:pt idx="38" formatCode="_(* #,##0_);_(* \(#,##0\);_(* &quot;-&quot;??_);_(@_)">
                  <c:v>10059.322097812203</c:v>
                </c:pt>
                <c:pt idx="39" formatCode="_(* #,##0_);_(* \(#,##0\);_(* &quot;-&quot;??_);_(@_)">
                  <c:v>10485.164771070647</c:v>
                </c:pt>
                <c:pt idx="40" formatCode="_(* #,##0_);_(* \(#,##0\);_(* &quot;-&quot;??_);_(@_)">
                  <c:v>10852.942157993462</c:v>
                </c:pt>
                <c:pt idx="41" formatCode="_(* #,##0_);_(* \(#,##0\);_(* &quot;-&quot;??_);_(@_)">
                  <c:v>11170.634008641238</c:v>
                </c:pt>
                <c:pt idx="42" formatCode="_(* #,##0_);_(* \(#,##0\);_(* &quot;-&quot;??_);_(@_)">
                  <c:v>11443.398662942451</c:v>
                </c:pt>
                <c:pt idx="43" formatCode="_(* #,##0_);_(* \(#,##0\);_(* &quot;-&quot;??_);_(@_)">
                  <c:v>11674.992401627205</c:v>
                </c:pt>
                <c:pt idx="44" formatCode="_(* #,##0_);_(* \(#,##0\);_(* &quot;-&quot;??_);_(@_)">
                  <c:v>11868.332409249875</c:v>
                </c:pt>
                <c:pt idx="45" formatCode="_(* #,##0_);_(* \(#,##0\);_(* &quot;-&quot;??_);_(@_)">
                  <c:v>12025.778336433368</c:v>
                </c:pt>
                <c:pt idx="46" formatCode="_(* #,##0_);_(* \(#,##0\);_(* &quot;-&quot;??_);_(@_)">
                  <c:v>12149.293945938205</c:v>
                </c:pt>
                <c:pt idx="47" formatCode="_(* #,##0_);_(* \(#,##0\);_(* &quot;-&quot;??_);_(@_)">
                  <c:v>12240.548609292044</c:v>
                </c:pt>
                <c:pt idx="48" formatCode="_(* #,##0_);_(* \(#,##0\);_(* &quot;-&quot;??_);_(@_)">
                  <c:v>12300.985156851511</c:v>
                </c:pt>
                <c:pt idx="49" formatCode="_(* #,##0_);_(* \(#,##0\);_(* &quot;-&quot;??_);_(@_)">
                  <c:v>12331.867392444568</c:v>
                </c:pt>
                <c:pt idx="50" formatCode="_(* #,##0_);_(* \(#,##0\);_(* &quot;-&quot;??_);_(@_)">
                  <c:v>12334.314587521316</c:v>
                </c:pt>
                <c:pt idx="51" formatCode="_(* #,##0_);_(* \(#,##0\);_(* &quot;-&quot;??_);_(@_)">
                  <c:v>12309.32725641552</c:v>
                </c:pt>
                <c:pt idx="52" formatCode="_(* #,##0_);_(* \(#,##0\);_(* &quot;-&quot;??_);_(@_)">
                  <c:v>12257.806879638345</c:v>
                </c:pt>
                <c:pt idx="53" formatCode="_(* #,##0_);_(* \(#,##0\);_(* &quot;-&quot;??_);_(@_)">
                  <c:v>12180.571300402449</c:v>
                </c:pt>
                <c:pt idx="54" formatCode="_(* #,##0_);_(* \(#,##0\);_(* &quot;-&quot;??_);_(@_)">
                  <c:v>12078.36695010147</c:v>
                </c:pt>
                <c:pt idx="55" formatCode="_(* #,##0_);_(* \(#,##0\);_(* &quot;-&quot;??_);_(@_)">
                  <c:v>11951.878700044872</c:v>
                </c:pt>
                <c:pt idx="56" formatCode="_(* #,##0_);_(* \(#,##0\);_(* &quot;-&quot;??_);_(@_)">
                  <c:v>11801.737903439773</c:v>
                </c:pt>
                <c:pt idx="57" formatCode="_(* #,##0_);_(* \(#,##0\);_(* &quot;-&quot;??_);_(@_)">
                  <c:v>11628.529035319005</c:v>
                </c:pt>
                <c:pt idx="58" formatCode="_(* #,##0_);_(* \(#,##0\);_(* &quot;-&quot;??_);_(@_)">
                  <c:v>11432.795230779448</c:v>
                </c:pt>
                <c:pt idx="59" formatCode="_(* #,##0_);_(* \(#,##0\);_(* &quot;-&quot;??_);_(@_)">
                  <c:v>11215.042946559333</c:v>
                </c:pt>
                <c:pt idx="60" formatCode="_(* #,##0_);_(* \(#,##0\);_(* &quot;-&quot;??_);_(@_)">
                  <c:v>10975.745917080145</c:v>
                </c:pt>
                <c:pt idx="61" formatCode="_(* #,##0_);_(* \(#,##0\);_(* &quot;-&quot;??_);_(@_)">
                  <c:v>10715.348536844798</c:v>
                </c:pt>
                <c:pt idx="62" formatCode="_(* #,##0_);_(* \(#,##0\);_(* &quot;-&quot;??_);_(@_)">
                  <c:v>10434.268772082407</c:v>
                </c:pt>
                <c:pt idx="63" formatCode="_(* #,##0_);_(* \(#,##0\);_(* &quot;-&quot;??_);_(@_)">
                  <c:v>10132.900682794232</c:v>
                </c:pt>
                <c:pt idx="64" formatCode="_(* #,##0_);_(* \(#,##0\);_(* &quot;-&quot;??_);_(@_)">
                  <c:v>9811.6166198556857</c:v>
                </c:pt>
                <c:pt idx="65" formatCode="_(* #,##0_);_(* \(#,##0\);_(* &quot;-&quot;??_);_(@_)">
                  <c:v>9470.7691491614387</c:v>
                </c:pt>
                <c:pt idx="66" formatCode="_(* #,##0_);_(* \(#,##0\);_(* &quot;-&quot;??_);_(@_)">
                  <c:v>9110.6927449692885</c:v>
                </c:pt>
                <c:pt idx="67" formatCode="_(* #,##0_);_(* \(#,##0\);_(* &quot;-&quot;??_);_(@_)">
                  <c:v>8731.7052868949286</c:v>
                </c:pt>
                <c:pt idx="68" formatCode="_(* #,##0_);_(* \(#,##0\);_(* &quot;-&quot;??_);_(@_)">
                  <c:v>8334.1093889190342</c:v>
                </c:pt>
                <c:pt idx="69" formatCode="_(* #,##0_);_(* \(#,##0\);_(* &quot;-&quot;??_);_(@_)">
                  <c:v>7918.1935839111211</c:v>
                </c:pt>
                <c:pt idx="70" formatCode="_(* #,##0_);_(* \(#,##0\);_(* &quot;-&quot;??_);_(@_)">
                  <c:v>7484.2333832730001</c:v>
                </c:pt>
                <c:pt idx="71" formatCode="_(* #,##0_);_(* \(#,##0\);_(* &quot;-&quot;??_);_(@_)">
                  <c:v>7032.4922281458421</c:v>
                </c:pt>
                <c:pt idx="72" formatCode="_(* #,##0_);_(* \(#,##0\);_(* &quot;-&quot;??_);_(@_)">
                  <c:v>6563.2223460520581</c:v>
                </c:pt>
                <c:pt idx="73" formatCode="_(* #,##0_);_(* \(#,##0\);_(* &quot;-&quot;??_);_(@_)">
                  <c:v>6076.6655247322815</c:v>
                </c:pt>
                <c:pt idx="74" formatCode="_(* #,##0_);_(* \(#,##0\);_(* &quot;-&quot;??_);_(@_)">
                  <c:v>5573.0538131976864</c:v>
                </c:pt>
                <c:pt idx="75" formatCode="_(* #,##0_);_(* \(#,##0\);_(* &quot;-&quot;??_);_(@_)">
                  <c:v>5052.610158573254</c:v>
                </c:pt>
                <c:pt idx="76" formatCode="_(* #,##0_);_(* \(#,##0\);_(* &quot;-&quot;??_);_(@_)">
                  <c:v>4515.5489861037713</c:v>
                </c:pt>
                <c:pt idx="77" formatCode="_(* #,##0_);_(* \(#,##0\);_(* &quot;-&quot;??_);_(@_)">
                  <c:v>3962.0767286852933</c:v>
                </c:pt>
                <c:pt idx="78" formatCode="_(* #,##0_);_(* \(#,##0\);_(* &quot;-&quot;??_);_(@_)">
                  <c:v>3392.3923114343561</c:v>
                </c:pt>
                <c:pt idx="79" formatCode="_(* #,##0_);_(* \(#,##0\);_(* &quot;-&quot;??_);_(@_)">
                  <c:v>2806.6875960893085</c:v>
                </c:pt>
                <c:pt idx="80" formatCode="_(* #,##0_);_(* \(#,##0\);_(* &quot;-&quot;??_);_(@_)">
                  <c:v>2205.147789426861</c:v>
                </c:pt>
                <c:pt idx="81" formatCode="_(* #,##0_);_(* \(#,##0\);_(* &quot;-&quot;??_);_(@_)">
                  <c:v>1587.9518193568147</c:v>
                </c:pt>
                <c:pt idx="82" formatCode="_(* #,##0_);_(* \(#,##0\);_(* &quot;-&quot;??_);_(@_)">
                  <c:v>955.27268191183248</c:v>
                </c:pt>
                <c:pt idx="83" formatCode="_(* #,##0_);_(* \(#,##0\);_(* &quot;-&quot;??_);_(@_)">
                  <c:v>307.27776196636842</c:v>
                </c:pt>
                <c:pt idx="84" formatCode="_(* #,##0_);_(* \(#,##0\);_(* &quot;-&quot;??_);_(@_)">
                  <c:v>-355.87086981162429</c:v>
                </c:pt>
                <c:pt idx="85" formatCode="_(* #,##0_);_(* \(#,##0\);_(* &quot;-&quot;??_);_(@_)">
                  <c:v>-1034.0161815579631</c:v>
                </c:pt>
                <c:pt idx="86" formatCode="_(* #,##0_);_(* \(#,##0\);_(* &quot;-&quot;??_);_(@_)">
                  <c:v>-1727.0059243884753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4-4191-B623-A6AA3C14A704}"/>
            </c:ext>
          </c:extLst>
        </c:ser>
        <c:ser>
          <c:idx val="3"/>
          <c:order val="3"/>
          <c:tx>
            <c:strRef>
              <c:f>'F AC0402'!$E$1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AC0402'!$E$2:$E$88</c:f>
              <c:numCache>
                <c:formatCode>General</c:formatCode>
                <c:ptCount val="87"/>
                <c:pt idx="36" formatCode="_(* #,##0_);_(* \(#,##0\);_(* &quot;-&quot;??_);_(@_)">
                  <c:v>9034</c:v>
                </c:pt>
                <c:pt idx="37" formatCode="_(* #,##0_);_(* \(#,##0\);_(* &quot;-&quot;??_);_(@_)">
                  <c:v>10095.765216782695</c:v>
                </c:pt>
                <c:pt idx="38" formatCode="_(* #,##0_);_(* \(#,##0\);_(* &quot;-&quot;??_);_(@_)">
                  <c:v>11163.766891490666</c:v>
                </c:pt>
                <c:pt idx="39" formatCode="_(* #,##0_);_(* \(#,##0\);_(* &quot;-&quot;??_);_(@_)">
                  <c:v>12306.076365132458</c:v>
                </c:pt>
                <c:pt idx="40" formatCode="_(* #,##0_);_(* \(#,##0\);_(* &quot;-&quot;??_);_(@_)">
                  <c:v>13506.451125109883</c:v>
                </c:pt>
                <c:pt idx="41" formatCode="_(* #,##0_);_(* \(#,##0\);_(* &quot;-&quot;??_);_(@_)">
                  <c:v>14756.911421362347</c:v>
                </c:pt>
                <c:pt idx="42" formatCode="_(* #,##0_);_(* \(#,##0\);_(* &quot;-&quot;??_);_(@_)">
                  <c:v>16052.298913961375</c:v>
                </c:pt>
                <c:pt idx="43" formatCode="_(* #,##0_);_(* \(#,##0\);_(* &quot;-&quot;??_);_(@_)">
                  <c:v>17388.85732217686</c:v>
                </c:pt>
                <c:pt idx="44" formatCode="_(* #,##0_);_(* \(#,##0\);_(* &quot;-&quot;??_);_(@_)">
                  <c:v>18763.669461454432</c:v>
                </c:pt>
                <c:pt idx="45" formatCode="_(* #,##0_);_(* \(#,##0\);_(* &quot;-&quot;??_);_(@_)">
                  <c:v>20174.375681171179</c:v>
                </c:pt>
                <c:pt idx="46" formatCode="_(* #,##0_);_(* \(#,##0\);_(* &quot;-&quot;??_);_(@_)">
                  <c:v>21619.012218566582</c:v>
                </c:pt>
                <c:pt idx="47" formatCode="_(* #,##0_);_(* \(#,##0\);_(* &quot;-&quot;??_);_(@_)">
                  <c:v>23095.909702112975</c:v>
                </c:pt>
                <c:pt idx="48" formatCode="_(* #,##0_);_(* \(#,##0\);_(* &quot;-&quot;??_);_(@_)">
                  <c:v>24603.625301453754</c:v>
                </c:pt>
                <c:pt idx="49" formatCode="_(* #,##0_);_(* \(#,##0\);_(* &quot;-&quot;??_);_(@_)">
                  <c:v>26140.89521276093</c:v>
                </c:pt>
                <c:pt idx="50" formatCode="_(* #,##0_);_(* \(#,##0\);_(* &quot;-&quot;??_);_(@_)">
                  <c:v>27706.600164584423</c:v>
                </c:pt>
                <c:pt idx="51" formatCode="_(* #,##0_);_(* \(#,##0\);_(* &quot;-&quot;??_);_(@_)">
                  <c:v>29299.739642590459</c:v>
                </c:pt>
                <c:pt idx="52" formatCode="_(* #,##0_);_(* \(#,##0\);_(* &quot;-&quot;??_);_(@_)">
                  <c:v>30919.412166267874</c:v>
                </c:pt>
                <c:pt idx="53" formatCode="_(* #,##0_);_(* \(#,##0\);_(* &quot;-&quot;??_);_(@_)">
                  <c:v>32564.799892404008</c:v>
                </c:pt>
                <c:pt idx="54" formatCode="_(* #,##0_);_(* \(#,##0\);_(* &quot;-&quot;??_);_(@_)">
                  <c:v>34235.156389605225</c:v>
                </c:pt>
                <c:pt idx="55" formatCode="_(* #,##0_);_(* \(#,##0\);_(* &quot;-&quot;??_);_(@_)">
                  <c:v>35929.796786562067</c:v>
                </c:pt>
                <c:pt idx="56" formatCode="_(* #,##0_);_(* \(#,##0\);_(* &quot;-&quot;??_);_(@_)">
                  <c:v>37648.089730067397</c:v>
                </c:pt>
                <c:pt idx="57" formatCode="_(* #,##0_);_(* \(#,##0\);_(* &quot;-&quot;??_);_(@_)">
                  <c:v>39389.450745088412</c:v>
                </c:pt>
                <c:pt idx="58" formatCode="_(* #,##0_);_(* \(#,##0\);_(* &quot;-&quot;??_);_(@_)">
                  <c:v>41153.336696528204</c:v>
                </c:pt>
                <c:pt idx="59" formatCode="_(* #,##0_);_(* \(#,##0\);_(* &quot;-&quot;??_);_(@_)">
                  <c:v>42939.241127648565</c:v>
                </c:pt>
                <c:pt idx="60" formatCode="_(* #,##0_);_(* \(#,##0\);_(* &quot;-&quot;??_);_(@_)">
                  <c:v>44746.690304027987</c:v>
                </c:pt>
                <c:pt idx="61" formatCode="_(* #,##0_);_(* \(#,##0\);_(* &quot;-&quot;??_);_(@_)">
                  <c:v>46575.239831163577</c:v>
                </c:pt>
                <c:pt idx="62" formatCode="_(* #,##0_);_(* \(#,##0\);_(* &quot;-&quot;??_);_(@_)">
                  <c:v>48424.471742826208</c:v>
                </c:pt>
                <c:pt idx="63" formatCode="_(* #,##0_);_(* \(#,##0\);_(* &quot;-&quot;??_);_(@_)">
                  <c:v>50293.991979014609</c:v>
                </c:pt>
                <c:pt idx="64" formatCode="_(* #,##0_);_(* \(#,##0\);_(* &quot;-&quot;??_);_(@_)">
                  <c:v>52183.428188853402</c:v>
                </c:pt>
                <c:pt idx="65" formatCode="_(* #,##0_);_(* \(#,##0\);_(* &quot;-&quot;??_);_(@_)">
                  <c:v>54092.427806447886</c:v>
                </c:pt>
                <c:pt idx="66" formatCode="_(* #,##0_);_(* \(#,##0\);_(* &quot;-&quot;??_);_(@_)">
                  <c:v>56020.656357540283</c:v>
                </c:pt>
                <c:pt idx="67" formatCode="_(* #,##0_);_(* \(#,##0\);_(* &quot;-&quot;??_);_(@_)">
                  <c:v>57967.79596251488</c:v>
                </c:pt>
                <c:pt idx="68" formatCode="_(* #,##0_);_(* \(#,##0\);_(* &quot;-&quot;??_);_(@_)">
                  <c:v>59933.544007391014</c:v>
                </c:pt>
                <c:pt idx="69" formatCode="_(* #,##0_);_(* \(#,##0\);_(* &quot;-&quot;??_);_(@_)">
                  <c:v>61917.61195929916</c:v>
                </c:pt>
                <c:pt idx="70" formatCode="_(* #,##0_);_(* \(#,##0\);_(* &quot;-&quot;??_);_(@_)">
                  <c:v>63919.724306837532</c:v>
                </c:pt>
                <c:pt idx="71" formatCode="_(* #,##0_);_(* \(#,##0\);_(* &quot;-&quot;??_);_(@_)">
                  <c:v>65939.617608864923</c:v>
                </c:pt>
                <c:pt idx="72" formatCode="_(* #,##0_);_(* \(#,##0\);_(* &quot;-&quot;??_);_(@_)">
                  <c:v>67977.03963785895</c:v>
                </c:pt>
                <c:pt idx="73" formatCode="_(* #,##0_);_(* \(#,##0\);_(* &quot;-&quot;??_);_(@_)">
                  <c:v>70031.748606078967</c:v>
                </c:pt>
                <c:pt idx="74" formatCode="_(* #,##0_);_(* \(#,##0\);_(* &quot;-&quot;??_);_(@_)">
                  <c:v>72103.512464513798</c:v>
                </c:pt>
                <c:pt idx="75" formatCode="_(* #,##0_);_(* \(#,##0\);_(* &quot;-&quot;??_);_(@_)">
                  <c:v>74192.108266038471</c:v>
                </c:pt>
                <c:pt idx="76" formatCode="_(* #,##0_);_(* \(#,##0\);_(* &quot;-&quot;??_);_(@_)">
                  <c:v>76297.321585408179</c:v>
                </c:pt>
                <c:pt idx="77" formatCode="_(* #,##0_);_(* \(#,##0\);_(* &quot;-&quot;??_);_(@_)">
                  <c:v>78418.945989726912</c:v>
                </c:pt>
                <c:pt idx="78" formatCode="_(* #,##0_);_(* \(#,##0\);_(* &quot;-&quot;??_);_(@_)">
                  <c:v>80556.782553878089</c:v>
                </c:pt>
                <c:pt idx="79" formatCode="_(* #,##0_);_(* \(#,##0\);_(* &quot;-&quot;??_);_(@_)">
                  <c:v>82710.639416123362</c:v>
                </c:pt>
                <c:pt idx="80" formatCode="_(* #,##0_);_(* \(#,##0\);_(* &quot;-&quot;??_);_(@_)">
                  <c:v>84880.331369686057</c:v>
                </c:pt>
                <c:pt idx="81" formatCode="_(* #,##0_);_(* \(#,##0\);_(* &quot;-&quot;??_);_(@_)">
                  <c:v>87065.679486656329</c:v>
                </c:pt>
                <c:pt idx="82" formatCode="_(* #,##0_);_(* \(#,##0\);_(* &quot;-&quot;??_);_(@_)">
                  <c:v>89266.510771001573</c:v>
                </c:pt>
                <c:pt idx="83" formatCode="_(* #,##0_);_(* \(#,##0\);_(* &quot;-&quot;??_);_(@_)">
                  <c:v>91482.657837847262</c:v>
                </c:pt>
                <c:pt idx="84" formatCode="_(* #,##0_);_(* \(#,##0\);_(* &quot;-&quot;??_);_(@_)">
                  <c:v>93713.958616525502</c:v>
                </c:pt>
                <c:pt idx="85" formatCode="_(* #,##0_);_(* \(#,##0\);_(* &quot;-&quot;??_);_(@_)">
                  <c:v>95960.256075172074</c:v>
                </c:pt>
                <c:pt idx="86" formatCode="_(* #,##0_);_(* \(#,##0\);_(* &quot;-&quot;??_);_(@_)">
                  <c:v>98221.397964902833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4-4191-B623-A6AA3C14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73967"/>
        <c:axId val="1166070111"/>
      </c:lineChart>
      <c:catAx>
        <c:axId val="12790739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70111"/>
        <c:crosses val="autoZero"/>
        <c:auto val="1"/>
        <c:lblAlgn val="ctr"/>
        <c:lblOffset val="100"/>
        <c:noMultiLvlLbl val="0"/>
      </c:catAx>
      <c:valAx>
        <c:axId val="11660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 DNC'!$C$1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DNC'!$C$2:$C$88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 DNC'!$D$1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DNC'!$D$2:$D$88</c:f>
              <c:numCache>
                <c:formatCode>_(* #,##0_);_(* \(#,##0\);_(* "-"??_);_(@_)</c:formatCode>
                <c:ptCount val="87"/>
                <c:pt idx="35">
                  <c:v>808</c:v>
                </c:pt>
                <c:pt idx="36">
                  <c:v>833.03127413127459</c:v>
                </c:pt>
                <c:pt idx="37">
                  <c:v>858.06254826254826</c:v>
                </c:pt>
                <c:pt idx="38">
                  <c:v>883.09382239382285</c:v>
                </c:pt>
                <c:pt idx="39">
                  <c:v>908.12509652509652</c:v>
                </c:pt>
                <c:pt idx="40">
                  <c:v>933.15637065637111</c:v>
                </c:pt>
                <c:pt idx="41">
                  <c:v>958.18764478764479</c:v>
                </c:pt>
                <c:pt idx="42">
                  <c:v>983.21891891891937</c:v>
                </c:pt>
                <c:pt idx="43">
                  <c:v>1008.250193050193</c:v>
                </c:pt>
                <c:pt idx="44">
                  <c:v>1033.2814671814676</c:v>
                </c:pt>
                <c:pt idx="45">
                  <c:v>1058.3127413127413</c:v>
                </c:pt>
                <c:pt idx="46">
                  <c:v>1083.3440154440159</c:v>
                </c:pt>
                <c:pt idx="47">
                  <c:v>1108.3752895752896</c:v>
                </c:pt>
                <c:pt idx="48">
                  <c:v>1133.4065637065642</c:v>
                </c:pt>
                <c:pt idx="49">
                  <c:v>1158.4378378378378</c:v>
                </c:pt>
                <c:pt idx="50">
                  <c:v>1183.4691119691124</c:v>
                </c:pt>
                <c:pt idx="51">
                  <c:v>1208.5003861003861</c:v>
                </c:pt>
                <c:pt idx="52">
                  <c:v>1233.5316602316607</c:v>
                </c:pt>
                <c:pt idx="53">
                  <c:v>1258.5629343629344</c:v>
                </c:pt>
                <c:pt idx="54">
                  <c:v>1283.5942084942089</c:v>
                </c:pt>
                <c:pt idx="55">
                  <c:v>1308.6254826254826</c:v>
                </c:pt>
                <c:pt idx="56">
                  <c:v>1333.6567567567572</c:v>
                </c:pt>
                <c:pt idx="57">
                  <c:v>1358.6880308880309</c:v>
                </c:pt>
                <c:pt idx="58">
                  <c:v>1383.7193050193055</c:v>
                </c:pt>
                <c:pt idx="59">
                  <c:v>1408.7505791505791</c:v>
                </c:pt>
                <c:pt idx="60">
                  <c:v>1433.7818532818537</c:v>
                </c:pt>
                <c:pt idx="61">
                  <c:v>1458.8131274131274</c:v>
                </c:pt>
                <c:pt idx="62">
                  <c:v>1483.844401544402</c:v>
                </c:pt>
                <c:pt idx="63">
                  <c:v>1508.8756756756757</c:v>
                </c:pt>
                <c:pt idx="64">
                  <c:v>1533.9069498069503</c:v>
                </c:pt>
                <c:pt idx="65">
                  <c:v>1558.9382239382239</c:v>
                </c:pt>
                <c:pt idx="66">
                  <c:v>1583.9694980694985</c:v>
                </c:pt>
                <c:pt idx="67">
                  <c:v>1609.0007722007722</c:v>
                </c:pt>
                <c:pt idx="68">
                  <c:v>1634.0320463320468</c:v>
                </c:pt>
                <c:pt idx="69">
                  <c:v>1659.0633204633205</c:v>
                </c:pt>
                <c:pt idx="70">
                  <c:v>1684.094594594595</c:v>
                </c:pt>
                <c:pt idx="71">
                  <c:v>1709.1258687258687</c:v>
                </c:pt>
                <c:pt idx="72">
                  <c:v>1734.1571428571433</c:v>
                </c:pt>
                <c:pt idx="73">
                  <c:v>1759.188416988417</c:v>
                </c:pt>
                <c:pt idx="74">
                  <c:v>1784.2196911196916</c:v>
                </c:pt>
                <c:pt idx="75">
                  <c:v>1809.2509652509652</c:v>
                </c:pt>
                <c:pt idx="76">
                  <c:v>1834.2822393822398</c:v>
                </c:pt>
                <c:pt idx="77">
                  <c:v>1859.3135135135135</c:v>
                </c:pt>
                <c:pt idx="78">
                  <c:v>1884.3447876447881</c:v>
                </c:pt>
                <c:pt idx="79">
                  <c:v>1909.3760617760618</c:v>
                </c:pt>
                <c:pt idx="80">
                  <c:v>1934.4073359073363</c:v>
                </c:pt>
                <c:pt idx="81">
                  <c:v>1959.43861003861</c:v>
                </c:pt>
                <c:pt idx="82">
                  <c:v>1984.4698841698846</c:v>
                </c:pt>
                <c:pt idx="83">
                  <c:v>2009.5011583011583</c:v>
                </c:pt>
                <c:pt idx="84">
                  <c:v>2034.5324324324329</c:v>
                </c:pt>
                <c:pt idx="85">
                  <c:v>2059.5637065637065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 DNC'!$E$1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DNC'!$E$2:$E$88</c:f>
              <c:numCache>
                <c:formatCode>_(* #,##0_);_(* \(#,##0\);_(* "-"??_);_(@_)</c:formatCode>
                <c:ptCount val="87"/>
                <c:pt idx="34">
                  <c:v>1035</c:v>
                </c:pt>
                <c:pt idx="35">
                  <c:v>1059.3215686274505</c:v>
                </c:pt>
                <c:pt idx="36">
                  <c:v>1083.6431372549021</c:v>
                </c:pt>
                <c:pt idx="37">
                  <c:v>1107.9647058823525</c:v>
                </c:pt>
                <c:pt idx="38">
                  <c:v>1132.2862745098039</c:v>
                </c:pt>
                <c:pt idx="39">
                  <c:v>1156.6078431372543</c:v>
                </c:pt>
                <c:pt idx="40">
                  <c:v>1180.9294117647059</c:v>
                </c:pt>
                <c:pt idx="41">
                  <c:v>1205.2509803921564</c:v>
                </c:pt>
                <c:pt idx="42">
                  <c:v>1229.5725490196078</c:v>
                </c:pt>
                <c:pt idx="43">
                  <c:v>1253.8941176470582</c:v>
                </c:pt>
                <c:pt idx="44">
                  <c:v>1278.2156862745098</c:v>
                </c:pt>
                <c:pt idx="45">
                  <c:v>1302.5372549019603</c:v>
                </c:pt>
                <c:pt idx="46">
                  <c:v>1326.8588235294117</c:v>
                </c:pt>
                <c:pt idx="47">
                  <c:v>1351.1803921568624</c:v>
                </c:pt>
                <c:pt idx="48">
                  <c:v>1375.5019607843137</c:v>
                </c:pt>
                <c:pt idx="49">
                  <c:v>1399.8235294117642</c:v>
                </c:pt>
                <c:pt idx="50">
                  <c:v>1424.1450980392158</c:v>
                </c:pt>
                <c:pt idx="51">
                  <c:v>1448.4666666666662</c:v>
                </c:pt>
                <c:pt idx="52">
                  <c:v>1472.7882352941176</c:v>
                </c:pt>
                <c:pt idx="53">
                  <c:v>1497.1098039215681</c:v>
                </c:pt>
                <c:pt idx="54">
                  <c:v>1521.4313725490194</c:v>
                </c:pt>
                <c:pt idx="55">
                  <c:v>1545.7529411764701</c:v>
                </c:pt>
                <c:pt idx="56">
                  <c:v>1570.0745098039215</c:v>
                </c:pt>
                <c:pt idx="57">
                  <c:v>1594.396078431372</c:v>
                </c:pt>
                <c:pt idx="58">
                  <c:v>1618.7176470588236</c:v>
                </c:pt>
                <c:pt idx="59">
                  <c:v>1643.039215686274</c:v>
                </c:pt>
                <c:pt idx="60">
                  <c:v>1667.3607843137254</c:v>
                </c:pt>
                <c:pt idx="61">
                  <c:v>1691.6823529411761</c:v>
                </c:pt>
                <c:pt idx="62">
                  <c:v>1716.0039215686274</c:v>
                </c:pt>
                <c:pt idx="63">
                  <c:v>1740.3254901960779</c:v>
                </c:pt>
                <c:pt idx="64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 DNC'!$F$1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DNC'!$F$2:$F$88</c:f>
              <c:numCache>
                <c:formatCode>_(* #,##0_);_(* \(#,##0\);_(* "-"??_);_(@_)</c:formatCode>
                <c:ptCount val="87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ser>
          <c:idx val="5"/>
          <c:order val="5"/>
          <c:tx>
            <c:strRef>
              <c:f>'F DNC'!$G$1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DNC'!$G$2:$G$88</c:f>
              <c:numCache>
                <c:formatCode>_(* #,##0_);_(* \(#,##0\);_(* "-"??_);_(@_)</c:formatCode>
                <c:ptCount val="87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93F-8441-DC278D05B354}"/>
            </c:ext>
          </c:extLst>
        </c:ser>
        <c:ser>
          <c:idx val="6"/>
          <c:order val="6"/>
          <c:tx>
            <c:strRef>
              <c:f>'F DNC'!$H$1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DNC'!$H$2:$H$88</c:f>
              <c:numCache>
                <c:formatCode>_(* #,##0_);_(* \(#,##0\);_(* "-"??_);_(@_)</c:formatCode>
                <c:ptCount val="87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DC4-8FDB-6E4FE06C49CE}"/>
            </c:ext>
          </c:extLst>
        </c:ser>
        <c:ser>
          <c:idx val="7"/>
          <c:order val="7"/>
          <c:tx>
            <c:strRef>
              <c:f>'F DNC'!$I$1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DNC'!$I$2:$I$88</c:f>
              <c:numCache>
                <c:formatCode>_(* #,##0_);_(* \(#,##0\);_(* "-"??_);_(@_)</c:formatCode>
                <c:ptCount val="87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  <c:pt idx="65">
                  <c:v>1374.9576612903222</c:v>
                </c:pt>
                <c:pt idx="66">
                  <c:v>1393.5564516129032</c:v>
                </c:pt>
                <c:pt idx="67">
                  <c:v>1412.1552419354834</c:v>
                </c:pt>
                <c:pt idx="68">
                  <c:v>1430.7540322580646</c:v>
                </c:pt>
                <c:pt idx="69">
                  <c:v>1449.3528225806447</c:v>
                </c:pt>
                <c:pt idx="70">
                  <c:v>1467.9516129032259</c:v>
                </c:pt>
                <c:pt idx="71">
                  <c:v>1486.5504032258061</c:v>
                </c:pt>
                <c:pt idx="72">
                  <c:v>1505.1491935483871</c:v>
                </c:pt>
                <c:pt idx="73">
                  <c:v>1523.7479838709673</c:v>
                </c:pt>
                <c:pt idx="74">
                  <c:v>1542.3467741935485</c:v>
                </c:pt>
                <c:pt idx="75">
                  <c:v>1560.9455645161286</c:v>
                </c:pt>
                <c:pt idx="76">
                  <c:v>1579.5443548387098</c:v>
                </c:pt>
                <c:pt idx="77">
                  <c:v>1598.14314516129</c:v>
                </c:pt>
                <c:pt idx="78">
                  <c:v>1616.741935483871</c:v>
                </c:pt>
                <c:pt idx="79">
                  <c:v>1635.3407258064512</c:v>
                </c:pt>
                <c:pt idx="80">
                  <c:v>1653.9395161290324</c:v>
                </c:pt>
                <c:pt idx="81">
                  <c:v>1672.5383064516125</c:v>
                </c:pt>
                <c:pt idx="82">
                  <c:v>1691.1370967741937</c:v>
                </c:pt>
                <c:pt idx="83">
                  <c:v>1709.7358870967739</c:v>
                </c:pt>
                <c:pt idx="84">
                  <c:v>1728.3346774193549</c:v>
                </c:pt>
                <c:pt idx="85">
                  <c:v>1746.9334677419349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379-B069-7996CB3B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DNC0401'!$B$1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DNC0401'!$B$2:$B$87</c:f>
              <c:numCache>
                <c:formatCode>_(* #,##0_);_(* \(#,##0\);_(*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4-45DC-9702-E325BDB03E72}"/>
            </c:ext>
          </c:extLst>
        </c:ser>
        <c:ser>
          <c:idx val="1"/>
          <c:order val="1"/>
          <c:tx>
            <c:strRef>
              <c:f>'F DNC0401'!$C$1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DNC0401'!$A$2:$A$87</c:f>
              <c:numCache>
                <c:formatCode>dd/mm/yy;@</c:formatCode>
                <c:ptCount val="8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DNC0401'!$C$2:$C$87</c:f>
              <c:numCache>
                <c:formatCode>General</c:formatCode>
                <c:ptCount val="86"/>
                <c:pt idx="35" formatCode="_(* #,##0_);_(* \(#,##0\);_(* &quot;-&quot;??_);_(@_)">
                  <c:v>808</c:v>
                </c:pt>
                <c:pt idx="36" formatCode="_(* #,##0_);_(* \(#,##0\);_(* &quot;-&quot;??_);_(@_)">
                  <c:v>833.03127413127459</c:v>
                </c:pt>
                <c:pt idx="37" formatCode="_(* #,##0_);_(* \(#,##0\);_(* &quot;-&quot;??_);_(@_)">
                  <c:v>858.06254826254826</c:v>
                </c:pt>
                <c:pt idx="38" formatCode="_(* #,##0_);_(* \(#,##0\);_(* &quot;-&quot;??_);_(@_)">
                  <c:v>883.09382239382285</c:v>
                </c:pt>
                <c:pt idx="39" formatCode="_(* #,##0_);_(* \(#,##0\);_(* &quot;-&quot;??_);_(@_)">
                  <c:v>908.12509652509652</c:v>
                </c:pt>
                <c:pt idx="40" formatCode="_(* #,##0_);_(* \(#,##0\);_(* &quot;-&quot;??_);_(@_)">
                  <c:v>933.15637065637111</c:v>
                </c:pt>
                <c:pt idx="41" formatCode="_(* #,##0_);_(* \(#,##0\);_(* &quot;-&quot;??_);_(@_)">
                  <c:v>958.18764478764479</c:v>
                </c:pt>
                <c:pt idx="42" formatCode="_(* #,##0_);_(* \(#,##0\);_(* &quot;-&quot;??_);_(@_)">
                  <c:v>983.21891891891937</c:v>
                </c:pt>
                <c:pt idx="43" formatCode="_(* #,##0_);_(* \(#,##0\);_(* &quot;-&quot;??_);_(@_)">
                  <c:v>1008.250193050193</c:v>
                </c:pt>
                <c:pt idx="44" formatCode="_(* #,##0_);_(* \(#,##0\);_(* &quot;-&quot;??_);_(@_)">
                  <c:v>1033.2814671814676</c:v>
                </c:pt>
                <c:pt idx="45" formatCode="_(* #,##0_);_(* \(#,##0\);_(* &quot;-&quot;??_);_(@_)">
                  <c:v>1058.3127413127413</c:v>
                </c:pt>
                <c:pt idx="46" formatCode="_(* #,##0_);_(* \(#,##0\);_(* &quot;-&quot;??_);_(@_)">
                  <c:v>1083.3440154440159</c:v>
                </c:pt>
                <c:pt idx="47" formatCode="_(* #,##0_);_(* \(#,##0\);_(* &quot;-&quot;??_);_(@_)">
                  <c:v>1108.3752895752896</c:v>
                </c:pt>
                <c:pt idx="48" formatCode="_(* #,##0_);_(* \(#,##0\);_(* &quot;-&quot;??_);_(@_)">
                  <c:v>1133.4065637065642</c:v>
                </c:pt>
                <c:pt idx="49" formatCode="_(* #,##0_);_(* \(#,##0\);_(* &quot;-&quot;??_);_(@_)">
                  <c:v>1158.4378378378378</c:v>
                </c:pt>
                <c:pt idx="50" formatCode="_(* #,##0_);_(* \(#,##0\);_(* &quot;-&quot;??_);_(@_)">
                  <c:v>1183.4691119691124</c:v>
                </c:pt>
                <c:pt idx="51" formatCode="_(* #,##0_);_(* \(#,##0\);_(* &quot;-&quot;??_);_(@_)">
                  <c:v>1208.5003861003861</c:v>
                </c:pt>
                <c:pt idx="52" formatCode="_(* #,##0_);_(* \(#,##0\);_(* &quot;-&quot;??_);_(@_)">
                  <c:v>1233.5316602316607</c:v>
                </c:pt>
                <c:pt idx="53" formatCode="_(* #,##0_);_(* \(#,##0\);_(* &quot;-&quot;??_);_(@_)">
                  <c:v>1258.5629343629344</c:v>
                </c:pt>
                <c:pt idx="54" formatCode="_(* #,##0_);_(* \(#,##0\);_(* &quot;-&quot;??_);_(@_)">
                  <c:v>1283.5942084942089</c:v>
                </c:pt>
                <c:pt idx="55" formatCode="_(* #,##0_);_(* \(#,##0\);_(* &quot;-&quot;??_);_(@_)">
                  <c:v>1308.6254826254826</c:v>
                </c:pt>
                <c:pt idx="56" formatCode="_(* #,##0_);_(* \(#,##0\);_(* &quot;-&quot;??_);_(@_)">
                  <c:v>1333.6567567567572</c:v>
                </c:pt>
                <c:pt idx="57" formatCode="_(* #,##0_);_(* \(#,##0\);_(* &quot;-&quot;??_);_(@_)">
                  <c:v>1358.6880308880309</c:v>
                </c:pt>
                <c:pt idx="58" formatCode="_(* #,##0_);_(* \(#,##0\);_(* &quot;-&quot;??_);_(@_)">
                  <c:v>1383.7193050193055</c:v>
                </c:pt>
                <c:pt idx="59" formatCode="_(* #,##0_);_(* \(#,##0\);_(* &quot;-&quot;??_);_(@_)">
                  <c:v>1408.7505791505791</c:v>
                </c:pt>
                <c:pt idx="60" formatCode="_(* #,##0_);_(* \(#,##0\);_(* &quot;-&quot;??_);_(@_)">
                  <c:v>1433.7818532818537</c:v>
                </c:pt>
                <c:pt idx="61" formatCode="_(* #,##0_);_(* \(#,##0\);_(* &quot;-&quot;??_);_(@_)">
                  <c:v>1458.8131274131274</c:v>
                </c:pt>
                <c:pt idx="62" formatCode="_(* #,##0_);_(* \(#,##0\);_(* &quot;-&quot;??_);_(@_)">
                  <c:v>1483.844401544402</c:v>
                </c:pt>
                <c:pt idx="63" formatCode="_(* #,##0_);_(* \(#,##0\);_(* &quot;-&quot;??_);_(@_)">
                  <c:v>1508.8756756756757</c:v>
                </c:pt>
                <c:pt idx="64" formatCode="_(* #,##0_);_(* \(#,##0\);_(* &quot;-&quot;??_);_(@_)">
                  <c:v>1533.9069498069503</c:v>
                </c:pt>
                <c:pt idx="65" formatCode="_(* #,##0_);_(* \(#,##0\);_(* &quot;-&quot;??_);_(@_)">
                  <c:v>1558.9382239382239</c:v>
                </c:pt>
                <c:pt idx="66" formatCode="_(* #,##0_);_(* \(#,##0\);_(* &quot;-&quot;??_);_(@_)">
                  <c:v>1583.9694980694985</c:v>
                </c:pt>
                <c:pt idx="67" formatCode="_(* #,##0_);_(* \(#,##0\);_(* &quot;-&quot;??_);_(@_)">
                  <c:v>1609.0007722007722</c:v>
                </c:pt>
                <c:pt idx="68" formatCode="_(* #,##0_);_(* \(#,##0\);_(* &quot;-&quot;??_);_(@_)">
                  <c:v>1634.0320463320468</c:v>
                </c:pt>
                <c:pt idx="69" formatCode="_(* #,##0_);_(* \(#,##0\);_(* &quot;-&quot;??_);_(@_)">
                  <c:v>1659.0633204633205</c:v>
                </c:pt>
                <c:pt idx="70" formatCode="_(* #,##0_);_(* \(#,##0\);_(* &quot;-&quot;??_);_(@_)">
                  <c:v>1684.094594594595</c:v>
                </c:pt>
                <c:pt idx="71" formatCode="_(* #,##0_);_(* \(#,##0\);_(* &quot;-&quot;??_);_(@_)">
                  <c:v>1709.1258687258687</c:v>
                </c:pt>
                <c:pt idx="72" formatCode="_(* #,##0_);_(* \(#,##0\);_(* &quot;-&quot;??_);_(@_)">
                  <c:v>1734.1571428571433</c:v>
                </c:pt>
                <c:pt idx="73" formatCode="_(* #,##0_);_(* \(#,##0\);_(* &quot;-&quot;??_);_(@_)">
                  <c:v>1759.188416988417</c:v>
                </c:pt>
                <c:pt idx="74" formatCode="_(* #,##0_);_(* \(#,##0\);_(* &quot;-&quot;??_);_(@_)">
                  <c:v>1784.2196911196916</c:v>
                </c:pt>
                <c:pt idx="75" formatCode="_(* #,##0_);_(* \(#,##0\);_(* &quot;-&quot;??_);_(@_)">
                  <c:v>1809.2509652509652</c:v>
                </c:pt>
                <c:pt idx="76" formatCode="_(* #,##0_);_(* \(#,##0\);_(* &quot;-&quot;??_);_(@_)">
                  <c:v>1834.2822393822398</c:v>
                </c:pt>
                <c:pt idx="77" formatCode="_(* #,##0_);_(* \(#,##0\);_(* &quot;-&quot;??_);_(@_)">
                  <c:v>1859.3135135135135</c:v>
                </c:pt>
                <c:pt idx="78" formatCode="_(* #,##0_);_(* \(#,##0\);_(* &quot;-&quot;??_);_(@_)">
                  <c:v>1884.3447876447881</c:v>
                </c:pt>
                <c:pt idx="79" formatCode="_(* #,##0_);_(* \(#,##0\);_(* &quot;-&quot;??_);_(@_)">
                  <c:v>1909.3760617760618</c:v>
                </c:pt>
                <c:pt idx="80" formatCode="_(* #,##0_);_(* \(#,##0\);_(* &quot;-&quot;??_);_(@_)">
                  <c:v>1934.4073359073363</c:v>
                </c:pt>
                <c:pt idx="81" formatCode="_(* #,##0_);_(* \(#,##0\);_(* &quot;-&quot;??_);_(@_)">
                  <c:v>1959.43861003861</c:v>
                </c:pt>
                <c:pt idx="82" formatCode="_(* #,##0_);_(* \(#,##0\);_(* &quot;-&quot;??_);_(@_)">
                  <c:v>1984.4698841698846</c:v>
                </c:pt>
                <c:pt idx="83" formatCode="_(* #,##0_);_(* \(#,##0\);_(* &quot;-&quot;??_);_(@_)">
                  <c:v>2009.5011583011583</c:v>
                </c:pt>
                <c:pt idx="84" formatCode="_(* #,##0_);_(* \(#,##0\);_(* &quot;-&quot;??_);_(@_)">
                  <c:v>2034.5324324324329</c:v>
                </c:pt>
                <c:pt idx="85" formatCode="_(* #,##0_);_(* \(#,##0\);_(* &quot;-&quot;??_);_(@_)">
                  <c:v>2059.5637065637065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4-45DC-9702-E325BDB03E72}"/>
            </c:ext>
          </c:extLst>
        </c:ser>
        <c:ser>
          <c:idx val="2"/>
          <c:order val="2"/>
          <c:tx>
            <c:strRef>
              <c:f>'F DNC0401'!$D$1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DNC0401'!$A$2:$A$87</c:f>
              <c:numCache>
                <c:formatCode>dd/mm/yy;@</c:formatCode>
                <c:ptCount val="8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DNC0401'!$D$2:$D$87</c:f>
              <c:numCache>
                <c:formatCode>General</c:formatCode>
                <c:ptCount val="86"/>
                <c:pt idx="35" formatCode="_(* #,##0_);_(* \(#,##0\);_(* &quot;-&quot;??_);_(@_)">
                  <c:v>808</c:v>
                </c:pt>
                <c:pt idx="36" formatCode="_(* #,##0_);_(* \(#,##0\);_(* &quot;-&quot;??_);_(@_)">
                  <c:v>471.05417568274623</c:v>
                </c:pt>
                <c:pt idx="37" formatCode="_(* #,##0_);_(* \(#,##0\);_(* &quot;-&quot;??_);_(@_)">
                  <c:v>405.3738963211494</c:v>
                </c:pt>
                <c:pt idx="38" formatCode="_(* #,##0_);_(* \(#,##0\);_(* &quot;-&quot;??_);_(@_)">
                  <c:v>354.86702867375072</c:v>
                </c:pt>
                <c:pt idx="39" formatCode="_(* #,##0_);_(* \(#,##0\);_(* &quot;-&quot;??_);_(@_)">
                  <c:v>313.72012356654614</c:v>
                </c:pt>
                <c:pt idx="40" formatCode="_(* #,##0_);_(* \(#,##0\);_(* &quot;-&quot;??_);_(@_)">
                  <c:v>279.08568909851147</c:v>
                </c:pt>
                <c:pt idx="41" formatCode="_(* #,##0_);_(* \(#,##0\);_(* &quot;-&quot;??_);_(@_)">
                  <c:v>249.31716194486842</c:v>
                </c:pt>
                <c:pt idx="42" formatCode="_(* #,##0_);_(* \(#,##0\);_(* &quot;-&quot;??_);_(@_)">
                  <c:v>223.3608737228061</c:v>
                </c:pt>
                <c:pt idx="43" formatCode="_(* #,##0_);_(* \(#,##0\);_(* &quot;-&quot;??_);_(@_)">
                  <c:v>200.49442504916829</c:v>
                </c:pt>
                <c:pt idx="44" formatCode="_(* #,##0_);_(* \(#,##0\);_(* &quot;-&quot;??_);_(@_)">
                  <c:v>180.19705214999431</c:v>
                </c:pt>
                <c:pt idx="45" formatCode="_(* #,##0_);_(* \(#,##0\);_(* &quot;-&quot;??_);_(@_)">
                  <c:v>162.07871707794618</c:v>
                </c:pt>
                <c:pt idx="46" formatCode="_(* #,##0_);_(* \(#,##0\);_(* &quot;-&quot;??_);_(@_)">
                  <c:v>145.83835472869134</c:v>
                </c:pt>
                <c:pt idx="47" formatCode="_(* #,##0_);_(* \(#,##0\);_(* &quot;-&quot;??_);_(@_)">
                  <c:v>131.2378405662073</c:v>
                </c:pt>
                <c:pt idx="48" formatCode="_(* #,##0_);_(* \(#,##0\);_(* &quot;-&quot;??_);_(@_)">
                  <c:v>118.08499917686606</c:v>
                </c:pt>
                <c:pt idx="49" formatCode="_(* #,##0_);_(* \(#,##0\);_(* &quot;-&quot;??_);_(@_)">
                  <c:v>106.22208935405479</c:v>
                </c:pt>
                <c:pt idx="50" formatCode="_(* #,##0_);_(* \(#,##0\);_(* &quot;-&quot;??_);_(@_)">
                  <c:v>95.517751757830638</c:v>
                </c:pt>
                <c:pt idx="51" formatCode="_(* #,##0_);_(* \(#,##0\);_(* &quot;-&quot;??_);_(@_)">
                  <c:v>85.861225934153254</c:v>
                </c:pt>
                <c:pt idx="52" formatCode="_(* #,##0_);_(* \(#,##0\);_(* &quot;-&quot;??_);_(@_)">
                  <c:v>77.158100921509686</c:v>
                </c:pt>
                <c:pt idx="53" formatCode="_(* #,##0_);_(* \(#,##0\);_(* &quot;-&quot;??_);_(@_)">
                  <c:v>69.327129974643867</c:v>
                </c:pt>
                <c:pt idx="54" formatCode="_(* #,##0_);_(* \(#,##0\);_(* &quot;-&quot;??_);_(@_)">
                  <c:v>62.29780086177152</c:v>
                </c:pt>
                <c:pt idx="55" formatCode="_(* #,##0_);_(* \(#,##0\);_(* &quot;-&quot;??_);_(@_)">
                  <c:v>56.00845364297561</c:v>
                </c:pt>
                <c:pt idx="56" formatCode="_(* #,##0_);_(* \(#,##0\);_(* &quot;-&quot;??_);_(@_)">
                  <c:v>50.404802346749648</c:v>
                </c:pt>
                <c:pt idx="57" formatCode="_(* #,##0_);_(* \(#,##0\);_(* &quot;-&quot;??_);_(@_)">
                  <c:v>45.438759442903347</c:v>
                </c:pt>
                <c:pt idx="58" formatCode="_(* #,##0_);_(* \(#,##0\);_(* &quot;-&quot;??_);_(@_)">
                  <c:v>41.067490618428792</c:v>
                </c:pt>
                <c:pt idx="59" formatCode="_(* #,##0_);_(* \(#,##0\);_(* &quot;-&quot;??_);_(@_)">
                  <c:v>37.25264701930314</c:v>
                </c:pt>
                <c:pt idx="60" formatCode="_(* #,##0_);_(* \(#,##0\);_(* &quot;-&quot;??_);_(@_)">
                  <c:v>33.959735873645286</c:v>
                </c:pt>
                <c:pt idx="61" formatCode="_(* #,##0_);_(* \(#,##0\);_(* &quot;-&quot;??_);_(@_)">
                  <c:v>31.157600192605969</c:v>
                </c:pt>
                <c:pt idx="62" formatCode="_(* #,##0_);_(* \(#,##0\);_(* &quot;-&quot;??_);_(@_)">
                  <c:v>28.817985306702894</c:v>
                </c:pt>
                <c:pt idx="63" formatCode="_(* #,##0_);_(* \(#,##0\);_(* &quot;-&quot;??_);_(@_)">
                  <c:v>26.915175163368076</c:v>
                </c:pt>
                <c:pt idx="64" formatCode="_(* #,##0_);_(* \(#,##0\);_(* &quot;-&quot;??_);_(@_)">
                  <c:v>25.425685141840404</c:v>
                </c:pt>
                <c:pt idx="65" formatCode="_(* #,##0_);_(* \(#,##0\);_(* &quot;-&quot;??_);_(@_)">
                  <c:v>24.328001013445601</c:v>
                </c:pt>
                <c:pt idx="66" formatCode="_(* #,##0_);_(* \(#,##0\);_(* &quot;-&quot;??_);_(@_)">
                  <c:v>23.602355851905713</c:v>
                </c:pt>
                <c:pt idx="67" formatCode="_(* #,##0_);_(* \(#,##0\);_(* &quot;-&quot;??_);_(@_)">
                  <c:v>23.230538364335644</c:v>
                </c:pt>
                <c:pt idx="68" formatCode="_(* #,##0_);_(* \(#,##0\);_(* &quot;-&quot;??_);_(@_)">
                  <c:v>23.195727400732949</c:v>
                </c:pt>
                <c:pt idx="69" formatCode="_(* #,##0_);_(* \(#,##0\);_(* &quot;-&quot;??_);_(@_)">
                  <c:v>23.482348402721527</c:v>
                </c:pt>
                <c:pt idx="70" formatCode="_(* #,##0_);_(* \(#,##0\);_(* &quot;-&quot;??_);_(@_)">
                  <c:v>24.075948340273726</c:v>
                </c:pt>
                <c:pt idx="71" formatCode="_(* #,##0_);_(* \(#,##0\);_(* &quot;-&quot;??_);_(@_)">
                  <c:v>24.96308630873159</c:v>
                </c:pt>
                <c:pt idx="72" formatCode="_(* #,##0_);_(* \(#,##0\);_(* &quot;-&quot;??_);_(@_)">
                  <c:v>26.131237455663495</c:v>
                </c:pt>
                <c:pt idx="73" formatCode="_(* #,##0_);_(* \(#,##0\);_(* &quot;-&quot;??_);_(@_)">
                  <c:v>27.568708305992686</c:v>
                </c:pt>
                <c:pt idx="74" formatCode="_(* #,##0_);_(* \(#,##0\);_(* &quot;-&quot;??_);_(@_)">
                  <c:v>29.264561876083235</c:v>
                </c:pt>
                <c:pt idx="75" formatCode="_(* #,##0_);_(* \(#,##0\);_(* &quot;-&quot;??_);_(@_)">
                  <c:v>31.208551229150316</c:v>
                </c:pt>
                <c:pt idx="76" formatCode="_(* #,##0_);_(* \(#,##0\);_(* &quot;-&quot;??_);_(@_)">
                  <c:v>33.391060338247371</c:v>
                </c:pt>
                <c:pt idx="77" formatCode="_(* #,##0_);_(* \(#,##0\);_(* &quot;-&quot;??_);_(@_)">
                  <c:v>35.803051298639048</c:v>
                </c:pt>
                <c:pt idx="78" formatCode="_(* #,##0_);_(* \(#,##0\);_(* &quot;-&quot;??_);_(@_)">
                  <c:v>38.436017076400503</c:v>
                </c:pt>
                <c:pt idx="79" formatCode="_(* #,##0_);_(* \(#,##0\);_(* &quot;-&quot;??_);_(@_)">
                  <c:v>41.28193910026107</c:v>
                </c:pt>
                <c:pt idx="80" formatCode="_(* #,##0_);_(* \(#,##0\);_(* &quot;-&quot;??_);_(@_)">
                  <c:v>44.333249103946173</c:v>
                </c:pt>
                <c:pt idx="81" formatCode="_(* #,##0_);_(* \(#,##0\);_(* &quot;-&quot;??_);_(@_)">
                  <c:v>47.582794710076087</c:v>
                </c:pt>
                <c:pt idx="82" formatCode="_(* #,##0_);_(* \(#,##0\);_(* &quot;-&quot;??_);_(@_)">
                  <c:v>51.023808317160046</c:v>
                </c:pt>
                <c:pt idx="83" formatCode="_(* #,##0_);_(* \(#,##0\);_(* &quot;-&quot;??_);_(@_)">
                  <c:v>54.649878910623784</c:v>
                </c:pt>
                <c:pt idx="84" formatCode="_(* #,##0_);_(* \(#,##0\);_(* &quot;-&quot;??_);_(@_)">
                  <c:v>58.454926469191832</c:v>
                </c:pt>
                <c:pt idx="85" formatCode="_(* #,##0_);_(* \(#,##0\);_(* &quot;-&quot;??_);_(@_)">
                  <c:v>62.433178680659466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4-45DC-9702-E325BDB03E72}"/>
            </c:ext>
          </c:extLst>
        </c:ser>
        <c:ser>
          <c:idx val="3"/>
          <c:order val="3"/>
          <c:tx>
            <c:strRef>
              <c:f>'F DNC0401'!$E$1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DNC0401'!$A$2:$A$87</c:f>
              <c:numCache>
                <c:formatCode>dd/mm/yy;@</c:formatCode>
                <c:ptCount val="8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DNC0401'!$E$2:$E$87</c:f>
              <c:numCache>
                <c:formatCode>General</c:formatCode>
                <c:ptCount val="86"/>
                <c:pt idx="35" formatCode="_(* #,##0_);_(* \(#,##0\);_(* &quot;-&quot;??_);_(@_)">
                  <c:v>808</c:v>
                </c:pt>
                <c:pt idx="36" formatCode="_(* #,##0_);_(* \(#,##0\);_(* &quot;-&quot;??_);_(@_)">
                  <c:v>1195.0083725798029</c:v>
                </c:pt>
                <c:pt idx="37" formatCode="_(* #,##0_);_(* \(#,##0\);_(* &quot;-&quot;??_);_(@_)">
                  <c:v>1310.7512002039471</c:v>
                </c:pt>
                <c:pt idx="38" formatCode="_(* #,##0_);_(* \(#,##0\);_(* &quot;-&quot;??_);_(@_)">
                  <c:v>1411.3206161138951</c:v>
                </c:pt>
                <c:pt idx="39" formatCode="_(* #,##0_);_(* \(#,##0\);_(* &quot;-&quot;??_);_(@_)">
                  <c:v>1502.5300694836469</c:v>
                </c:pt>
                <c:pt idx="40" formatCode="_(* #,##0_);_(* \(#,##0\);_(* &quot;-&quot;??_);_(@_)">
                  <c:v>1587.2270522142308</c:v>
                </c:pt>
                <c:pt idx="41" formatCode="_(* #,##0_);_(* \(#,##0\);_(* &quot;-&quot;??_);_(@_)">
                  <c:v>1667.058127630421</c:v>
                </c:pt>
                <c:pt idx="42" formatCode="_(* #,##0_);_(* \(#,##0\);_(* &quot;-&quot;??_);_(@_)">
                  <c:v>1743.0769641150328</c:v>
                </c:pt>
                <c:pt idx="43" formatCode="_(* #,##0_);_(* \(#,##0\);_(* &quot;-&quot;??_);_(@_)">
                  <c:v>1816.0059610512178</c:v>
                </c:pt>
                <c:pt idx="44" formatCode="_(* #,##0_);_(* \(#,##0\);_(* &quot;-&quot;??_);_(@_)">
                  <c:v>1886.365882212941</c:v>
                </c:pt>
                <c:pt idx="45" formatCode="_(* #,##0_);_(* \(#,##0\);_(* &quot;-&quot;??_);_(@_)">
                  <c:v>1954.5467655475363</c:v>
                </c:pt>
                <c:pt idx="46" formatCode="_(* #,##0_);_(* \(#,##0\);_(* &quot;-&quot;??_);_(@_)">
                  <c:v>2020.8496761593406</c:v>
                </c:pt>
                <c:pt idx="47" formatCode="_(* #,##0_);_(* \(#,##0\);_(* &quot;-&quot;??_);_(@_)">
                  <c:v>2085.5127385843716</c:v>
                </c:pt>
                <c:pt idx="48" formatCode="_(* #,##0_);_(* \(#,##0\);_(* &quot;-&quot;??_);_(@_)">
                  <c:v>2148.7281282362624</c:v>
                </c:pt>
                <c:pt idx="49" formatCode="_(* #,##0_);_(* \(#,##0\);_(* &quot;-&quot;??_);_(@_)">
                  <c:v>2210.6535863216209</c:v>
                </c:pt>
                <c:pt idx="50" formatCode="_(* #,##0_);_(* \(#,##0\);_(* &quot;-&quot;??_);_(@_)">
                  <c:v>2271.4204721803944</c:v>
                </c:pt>
                <c:pt idx="51" formatCode="_(* #,##0_);_(* \(#,##0\);_(* &quot;-&quot;??_);_(@_)">
                  <c:v>2331.1395462666187</c:v>
                </c:pt>
                <c:pt idx="52" formatCode="_(* #,##0_);_(* \(#,##0\);_(* &quot;-&quot;??_);_(@_)">
                  <c:v>2389.9052195418117</c:v>
                </c:pt>
                <c:pt idx="53" formatCode="_(* #,##0_);_(* \(#,##0\);_(* &quot;-&quot;??_);_(@_)">
                  <c:v>2447.7987387512248</c:v>
                </c:pt>
                <c:pt idx="54" formatCode="_(* #,##0_);_(* \(#,##0\);_(* &quot;-&quot;??_);_(@_)">
                  <c:v>2504.8906161266464</c:v>
                </c:pt>
                <c:pt idx="55" formatCode="_(* #,##0_);_(* \(#,##0\);_(* &quot;-&quot;??_);_(@_)">
                  <c:v>2561.2425116079894</c:v>
                </c:pt>
                <c:pt idx="56" formatCode="_(* #,##0_);_(* \(#,##0\);_(* &quot;-&quot;??_);_(@_)">
                  <c:v>2616.908711166765</c:v>
                </c:pt>
                <c:pt idx="57" formatCode="_(* #,##0_);_(* \(#,##0\);_(* &quot;-&quot;??_);_(@_)">
                  <c:v>2671.9373023331582</c:v>
                </c:pt>
                <c:pt idx="58" formatCode="_(* #,##0_);_(* \(#,##0\);_(* &quot;-&quot;??_);_(@_)">
                  <c:v>2726.3711194201824</c:v>
                </c:pt>
                <c:pt idx="59" formatCode="_(* #,##0_);_(* \(#,##0\);_(* &quot;-&quot;??_);_(@_)">
                  <c:v>2780.2485112818549</c:v>
                </c:pt>
                <c:pt idx="60" formatCode="_(* #,##0_);_(* \(#,##0\);_(* &quot;-&quot;??_);_(@_)">
                  <c:v>2833.6039706900619</c:v>
                </c:pt>
                <c:pt idx="61" formatCode="_(* #,##0_);_(* \(#,##0\);_(* &quot;-&quot;??_);_(@_)">
                  <c:v>2886.4686546336488</c:v>
                </c:pt>
                <c:pt idx="62" formatCode="_(* #,##0_);_(* \(#,##0\);_(* &quot;-&quot;??_);_(@_)">
                  <c:v>2938.8708177821009</c:v>
                </c:pt>
                <c:pt idx="63" formatCode="_(* #,##0_);_(* \(#,##0\);_(* &quot;-&quot;??_);_(@_)">
                  <c:v>2990.8361761879833</c:v>
                </c:pt>
                <c:pt idx="64" formatCode="_(* #,##0_);_(* \(#,##0\);_(* &quot;-&quot;??_);_(@_)">
                  <c:v>3042.3882144720601</c:v>
                </c:pt>
                <c:pt idx="65" formatCode="_(* #,##0_);_(* \(#,##0\);_(* &quot;-&quot;??_);_(@_)">
                  <c:v>3093.548446863002</c:v>
                </c:pt>
                <c:pt idx="66" formatCode="_(* #,##0_);_(* \(#,##0\);_(* &quot;-&quot;??_);_(@_)">
                  <c:v>3144.3366402870915</c:v>
                </c:pt>
                <c:pt idx="67" formatCode="_(* #,##0_);_(* \(#,##0\);_(* &quot;-&quot;??_);_(@_)">
                  <c:v>3194.7710060372087</c:v>
                </c:pt>
                <c:pt idx="68" formatCode="_(* #,##0_);_(* \(#,##0\);_(* &quot;-&quot;??_);_(@_)">
                  <c:v>3244.8683652633608</c:v>
                </c:pt>
                <c:pt idx="69" formatCode="_(* #,##0_);_(* \(#,##0\);_(* &quot;-&quot;??_);_(@_)">
                  <c:v>3294.6442925239194</c:v>
                </c:pt>
                <c:pt idx="70" formatCode="_(* #,##0_);_(* \(#,##0\);_(* &quot;-&quot;??_);_(@_)">
                  <c:v>3344.1132408489166</c:v>
                </c:pt>
                <c:pt idx="71" formatCode="_(* #,##0_);_(* \(#,##0\);_(* &quot;-&quot;??_);_(@_)">
                  <c:v>3393.2886511430061</c:v>
                </c:pt>
                <c:pt idx="72" formatCode="_(* #,##0_);_(* \(#,##0\);_(* &quot;-&quot;??_);_(@_)">
                  <c:v>3442.1830482586229</c:v>
                </c:pt>
                <c:pt idx="73" formatCode="_(* #,##0_);_(* \(#,##0\);_(* &quot;-&quot;??_);_(@_)">
                  <c:v>3490.808125670841</c:v>
                </c:pt>
                <c:pt idx="74" formatCode="_(* #,##0_);_(* \(#,##0\);_(* &quot;-&quot;??_);_(@_)">
                  <c:v>3539.1748203632997</c:v>
                </c:pt>
                <c:pt idx="75" formatCode="_(* #,##0_);_(* \(#,##0\);_(* &quot;-&quot;??_);_(@_)">
                  <c:v>3587.2933792727799</c:v>
                </c:pt>
                <c:pt idx="76" formatCode="_(* #,##0_);_(* \(#,##0\);_(* &quot;-&quot;??_);_(@_)">
                  <c:v>3635.1734184262323</c:v>
                </c:pt>
                <c:pt idx="77" formatCode="_(* #,##0_);_(* \(#,##0\);_(* &quot;-&quot;??_);_(@_)">
                  <c:v>3682.8239757283882</c:v>
                </c:pt>
                <c:pt idx="78" formatCode="_(* #,##0_);_(* \(#,##0\);_(* &quot;-&quot;??_);_(@_)">
                  <c:v>3730.2535582131759</c:v>
                </c:pt>
                <c:pt idx="79" formatCode="_(* #,##0_);_(* \(#,##0\);_(* &quot;-&quot;??_);_(@_)">
                  <c:v>3777.4701844518622</c:v>
                </c:pt>
                <c:pt idx="80" formatCode="_(* #,##0_);_(* \(#,##0\);_(* &quot;-&quot;??_);_(@_)">
                  <c:v>3824.4814227107263</c:v>
                </c:pt>
                <c:pt idx="81" formatCode="_(* #,##0_);_(* \(#,##0\);_(* &quot;-&quot;??_);_(@_)">
                  <c:v>3871.294425367144</c:v>
                </c:pt>
                <c:pt idx="82" formatCode="_(* #,##0_);_(* \(#,##0\);_(* &quot;-&quot;??_);_(@_)">
                  <c:v>3917.9159600226094</c:v>
                </c:pt>
                <c:pt idx="83" formatCode="_(* #,##0_);_(* \(#,##0\);_(* &quot;-&quot;??_);_(@_)">
                  <c:v>3964.352437691693</c:v>
                </c:pt>
                <c:pt idx="84" formatCode="_(* #,##0_);_(* \(#,##0\);_(* &quot;-&quot;??_);_(@_)">
                  <c:v>4010.6099383956739</c:v>
                </c:pt>
                <c:pt idx="85" formatCode="_(* #,##0_);_(* \(#,##0\);_(* &quot;-&quot;??_);_(@_)">
                  <c:v>4056.6942344467534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4-45DC-9702-E325BDB0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03728"/>
        <c:axId val="294395712"/>
      </c:lineChart>
      <c:catAx>
        <c:axId val="331003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5712"/>
        <c:crosses val="autoZero"/>
        <c:auto val="1"/>
        <c:lblAlgn val="ctr"/>
        <c:lblOffset val="100"/>
        <c:noMultiLvlLbl val="0"/>
      </c:catAx>
      <c:valAx>
        <c:axId val="294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DNC0402'!$B$1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DNC0402'!$B$2:$B$88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7-4F27-93F8-A21A8AECC930}"/>
            </c:ext>
          </c:extLst>
        </c:ser>
        <c:ser>
          <c:idx val="1"/>
          <c:order val="1"/>
          <c:tx>
            <c:strRef>
              <c:f>'F DNC0402'!$C$1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DNC0402'!$C$2:$C$88</c:f>
              <c:numCache>
                <c:formatCode>General</c:formatCode>
                <c:ptCount val="87"/>
                <c:pt idx="36" formatCode="_(* #,##0_);_(* \(#,##0\);_(* &quot;-&quot;??_);_(@_)">
                  <c:v>783</c:v>
                </c:pt>
                <c:pt idx="37" formatCode="_(* #,##0_);_(* \(#,##0\);_(* &quot;-&quot;??_);_(@_)">
                  <c:v>842.20365647904475</c:v>
                </c:pt>
                <c:pt idx="38" formatCode="_(* #,##0_);_(* \(#,##0\);_(* &quot;-&quot;??_);_(@_)">
                  <c:v>863.66380226832553</c:v>
                </c:pt>
                <c:pt idx="39" formatCode="_(* #,##0_);_(* \(#,##0\);_(* &quot;-&quot;??_);_(@_)">
                  <c:v>885.12394805760596</c:v>
                </c:pt>
                <c:pt idx="40" formatCode="_(* #,##0_);_(* \(#,##0\);_(* &quot;-&quot;??_);_(@_)">
                  <c:v>906.58409384688684</c:v>
                </c:pt>
                <c:pt idx="41" formatCode="_(* #,##0_);_(* \(#,##0\);_(* &quot;-&quot;??_);_(@_)">
                  <c:v>928.04423963616716</c:v>
                </c:pt>
                <c:pt idx="42" formatCode="_(* #,##0_);_(* \(#,##0\);_(* &quot;-&quot;??_);_(@_)">
                  <c:v>949.50438542544805</c:v>
                </c:pt>
                <c:pt idx="43" formatCode="_(* #,##0_);_(* \(#,##0\);_(* &quot;-&quot;??_);_(@_)">
                  <c:v>970.96453121472848</c:v>
                </c:pt>
                <c:pt idx="44" formatCode="_(* #,##0_);_(* \(#,##0\);_(* &quot;-&quot;??_);_(@_)">
                  <c:v>992.42467700400925</c:v>
                </c:pt>
                <c:pt idx="45" formatCode="_(* #,##0_);_(* \(#,##0\);_(* &quot;-&quot;??_);_(@_)">
                  <c:v>1013.8848227932897</c:v>
                </c:pt>
                <c:pt idx="46" formatCode="_(* #,##0_);_(* \(#,##0\);_(* &quot;-&quot;??_);_(@_)">
                  <c:v>1035.3449685825706</c:v>
                </c:pt>
                <c:pt idx="47" formatCode="_(* #,##0_);_(* \(#,##0\);_(* &quot;-&quot;??_);_(@_)">
                  <c:v>1056.8051143718508</c:v>
                </c:pt>
                <c:pt idx="48" formatCode="_(* #,##0_);_(* \(#,##0\);_(* &quot;-&quot;??_);_(@_)">
                  <c:v>1078.2652601611319</c:v>
                </c:pt>
                <c:pt idx="49" formatCode="_(* #,##0_);_(* \(#,##0\);_(* &quot;-&quot;??_);_(@_)">
                  <c:v>1099.7254059504121</c:v>
                </c:pt>
                <c:pt idx="50" formatCode="_(* #,##0_);_(* \(#,##0\);_(* &quot;-&quot;??_);_(@_)">
                  <c:v>1121.1855517396932</c:v>
                </c:pt>
                <c:pt idx="51" formatCode="_(* #,##0_);_(* \(#,##0\);_(* &quot;-&quot;??_);_(@_)">
                  <c:v>1142.6456975289732</c:v>
                </c:pt>
                <c:pt idx="52" formatCode="_(* #,##0_);_(* \(#,##0\);_(* &quot;-&quot;??_);_(@_)">
                  <c:v>1164.1058433182543</c:v>
                </c:pt>
                <c:pt idx="53" formatCode="_(* #,##0_);_(* \(#,##0\);_(* &quot;-&quot;??_);_(@_)">
                  <c:v>1185.5659891075345</c:v>
                </c:pt>
                <c:pt idx="54" formatCode="_(* #,##0_);_(* \(#,##0\);_(* &quot;-&quot;??_);_(@_)">
                  <c:v>1207.0261348968156</c:v>
                </c:pt>
                <c:pt idx="55" formatCode="_(* #,##0_);_(* \(#,##0\);_(* &quot;-&quot;??_);_(@_)">
                  <c:v>1228.4862806860958</c:v>
                </c:pt>
                <c:pt idx="56" formatCode="_(* #,##0_);_(* \(#,##0\);_(* &quot;-&quot;??_);_(@_)">
                  <c:v>1249.9464264753767</c:v>
                </c:pt>
                <c:pt idx="57" formatCode="_(* #,##0_);_(* \(#,##0\);_(* &quot;-&quot;??_);_(@_)">
                  <c:v>1271.4065722646571</c:v>
                </c:pt>
                <c:pt idx="58" formatCode="_(* #,##0_);_(* \(#,##0\);_(* &quot;-&quot;??_);_(@_)">
                  <c:v>1292.866718053938</c:v>
                </c:pt>
                <c:pt idx="59" formatCode="_(* #,##0_);_(* \(#,##0\);_(* &quot;-&quot;??_);_(@_)">
                  <c:v>1314.3268638432182</c:v>
                </c:pt>
                <c:pt idx="60" formatCode="_(* #,##0_);_(* \(#,##0\);_(* &quot;-&quot;??_);_(@_)">
                  <c:v>1335.7870096324993</c:v>
                </c:pt>
                <c:pt idx="61" formatCode="_(* #,##0_);_(* \(#,##0\);_(* &quot;-&quot;??_);_(@_)">
                  <c:v>1357.2471554217793</c:v>
                </c:pt>
                <c:pt idx="62" formatCode="_(* #,##0_);_(* \(#,##0\);_(* &quot;-&quot;??_);_(@_)">
                  <c:v>1378.7073012110607</c:v>
                </c:pt>
                <c:pt idx="63" formatCode="_(* #,##0_);_(* \(#,##0\);_(* &quot;-&quot;??_);_(@_)">
                  <c:v>1400.1674470003406</c:v>
                </c:pt>
                <c:pt idx="64" formatCode="_(* #,##0_);_(* \(#,##0\);_(* &quot;-&quot;??_);_(@_)">
                  <c:v>1421.6275927896218</c:v>
                </c:pt>
                <c:pt idx="65" formatCode="_(* #,##0_);_(* \(#,##0\);_(* &quot;-&quot;??_);_(@_)">
                  <c:v>1443.087738578902</c:v>
                </c:pt>
                <c:pt idx="66" formatCode="_(* #,##0_);_(* \(#,##0\);_(* &quot;-&quot;??_);_(@_)">
                  <c:v>1464.5478843681831</c:v>
                </c:pt>
                <c:pt idx="67" formatCode="_(* #,##0_);_(* \(#,##0\);_(* &quot;-&quot;??_);_(@_)">
                  <c:v>1486.0080301574633</c:v>
                </c:pt>
                <c:pt idx="68" formatCode="_(* #,##0_);_(* \(#,##0\);_(* &quot;-&quot;??_);_(@_)">
                  <c:v>1507.4681759467442</c:v>
                </c:pt>
                <c:pt idx="69" formatCode="_(* #,##0_);_(* \(#,##0\);_(* &quot;-&quot;??_);_(@_)">
                  <c:v>1528.9283217360246</c:v>
                </c:pt>
                <c:pt idx="70" formatCode="_(* #,##0_);_(* \(#,##0\);_(* &quot;-&quot;??_);_(@_)">
                  <c:v>1550.3884675253055</c:v>
                </c:pt>
                <c:pt idx="71" formatCode="_(* #,##0_);_(* \(#,##0\);_(* &quot;-&quot;??_);_(@_)">
                  <c:v>1571.8486133145857</c:v>
                </c:pt>
                <c:pt idx="72" formatCode="_(* #,##0_);_(* \(#,##0\);_(* &quot;-&quot;??_);_(@_)">
                  <c:v>1593.3087591038668</c:v>
                </c:pt>
                <c:pt idx="73" formatCode="_(* #,##0_);_(* \(#,##0\);_(* &quot;-&quot;??_);_(@_)">
                  <c:v>1614.7689048931468</c:v>
                </c:pt>
                <c:pt idx="74" formatCode="_(* #,##0_);_(* \(#,##0\);_(* &quot;-&quot;??_);_(@_)">
                  <c:v>1636.2290506824281</c:v>
                </c:pt>
                <c:pt idx="75" formatCode="_(* #,##0_);_(* \(#,##0\);_(* &quot;-&quot;??_);_(@_)">
                  <c:v>1657.6891964717081</c:v>
                </c:pt>
                <c:pt idx="76" formatCode="_(* #,##0_);_(* \(#,##0\);_(* &quot;-&quot;??_);_(@_)">
                  <c:v>1679.1493422609892</c:v>
                </c:pt>
                <c:pt idx="77" formatCode="_(* #,##0_);_(* \(#,##0\);_(* &quot;-&quot;??_);_(@_)">
                  <c:v>1700.6094880502694</c:v>
                </c:pt>
                <c:pt idx="78" formatCode="_(* #,##0_);_(* \(#,##0\);_(* &quot;-&quot;??_);_(@_)">
                  <c:v>1722.0696338395505</c:v>
                </c:pt>
                <c:pt idx="79" formatCode="_(* #,##0_);_(* \(#,##0\);_(* &quot;-&quot;??_);_(@_)">
                  <c:v>1743.5297796288307</c:v>
                </c:pt>
                <c:pt idx="80" formatCode="_(* #,##0_);_(* \(#,##0\);_(* &quot;-&quot;??_);_(@_)">
                  <c:v>1764.9899254181116</c:v>
                </c:pt>
                <c:pt idx="81" formatCode="_(* #,##0_);_(* \(#,##0\);_(* &quot;-&quot;??_);_(@_)">
                  <c:v>1786.4500712073921</c:v>
                </c:pt>
                <c:pt idx="82" formatCode="_(* #,##0_);_(* \(#,##0\);_(* &quot;-&quot;??_);_(@_)">
                  <c:v>1807.9102169966729</c:v>
                </c:pt>
                <c:pt idx="83" formatCode="_(* #,##0_);_(* \(#,##0\);_(* &quot;-&quot;??_);_(@_)">
                  <c:v>1829.3703627859531</c:v>
                </c:pt>
                <c:pt idx="84" formatCode="_(* #,##0_);_(* \(#,##0\);_(* &quot;-&quot;??_);_(@_)">
                  <c:v>1850.8305085752343</c:v>
                </c:pt>
                <c:pt idx="85" formatCode="_(* #,##0_);_(* \(#,##0\);_(* &quot;-&quot;??_);_(@_)">
                  <c:v>1872.2906543645145</c:v>
                </c:pt>
                <c:pt idx="86" formatCode="_(* #,##0_);_(* \(#,##0\);_(* &quot;-&quot;??_);_(@_)">
                  <c:v>1893.7508001537954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7-4F27-93F8-A21A8AECC930}"/>
            </c:ext>
          </c:extLst>
        </c:ser>
        <c:ser>
          <c:idx val="2"/>
          <c:order val="2"/>
          <c:tx>
            <c:strRef>
              <c:f>'F DNC0402'!$D$1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DNC0402'!$D$2:$D$88</c:f>
              <c:numCache>
                <c:formatCode>General</c:formatCode>
                <c:ptCount val="87"/>
                <c:pt idx="36" formatCode="_(* #,##0_);_(* \(#,##0\);_(* &quot;-&quot;??_);_(@_)">
                  <c:v>783</c:v>
                </c:pt>
                <c:pt idx="37" formatCode="_(* #,##0_);_(* \(#,##0\);_(* &quot;-&quot;??_);_(@_)">
                  <c:v>586.84700641970994</c:v>
                </c:pt>
                <c:pt idx="38" formatCode="_(* #,##0_);_(* \(#,##0\);_(* &quot;-&quot;??_);_(@_)">
                  <c:v>531.26382772364923</c:v>
                </c:pt>
                <c:pt idx="39" formatCode="_(* #,##0_);_(* \(#,##0\);_(* &quot;-&quot;??_);_(@_)">
                  <c:v>465.96181687096157</c:v>
                </c:pt>
                <c:pt idx="40" formatCode="_(* #,##0_);_(* \(#,##0\);_(* &quot;-&quot;??_);_(@_)">
                  <c:v>392.33600896711437</c:v>
                </c:pt>
                <c:pt idx="41" formatCode="_(* #,##0_);_(* \(#,##0\);_(* &quot;-&quot;??_);_(@_)">
                  <c:v>311.29877231260673</c:v>
                </c:pt>
                <c:pt idx="42" formatCode="_(* #,##0_);_(* \(#,##0\);_(* &quot;-&quot;??_);_(@_)">
                  <c:v>223.49394827735671</c:v>
                </c:pt>
                <c:pt idx="43" formatCode="_(* #,##0_);_(* \(#,##0\);_(* &quot;-&quot;??_);_(@_)">
                  <c:v>129.40510396313255</c:v>
                </c:pt>
                <c:pt idx="44" formatCode="_(* #,##0_);_(* \(#,##0\);_(* &quot;-&quot;??_);_(@_)">
                  <c:v>29.413284366063635</c:v>
                </c:pt>
                <c:pt idx="45" formatCode="_(* #,##0_);_(* \(#,##0\);_(* &quot;-&quot;??_);_(@_)">
                  <c:v>-76.170129836800925</c:v>
                </c:pt>
                <c:pt idx="46" formatCode="_(* #,##0_);_(* \(#,##0\);_(* &quot;-&quot;??_);_(@_)">
                  <c:v>-187.08354402946748</c:v>
                </c:pt>
                <c:pt idx="47" formatCode="_(* #,##0_);_(* \(#,##0\);_(* &quot;-&quot;??_);_(@_)">
                  <c:v>-303.10244685172324</c:v>
                </c:pt>
                <c:pt idx="48" formatCode="_(* #,##0_);_(* \(#,##0\);_(* &quot;-&quot;??_);_(@_)">
                  <c:v>-424.03089781638278</c:v>
                </c:pt>
                <c:pt idx="49" formatCode="_(* #,##0_);_(* \(#,##0\);_(* &quot;-&quot;??_);_(@_)">
                  <c:v>-549.69558600156415</c:v>
                </c:pt>
                <c:pt idx="50" formatCode="_(* #,##0_);_(* \(#,##0\);_(* &quot;-&quot;??_);_(@_)">
                  <c:v>-679.94153677146187</c:v>
                </c:pt>
                <c:pt idx="51" formatCode="_(* #,##0_);_(* \(#,##0\);_(* &quot;-&quot;??_);_(@_)">
                  <c:v>-814.62891625075713</c:v>
                </c:pt>
                <c:pt idx="52" formatCode="_(* #,##0_);_(* \(#,##0\);_(* &quot;-&quot;??_);_(@_)">
                  <c:v>-953.63059204562524</c:v>
                </c:pt>
                <c:pt idx="53" formatCode="_(* #,##0_);_(* \(#,##0\);_(* &quot;-&quot;??_);_(@_)">
                  <c:v>-1096.8302305208915</c:v>
                </c:pt>
                <c:pt idx="54" formatCode="_(* #,##0_);_(* \(#,##0\);_(* &quot;-&quot;??_);_(@_)">
                  <c:v>-1244.120784712034</c:v>
                </c:pt>
                <c:pt idx="55" formatCode="_(* #,##0_);_(* \(#,##0\);_(* &quot;-&quot;??_);_(@_)">
                  <c:v>-1395.4032731463974</c:v>
                </c:pt>
                <c:pt idx="56" formatCode="_(* #,##0_);_(* \(#,##0\);_(* &quot;-&quot;??_);_(@_)">
                  <c:v>-1550.585779664417</c:v>
                </c:pt>
                <c:pt idx="57" formatCode="_(* #,##0_);_(* \(#,##0\);_(* &quot;-&quot;??_);_(@_)">
                  <c:v>-1709.5826241087332</c:v>
                </c:pt>
                <c:pt idx="58" formatCode="_(* #,##0_);_(* \(#,##0\);_(* &quot;-&quot;??_);_(@_)">
                  <c:v>-1872.3136671941677</c:v>
                </c:pt>
                <c:pt idx="59" formatCode="_(* #,##0_);_(* \(#,##0\);_(* &quot;-&quot;??_);_(@_)">
                  <c:v>-2038.7037222179547</c:v>
                </c:pt>
                <c:pt idx="60" formatCode="_(* #,##0_);_(* \(#,##0\);_(* &quot;-&quot;??_);_(@_)">
                  <c:v>-2208.682052899173</c:v>
                </c:pt>
                <c:pt idx="61" formatCode="_(* #,##0_);_(* \(#,##0\);_(* &quot;-&quot;??_);_(@_)">
                  <c:v>-2382.1819414255842</c:v>
                </c:pt>
                <c:pt idx="62" formatCode="_(* #,##0_);_(* \(#,##0\);_(* &quot;-&quot;??_);_(@_)">
                  <c:v>-2559.140314303977</c:v>
                </c:pt>
                <c:pt idx="63" formatCode="_(* #,##0_);_(* \(#,##0\);_(* &quot;-&quot;??_);_(@_)">
                  <c:v>-2739.4974162334656</c:v>
                </c:pt>
                <c:pt idx="64" formatCode="_(* #,##0_);_(* \(#,##0\);_(* &quot;-&quot;??_);_(@_)">
                  <c:v>-2923.1965242047722</c:v>
                </c:pt>
                <c:pt idx="65" formatCode="_(* #,##0_);_(* \(#,##0\);_(* &quot;-&quot;??_);_(@_)">
                  <c:v>-3110.1836955473573</c:v>
                </c:pt>
                <c:pt idx="66" formatCode="_(* #,##0_);_(* \(#,##0\);_(* &quot;-&quot;??_);_(@_)">
                  <c:v>-3300.4075448228323</c:v>
                </c:pt>
                <c:pt idx="67" formatCode="_(* #,##0_);_(* \(#,##0\);_(* &quot;-&quot;??_);_(@_)">
                  <c:v>-3493.8190453842572</c:v>
                </c:pt>
                <c:pt idx="68" formatCode="_(* #,##0_);_(* \(#,##0\);_(* &quot;-&quot;??_);_(@_)">
                  <c:v>-3690.3713521492064</c:v>
                </c:pt>
                <c:pt idx="69" formatCode="_(* #,##0_);_(* \(#,##0\);_(* &quot;-&quot;??_);_(@_)">
                  <c:v>-3890.0196427155643</c:v>
                </c:pt>
                <c:pt idx="70" formatCode="_(* #,##0_);_(* \(#,##0\);_(* &quot;-&quot;??_);_(@_)">
                  <c:v>-4092.7209744164647</c:v>
                </c:pt>
                <c:pt idx="71" formatCode="_(* #,##0_);_(* \(#,##0\);_(* &quot;-&quot;??_);_(@_)">
                  <c:v>-4298.434155289824</c:v>
                </c:pt>
                <c:pt idx="72" formatCode="_(* #,##0_);_(* \(#,##0\);_(* &quot;-&quot;??_);_(@_)">
                  <c:v>-4507.1196272474244</c:v>
                </c:pt>
                <c:pt idx="73" formatCode="_(* #,##0_);_(* \(#,##0\);_(* &quot;-&quot;??_);_(@_)">
                  <c:v>-4718.739359983023</c:v>
                </c:pt>
                <c:pt idx="74" formatCode="_(* #,##0_);_(* \(#,##0\);_(* &quot;-&quot;??_);_(@_)">
                  <c:v>-4933.2567543694668</c:v>
                </c:pt>
                <c:pt idx="75" formatCode="_(* #,##0_);_(* \(#,##0\);_(* &quot;-&quot;??_);_(@_)">
                  <c:v>-5150.6365542700669</c:v>
                </c:pt>
                <c:pt idx="76" formatCode="_(* #,##0_);_(* \(#,##0\);_(* &quot;-&quot;??_);_(@_)">
                  <c:v>-5370.8447658360092</c:v>
                </c:pt>
                <c:pt idx="77" formatCode="_(* #,##0_);_(* \(#,##0\);_(* &quot;-&quot;??_);_(@_)">
                  <c:v>-5593.848583485068</c:v>
                </c:pt>
                <c:pt idx="78" formatCode="_(* #,##0_);_(* \(#,##0\);_(* &quot;-&quot;??_);_(@_)">
                  <c:v>-5819.616321860909</c:v>
                </c:pt>
                <c:pt idx="79" formatCode="_(* #,##0_);_(* \(#,##0\);_(* &quot;-&quot;??_);_(@_)">
                  <c:v>-6048.1173531610066</c:v>
                </c:pt>
                <c:pt idx="80" formatCode="_(* #,##0_);_(* \(#,##0\);_(* &quot;-&quot;??_);_(@_)">
                  <c:v>-6279.3220492964865</c:v>
                </c:pt>
                <c:pt idx="81" formatCode="_(* #,##0_);_(* \(#,##0\);_(* &quot;-&quot;??_);_(@_)">
                  <c:v>-6513.2017284120038</c:v>
                </c:pt>
                <c:pt idx="82" formatCode="_(* #,##0_);_(* \(#,##0\);_(* &quot;-&quot;??_);_(@_)">
                  <c:v>-6749.7286053491616</c:v>
                </c:pt>
                <c:pt idx="83" formatCode="_(* #,##0_);_(* \(#,##0\);_(* &quot;-&quot;??_);_(@_)">
                  <c:v>-6988.8757456850553</c:v>
                </c:pt>
                <c:pt idx="84" formatCode="_(* #,##0_);_(* \(#,##0\);_(* &quot;-&quot;??_);_(@_)">
                  <c:v>-7230.6170230189509</c:v>
                </c:pt>
                <c:pt idx="85" formatCode="_(* #,##0_);_(* \(#,##0\);_(* &quot;-&quot;??_);_(@_)">
                  <c:v>-7474.9270792161406</c:v>
                </c:pt>
                <c:pt idx="86" formatCode="_(* #,##0_);_(* \(#,##0\);_(* &quot;-&quot;??_);_(@_)">
                  <c:v>-7721.7812873495295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7-4F27-93F8-A21A8AECC930}"/>
            </c:ext>
          </c:extLst>
        </c:ser>
        <c:ser>
          <c:idx val="3"/>
          <c:order val="3"/>
          <c:tx>
            <c:strRef>
              <c:f>'F DNC0402'!$E$1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DNC0402'!$E$2:$E$88</c:f>
              <c:numCache>
                <c:formatCode>General</c:formatCode>
                <c:ptCount val="87"/>
                <c:pt idx="36" formatCode="_(* #,##0_);_(* \(#,##0\);_(* &quot;-&quot;??_);_(@_)">
                  <c:v>783</c:v>
                </c:pt>
                <c:pt idx="37" formatCode="_(* #,##0_);_(* \(#,##0\);_(* &quot;-&quot;??_);_(@_)">
                  <c:v>1097.5603065383796</c:v>
                </c:pt>
                <c:pt idx="38" formatCode="_(* #,##0_);_(* \(#,##0\);_(* &quot;-&quot;??_);_(@_)">
                  <c:v>1196.0637768130018</c:v>
                </c:pt>
                <c:pt idx="39" formatCode="_(* #,##0_);_(* \(#,##0\);_(* &quot;-&quot;??_);_(@_)">
                  <c:v>1304.2860792442502</c:v>
                </c:pt>
                <c:pt idx="40" formatCode="_(* #,##0_);_(* \(#,##0\);_(* &quot;-&quot;??_);_(@_)">
                  <c:v>1420.8321787266593</c:v>
                </c:pt>
                <c:pt idx="41" formatCode="_(* #,##0_);_(* \(#,##0\);_(* &quot;-&quot;??_);_(@_)">
                  <c:v>1544.7897069597275</c:v>
                </c:pt>
                <c:pt idx="42" formatCode="_(* #,##0_);_(* \(#,##0\);_(* &quot;-&quot;??_);_(@_)">
                  <c:v>1675.5148225735393</c:v>
                </c:pt>
                <c:pt idx="43" formatCode="_(* #,##0_);_(* \(#,##0\);_(* &quot;-&quot;??_);_(@_)">
                  <c:v>1812.5239584663245</c:v>
                </c:pt>
                <c:pt idx="44" formatCode="_(* #,##0_);_(* \(#,##0\);_(* &quot;-&quot;??_);_(@_)">
                  <c:v>1955.4360696419549</c:v>
                </c:pt>
                <c:pt idx="45" formatCode="_(* #,##0_);_(* \(#,##0\);_(* &quot;-&quot;??_);_(@_)">
                  <c:v>2103.9397754233805</c:v>
                </c:pt>
                <c:pt idx="46" formatCode="_(* #,##0_);_(* \(#,##0\);_(* &quot;-&quot;??_);_(@_)">
                  <c:v>2257.7734811946084</c:v>
                </c:pt>
                <c:pt idx="47" formatCode="_(* #,##0_);_(* \(#,##0\);_(* &quot;-&quot;??_);_(@_)">
                  <c:v>2416.712675595425</c:v>
                </c:pt>
                <c:pt idx="48" formatCode="_(* #,##0_);_(* \(#,##0\);_(* &quot;-&quot;??_);_(@_)">
                  <c:v>2580.5614181386463</c:v>
                </c:pt>
                <c:pt idx="49" formatCode="_(* #,##0_);_(* \(#,##0\);_(* &quot;-&quot;??_);_(@_)">
                  <c:v>2749.1463979023883</c:v>
                </c:pt>
                <c:pt idx="50" formatCode="_(* #,##0_);_(* \(#,##0\);_(* &quot;-&quot;??_);_(@_)">
                  <c:v>2922.3126402508483</c:v>
                </c:pt>
                <c:pt idx="51" formatCode="_(* #,##0_);_(* \(#,##0\);_(* &quot;-&quot;??_);_(@_)">
                  <c:v>3099.9203113087033</c:v>
                </c:pt>
                <c:pt idx="52" formatCode="_(* #,##0_);_(* \(#,##0\);_(* &quot;-&quot;??_);_(@_)">
                  <c:v>3281.8422786821338</c:v>
                </c:pt>
                <c:pt idx="53" formatCode="_(* #,##0_);_(* \(#,##0\);_(* &quot;-&quot;??_);_(@_)">
                  <c:v>3467.9622087359603</c:v>
                </c:pt>
                <c:pt idx="54" formatCode="_(* #,##0_);_(* \(#,##0\);_(* &quot;-&quot;??_);_(@_)">
                  <c:v>3658.1730545056653</c:v>
                </c:pt>
                <c:pt idx="55" formatCode="_(* #,##0_);_(* \(#,##0\);_(* &quot;-&quot;??_);_(@_)">
                  <c:v>3852.3758345185888</c:v>
                </c:pt>
                <c:pt idx="56" formatCode="_(* #,##0_);_(* \(#,##0\);_(* &quot;-&quot;??_);_(@_)">
                  <c:v>4050.4786326151707</c:v>
                </c:pt>
                <c:pt idx="57" formatCode="_(* #,##0_);_(* \(#,##0\);_(* &quot;-&quot;??_);_(@_)">
                  <c:v>4252.3957686380472</c:v>
                </c:pt>
                <c:pt idx="58" formatCode="_(* #,##0_);_(* \(#,##0\);_(* &quot;-&quot;??_);_(@_)">
                  <c:v>4458.047103302044</c:v>
                </c:pt>
                <c:pt idx="59" formatCode="_(* #,##0_);_(* \(#,##0\);_(* &quot;-&quot;??_);_(@_)">
                  <c:v>4667.3574499043916</c:v>
                </c:pt>
                <c:pt idx="60" formatCode="_(* #,##0_);_(* \(#,##0\);_(* &quot;-&quot;??_);_(@_)">
                  <c:v>4880.2560721641712</c:v>
                </c:pt>
                <c:pt idx="61" formatCode="_(* #,##0_);_(* \(#,##0\);_(* &quot;-&quot;??_);_(@_)">
                  <c:v>5096.6762522691433</c:v>
                </c:pt>
                <c:pt idx="62" formatCode="_(* #,##0_);_(* \(#,##0\);_(* &quot;-&quot;??_);_(@_)">
                  <c:v>5316.5549167260979</c:v>
                </c:pt>
                <c:pt idx="63" formatCode="_(* #,##0_);_(* \(#,##0\);_(* &quot;-&quot;??_);_(@_)">
                  <c:v>5539.8323102341474</c:v>
                </c:pt>
                <c:pt idx="64" formatCode="_(* #,##0_);_(* \(#,##0\);_(* &quot;-&quot;??_);_(@_)">
                  <c:v>5766.4517097840162</c:v>
                </c:pt>
                <c:pt idx="65" formatCode="_(* #,##0_);_(* \(#,##0\);_(* &quot;-&quot;??_);_(@_)">
                  <c:v>5996.3591727051607</c:v>
                </c:pt>
                <c:pt idx="66" formatCode="_(* #,##0_);_(* \(#,##0\);_(* &quot;-&quot;??_);_(@_)">
                  <c:v>6229.5033135591984</c:v>
                </c:pt>
                <c:pt idx="67" formatCode="_(* #,##0_);_(* \(#,##0\);_(* &quot;-&quot;??_);_(@_)">
                  <c:v>6465.8351056991842</c:v>
                </c:pt>
                <c:pt idx="68" formatCode="_(* #,##0_);_(* \(#,##0\);_(* &quot;-&quot;??_);_(@_)">
                  <c:v>6705.3077040426942</c:v>
                </c:pt>
                <c:pt idx="69" formatCode="_(* #,##0_);_(* \(#,##0\);_(* &quot;-&quot;??_);_(@_)">
                  <c:v>6947.876286187613</c:v>
                </c:pt>
                <c:pt idx="70" formatCode="_(* #,##0_);_(* \(#,##0\);_(* &quot;-&quot;??_);_(@_)">
                  <c:v>7193.4979094670762</c:v>
                </c:pt>
                <c:pt idx="71" formatCode="_(* #,##0_);_(* \(#,##0\);_(* &quot;-&quot;??_);_(@_)">
                  <c:v>7442.1313819189963</c:v>
                </c:pt>
                <c:pt idx="72" formatCode="_(* #,##0_);_(* \(#,##0\);_(* &quot;-&quot;??_);_(@_)">
                  <c:v>7693.7371454551576</c:v>
                </c:pt>
                <c:pt idx="73" formatCode="_(* #,##0_);_(* \(#,##0\);_(* &quot;-&quot;??_);_(@_)">
                  <c:v>7948.277169769317</c:v>
                </c:pt>
                <c:pt idx="74" formatCode="_(* #,##0_);_(* \(#,##0\);_(* &quot;-&quot;??_);_(@_)">
                  <c:v>8205.7148557343226</c:v>
                </c:pt>
                <c:pt idx="75" formatCode="_(* #,##0_);_(* \(#,##0\);_(* &quot;-&quot;??_);_(@_)">
                  <c:v>8466.0149472134835</c:v>
                </c:pt>
                <c:pt idx="76" formatCode="_(* #,##0_);_(* \(#,##0\);_(* &quot;-&quot;??_);_(@_)">
                  <c:v>8729.1434503579876</c:v>
                </c:pt>
                <c:pt idx="77" formatCode="_(* #,##0_);_(* \(#,##0\);_(* &quot;-&quot;??_);_(@_)">
                  <c:v>8995.0675595856064</c:v>
                </c:pt>
                <c:pt idx="78" formatCode="_(* #,##0_);_(* \(#,##0\);_(* &quot;-&quot;??_);_(@_)">
                  <c:v>9263.755589540011</c:v>
                </c:pt>
                <c:pt idx="79" formatCode="_(* #,##0_);_(* \(#,##0\);_(* &quot;-&quot;??_);_(@_)">
                  <c:v>9535.1769124186685</c:v>
                </c:pt>
                <c:pt idx="80" formatCode="_(* #,##0_);_(* \(#,##0\);_(* &quot;-&quot;??_);_(@_)">
                  <c:v>9809.3019001327102</c:v>
                </c:pt>
                <c:pt idx="81" formatCode="_(* #,##0_);_(* \(#,##0\);_(* &quot;-&quot;??_);_(@_)">
                  <c:v>10086.101870826787</c:v>
                </c:pt>
                <c:pt idx="82" formatCode="_(* #,##0_);_(* \(#,##0\);_(* &quot;-&quot;??_);_(@_)">
                  <c:v>10365.549039342508</c:v>
                </c:pt>
                <c:pt idx="83" formatCode="_(* #,##0_);_(* \(#,##0\);_(* &quot;-&quot;??_);_(@_)">
                  <c:v>10647.616471256963</c:v>
                </c:pt>
                <c:pt idx="84" formatCode="_(* #,##0_);_(* \(#,##0\);_(* &quot;-&quot;??_);_(@_)">
                  <c:v>10932.27804016942</c:v>
                </c:pt>
                <c:pt idx="85" formatCode="_(* #,##0_);_(* \(#,##0\);_(* &quot;-&quot;??_);_(@_)">
                  <c:v>11219.50838794517</c:v>
                </c:pt>
                <c:pt idx="86" formatCode="_(* #,##0_);_(* \(#,##0\);_(* &quot;-&quot;??_);_(@_)">
                  <c:v>11509.28288765712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7-4F27-93F8-A21A8AEC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19055"/>
        <c:axId val="1275046591"/>
      </c:lineChart>
      <c:catAx>
        <c:axId val="1178919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46591"/>
        <c:crosses val="autoZero"/>
        <c:auto val="1"/>
        <c:lblAlgn val="ctr"/>
        <c:lblOffset val="100"/>
        <c:noMultiLvlLbl val="0"/>
      </c:catAx>
      <c:valAx>
        <c:axId val="12750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AD'!$B$1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AD'!$A$2:$A$88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5-4F65-8050-E68543C930C4}"/>
            </c:ext>
          </c:extLst>
        </c:ser>
        <c:ser>
          <c:idx val="1"/>
          <c:order val="1"/>
          <c:tx>
            <c:strRef>
              <c:f>'F AD'!$C$1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AD'!$C$2:$C$88</c:f>
              <c:numCache>
                <c:formatCode>_(* #,##0_);_(* \(#,##0\);_(* "-"??_);_(@_)</c:formatCode>
                <c:ptCount val="87"/>
                <c:pt idx="36">
                  <c:v>209</c:v>
                </c:pt>
                <c:pt idx="37">
                  <c:v>231.45532985775745</c:v>
                </c:pt>
                <c:pt idx="38">
                  <c:v>253.90208675655504</c:v>
                </c:pt>
                <c:pt idx="39">
                  <c:v>276.34884365535265</c:v>
                </c:pt>
                <c:pt idx="40">
                  <c:v>298.79560055415021</c:v>
                </c:pt>
                <c:pt idx="41">
                  <c:v>321.24235745294783</c:v>
                </c:pt>
                <c:pt idx="42">
                  <c:v>343.68911435174539</c:v>
                </c:pt>
                <c:pt idx="43">
                  <c:v>366.135871250543</c:v>
                </c:pt>
                <c:pt idx="44">
                  <c:v>388.58262814934062</c:v>
                </c:pt>
                <c:pt idx="45">
                  <c:v>411.02938504813818</c:v>
                </c:pt>
                <c:pt idx="46">
                  <c:v>433.47614194693574</c:v>
                </c:pt>
                <c:pt idx="47">
                  <c:v>455.92289884573336</c:v>
                </c:pt>
                <c:pt idx="48">
                  <c:v>478.36965574453097</c:v>
                </c:pt>
                <c:pt idx="49">
                  <c:v>500.81641264332853</c:v>
                </c:pt>
                <c:pt idx="50">
                  <c:v>523.26316954212621</c:v>
                </c:pt>
                <c:pt idx="51">
                  <c:v>545.70992644092371</c:v>
                </c:pt>
                <c:pt idx="52">
                  <c:v>568.15668333972133</c:v>
                </c:pt>
                <c:pt idx="53">
                  <c:v>590.60344023851894</c:v>
                </c:pt>
                <c:pt idx="54">
                  <c:v>613.05019713731645</c:v>
                </c:pt>
                <c:pt idx="55">
                  <c:v>635.49695403611418</c:v>
                </c:pt>
                <c:pt idx="56">
                  <c:v>657.94371093491168</c:v>
                </c:pt>
                <c:pt idx="57">
                  <c:v>680.39046783370929</c:v>
                </c:pt>
                <c:pt idx="58">
                  <c:v>702.83722473250691</c:v>
                </c:pt>
                <c:pt idx="59">
                  <c:v>725.28398163130441</c:v>
                </c:pt>
                <c:pt idx="60">
                  <c:v>747.73073853010214</c:v>
                </c:pt>
                <c:pt idx="61">
                  <c:v>770.17749542889965</c:v>
                </c:pt>
                <c:pt idx="62">
                  <c:v>792.62425232769715</c:v>
                </c:pt>
                <c:pt idx="63">
                  <c:v>815.07100922649488</c:v>
                </c:pt>
                <c:pt idx="64">
                  <c:v>837.51776612529238</c:v>
                </c:pt>
                <c:pt idx="65">
                  <c:v>859.96452302409011</c:v>
                </c:pt>
                <c:pt idx="66">
                  <c:v>882.41127992288762</c:v>
                </c:pt>
                <c:pt idx="67">
                  <c:v>904.85803682168512</c:v>
                </c:pt>
                <c:pt idx="68">
                  <c:v>927.30479372048285</c:v>
                </c:pt>
                <c:pt idx="69">
                  <c:v>949.75155061928035</c:v>
                </c:pt>
                <c:pt idx="70">
                  <c:v>972.19830751807808</c:v>
                </c:pt>
                <c:pt idx="71">
                  <c:v>994.64506441687558</c:v>
                </c:pt>
                <c:pt idx="72">
                  <c:v>1017.0918213156731</c:v>
                </c:pt>
                <c:pt idx="73">
                  <c:v>1039.5385782144708</c:v>
                </c:pt>
                <c:pt idx="74">
                  <c:v>1061.9853351132683</c:v>
                </c:pt>
                <c:pt idx="75">
                  <c:v>1084.4320920120658</c:v>
                </c:pt>
                <c:pt idx="76">
                  <c:v>1106.8788489108636</c:v>
                </c:pt>
                <c:pt idx="77">
                  <c:v>1129.3256058096611</c:v>
                </c:pt>
                <c:pt idx="78">
                  <c:v>1151.7723627084588</c:v>
                </c:pt>
                <c:pt idx="79">
                  <c:v>1174.2191196072563</c:v>
                </c:pt>
                <c:pt idx="80">
                  <c:v>1196.6658765060538</c:v>
                </c:pt>
                <c:pt idx="81">
                  <c:v>1219.1126334048515</c:v>
                </c:pt>
                <c:pt idx="82">
                  <c:v>1241.559390303649</c:v>
                </c:pt>
                <c:pt idx="83">
                  <c:v>1264.0061472024465</c:v>
                </c:pt>
                <c:pt idx="84">
                  <c:v>1286.4529041012443</c:v>
                </c:pt>
                <c:pt idx="85">
                  <c:v>1308.8996610000418</c:v>
                </c:pt>
                <c:pt idx="86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5-4F65-8050-E68543C9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AD0402'!$B$1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AD0402'!$B$2:$B$88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165-A6A6-886A41B90D9A}"/>
            </c:ext>
          </c:extLst>
        </c:ser>
        <c:ser>
          <c:idx val="1"/>
          <c:order val="1"/>
          <c:tx>
            <c:strRef>
              <c:f>'F AD0402'!$C$1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AD0402'!$C$2:$C$88</c:f>
              <c:numCache>
                <c:formatCode>General</c:formatCode>
                <c:ptCount val="87"/>
                <c:pt idx="36" formatCode="_(* #,##0_);_(* \(#,##0\);_(* &quot;-&quot;??_);_(@_)">
                  <c:v>209</c:v>
                </c:pt>
                <c:pt idx="37" formatCode="_(* #,##0_);_(* \(#,##0\);_(* &quot;-&quot;??_);_(@_)">
                  <c:v>231.45532985775745</c:v>
                </c:pt>
                <c:pt idx="38" formatCode="_(* #,##0_);_(* \(#,##0\);_(* &quot;-&quot;??_);_(@_)">
                  <c:v>253.90208675655504</c:v>
                </c:pt>
                <c:pt idx="39" formatCode="_(* #,##0_);_(* \(#,##0\);_(* &quot;-&quot;??_);_(@_)">
                  <c:v>276.34884365535265</c:v>
                </c:pt>
                <c:pt idx="40" formatCode="_(* #,##0_);_(* \(#,##0\);_(* &quot;-&quot;??_);_(@_)">
                  <c:v>298.79560055415021</c:v>
                </c:pt>
                <c:pt idx="41" formatCode="_(* #,##0_);_(* \(#,##0\);_(* &quot;-&quot;??_);_(@_)">
                  <c:v>321.24235745294783</c:v>
                </c:pt>
                <c:pt idx="42" formatCode="_(* #,##0_);_(* \(#,##0\);_(* &quot;-&quot;??_);_(@_)">
                  <c:v>343.68911435174539</c:v>
                </c:pt>
                <c:pt idx="43" formatCode="_(* #,##0_);_(* \(#,##0\);_(* &quot;-&quot;??_);_(@_)">
                  <c:v>366.135871250543</c:v>
                </c:pt>
                <c:pt idx="44" formatCode="_(* #,##0_);_(* \(#,##0\);_(* &quot;-&quot;??_);_(@_)">
                  <c:v>388.58262814934062</c:v>
                </c:pt>
                <c:pt idx="45" formatCode="_(* #,##0_);_(* \(#,##0\);_(* &quot;-&quot;??_);_(@_)">
                  <c:v>411.02938504813818</c:v>
                </c:pt>
                <c:pt idx="46" formatCode="_(* #,##0_);_(* \(#,##0\);_(* &quot;-&quot;??_);_(@_)">
                  <c:v>433.47614194693574</c:v>
                </c:pt>
                <c:pt idx="47" formatCode="_(* #,##0_);_(* \(#,##0\);_(* &quot;-&quot;??_);_(@_)">
                  <c:v>455.92289884573336</c:v>
                </c:pt>
                <c:pt idx="48" formatCode="_(* #,##0_);_(* \(#,##0\);_(* &quot;-&quot;??_);_(@_)">
                  <c:v>478.36965574453097</c:v>
                </c:pt>
                <c:pt idx="49" formatCode="_(* #,##0_);_(* \(#,##0\);_(* &quot;-&quot;??_);_(@_)">
                  <c:v>500.81641264332853</c:v>
                </c:pt>
                <c:pt idx="50" formatCode="_(* #,##0_);_(* \(#,##0\);_(* &quot;-&quot;??_);_(@_)">
                  <c:v>523.26316954212621</c:v>
                </c:pt>
                <c:pt idx="51" formatCode="_(* #,##0_);_(* \(#,##0\);_(* &quot;-&quot;??_);_(@_)">
                  <c:v>545.70992644092371</c:v>
                </c:pt>
                <c:pt idx="52" formatCode="_(* #,##0_);_(* \(#,##0\);_(* &quot;-&quot;??_);_(@_)">
                  <c:v>568.15668333972133</c:v>
                </c:pt>
                <c:pt idx="53" formatCode="_(* #,##0_);_(* \(#,##0\);_(* &quot;-&quot;??_);_(@_)">
                  <c:v>590.60344023851894</c:v>
                </c:pt>
                <c:pt idx="54" formatCode="_(* #,##0_);_(* \(#,##0\);_(* &quot;-&quot;??_);_(@_)">
                  <c:v>613.05019713731645</c:v>
                </c:pt>
                <c:pt idx="55" formatCode="_(* #,##0_);_(* \(#,##0\);_(* &quot;-&quot;??_);_(@_)">
                  <c:v>635.49695403611418</c:v>
                </c:pt>
                <c:pt idx="56" formatCode="_(* #,##0_);_(* \(#,##0\);_(* &quot;-&quot;??_);_(@_)">
                  <c:v>657.94371093491168</c:v>
                </c:pt>
                <c:pt idx="57" formatCode="_(* #,##0_);_(* \(#,##0\);_(* &quot;-&quot;??_);_(@_)">
                  <c:v>680.39046783370929</c:v>
                </c:pt>
                <c:pt idx="58" formatCode="_(* #,##0_);_(* \(#,##0\);_(* &quot;-&quot;??_);_(@_)">
                  <c:v>702.83722473250691</c:v>
                </c:pt>
                <c:pt idx="59" formatCode="_(* #,##0_);_(* \(#,##0\);_(* &quot;-&quot;??_);_(@_)">
                  <c:v>725.28398163130441</c:v>
                </c:pt>
                <c:pt idx="60" formatCode="_(* #,##0_);_(* \(#,##0\);_(* &quot;-&quot;??_);_(@_)">
                  <c:v>747.73073853010214</c:v>
                </c:pt>
                <c:pt idx="61" formatCode="_(* #,##0_);_(* \(#,##0\);_(* &quot;-&quot;??_);_(@_)">
                  <c:v>770.17749542889965</c:v>
                </c:pt>
                <c:pt idx="62" formatCode="_(* #,##0_);_(* \(#,##0\);_(* &quot;-&quot;??_);_(@_)">
                  <c:v>792.62425232769715</c:v>
                </c:pt>
                <c:pt idx="63" formatCode="_(* #,##0_);_(* \(#,##0\);_(* &quot;-&quot;??_);_(@_)">
                  <c:v>815.07100922649488</c:v>
                </c:pt>
                <c:pt idx="64" formatCode="_(* #,##0_);_(* \(#,##0\);_(* &quot;-&quot;??_);_(@_)">
                  <c:v>837.51776612529238</c:v>
                </c:pt>
                <c:pt idx="65" formatCode="_(* #,##0_);_(* \(#,##0\);_(* &quot;-&quot;??_);_(@_)">
                  <c:v>859.96452302409011</c:v>
                </c:pt>
                <c:pt idx="66" formatCode="_(* #,##0_);_(* \(#,##0\);_(* &quot;-&quot;??_);_(@_)">
                  <c:v>882.41127992288762</c:v>
                </c:pt>
                <c:pt idx="67" formatCode="_(* #,##0_);_(* \(#,##0\);_(* &quot;-&quot;??_);_(@_)">
                  <c:v>904.85803682168512</c:v>
                </c:pt>
                <c:pt idx="68" formatCode="_(* #,##0_);_(* \(#,##0\);_(* &quot;-&quot;??_);_(@_)">
                  <c:v>927.30479372048285</c:v>
                </c:pt>
                <c:pt idx="69" formatCode="_(* #,##0_);_(* \(#,##0\);_(* &quot;-&quot;??_);_(@_)">
                  <c:v>949.75155061928035</c:v>
                </c:pt>
                <c:pt idx="70" formatCode="_(* #,##0_);_(* \(#,##0\);_(* &quot;-&quot;??_);_(@_)">
                  <c:v>972.19830751807808</c:v>
                </c:pt>
                <c:pt idx="71" formatCode="_(* #,##0_);_(* \(#,##0\);_(* &quot;-&quot;??_);_(@_)">
                  <c:v>994.64506441687558</c:v>
                </c:pt>
                <c:pt idx="72" formatCode="_(* #,##0_);_(* \(#,##0\);_(* &quot;-&quot;??_);_(@_)">
                  <c:v>1017.0918213156731</c:v>
                </c:pt>
                <c:pt idx="73" formatCode="_(* #,##0_);_(* \(#,##0\);_(* &quot;-&quot;??_);_(@_)">
                  <c:v>1039.5385782144708</c:v>
                </c:pt>
                <c:pt idx="74" formatCode="_(* #,##0_);_(* \(#,##0\);_(* &quot;-&quot;??_);_(@_)">
                  <c:v>1061.9853351132683</c:v>
                </c:pt>
                <c:pt idx="75" formatCode="_(* #,##0_);_(* \(#,##0\);_(* &quot;-&quot;??_);_(@_)">
                  <c:v>1084.4320920120658</c:v>
                </c:pt>
                <c:pt idx="76" formatCode="_(* #,##0_);_(* \(#,##0\);_(* &quot;-&quot;??_);_(@_)">
                  <c:v>1106.8788489108636</c:v>
                </c:pt>
                <c:pt idx="77" formatCode="_(* #,##0_);_(* \(#,##0\);_(* &quot;-&quot;??_);_(@_)">
                  <c:v>1129.3256058096611</c:v>
                </c:pt>
                <c:pt idx="78" formatCode="_(* #,##0_);_(* \(#,##0\);_(* &quot;-&quot;??_);_(@_)">
                  <c:v>1151.7723627084588</c:v>
                </c:pt>
                <c:pt idx="79" formatCode="_(* #,##0_);_(* \(#,##0\);_(* &quot;-&quot;??_);_(@_)">
                  <c:v>1174.2191196072563</c:v>
                </c:pt>
                <c:pt idx="80" formatCode="_(* #,##0_);_(* \(#,##0\);_(* &quot;-&quot;??_);_(@_)">
                  <c:v>1196.6658765060538</c:v>
                </c:pt>
                <c:pt idx="81" formatCode="_(* #,##0_);_(* \(#,##0\);_(* &quot;-&quot;??_);_(@_)">
                  <c:v>1219.1126334048515</c:v>
                </c:pt>
                <c:pt idx="82" formatCode="_(* #,##0_);_(* \(#,##0\);_(* &quot;-&quot;??_);_(@_)">
                  <c:v>1241.559390303649</c:v>
                </c:pt>
                <c:pt idx="83" formatCode="_(* #,##0_);_(* \(#,##0\);_(* &quot;-&quot;??_);_(@_)">
                  <c:v>1264.0061472024465</c:v>
                </c:pt>
                <c:pt idx="84" formatCode="_(* #,##0_);_(* \(#,##0\);_(* &quot;-&quot;??_);_(@_)">
                  <c:v>1286.4529041012443</c:v>
                </c:pt>
                <c:pt idx="85" formatCode="_(* #,##0_);_(* \(#,##0\);_(* &quot;-&quot;??_);_(@_)">
                  <c:v>1308.8996610000418</c:v>
                </c:pt>
                <c:pt idx="86" formatCode="_(* #,##0_);_(* \(#,##0\);_(* &quot;-&quot;??_);_(@_)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165-A6A6-886A41B90D9A}"/>
            </c:ext>
          </c:extLst>
        </c:ser>
        <c:ser>
          <c:idx val="2"/>
          <c:order val="2"/>
          <c:tx>
            <c:strRef>
              <c:f>'F AD0402'!$D$1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AD0402'!$D$2:$D$88</c:f>
              <c:numCache>
                <c:formatCode>General</c:formatCode>
                <c:ptCount val="87"/>
                <c:pt idx="36" formatCode="_(* #,##0_);_(* \(#,##0\);_(* &quot;-&quot;??_);_(@_)">
                  <c:v>209</c:v>
                </c:pt>
                <c:pt idx="37" formatCode="_(* #,##0_);_(* \(#,##0\);_(* &quot;-&quot;??_);_(@_)">
                  <c:v>225.95244428873923</c:v>
                </c:pt>
                <c:pt idx="38" formatCode="_(* #,##0_);_(* \(#,##0\);_(* &quot;-&quot;??_);_(@_)">
                  <c:v>242.10149667891113</c:v>
                </c:pt>
                <c:pt idx="39" formatCode="_(* #,##0_);_(* \(#,##0\);_(* &quot;-&quot;??_);_(@_)">
                  <c:v>256.95851059349371</c:v>
                </c:pt>
                <c:pt idx="40" formatCode="_(* #,##0_);_(* \(#,##0\);_(* &quot;-&quot;??_);_(@_)">
                  <c:v>270.69893704427341</c:v>
                </c:pt>
                <c:pt idx="41" formatCode="_(* #,##0_);_(* \(#,##0\);_(* &quot;-&quot;??_);_(@_)">
                  <c:v>283.44667173107342</c:v>
                </c:pt>
                <c:pt idx="42" formatCode="_(* #,##0_);_(* \(#,##0\);_(* &quot;-&quot;??_);_(@_)">
                  <c:v>295.29276559233972</c:v>
                </c:pt>
                <c:pt idx="43" formatCode="_(* #,##0_);_(* \(#,##0\);_(* &quot;-&quot;??_);_(@_)">
                  <c:v>306.3073820238622</c:v>
                </c:pt>
                <c:pt idx="44" formatCode="_(* #,##0_);_(* \(#,##0\);_(* &quot;-&quot;??_);_(@_)">
                  <c:v>316.54662333580552</c:v>
                </c:pt>
                <c:pt idx="45" formatCode="_(* #,##0_);_(* \(#,##0\);_(* &quot;-&quot;??_);_(@_)">
                  <c:v>326.05663851796169</c:v>
                </c:pt>
                <c:pt idx="46" formatCode="_(* #,##0_);_(* \(#,##0\);_(* &quot;-&quot;??_);_(@_)">
                  <c:v>334.87624035520582</c:v>
                </c:pt>
                <c:pt idx="47" formatCode="_(* #,##0_);_(* \(#,##0\);_(* &quot;-&quot;??_);_(@_)">
                  <c:v>343.03865595443744</c:v>
                </c:pt>
                <c:pt idx="48" formatCode="_(* #,##0_);_(* \(#,##0\);_(* &quot;-&quot;??_);_(@_)">
                  <c:v>350.57274564416014</c:v>
                </c:pt>
                <c:pt idx="49" formatCode="_(* #,##0_);_(* \(#,##0\);_(* &quot;-&quot;??_);_(@_)">
                  <c:v>357.50388043251252</c:v>
                </c:pt>
                <c:pt idx="50" formatCode="_(* #,##0_);_(* \(#,##0\);_(* &quot;-&quot;??_);_(@_)">
                  <c:v>363.85459152275899</c:v>
                </c:pt>
                <c:pt idx="51" formatCode="_(* #,##0_);_(* \(#,##0\);_(* &quot;-&quot;??_);_(@_)">
                  <c:v>369.6450625860432</c:v>
                </c:pt>
                <c:pt idx="52" formatCode="_(* #,##0_);_(* \(#,##0\);_(* &quot;-&quot;??_);_(@_)">
                  <c:v>374.89351048075991</c:v>
                </c:pt>
                <c:pt idx="53" formatCode="_(* #,##0_);_(* \(#,##0\);_(* &quot;-&quot;??_);_(@_)">
                  <c:v>379.61648489630807</c:v>
                </c:pt>
                <c:pt idx="54" formatCode="_(* #,##0_);_(* \(#,##0\);_(* &quot;-&quot;??_);_(@_)">
                  <c:v>383.82910781955468</c:v>
                </c:pt>
                <c:pt idx="55" formatCode="_(* #,##0_);_(* \(#,##0\);_(* &quot;-&quot;??_);_(@_)">
                  <c:v>387.54526750334963</c:v>
                </c:pt>
                <c:pt idx="56" formatCode="_(* #,##0_);_(* \(#,##0\);_(* &quot;-&quot;??_);_(@_)">
                  <c:v>390.77777746952211</c:v>
                </c:pt>
                <c:pt idx="57" formatCode="_(* #,##0_);_(* \(#,##0\);_(* &quot;-&quot;??_);_(@_)">
                  <c:v>393.53850824725811</c:v>
                </c:pt>
                <c:pt idx="58" formatCode="_(* #,##0_);_(* \(#,##0\);_(* &quot;-&quot;??_);_(@_)">
                  <c:v>395.83849757309594</c:v>
                </c:pt>
                <c:pt idx="59" formatCode="_(* #,##0_);_(* \(#,##0\);_(* &quot;-&quot;??_);_(@_)">
                  <c:v>397.6880433754082</c:v>
                </c:pt>
                <c:pt idx="60" formatCode="_(* #,##0_);_(* \(#,##0\);_(* &quot;-&quot;??_);_(@_)">
                  <c:v>399.09678285170236</c:v>
                </c:pt>
                <c:pt idx="61" formatCode="_(* #,##0_);_(* \(#,##0\);_(* &quot;-&quot;??_);_(@_)">
                  <c:v>400.07376020225433</c:v>
                </c:pt>
                <c:pt idx="62" formatCode="_(* #,##0_);_(* \(#,##0\);_(* &quot;-&quot;??_);_(@_)">
                  <c:v>400.62748502904486</c:v>
                </c:pt>
                <c:pt idx="63" formatCode="_(* #,##0_);_(* \(#,##0\);_(* &quot;-&quot;??_);_(@_)">
                  <c:v>400.76598299075255</c:v>
                </c:pt>
                <c:pt idx="64" formatCode="_(* #,##0_);_(* \(#,##0\);_(* &quot;-&quot;??_);_(@_)">
                  <c:v>400.49683998545072</c:v>
                </c:pt>
                <c:pt idx="65" formatCode="_(* #,##0_);_(* \(#,##0\);_(* &quot;-&quot;??_);_(@_)">
                  <c:v>399.82724088650355</c:v>
                </c:pt>
                <c:pt idx="66" formatCode="_(* #,##0_);_(* \(#,##0\);_(* &quot;-&quot;??_);_(@_)">
                  <c:v>398.76400366537274</c:v>
                </c:pt>
                <c:pt idx="67" formatCode="_(* #,##0_);_(* \(#,##0\);_(* &quot;-&quot;??_);_(@_)">
                  <c:v>397.31360958426313</c:v>
                </c:pt>
                <c:pt idx="68" formatCode="_(* #,##0_);_(* \(#,##0\);_(* &quot;-&quot;??_);_(@_)">
                  <c:v>395.48223002192344</c:v>
                </c:pt>
                <c:pt idx="69" formatCode="_(* #,##0_);_(* \(#,##0\);_(* &quot;-&quot;??_);_(@_)">
                  <c:v>393.27575040031002</c:v>
                </c:pt>
                <c:pt idx="70" formatCode="_(* #,##0_);_(* \(#,##0\);_(* &quot;-&quot;??_);_(@_)">
                  <c:v>390.69979160280798</c:v>
                </c:pt>
                <c:pt idx="71" formatCode="_(* #,##0_);_(* \(#,##0\);_(* &quot;-&quot;??_);_(@_)">
                  <c:v>387.75972921222819</c:v>
                </c:pt>
                <c:pt idx="72" formatCode="_(* #,##0_);_(* \(#,##0\);_(* &quot;-&quot;??_);_(@_)">
                  <c:v>384.46071084581649</c:v>
                </c:pt>
                <c:pt idx="73" formatCode="_(* #,##0_);_(* \(#,##0\);_(* &quot;-&quot;??_);_(@_)">
                  <c:v>380.80767182260001</c:v>
                </c:pt>
                <c:pt idx="74" formatCode="_(* #,##0_);_(* \(#,##0\);_(* &quot;-&quot;??_);_(@_)">
                  <c:v>376.80534936379695</c:v>
                </c:pt>
                <c:pt idx="75" formatCode="_(* #,##0_);_(* \(#,##0\);_(* &quot;-&quot;??_);_(@_)">
                  <c:v>372.45829549825555</c:v>
                </c:pt>
                <c:pt idx="76" formatCode="_(* #,##0_);_(* \(#,##0\);_(* &quot;-&quot;??_);_(@_)">
                  <c:v>367.77088882087924</c:v>
                </c:pt>
                <c:pt idx="77" formatCode="_(* #,##0_);_(* \(#,##0\);_(* &quot;-&quot;??_);_(@_)">
                  <c:v>362.74734523184679</c:v>
                </c:pt>
                <c:pt idx="78" formatCode="_(* #,##0_);_(* \(#,##0\);_(* &quot;-&quot;??_);_(@_)">
                  <c:v>357.39172776745602</c:v>
                </c:pt>
                <c:pt idx="79" formatCode="_(* #,##0_);_(* \(#,##0\);_(* &quot;-&quot;??_);_(@_)">
                  <c:v>351.70795561903276</c:v>
                </c:pt>
                <c:pt idx="80" formatCode="_(* #,##0_);_(* \(#,##0\);_(* &quot;-&quot;??_);_(@_)">
                  <c:v>345.69981242413314</c:v>
                </c:pt>
                <c:pt idx="81" formatCode="_(* #,##0_);_(* \(#,##0\);_(* &quot;-&quot;??_);_(@_)">
                  <c:v>339.37095390381512</c:v>
                </c:pt>
                <c:pt idx="82" formatCode="_(* #,##0_);_(* \(#,##0\);_(* &quot;-&quot;??_);_(@_)">
                  <c:v>332.72491491082883</c:v>
                </c:pt>
                <c:pt idx="83" formatCode="_(* #,##0_);_(* \(#,##0\);_(* &quot;-&quot;??_);_(@_)">
                  <c:v>325.76511594588067</c:v>
                </c:pt>
                <c:pt idx="84" formatCode="_(* #,##0_);_(* \(#,##0\);_(* &quot;-&quot;??_);_(@_)">
                  <c:v>318.49486919248704</c:v>
                </c:pt>
                <c:pt idx="85" formatCode="_(* #,##0_);_(* \(#,##0\);_(* &quot;-&quot;??_);_(@_)">
                  <c:v>310.91738411520021</c:v>
                </c:pt>
                <c:pt idx="86" formatCode="_(* #,##0_);_(* \(#,##0\);_(* &quot;-&quot;??_);_(@_)">
                  <c:v>303.03577266099751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3-4165-A6A6-886A41B90D9A}"/>
            </c:ext>
          </c:extLst>
        </c:ser>
        <c:ser>
          <c:idx val="3"/>
          <c:order val="3"/>
          <c:tx>
            <c:strRef>
              <c:f>'F AD0402'!$E$1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AD0402'!$E$2:$E$88</c:f>
              <c:numCache>
                <c:formatCode>General</c:formatCode>
                <c:ptCount val="87"/>
                <c:pt idx="36" formatCode="_(* #,##0_);_(* \(#,##0\);_(* &quot;-&quot;??_);_(@_)">
                  <c:v>209</c:v>
                </c:pt>
                <c:pt idx="37" formatCode="_(* #,##0_);_(* \(#,##0\);_(* &quot;-&quot;??_);_(@_)">
                  <c:v>236.95821542677567</c:v>
                </c:pt>
                <c:pt idx="38" formatCode="_(* #,##0_);_(* \(#,##0\);_(* &quot;-&quot;??_);_(@_)">
                  <c:v>265.70267683419894</c:v>
                </c:pt>
                <c:pt idx="39" formatCode="_(* #,##0_);_(* \(#,##0\);_(* &quot;-&quot;??_);_(@_)">
                  <c:v>295.73917671721159</c:v>
                </c:pt>
                <c:pt idx="40" formatCode="_(* #,##0_);_(* \(#,##0\);_(* &quot;-&quot;??_);_(@_)">
                  <c:v>326.89226406402702</c:v>
                </c:pt>
                <c:pt idx="41" formatCode="_(* #,##0_);_(* \(#,##0\);_(* &quot;-&quot;??_);_(@_)">
                  <c:v>359.03804317482223</c:v>
                </c:pt>
                <c:pt idx="42" formatCode="_(* #,##0_);_(* \(#,##0\);_(* &quot;-&quot;??_);_(@_)">
                  <c:v>392.08546311115106</c:v>
                </c:pt>
                <c:pt idx="43" formatCode="_(* #,##0_);_(* \(#,##0\);_(* &quot;-&quot;??_);_(@_)">
                  <c:v>425.96436047722381</c:v>
                </c:pt>
                <c:pt idx="44" formatCode="_(* #,##0_);_(* \(#,##0\);_(* &quot;-&quot;??_);_(@_)">
                  <c:v>460.61863296287572</c:v>
                </c:pt>
                <c:pt idx="45" formatCode="_(* #,##0_);_(* \(#,##0\);_(* &quot;-&quot;??_);_(@_)">
                  <c:v>496.00213157831467</c:v>
                </c:pt>
                <c:pt idx="46" formatCode="_(* #,##0_);_(* \(#,##0\);_(* &quot;-&quot;??_);_(@_)">
                  <c:v>532.07604353866566</c:v>
                </c:pt>
                <c:pt idx="47" formatCode="_(* #,##0_);_(* \(#,##0\);_(* &quot;-&quot;??_);_(@_)">
                  <c:v>568.80714173702927</c:v>
                </c:pt>
                <c:pt idx="48" formatCode="_(* #,##0_);_(* \(#,##0\);_(* &quot;-&quot;??_);_(@_)">
                  <c:v>606.16656584490181</c:v>
                </c:pt>
                <c:pt idx="49" formatCode="_(* #,##0_);_(* \(#,##0\);_(* &quot;-&quot;??_);_(@_)">
                  <c:v>644.12894485414449</c:v>
                </c:pt>
                <c:pt idx="50" formatCode="_(* #,##0_);_(* \(#,##0\);_(* &quot;-&quot;??_);_(@_)">
                  <c:v>682.67174756149348</c:v>
                </c:pt>
                <c:pt idx="51" formatCode="_(* #,##0_);_(* \(#,##0\);_(* &quot;-&quot;??_);_(@_)">
                  <c:v>721.77479029580422</c:v>
                </c:pt>
                <c:pt idx="52" formatCode="_(* #,##0_);_(* \(#,##0\);_(* &quot;-&quot;??_);_(@_)">
                  <c:v>761.41985619868274</c:v>
                </c:pt>
                <c:pt idx="53" formatCode="_(* #,##0_);_(* \(#,##0\);_(* &quot;-&quot;??_);_(@_)">
                  <c:v>801.59039558072982</c:v>
                </c:pt>
                <c:pt idx="54" formatCode="_(* #,##0_);_(* \(#,##0\);_(* &quot;-&quot;??_);_(@_)">
                  <c:v>842.27128645507821</c:v>
                </c:pt>
                <c:pt idx="55" formatCode="_(* #,##0_);_(* \(#,##0\);_(* &quot;-&quot;??_);_(@_)">
                  <c:v>883.44864056887877</c:v>
                </c:pt>
                <c:pt idx="56" formatCode="_(* #,##0_);_(* \(#,##0\);_(* &quot;-&quot;??_);_(@_)">
                  <c:v>925.10964440030125</c:v>
                </c:pt>
                <c:pt idx="57" formatCode="_(* #,##0_);_(* \(#,##0\);_(* &quot;-&quot;??_);_(@_)">
                  <c:v>967.24242742016054</c:v>
                </c:pt>
                <c:pt idx="58" formatCode="_(* #,##0_);_(* \(#,##0\);_(* &quot;-&quot;??_);_(@_)">
                  <c:v>1009.8359518919178</c:v>
                </c:pt>
                <c:pt idx="59" formatCode="_(* #,##0_);_(* \(#,##0\);_(* &quot;-&quot;??_);_(@_)">
                  <c:v>1052.8799198872007</c:v>
                </c:pt>
                <c:pt idx="60" formatCode="_(* #,##0_);_(* \(#,##0\);_(* &quot;-&quot;??_);_(@_)">
                  <c:v>1096.364694208502</c:v>
                </c:pt>
                <c:pt idx="61" formatCode="_(* #,##0_);_(* \(#,##0\);_(* &quot;-&quot;??_);_(@_)">
                  <c:v>1140.281230655545</c:v>
                </c:pt>
                <c:pt idx="62" formatCode="_(* #,##0_);_(* \(#,##0\);_(* &quot;-&quot;??_);_(@_)">
                  <c:v>1184.6210196263494</c:v>
                </c:pt>
                <c:pt idx="63" formatCode="_(* #,##0_);_(* \(#,##0\);_(* &quot;-&quot;??_);_(@_)">
                  <c:v>1229.3760354622373</c:v>
                </c:pt>
                <c:pt idx="64" formatCode="_(* #,##0_);_(* \(#,##0\);_(* &quot;-&quot;??_);_(@_)">
                  <c:v>1274.5386922651342</c:v>
                </c:pt>
                <c:pt idx="65" formatCode="_(* #,##0_);_(* \(#,##0\);_(* &quot;-&quot;??_);_(@_)">
                  <c:v>1320.1018051616766</c:v>
                </c:pt>
                <c:pt idx="66" formatCode="_(* #,##0_);_(* \(#,##0\);_(* &quot;-&quot;??_);_(@_)">
                  <c:v>1366.0585561804025</c:v>
                </c:pt>
                <c:pt idx="67" formatCode="_(* #,##0_);_(* \(#,##0\);_(* &quot;-&quot;??_);_(@_)">
                  <c:v>1412.4024640591072</c:v>
                </c:pt>
                <c:pt idx="68" formatCode="_(* #,##0_);_(* \(#,##0\);_(* &quot;-&quot;??_);_(@_)">
                  <c:v>1459.1273574190423</c:v>
                </c:pt>
                <c:pt idx="69" formatCode="_(* #,##0_);_(* \(#,##0\);_(* &quot;-&quot;??_);_(@_)">
                  <c:v>1506.2273508382507</c:v>
                </c:pt>
                <c:pt idx="70" formatCode="_(* #,##0_);_(* \(#,##0\);_(* &quot;-&quot;??_);_(@_)">
                  <c:v>1553.6968234333481</c:v>
                </c:pt>
                <c:pt idx="71" formatCode="_(* #,##0_);_(* \(#,##0\);_(* &quot;-&quot;??_);_(@_)">
                  <c:v>1601.530399621523</c:v>
                </c:pt>
                <c:pt idx="72" formatCode="_(* #,##0_);_(* \(#,##0\);_(* &quot;-&quot;??_);_(@_)">
                  <c:v>1649.7229317855297</c:v>
                </c:pt>
                <c:pt idx="73" formatCode="_(* #,##0_);_(* \(#,##0\);_(* &quot;-&quot;??_);_(@_)">
                  <c:v>1698.2694846063416</c:v>
                </c:pt>
                <c:pt idx="74" formatCode="_(* #,##0_);_(* \(#,##0\);_(* &quot;-&quot;??_);_(@_)">
                  <c:v>1747.1653208627397</c:v>
                </c:pt>
                <c:pt idx="75" formatCode="_(* #,##0_);_(* \(#,##0\);_(* &quot;-&quot;??_);_(@_)">
                  <c:v>1796.405888525876</c:v>
                </c:pt>
                <c:pt idx="76" formatCode="_(* #,##0_);_(* \(#,##0\);_(* &quot;-&quot;??_);_(@_)">
                  <c:v>1845.9868090008479</c:v>
                </c:pt>
                <c:pt idx="77" formatCode="_(* #,##0_);_(* \(#,##0\);_(* &quot;-&quot;??_);_(@_)">
                  <c:v>1895.9038663874753</c:v>
                </c:pt>
                <c:pt idx="78" formatCode="_(* #,##0_);_(* \(#,##0\);_(* &quot;-&quot;??_);_(@_)">
                  <c:v>1946.1529976494617</c:v>
                </c:pt>
                <c:pt idx="79" formatCode="_(* #,##0_);_(* \(#,##0\);_(* &quot;-&quot;??_);_(@_)">
                  <c:v>1996.7302835954797</c:v>
                </c:pt>
                <c:pt idx="80" formatCode="_(* #,##0_);_(* \(#,##0\);_(* &quot;-&quot;??_);_(@_)">
                  <c:v>2047.6319405879744</c:v>
                </c:pt>
                <c:pt idx="81" formatCode="_(* #,##0_);_(* \(#,##0\);_(* &quot;-&quot;??_);_(@_)">
                  <c:v>2098.854312905888</c:v>
                </c:pt>
                <c:pt idx="82" formatCode="_(* #,##0_);_(* \(#,##0\);_(* &quot;-&quot;??_);_(@_)">
                  <c:v>2150.3938656964692</c:v>
                </c:pt>
                <c:pt idx="83" formatCode="_(* #,##0_);_(* \(#,##0\);_(* &quot;-&quot;??_);_(@_)">
                  <c:v>2202.2471784590125</c:v>
                </c:pt>
                <c:pt idx="84" formatCode="_(* #,##0_);_(* \(#,##0\);_(* &quot;-&quot;??_);_(@_)">
                  <c:v>2254.4109390100016</c:v>
                </c:pt>
                <c:pt idx="85" formatCode="_(* #,##0_);_(* \(#,##0\);_(* &quot;-&quot;??_);_(@_)">
                  <c:v>2306.8819378848834</c:v>
                </c:pt>
                <c:pt idx="86" formatCode="_(* #,##0_);_(* \(#,##0\);_(* &quot;-&quot;??_);_(@_)">
                  <c:v>2359.6570631366812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3-4165-A6A6-886A41B9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35231"/>
        <c:axId val="1314683023"/>
      </c:lineChart>
      <c:catAx>
        <c:axId val="14387352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83023"/>
        <c:crosses val="autoZero"/>
        <c:auto val="1"/>
        <c:lblAlgn val="ctr"/>
        <c:lblOffset val="100"/>
        <c:noMultiLvlLbl val="0"/>
      </c:catAx>
      <c:valAx>
        <c:axId val="13146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Data!$A$2:$A$38</c15:sqref>
                  </c15:fullRef>
                </c:ext>
              </c:extLst>
              <c:f>Data!$A$3:$A$38</c:f>
              <c:numCache>
                <c:formatCode>dd/mm/yy;@</c:formatCode>
                <c:ptCount val="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Data!$L$2:$L$38</c15:sqref>
                  </c15:fullRef>
                </c:ext>
              </c:extLst>
              <c:f>Data!$L$3:$L$38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  <c:pt idx="33">
                  <c:v>1035</c:v>
                </c:pt>
                <c:pt idx="34">
                  <c:v>808</c:v>
                </c:pt>
                <c:pt idx="35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30</xdr:row>
      <xdr:rowOff>123825</xdr:rowOff>
    </xdr:from>
    <xdr:to>
      <xdr:col>26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87E63-FAB4-41C9-8229-8E1AD92D5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1D54C-7009-45EC-9EF1-5EE42386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2</xdr:row>
      <xdr:rowOff>142874</xdr:rowOff>
    </xdr:from>
    <xdr:to>
      <xdr:col>27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B2FE0-C74C-442A-B830-DD0F64B9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97405-336D-4BDD-8158-59160EEC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2</xdr:row>
      <xdr:rowOff>142874</xdr:rowOff>
    </xdr:from>
    <xdr:to>
      <xdr:col>21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0FDAD-F6EE-422F-98B3-A9DA0180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330C8-219C-4BA1-8A31-8A81CE01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38" totalsRowShown="0" headerRowDxfId="198" dataDxfId="196" headerRowBorderDxfId="197" tableBorderDxfId="195" totalsRowBorderDxfId="194">
  <autoFilter ref="A1:AN38" xr:uid="{4B85C8C0-D087-4D48-9E65-AF70C439B36D}"/>
  <tableColumns count="40">
    <tableColumn id="1" xr3:uid="{537F76B1-0773-408D-AD11-67AD04BFF52D}" name="Date" dataDxfId="193"/>
    <tableColumn id="2" xr3:uid="{0008A3F2-641C-4618-8519-1BB2BB8CD8F1}" name="AS (Acc. Suspects)" dataDxfId="192"/>
    <tableColumn id="33" xr3:uid="{B1F41BDB-6F83-45BD-886D-945164699B24}" name="AC (Acc. Confirmed)" dataDxfId="191"/>
    <tableColumn id="35" xr3:uid="{D8AF82E6-615D-4268-9F5D-45734AB5BB49}" name="AR (Acc. Recovered)" dataDxfId="190"/>
    <tableColumn id="34" xr3:uid="{27A2DFCD-0B9B-4F48-B9EF-2777BE72D531}" name="AD (Acc. Deaths)" dataDxfId="189"/>
    <tableColumn id="39" xr3:uid="{A6FE9DB6-7EF5-4D96-B970-1E4084DE08C6}" name="AN (Acc. Negatives)" dataDxfId="188"/>
    <tableColumn id="38" xr3:uid="{F3572767-B889-4E30-A84E-C02E3F871279}" name="AH (Acc. Hospital)" dataDxfId="187"/>
    <tableColumn id="40" xr3:uid="{904CA045-71CF-4120-9C54-29CFD3B51156}" name="AI (Acc. ICU)" dataDxfId="186"/>
    <tableColumn id="37" xr3:uid="{1713B47D-516C-43E5-BB78-70FCE1C56DFC}" name="AL (Acc. Pending Lab)" dataDxfId="185"/>
    <tableColumn id="36" xr3:uid="{14A03D4F-82FF-430E-B0F4-6CB3B0E8AFA8}" name="AV (Acc. Surveillance)" dataDxfId="184"/>
    <tableColumn id="3" xr3:uid="{B05831DB-9EFA-484C-8251-3E968EF874D8}" name="DNS (Daily New Suspects)" dataDxfId="183"/>
    <tableColumn id="44" xr3:uid="{77353AAF-2FDA-4BBD-8786-4C210674B1BF}" name="DNC (Daily New Confirmed)" dataDxfId="182"/>
    <tableColumn id="45" xr3:uid="{C6181719-CC5E-4E1A-AC6B-2A5D74E2B3E8}" name="DNR (Daily New Recovered)" dataDxfId="181"/>
    <tableColumn id="46" xr3:uid="{51A594EE-5359-44DA-B689-56648C363749}" name="DND (Daily New Deaths)" dataDxfId="180"/>
    <tableColumn id="47" xr3:uid="{B7648E74-EBC4-484E-88B3-0045CEEB410F}" name="DNN (Daily New Negatives)" dataDxfId="179">
      <calculatedColumnFormula>Data[[#This Row],[AN (Acc. Negatives)]]-F1</calculatedColumnFormula>
    </tableColumn>
    <tableColumn id="42" xr3:uid="{737786A2-9F98-4CD5-AECE-E2E2D3BADFF1}" name="DNH (Daily New Hospital)" dataDxfId="178">
      <calculatedColumnFormula>Data[[#This Row],[AH (Acc. Hospital)]]-G1</calculatedColumnFormula>
    </tableColumn>
    <tableColumn id="43" xr3:uid="{BFCA8C58-56C5-48D8-B0D3-B4B44031A59A}" name="DNI (Daily New ICU)" dataDxfId="177">
      <calculatedColumnFormula>Data[[#This Row],[AI (Acc. ICU)]]-H1</calculatedColumnFormula>
    </tableColumn>
    <tableColumn id="48" xr3:uid="{6CACEBF4-593A-46BC-A478-6480A9259D84}" name="DNL (Daily New Pending Lab)" dataDxfId="176">
      <calculatedColumnFormula>Data[[#This Row],[AL (Acc. Pending Lab)]]-I1</calculatedColumnFormula>
    </tableColumn>
    <tableColumn id="41" xr3:uid="{ABA14777-C6C0-4F6C-BC57-D83D38487AE9}" name="DNV (Daily New Surveillance)" dataDxfId="175">
      <calculatedColumnFormula>Data[[#This Row],[AV (Acc. Surveillance)]]-J1</calculatedColumnFormula>
    </tableColumn>
    <tableColumn id="49" xr3:uid="{DE0E97D8-28EF-47F0-8805-8CD1C1585AC7}" name="Active Cases" dataDxfId="174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73">
      <calculatedColumnFormula>Data[[#This Row],[DNS (Daily New Suspects)]]/B1</calculatedColumnFormula>
    </tableColumn>
    <tableColumn id="50" xr3:uid="{F83577D1-CD7F-4B76-8269-2AAC4EE28699}" name="DNC / Prev AC" dataDxfId="172">
      <calculatedColumnFormula>Data[[#This Row],[DNC (Daily New Confirmed)]]/C1</calculatedColumnFormula>
    </tableColumn>
    <tableColumn id="56" xr3:uid="{9C72D354-7A51-4C64-8E4D-6DD3F10A82AE}" name="DNR / Prev AR" dataDxfId="171" dataCellStyle="Percent">
      <calculatedColumnFormula>Data[[#This Row],[DNR (Daily New Recovered)]]/D1</calculatedColumnFormula>
    </tableColumn>
    <tableColumn id="57" xr3:uid="{C219B621-113A-4218-B8D9-7CBAFE2631DD}" name="DND / Prev AD" dataDxfId="170" dataCellStyle="Percent">
      <calculatedColumnFormula>Data[[#This Row],[DND (Daily New Deaths)]]/E1</calculatedColumnFormula>
    </tableColumn>
    <tableColumn id="58" xr3:uid="{00EF6CA8-850A-4528-96CE-B66FA03F79D4}" name="Dif DNS vs Prev DNS" dataDxfId="169" dataCellStyle="Comma">
      <calculatedColumnFormula>Data[[#This Row],[DNS (Daily New Suspects)]]-K1</calculatedColumnFormula>
    </tableColumn>
    <tableColumn id="54" xr3:uid="{73F5E75A-2729-485C-9F78-BC5C00CF8374}" name="Dif DNC vs Prev DNC" dataDxfId="168" dataCellStyle="Percent">
      <calculatedColumnFormula>Data[[#This Row],[DNC (Daily New Confirmed)]]-L1</calculatedColumnFormula>
    </tableColumn>
    <tableColumn id="60" xr3:uid="{A41CC914-5342-480D-A1C2-03187BEF256A}" name="AC % AS" dataDxfId="167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66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65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64">
      <calculatedColumnFormula>Data[[#This Row],[AC (Acc. Confirmed)]]/Data[[#This Row],[AN (Acc. Negatives)]]</calculatedColumnFormula>
    </tableColumn>
    <tableColumn id="66" xr3:uid="{C4A93212-B0D1-4EDC-BBB7-434A9E69C6D7}" name="AH % AC" dataDxfId="163">
      <calculatedColumnFormula>Data[[#This Row],[AH (Acc. Hospital)]]/Data[[#This Row],[AC (Acc. Confirmed)]]</calculatedColumnFormula>
    </tableColumn>
    <tableColumn id="67" xr3:uid="{FF08FDE4-B4F4-4855-A23B-2D2C917DBED6}" name="AI % AH" dataDxfId="162">
      <calculatedColumnFormula>Data[[#This Row],[AI (Acc. ICU)]]/Data[[#This Row],[AH (Acc. Hospital)]]</calculatedColumnFormula>
    </tableColumn>
    <tableColumn id="65" xr3:uid="{05B1C735-9629-4AE5-9401-D9B2E627C503}" name="AL % AS" dataDxfId="161">
      <calculatedColumnFormula>Data[[#This Row],[AL (Acc. Pending Lab)]]/Data[[#This Row],[AS (Acc. Suspects)]]</calculatedColumnFormula>
    </tableColumn>
    <tableColumn id="6" xr3:uid="{4BDCE953-A35F-4789-86A5-F98C4AA344AF}" name="AN % AS" dataDxfId="160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59">
      <calculatedColumnFormula>Data[[#This Row],[DNC (Daily New Confirmed)]]/Data[[#This Row],[DNS (Daily New Suspects)]]</calculatedColumnFormula>
    </tableColumn>
    <tableColumn id="64" xr3:uid="{A40F9A6C-FD69-41C8-BF89-8A30C5CA176D}" name="DNC % DNN" dataDxfId="158">
      <calculatedColumnFormula>Data[[#This Row],[DNC (Daily New Confirmed)]]/Data[[#This Row],[DNN (Daily New Negatives)]]</calculatedColumnFormula>
    </tableColumn>
    <tableColumn id="25" xr3:uid="{0951DA88-EDD7-4580-89E9-23D53B670CAC}" name="Report ID" dataDxfId="157"/>
    <tableColumn id="21" xr3:uid="{F7DAFDBF-582E-46C5-A32A-B945C74E2942}" name="Week" dataDxfId="156">
      <calculatedColumnFormula>WEEKNUM(Data[[#This Row],[Date]])</calculatedColumnFormula>
    </tableColumn>
    <tableColumn id="22" xr3:uid="{75E95CD2-5E14-44E8-AC6C-3D702007373D}" name="Month" dataDxfId="155">
      <calculatedColumnFormula>MONTH(Data[[#This Row],[Date]])</calculatedColumnFormula>
    </tableColumn>
    <tableColumn id="23" xr3:uid="{17EBFFFD-C3E6-4217-8A7D-0CC76F549881}" name="Weekday" dataDxfId="154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D8544-50CA-48F4-AD8D-B9062F6DBB03}" name="Table3" displayName="Table3" ref="G1:H8" totalsRowShown="0">
  <autoFilter ref="G1:H8" xr:uid="{DABC77B2-E5DF-487B-890C-D36BF2024A47}"/>
  <tableColumns count="2">
    <tableColumn id="1" xr3:uid="{EDCE1D47-93DF-4C77-A84F-47E81024C3C8}" name="Statistic"/>
    <tableColumn id="2" xr3:uid="{8C7FC93A-7B43-44A1-A849-B0E79F3FD8A0}" name="Value" dataDxfId="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I88" totalsRowShown="0" headerRowDxfId="36" dataDxfId="35">
  <autoFilter ref="A1:I88" xr:uid="{55C7C5FF-BF58-4905-B69E-C7F94EE3A837}"/>
  <tableColumns count="9">
    <tableColumn id="1" xr3:uid="{517BE8E7-591D-46F8-B234-3EF76B78A8F9}" name="Timeline" dataDxfId="34"/>
    <tableColumn id="2" xr3:uid="{1AE710DC-7759-41C5-A500-5EF63D1BA08E}" name="Actuals" dataDxfId="33" dataCellStyle="Comma"/>
    <tableColumn id="9" xr3:uid="{1AC4BEAA-1EC6-42DA-9AFA-858C40DF862A}" name="FCT0402" dataDxfId="10" dataCellStyle="Comma"/>
    <tableColumn id="8" xr3:uid="{9EC10721-43B9-444F-9C37-88A3CEB75D96}" name="FCT0401" dataDxfId="32" dataCellStyle="Comma"/>
    <tableColumn id="7" xr3:uid="{7D2A9759-75A8-4F81-A8B5-275D2257C718}" name="FCT0331" dataDxfId="31" dataCellStyle="Comma"/>
    <tableColumn id="6" xr3:uid="{019D8939-DC93-452C-8A1A-D158464B0ED7}" name="FCT0330" dataDxfId="30" dataCellStyle="Comma"/>
    <tableColumn id="4" xr3:uid="{7D5DDC68-F773-4B80-AE69-2070101A7700}" name="FCT0329" dataDxfId="29" dataCellStyle="Comma"/>
    <tableColumn id="5" xr3:uid="{378540BE-10CE-4A1C-9BD2-ECA3074D046B}" name="FCT0328" dataDxfId="28" dataCellStyle="Comma"/>
    <tableColumn id="3" xr3:uid="{E9BC202A-278C-4191-A924-F7FD31E1146E}" name="FCT0327" dataDxfId="27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516FB6-0E23-4427-88B7-4D925CFEF6D6}" name="Table7" displayName="Table7" ref="A1:E87" totalsRowShown="0">
  <autoFilter ref="A1:E87" xr:uid="{FA8B32F0-AE7E-40A2-8C04-EFC053886039}"/>
  <tableColumns count="5">
    <tableColumn id="1" xr3:uid="{A75738BA-2EA9-4019-81BF-A34284E0E5A9}" name="Timeline" dataDxfId="26"/>
    <tableColumn id="2" xr3:uid="{01C00E41-2B7B-40C0-9713-2E5C6D005AD2}" name="Values"/>
    <tableColumn id="3" xr3:uid="{D98470FB-1D85-432A-814A-94C7174F9128}" name="Forecast" dataDxfId="25">
      <calculatedColumnFormula>_xlfn.FORECAST.ETS(A2,$B$2:$B$37,$A$2:$A$37,1,1)</calculatedColumnFormula>
    </tableColumn>
    <tableColumn id="4" xr3:uid="{2643087F-53A2-4CC1-9233-672D51EBC3C4}" name="Lower Confidence Bound" dataDxfId="24">
      <calculatedColumnFormula>C2-_xlfn.FORECAST.ETS.CONFINT(A2,$B$2:$B$37,$A$2:$A$37,0.95,1,1)</calculatedColumnFormula>
    </tableColumn>
    <tableColumn id="5" xr3:uid="{B37BF0BB-77FF-4043-B24D-27DF125AA57B}" name="Upper Confidence Bound" dataDxfId="23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B048C3-8D1A-4603-AB4C-EBD7FCE3F7C7}" name="Table8" displayName="Table8" ref="G1:H8" totalsRowShown="0">
  <autoFilter ref="G1:H8" xr:uid="{9906C1E4-2B73-4B3C-B45E-D99003D80B4D}"/>
  <tableColumns count="2">
    <tableColumn id="1" xr3:uid="{9B8D1798-3EA4-4871-B7FC-8ECCF8E57DE9}" name="Statistic"/>
    <tableColumn id="2" xr3:uid="{12CE29E3-25D9-4194-972B-817D58E230EC}" name="Value" dataDxfId="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97F842-1C93-439B-B7F0-FBDFC8EF299E}" name="Table10" displayName="Table10" ref="A1:E88" totalsRowShown="0">
  <autoFilter ref="A1:E88" xr:uid="{108911B5-48C9-4C35-AF5B-1D059ADE09A3}"/>
  <tableColumns count="5">
    <tableColumn id="1" xr3:uid="{082019E1-787D-45D0-B02F-A78F7F6E15E5}" name="Timeline" dataDxfId="15"/>
    <tableColumn id="2" xr3:uid="{494AE370-72DA-4928-A07E-20E1BE0B5963}" name="Values"/>
    <tableColumn id="3" xr3:uid="{FB651848-8AE6-46A8-A181-7B02B223167C}" name="Forecast" dataDxfId="14">
      <calculatedColumnFormula>_xlfn.FORECAST.ETS(A2,$B$2:$B$38,$A$2:$A$38,1,1)</calculatedColumnFormula>
    </tableColumn>
    <tableColumn id="4" xr3:uid="{536D9C8E-F126-40A0-B201-F4F746748263}" name="Lower Confidence Bound" dataDxfId="13">
      <calculatedColumnFormula>C2-_xlfn.FORECAST.ETS.CONFINT(A2,$B$2:$B$38,$A$2:$A$38,0.95,1,1)</calculatedColumnFormula>
    </tableColumn>
    <tableColumn id="5" xr3:uid="{91BE93B0-E467-4CAB-905F-11E6EA099246}" name="Upper Confidence Bound" dataDxfId="12">
      <calculatedColumnFormula>C2+_xlfn.FORECAST.ETS.CONFINT(A2,$B$2:$B$38,$A$2:$A$38,0.95,1,1)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465ABF-924C-4E6F-B338-96EE17EC43F4}" name="Table11" displayName="Table11" ref="G1:H8" totalsRowShown="0">
  <autoFilter ref="G1:H8" xr:uid="{DAE0DD5E-061B-4C09-A292-9102C6B2BE9F}"/>
  <tableColumns count="2">
    <tableColumn id="1" xr3:uid="{43E647E0-68AA-4B38-A4AB-641689981D36}" name="Statistic"/>
    <tableColumn id="2" xr3:uid="{80A5A744-DFC9-4CA2-BBA5-EAD731BAF00B}" name="Value" data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FA631D-0E51-4805-A04F-22E0788EBB66}" name="Table1419" displayName="Table1419" ref="A1:C88" totalsRowShown="0" headerRowDxfId="1" dataDxfId="0">
  <autoFilter ref="A1:C88" xr:uid="{55C7C5FF-BF58-4905-B69E-C7F94EE3A837}"/>
  <tableColumns count="3">
    <tableColumn id="1" xr3:uid="{A1E66441-BCA5-438E-BC22-672E0BE0C980}" name="Timeline" dataDxfId="4"/>
    <tableColumn id="2" xr3:uid="{A626461D-D263-4B70-B15D-D8271BDBF1E0}" name="Actuals" dataDxfId="3" dataCellStyle="Comma"/>
    <tableColumn id="9" xr3:uid="{D5DB7B53-67A1-4BDA-A153-910CD22FDBE3}" name="FCT0402" dataDxfId="2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AD3615-2811-49E1-9097-E5504AEF2730}" name="Table12" displayName="Table12" ref="A1:E88" totalsRowShown="0">
  <autoFilter ref="A1:E88" xr:uid="{AAC0C37A-ED28-482C-80C7-B2EA78EFF7D1}"/>
  <tableColumns count="5">
    <tableColumn id="1" xr3:uid="{7C5E565F-B86B-4B6B-B7AD-2C1B7B0E7719}" name="Timeline" dataDxfId="9"/>
    <tableColumn id="2" xr3:uid="{60036CA7-D91A-4895-BDF0-3C3975A223E1}" name="Values"/>
    <tableColumn id="3" xr3:uid="{E9897EF0-2439-4F49-A125-79FD683B623B}" name="Forecast" dataDxfId="8">
      <calculatedColumnFormula>_xlfn.FORECAST.ETS(A2,$B$2:$B$38,$A$2:$A$38,1,1)</calculatedColumnFormula>
    </tableColumn>
    <tableColumn id="4" xr3:uid="{72E0C3FB-F6B5-4B85-8DF6-00EE85F4CD4D}" name="Lower Confidence Bound" dataDxfId="7">
      <calculatedColumnFormula>C2-_xlfn.FORECAST.ETS.CONFINT(A2,$B$2:$B$38,$A$2:$A$38,0.95,1,1)</calculatedColumnFormula>
    </tableColumn>
    <tableColumn id="5" xr3:uid="{26C646A9-591C-443B-8891-F82118BCAFAB}" name="Upper Confidence Bound" dataDxfId="6">
      <calculatedColumnFormula>C2+_xlfn.FORECAST.ETS.CONFINT(A2,$B$2:$B$38,$A$2:$A$38,0.95,1,1)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00F300-C8C9-4618-9366-AE6DF321D39B}" name="Table13" displayName="Table13" ref="G1:H8" totalsRowShown="0">
  <autoFilter ref="G1:H8" xr:uid="{87BA5325-0374-4748-9BEE-BE1DF8F87272}"/>
  <tableColumns count="2">
    <tableColumn id="1" xr3:uid="{A80BC75A-F474-4EDA-9622-392C540FA042}" name="Statistic"/>
    <tableColumn id="2" xr3:uid="{DB506290-225A-4E7A-9F73-21FD1F9F6AFB}" name="Valu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45" totalsRowShown="0" headerRowDxfId="153" dataDxfId="152" tableBorderDxfId="151">
  <autoFilter ref="A1:V45" xr:uid="{716D28C0-68F1-4C1C-B6EF-EFA31419B3FF}"/>
  <tableColumns count="22">
    <tableColumn id="1" xr3:uid="{CC312805-C04E-435F-BA24-914049467069}" name="Date" dataDxfId="150"/>
    <tableColumn id="2" xr3:uid="{F34A53F9-9834-4D04-A6E3-9C0E752F5DA2}" name="AC Norte" dataDxfId="149"/>
    <tableColumn id="3" xr3:uid="{7B3810AB-4DDF-4FC0-B031-B2DB14FCEDD0}" name="AD Norte" dataDxfId="148"/>
    <tableColumn id="4" xr3:uid="{9CDB8A2D-A353-4030-8ECA-162E3816C67C}" name="AR Norte" dataDxfId="147"/>
    <tableColumn id="5" xr3:uid="{36BCF0D9-72A6-4E78-8DDB-14EEDA107F2C}" name="AC Centro" dataDxfId="146"/>
    <tableColumn id="6" xr3:uid="{EE2C00D5-9C8A-4033-A061-691D5927E71F}" name="AD Centro" dataDxfId="145"/>
    <tableColumn id="7" xr3:uid="{7EE275A1-41B2-4817-91F0-8F0888F5812E}" name="AR Centro" dataDxfId="144"/>
    <tableColumn id="8" xr3:uid="{C5A6E775-87FA-47CA-AB7C-9ADF1E24BB28}" name="AC LVT" dataDxfId="143"/>
    <tableColumn id="9" xr3:uid="{191C6701-B51F-44F9-90F7-545DAD124133}" name="AD LVT" dataDxfId="142"/>
    <tableColumn id="10" xr3:uid="{2F528A8A-6118-4A03-9B76-68660FFEA791}" name="AR LVT" dataDxfId="141"/>
    <tableColumn id="11" xr3:uid="{F523C3C2-54B8-4B6E-B97B-A2E81BD7D6EB}" name="AC Alentejo" dataDxfId="140"/>
    <tableColumn id="12" xr3:uid="{B9F8FFBA-31A4-4754-A693-6C4BBB0A78CB}" name="AD Alentejo" dataDxfId="139"/>
    <tableColumn id="13" xr3:uid="{8FCACCF3-03AD-4891-94BD-26B7D81FC234}" name="AR Alentejo" dataDxfId="138"/>
    <tableColumn id="14" xr3:uid="{E8CB9EF7-EE2A-4030-AC64-28DB1C6B53B2}" name="AC Algarve" dataDxfId="137"/>
    <tableColumn id="15" xr3:uid="{B05E5CC3-8487-47EB-BBA8-C150F71C51AD}" name="AD Algarve" dataDxfId="136"/>
    <tableColumn id="16" xr3:uid="{75D4ABCA-D534-4F74-95C5-B6C8C5D2A4E2}" name="AR Algarve" dataDxfId="135"/>
    <tableColumn id="17" xr3:uid="{E7CED1AF-CB51-44E8-9A33-1D32F56886BA}" name="AC Açores" dataDxfId="134"/>
    <tableColumn id="18" xr3:uid="{AF019EE5-A0E2-4862-8253-2833AD481C3F}" name="AD Açores" dataDxfId="133"/>
    <tableColumn id="19" xr3:uid="{E2D43AA8-8B24-4CCB-9D65-D8687AE6DF7D}" name="AR Açores" dataDxfId="132"/>
    <tableColumn id="20" xr3:uid="{724EA442-91C0-4629-A3AB-3326ADF33032}" name="AC Madeira" dataDxfId="131"/>
    <tableColumn id="21" xr3:uid="{D330CD24-8A6B-49A0-AEE0-25C9694CA2E1}" name="AD Madeira" dataDxfId="130"/>
    <tableColumn id="22" xr3:uid="{14769248-796C-452F-AE9A-6857EA27C42C}" name="AR Madeira" dataDxfId="12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46" totalsRowShown="0" headerRowDxfId="128" dataDxfId="127">
  <autoFilter ref="A1:AE46" xr:uid="{02C0ADC7-512F-4BCE-B0EB-B87864B3F40F}"/>
  <tableColumns count="31">
    <tableColumn id="1" xr3:uid="{7050856C-DAD5-46C1-94CB-F88CE63D6337}" name="Date" dataDxfId="126"/>
    <tableColumn id="2" xr3:uid="{F1E19F5D-9B72-4546-8A78-A473DBEE8D9E}" name="00-09 M" dataDxfId="125"/>
    <tableColumn id="3" xr3:uid="{9FB683CA-0E87-4D77-AC57-F197191806E1}" name="00-09 F" dataDxfId="124"/>
    <tableColumn id="4" xr3:uid="{7E989C5A-1393-43FE-948F-995B243B53F1}" name="10-19 M" dataDxfId="123"/>
    <tableColumn id="5" xr3:uid="{DE3B0931-F62E-4572-9C56-56A738B55734}" name="10-19 F" dataDxfId="122"/>
    <tableColumn id="6" xr3:uid="{3678CB35-3E5E-4FE2-B6AA-B10D51826EF6}" name="20-29 M" dataDxfId="121"/>
    <tableColumn id="7" xr3:uid="{942A829D-A0A2-4614-8344-DB2CDC75D905}" name="20-29 F" dataDxfId="120"/>
    <tableColumn id="8" xr3:uid="{61818E1C-4FB0-47DB-B5A1-92CA0C27518E}" name="30-39 M" dataDxfId="119"/>
    <tableColumn id="9" xr3:uid="{B8D82C18-77EF-47BB-8912-A31E7103B768}" name="30-39 F" dataDxfId="118"/>
    <tableColumn id="10" xr3:uid="{46744610-3A23-4696-B5AD-E67D24EAA336}" name="40-49 M" dataDxfId="117"/>
    <tableColumn id="11" xr3:uid="{04FF77FC-7E26-475D-BD0D-60DBA85BCD81}" name="40-49 F" dataDxfId="116"/>
    <tableColumn id="12" xr3:uid="{D04A60E5-DE7D-4062-9245-6C3FEFB46A07}" name="50-59 M" dataDxfId="115"/>
    <tableColumn id="13" xr3:uid="{E5079768-93E3-4EF8-93FB-57071EEF3DC9}" name="50-59 F" dataDxfId="114"/>
    <tableColumn id="14" xr3:uid="{5B5F27A7-CF66-43F7-A51E-E8BB0BCC75BD}" name="60-69 M" dataDxfId="113"/>
    <tableColumn id="15" xr3:uid="{90514E53-00C7-4279-B156-7ABBE6A75591}" name="60-69 F" dataDxfId="112"/>
    <tableColumn id="16" xr3:uid="{BAA1495B-4924-47BB-BCD7-6B756CBAFB90}" name="70-79 M" dataDxfId="111"/>
    <tableColumn id="17" xr3:uid="{E368277F-631F-491D-907E-235696352712}" name="70-79 F" dataDxfId="110"/>
    <tableColumn id="18" xr3:uid="{2C9246C7-8738-46F3-B09E-510CAE05F203}" name="80+ M" dataDxfId="109"/>
    <tableColumn id="19" xr3:uid="{05127985-2E2C-4651-B044-0430F0F6F52C}" name="80+ F" dataDxfId="108"/>
    <tableColumn id="20" xr3:uid="{00F3BFA4-247C-4328-BC13-3E31980DF422}" name="Total" dataDxfId="107"/>
    <tableColumn id="21" xr3:uid="{639D2BFD-7297-42C0-A805-58CFDA90E37C}" name="Total M" dataDxfId="106"/>
    <tableColumn id="22" xr3:uid="{5B392D7C-BC0B-4C15-8637-161453AC7C2D}" name="Total F" dataDxfId="105"/>
    <tableColumn id="23" xr3:uid="{AF50D3C7-AD1F-469F-B0C9-DCA651EB1EC4}" name="Total 00-09" dataDxfId="104"/>
    <tableColumn id="24" xr3:uid="{D05910C3-FE3E-49B6-90F0-0D0BE865F5EB}" name="Total 10-19" dataDxfId="103"/>
    <tableColumn id="25" xr3:uid="{D252DEF6-43BC-407F-A5A6-575482DD293A}" name="Total 20-29" dataDxfId="102"/>
    <tableColumn id="26" xr3:uid="{16D7547D-3043-4114-AB74-C13D6DBCE3A7}" name="Total 30-39" dataDxfId="101"/>
    <tableColumn id="27" xr3:uid="{CEEC366B-4A9B-4434-A64D-E2B46464D1A0}" name="Total 40-49" dataDxfId="100"/>
    <tableColumn id="28" xr3:uid="{093D6877-36F1-4707-A4FC-3F965935E74B}" name="Total 50-59" dataDxfId="99"/>
    <tableColumn id="29" xr3:uid="{52665D76-598D-4617-8183-66F958F22691}" name="Total 60-69" dataDxfId="98"/>
    <tableColumn id="30" xr3:uid="{750A35CF-D196-4FDF-B40C-FD2621450DA8}" name="Total 70-79" dataDxfId="97"/>
    <tableColumn id="31" xr3:uid="{D902CA3E-BD38-4DAF-B639-9D151EDBD3CC}" name="Total 80+" dataDxfId="9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51" totalsRowShown="0" headerRowDxfId="95" dataDxfId="94" dataCellStyle="Percent">
  <autoFilter ref="A1:H51" xr:uid="{A78F4D72-024E-4CA8-A7A0-30EBD24EC1AA}"/>
  <tableColumns count="8">
    <tableColumn id="1" xr3:uid="{CF64E061-AFFE-4BC7-9645-CF6840F3D0C7}" name="Date" dataDxfId="93"/>
    <tableColumn id="2" xr3:uid="{BF18176E-0495-4890-B824-78A749CE1EFB}" name="Fever" dataDxfId="92" dataCellStyle="Percent"/>
    <tableColumn id="3" xr3:uid="{8F89F8A2-D8D1-4FA4-9FF3-4AE1FE645F05}" name="Cough" dataDxfId="91" dataCellStyle="Percent"/>
    <tableColumn id="4" xr3:uid="{528A2345-489E-4354-9957-978EE37AEFE3}" name="Breathing Difficulties" dataDxfId="90" dataCellStyle="Percent"/>
    <tableColumn id="5" xr3:uid="{1F52073C-6C2B-4753-97B5-7DEBFC25358B}" name="Cefaleia" dataDxfId="89" dataCellStyle="Percent"/>
    <tableColumn id="6" xr3:uid="{94D8D17B-7500-482D-8D2A-245E98D07015}" name="Muscle Pain" dataDxfId="88" dataCellStyle="Percent"/>
    <tableColumn id="7" xr3:uid="{75B53319-BF28-4386-9025-FF891994023D}" name="Weakness" dataDxfId="87" dataCellStyle="Percent"/>
    <tableColumn id="8" xr3:uid="{4144A88C-3D61-4F0A-8922-32C381201045}" name="% Cases" dataDxfId="86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E45" totalsRowShown="0" headerRowDxfId="85" dataDxfId="84">
  <autoFilter ref="A1:AE45" xr:uid="{047AEC0F-50FA-441C-A1B8-AF38025172DC}"/>
  <tableColumns count="31">
    <tableColumn id="1" xr3:uid="{7F4E97FC-A206-431D-B8CE-8B178487A439}" name="Date" dataDxfId="83"/>
    <tableColumn id="2" xr3:uid="{71E73F4C-2E09-40FA-8B05-C533A9A94FDC}" name="00-09 M" dataDxfId="82"/>
    <tableColumn id="3" xr3:uid="{FBBCD7E8-B33A-48D5-8A1F-6D8F4C00D1AB}" name="00-09 F" dataDxfId="81"/>
    <tableColumn id="4" xr3:uid="{E7A35254-8CCD-48CC-B523-48CF4BDA2A09}" name="10-19 M" dataDxfId="80"/>
    <tableColumn id="5" xr3:uid="{438B48ED-5C59-44FD-BBF8-0DB51A920E87}" name="10-19 F" dataDxfId="79"/>
    <tableColumn id="6" xr3:uid="{D7F0FD54-F77B-43C6-A924-3F35AFAC7EE0}" name="20-29 M" dataDxfId="78"/>
    <tableColumn id="7" xr3:uid="{2AF21253-3D08-445F-A078-969B3D1392C6}" name="20-29 F" dataDxfId="77"/>
    <tableColumn id="8" xr3:uid="{5AF1D027-5286-499B-A222-335014A353BE}" name="30-39 M" dataDxfId="76"/>
    <tableColumn id="9" xr3:uid="{0BE71BC2-843F-47B7-8641-7BEBEA29F431}" name="30-39 F" dataDxfId="75"/>
    <tableColumn id="10" xr3:uid="{E04C7A7C-45A1-4E5B-8F64-FC696D0FD24B}" name="40-49 M" dataDxfId="74"/>
    <tableColumn id="11" xr3:uid="{15E822E6-71D8-4C82-9488-DA4D32251582}" name="40-49 F" dataDxfId="73"/>
    <tableColumn id="12" xr3:uid="{7DE54C12-6FB4-4348-BEF4-E0461728FCEC}" name="50-59 M" dataDxfId="72"/>
    <tableColumn id="13" xr3:uid="{AAB36846-43A8-495A-81FF-35880082A759}" name="50-59 F" dataDxfId="71"/>
    <tableColumn id="14" xr3:uid="{C96802F4-1AE2-4D78-B177-729F1031AF6C}" name="60-69 M" dataDxfId="70"/>
    <tableColumn id="15" xr3:uid="{3BDFE657-2993-4EFE-95F8-A60363BEF897}" name="60-69 F" dataDxfId="69"/>
    <tableColumn id="16" xr3:uid="{970C9B1A-276C-48C8-9904-BF52B96574A5}" name="70-79 M" dataDxfId="68"/>
    <tableColumn id="17" xr3:uid="{9A24E52D-C94F-492C-BA75-AD8680423C15}" name="70-79 F" dataDxfId="67"/>
    <tableColumn id="18" xr3:uid="{1ADAA5DD-400B-4B54-A3E7-3BC51EDDA740}" name="80+ M" dataDxfId="66"/>
    <tableColumn id="19" xr3:uid="{C1318C6C-3089-4BC6-9FFD-D303EB20D5C8}" name="80+ F" dataDxfId="65"/>
    <tableColumn id="20" xr3:uid="{A8805D79-C20C-4688-9D15-F52AFEA3EF18}" name="Total" dataDxfId="64"/>
    <tableColumn id="21" xr3:uid="{39A8224D-9EDF-41B0-A4BE-475E4A4CC199}" name="Total M" dataDxfId="63"/>
    <tableColumn id="22" xr3:uid="{B53CCC57-8388-4829-B9A5-2B9D2FC1B347}" name="Total F" dataDxfId="62"/>
    <tableColumn id="23" xr3:uid="{F9B713DE-97EA-43B8-AA82-6F2A4C98A998}" name="Total 00-09" dataDxfId="61"/>
    <tableColumn id="24" xr3:uid="{420DF660-0CC1-403C-8620-8F38B18DBD41}" name="Total 10-19" dataDxfId="60"/>
    <tableColumn id="25" xr3:uid="{B7A6666F-D2AC-478E-B3DC-4237C73F0DD0}" name="Total 20-29" dataDxfId="59"/>
    <tableColumn id="26" xr3:uid="{59E2C8AC-CF4F-44ED-8D85-05FE8104E2FD}" name="Total 30-39" dataDxfId="58"/>
    <tableColumn id="27" xr3:uid="{90056579-466D-4DB6-A3A3-1EE8A138F641}" name="Total 40-49" dataDxfId="57"/>
    <tableColumn id="28" xr3:uid="{D9A5F6C6-ACE2-4A39-975D-796CF5408109}" name="Total 50-59" dataDxfId="56"/>
    <tableColumn id="29" xr3:uid="{0F467BB6-0302-48EE-8AE2-F84C4FFAC063}" name="Total 60-69" dataDxfId="55"/>
    <tableColumn id="30" xr3:uid="{5626C75E-6B25-47B8-88C8-65D2BBF58B4B}" name="Total 70-79" dataDxfId="54"/>
    <tableColumn id="31" xr3:uid="{19289A03-FFBD-4D20-AF71-46EFED0AD41B}" name="Total 80+" dataDxfId="5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I99" totalsRowShown="0" headerRowDxfId="52" dataDxfId="51" tableBorderDxfId="50" dataCellStyle="Comma">
  <autoFilter ref="A1:I99" xr:uid="{F215F903-A661-4A02-88A8-B5EF1B6BD985}"/>
  <tableColumns count="9">
    <tableColumn id="1" xr3:uid="{FE63B76F-DE7C-4023-925A-5B0E6DE82229}" name="Timeline" dataDxfId="49"/>
    <tableColumn id="2" xr3:uid="{76C9CB77-B863-4452-ACBD-78363520B942}" name="Actuals" dataDxfId="48" dataCellStyle="Comma"/>
    <tableColumn id="9" xr3:uid="{D000019B-765B-4008-B70F-614313F71186}" name="FCT0402" dataDxfId="16" dataCellStyle="Comma"/>
    <tableColumn id="8" xr3:uid="{9D2B7334-C487-4B3F-A351-AE3E5C398D0B}" name="FCT0401" dataDxfId="47" dataCellStyle="Comma"/>
    <tableColumn id="7" xr3:uid="{5D3CA04C-8242-41E1-B07A-94E95B8E917C}" name="FCT0331" dataDxfId="46" dataCellStyle="Comma"/>
    <tableColumn id="6" xr3:uid="{3710A67A-91F2-43DE-B91A-C84C32048B9A}" name="FCT330" dataDxfId="45" dataCellStyle="Comma"/>
    <tableColumn id="5" xr3:uid="{D8FBD313-8CA7-46DA-A7E2-48E8385395ED}" name="FCT0329" dataDxfId="44" dataCellStyle="Comma"/>
    <tableColumn id="3" xr3:uid="{3D0DE8D3-36AD-43B3-8007-CC9DC167A0C2}" name="FCT0328" dataDxfId="43" dataCellStyle="Comma"/>
    <tableColumn id="4" xr3:uid="{1503E8D9-37AB-49BD-BEFE-2B53D0459014}" name="FCT0327" dataDxfId="42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5B93C5-3BC5-495B-8DB0-4D3762E0C64D}" name="Table5" displayName="Table5" ref="A1:E87" totalsRowShown="0">
  <autoFilter ref="A1:E87" xr:uid="{BFE929FB-87D9-4EDA-BD98-42D90317223E}"/>
  <tableColumns count="5">
    <tableColumn id="1" xr3:uid="{BBFEE2DE-7590-40E0-82DA-9EEA27C55CA8}" name="Timeline" dataDxfId="41"/>
    <tableColumn id="2" xr3:uid="{E959CC23-5A73-41D5-ADE0-C4F2A8D4FC58}" name="Values"/>
    <tableColumn id="3" xr3:uid="{EDDBD07E-0998-4538-834C-DE1561F05483}" name="Forecast" dataDxfId="40">
      <calculatedColumnFormula>_xlfn.FORECAST.ETS(A2,$B$2:$B$37,$A$2:$A$37,1,1)</calculatedColumnFormula>
    </tableColumn>
    <tableColumn id="4" xr3:uid="{ABD9ABEA-A2EC-4309-A696-767F0B8B3EFA}" name="Lower Confidence Bound" dataDxfId="39">
      <calculatedColumnFormula>C2-_xlfn.FORECAST.ETS.CONFINT(A2,$B$2:$B$37,$A$2:$A$37,0.95,1,1)</calculatedColumnFormula>
    </tableColumn>
    <tableColumn id="5" xr3:uid="{F663F429-995D-4C44-A8EA-0AD127F9572E}" name="Upper Confidence Bound" dataDxfId="38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16C243-5835-459C-B1E9-B3C90AE5659E}" name="Table6" displayName="Table6" ref="G1:H8" totalsRowShown="0">
  <autoFilter ref="G1:H8" xr:uid="{17BC8FFC-E71F-4C29-A85D-89831FB1F525}"/>
  <tableColumns count="2">
    <tableColumn id="1" xr3:uid="{05577DE5-3077-4C3F-BC35-12BC7FB2655C}" name="Statistic"/>
    <tableColumn id="2" xr3:uid="{F07C01DA-3410-41C4-A826-0B9345B010D8}" name="Value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9FA01-91E5-4980-BA57-4C03B3C90452}" name="Table2" displayName="Table2" ref="A1:E88" totalsRowShown="0">
  <autoFilter ref="A1:E88" xr:uid="{47357F67-C009-4A46-91F5-5D36C02322DE}"/>
  <tableColumns count="5">
    <tableColumn id="1" xr3:uid="{0B99BEB8-59A8-47C4-B669-AA0C62D909DC}" name="Timeline" dataDxfId="21"/>
    <tableColumn id="2" xr3:uid="{188C498A-868E-484E-8DD9-A87AFED60B46}" name="Values"/>
    <tableColumn id="3" xr3:uid="{2664C017-9220-4D35-855D-3C2672BFD642}" name="Forecast" dataDxfId="20">
      <calculatedColumnFormula>_xlfn.FORECAST.ETS(A2,$B$2:$B$38,$A$2:$A$38,1,1)</calculatedColumnFormula>
    </tableColumn>
    <tableColumn id="4" xr3:uid="{7E0A3FFF-549A-4EDB-99D7-91625B0AFC7C}" name="Lower Confidence Bound" dataDxfId="19">
      <calculatedColumnFormula>C2-_xlfn.FORECAST.ETS.CONFINT(A2,$B$2:$B$38,$A$2:$A$38,0.95,1,1)</calculatedColumnFormula>
    </tableColumn>
    <tableColumn id="5" xr3:uid="{06BFDFD9-2EA6-453B-9D7B-D19508FFFE8D}" name="Upper Confidence Bound" dataDxfId="18">
      <calculatedColumnFormula>C2+_xlfn.FORECAST.ETS.CONFINT(A2,$B$2:$B$38,$A$2:$A$38,0.95,1,1)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56"/>
  <sheetViews>
    <sheetView workbookViewId="0">
      <pane ySplit="1" topLeftCell="A2" activePane="bottomLeft" state="frozen"/>
      <selection pane="bottomLeft" activeCell="AO10" sqref="AO10"/>
    </sheetView>
  </sheetViews>
  <sheetFormatPr defaultRowHeight="11.25" x14ac:dyDescent="0.2"/>
  <cols>
    <col min="1" max="1" width="8.42578125" style="10" bestFit="1" customWidth="1"/>
    <col min="2" max="10" width="5.7109375" style="18" customWidth="1"/>
    <col min="11" max="19" width="5.7109375" style="19" customWidth="1"/>
    <col min="20" max="20" width="9.5703125" style="20" bestFit="1" customWidth="1"/>
    <col min="21" max="24" width="5.7109375" style="20" customWidth="1"/>
    <col min="25" max="25" width="5.7109375" style="21" customWidth="1"/>
    <col min="26" max="28" width="5.7109375" style="22" customWidth="1"/>
    <col min="29" max="34" width="5.7109375" style="20" customWidth="1"/>
    <col min="35" max="36" width="5.7109375" style="10" customWidth="1"/>
    <col min="37" max="40" width="5.7109375" style="23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6">
        <v>25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8">
        <v>25</v>
      </c>
      <c r="L2" s="28">
        <v>0</v>
      </c>
      <c r="M2" s="28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30">
        <f>(Data[[#This Row],[AC (Acc. Confirmed)]])-(Data[[#This Row],[AR (Acc. Recovered)]]+Data[[#This Row],[AD (Acc. Deaths)]])</f>
        <v>0</v>
      </c>
      <c r="U2" s="63">
        <v>0</v>
      </c>
      <c r="V2" s="63">
        <v>0</v>
      </c>
      <c r="W2" s="63">
        <v>0</v>
      </c>
      <c r="X2" s="63">
        <v>0</v>
      </c>
      <c r="Y2" s="30"/>
      <c r="Z2" s="30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63">
        <v>0</v>
      </c>
      <c r="AE2" s="63">
        <v>0</v>
      </c>
      <c r="AF2" s="63">
        <v>0</v>
      </c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63">
        <v>0</v>
      </c>
      <c r="AK2" s="15">
        <v>0</v>
      </c>
      <c r="AL2" s="15">
        <f>WEEKNUM(Data[[#This Row],[Date]])</f>
        <v>9</v>
      </c>
      <c r="AM2" s="15">
        <f>MONTH(Data[[#This Row],[Date]])</f>
        <v>2</v>
      </c>
      <c r="AN2" s="16">
        <f>WEEKDAY(Data[[#This Row],[Date]])</f>
        <v>4</v>
      </c>
    </row>
    <row r="3" spans="1:40" ht="13.5" thickBot="1" x14ac:dyDescent="0.3">
      <c r="A3" s="11">
        <v>43888</v>
      </c>
      <c r="B3" s="26">
        <v>51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8">
        <v>26</v>
      </c>
      <c r="L3" s="28">
        <v>0</v>
      </c>
      <c r="M3" s="28">
        <v>0</v>
      </c>
      <c r="N3" s="29">
        <v>0</v>
      </c>
      <c r="O3" s="28">
        <f>Data[[#This Row],[AN (Acc. Negatives)]]-F2</f>
        <v>0</v>
      </c>
      <c r="P3" s="28">
        <f>Data[[#This Row],[AH (Acc. Hospital)]]-G2</f>
        <v>0</v>
      </c>
      <c r="Q3" s="28">
        <f>Data[[#This Row],[AI (Acc. ICU)]]-H2</f>
        <v>0</v>
      </c>
      <c r="R3" s="28">
        <f>Data[[#This Row],[AL (Acc. Pending Lab)]]-I2</f>
        <v>0</v>
      </c>
      <c r="S3" s="28">
        <f>Data[[#This Row],[AV (Acc. Surveillance)]]-J2</f>
        <v>0</v>
      </c>
      <c r="T3" s="30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63">
        <v>0</v>
      </c>
      <c r="W3" s="63">
        <v>0</v>
      </c>
      <c r="X3" s="63">
        <v>0</v>
      </c>
      <c r="Y3" s="30">
        <f>Data[[#This Row],[DNS (Daily New Suspects)]]-K2</f>
        <v>1</v>
      </c>
      <c r="Z3" s="30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63">
        <v>0</v>
      </c>
      <c r="AE3" s="63">
        <v>0</v>
      </c>
      <c r="AF3" s="63">
        <v>0</v>
      </c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63">
        <v>0</v>
      </c>
      <c r="AK3" s="15">
        <v>0</v>
      </c>
      <c r="AL3" s="15">
        <f>WEEKNUM(Data[[#This Row],[Date]])</f>
        <v>9</v>
      </c>
      <c r="AM3" s="15">
        <f>MONTH(Data[[#This Row],[Date]])</f>
        <v>2</v>
      </c>
      <c r="AN3" s="16">
        <f>WEEKDAY(Data[[#This Row],[Date]])</f>
        <v>5</v>
      </c>
    </row>
    <row r="4" spans="1:40" ht="13.5" thickBot="1" x14ac:dyDescent="0.3">
      <c r="A4" s="11">
        <v>43889</v>
      </c>
      <c r="B4" s="26">
        <v>59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8">
        <v>8</v>
      </c>
      <c r="L4" s="28">
        <v>0</v>
      </c>
      <c r="M4" s="28">
        <v>0</v>
      </c>
      <c r="N4" s="29">
        <v>0</v>
      </c>
      <c r="O4" s="28">
        <f>Data[[#This Row],[AN (Acc. Negatives)]]-F3</f>
        <v>0</v>
      </c>
      <c r="P4" s="28">
        <f>Data[[#This Row],[AH (Acc. Hospital)]]-G3</f>
        <v>0</v>
      </c>
      <c r="Q4" s="28">
        <f>Data[[#This Row],[AI (Acc. ICU)]]-H3</f>
        <v>0</v>
      </c>
      <c r="R4" s="28">
        <f>Data[[#This Row],[AL (Acc. Pending Lab)]]-I3</f>
        <v>0</v>
      </c>
      <c r="S4" s="28">
        <f>Data[[#This Row],[AV (Acc. Surveillance)]]-J3</f>
        <v>0</v>
      </c>
      <c r="T4" s="30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63">
        <v>0</v>
      </c>
      <c r="W4" s="63">
        <v>0</v>
      </c>
      <c r="X4" s="63">
        <v>0</v>
      </c>
      <c r="Y4" s="30">
        <f>Data[[#This Row],[DNS (Daily New Suspects)]]-K3</f>
        <v>-18</v>
      </c>
      <c r="Z4" s="30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63">
        <v>0</v>
      </c>
      <c r="AE4" s="63">
        <v>0</v>
      </c>
      <c r="AF4" s="63">
        <v>0</v>
      </c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63">
        <v>0</v>
      </c>
      <c r="AK4" s="15">
        <v>0</v>
      </c>
      <c r="AL4" s="15">
        <f>WEEKNUM(Data[[#This Row],[Date]])</f>
        <v>9</v>
      </c>
      <c r="AM4" s="15">
        <f>MONTH(Data[[#This Row],[Date]])</f>
        <v>2</v>
      </c>
      <c r="AN4" s="16">
        <f>WEEKDAY(Data[[#This Row],[Date]])</f>
        <v>6</v>
      </c>
    </row>
    <row r="5" spans="1:40" ht="13.5" thickBot="1" x14ac:dyDescent="0.3">
      <c r="A5" s="11">
        <v>43890</v>
      </c>
      <c r="B5" s="26">
        <v>70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8">
        <v>11</v>
      </c>
      <c r="L5" s="28">
        <v>0</v>
      </c>
      <c r="M5" s="28">
        <v>0</v>
      </c>
      <c r="N5" s="29">
        <v>0</v>
      </c>
      <c r="O5" s="28">
        <f>Data[[#This Row],[AN (Acc. Negatives)]]-F4</f>
        <v>0</v>
      </c>
      <c r="P5" s="28">
        <f>Data[[#This Row],[AH (Acc. Hospital)]]-G4</f>
        <v>0</v>
      </c>
      <c r="Q5" s="28">
        <f>Data[[#This Row],[AI (Acc. ICU)]]-H4</f>
        <v>0</v>
      </c>
      <c r="R5" s="28">
        <f>Data[[#This Row],[AL (Acc. Pending Lab)]]-I4</f>
        <v>0</v>
      </c>
      <c r="S5" s="28">
        <f>Data[[#This Row],[AV (Acc. Surveillance)]]-J4</f>
        <v>0</v>
      </c>
      <c r="T5" s="30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63">
        <v>0</v>
      </c>
      <c r="W5" s="63">
        <v>0</v>
      </c>
      <c r="X5" s="63">
        <v>0</v>
      </c>
      <c r="Y5" s="30">
        <f>Data[[#This Row],[DNS (Daily New Suspects)]]-K4</f>
        <v>3</v>
      </c>
      <c r="Z5" s="30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63">
        <v>0</v>
      </c>
      <c r="AE5" s="63">
        <v>0</v>
      </c>
      <c r="AF5" s="63">
        <v>0</v>
      </c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63">
        <v>0</v>
      </c>
      <c r="AK5" s="15">
        <v>0</v>
      </c>
      <c r="AL5" s="15">
        <f>WEEKNUM(Data[[#This Row],[Date]])</f>
        <v>9</v>
      </c>
      <c r="AM5" s="15">
        <f>MONTH(Data[[#This Row],[Date]])</f>
        <v>2</v>
      </c>
      <c r="AN5" s="16">
        <f>WEEKDAY(Data[[#This Row],[Date]])</f>
        <v>7</v>
      </c>
    </row>
    <row r="6" spans="1:40" ht="13.5" thickBot="1" x14ac:dyDescent="0.3">
      <c r="A6" s="11">
        <v>43891</v>
      </c>
      <c r="B6" s="26">
        <v>85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85</v>
      </c>
      <c r="K6" s="28">
        <v>15</v>
      </c>
      <c r="L6" s="28">
        <v>0</v>
      </c>
      <c r="M6" s="28">
        <v>0</v>
      </c>
      <c r="N6" s="29">
        <v>0</v>
      </c>
      <c r="O6" s="28">
        <f>Data[[#This Row],[AN (Acc. Negatives)]]-F5</f>
        <v>0</v>
      </c>
      <c r="P6" s="28">
        <f>Data[[#This Row],[AH (Acc. Hospital)]]-G5</f>
        <v>0</v>
      </c>
      <c r="Q6" s="28">
        <f>Data[[#This Row],[AI (Acc. ICU)]]-H5</f>
        <v>0</v>
      </c>
      <c r="R6" s="28">
        <f>Data[[#This Row],[AL (Acc. Pending Lab)]]-I5</f>
        <v>0</v>
      </c>
      <c r="S6" s="28">
        <f>Data[[#This Row],[AV (Acc. Surveillance)]]-J5</f>
        <v>85</v>
      </c>
      <c r="T6" s="30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63">
        <v>0</v>
      </c>
      <c r="W6" s="63">
        <v>0</v>
      </c>
      <c r="X6" s="63">
        <v>0</v>
      </c>
      <c r="Y6" s="30">
        <f>Data[[#This Row],[DNS (Daily New Suspects)]]-K5</f>
        <v>4</v>
      </c>
      <c r="Z6" s="30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63">
        <v>0</v>
      </c>
      <c r="AE6" s="63">
        <v>0</v>
      </c>
      <c r="AF6" s="63">
        <v>0</v>
      </c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63">
        <v>0</v>
      </c>
      <c r="AK6" s="15">
        <v>0</v>
      </c>
      <c r="AL6" s="15">
        <f>WEEKNUM(Data[[#This Row],[Date]])</f>
        <v>10</v>
      </c>
      <c r="AM6" s="15">
        <f>MONTH(Data[[#This Row],[Date]])</f>
        <v>3</v>
      </c>
      <c r="AN6" s="16">
        <f>WEEKDAY(Data[[#This Row],[Date]])</f>
        <v>1</v>
      </c>
    </row>
    <row r="7" spans="1:40" ht="13.5" thickBot="1" x14ac:dyDescent="0.3">
      <c r="A7" s="11">
        <v>43892</v>
      </c>
      <c r="B7" s="26">
        <v>85</v>
      </c>
      <c r="C7" s="26">
        <v>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8">
        <v>0</v>
      </c>
      <c r="L7" s="28">
        <v>2</v>
      </c>
      <c r="M7" s="28">
        <v>0</v>
      </c>
      <c r="N7" s="29">
        <v>0</v>
      </c>
      <c r="O7" s="28">
        <f>Data[[#This Row],[AN (Acc. Negatives)]]-F6</f>
        <v>0</v>
      </c>
      <c r="P7" s="28">
        <f>Data[[#This Row],[AH (Acc. Hospital)]]-G6</f>
        <v>0</v>
      </c>
      <c r="Q7" s="28">
        <f>Data[[#This Row],[AI (Acc. ICU)]]-H6</f>
        <v>0</v>
      </c>
      <c r="R7" s="28">
        <f>Data[[#This Row],[AL (Acc. Pending Lab)]]-I6</f>
        <v>0</v>
      </c>
      <c r="S7" s="28">
        <f>Data[[#This Row],[AV (Acc. Surveillance)]]-J6</f>
        <v>-85</v>
      </c>
      <c r="T7" s="30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63">
        <v>0</v>
      </c>
      <c r="W7" s="63">
        <v>0</v>
      </c>
      <c r="X7" s="63">
        <v>0</v>
      </c>
      <c r="Y7" s="30">
        <f>Data[[#This Row],[DNS (Daily New Suspects)]]-K6</f>
        <v>-15</v>
      </c>
      <c r="Z7" s="30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63">
        <v>0</v>
      </c>
      <c r="AE7" s="12">
        <f>Data[[#This Row],[AH (Acc. Hospital)]]/Data[[#This Row],[AC (Acc. Confirmed)]]</f>
        <v>0</v>
      </c>
      <c r="AF7" s="63">
        <v>0</v>
      </c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63">
        <v>0</v>
      </c>
      <c r="AJ7" s="63">
        <v>0</v>
      </c>
      <c r="AK7" s="15">
        <v>0</v>
      </c>
      <c r="AL7" s="15">
        <f>WEEKNUM(Data[[#This Row],[Date]])</f>
        <v>10</v>
      </c>
      <c r="AM7" s="15">
        <f>MONTH(Data[[#This Row],[Date]])</f>
        <v>3</v>
      </c>
      <c r="AN7" s="16">
        <f>WEEKDAY(Data[[#This Row],[Date]])</f>
        <v>2</v>
      </c>
    </row>
    <row r="8" spans="1:40" ht="13.5" thickBot="1" x14ac:dyDescent="0.3">
      <c r="A8" s="11">
        <v>43893</v>
      </c>
      <c r="B8" s="26">
        <v>101</v>
      </c>
      <c r="C8" s="26">
        <v>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101</v>
      </c>
      <c r="K8" s="28">
        <v>16</v>
      </c>
      <c r="L8" s="28">
        <v>2</v>
      </c>
      <c r="M8" s="28">
        <v>0</v>
      </c>
      <c r="N8" s="29">
        <v>0</v>
      </c>
      <c r="O8" s="28">
        <f>Data[[#This Row],[AN (Acc. Negatives)]]-F7</f>
        <v>0</v>
      </c>
      <c r="P8" s="28">
        <f>Data[[#This Row],[AH (Acc. Hospital)]]-G7</f>
        <v>0</v>
      </c>
      <c r="Q8" s="28">
        <f>Data[[#This Row],[AI (Acc. ICU)]]-H7</f>
        <v>0</v>
      </c>
      <c r="R8" s="28">
        <f>Data[[#This Row],[AL (Acc. Pending Lab)]]-I7</f>
        <v>0</v>
      </c>
      <c r="S8" s="28">
        <f>Data[[#This Row],[AV (Acc. Surveillance)]]-J7</f>
        <v>101</v>
      </c>
      <c r="T8" s="30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63">
        <v>0</v>
      </c>
      <c r="X8" s="63">
        <v>0</v>
      </c>
      <c r="Y8" s="30">
        <f>Data[[#This Row],[DNS (Daily New Suspects)]]-K7</f>
        <v>16</v>
      </c>
      <c r="Z8" s="30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63">
        <v>0</v>
      </c>
      <c r="AE8" s="12">
        <f>Data[[#This Row],[AH (Acc. Hospital)]]/Data[[#This Row],[AC (Acc. Confirmed)]]</f>
        <v>0</v>
      </c>
      <c r="AF8" s="63">
        <v>0</v>
      </c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63">
        <v>0</v>
      </c>
      <c r="AK8" s="15">
        <v>1</v>
      </c>
      <c r="AL8" s="15">
        <f>WEEKNUM(Data[[#This Row],[Date]])</f>
        <v>10</v>
      </c>
      <c r="AM8" s="15">
        <f>MONTH(Data[[#This Row],[Date]])</f>
        <v>3</v>
      </c>
      <c r="AN8" s="16">
        <f>WEEKDAY(Data[[#This Row],[Date]])</f>
        <v>3</v>
      </c>
    </row>
    <row r="9" spans="1:40" ht="13.5" thickBot="1" x14ac:dyDescent="0.3">
      <c r="A9" s="11">
        <v>43894</v>
      </c>
      <c r="B9" s="26">
        <v>117</v>
      </c>
      <c r="C9" s="26">
        <v>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81</v>
      </c>
      <c r="K9" s="28">
        <v>16</v>
      </c>
      <c r="L9" s="28">
        <v>2</v>
      </c>
      <c r="M9" s="28">
        <v>0</v>
      </c>
      <c r="N9" s="29">
        <v>0</v>
      </c>
      <c r="O9" s="28">
        <f>Data[[#This Row],[AN (Acc. Negatives)]]-F8</f>
        <v>0</v>
      </c>
      <c r="P9" s="28">
        <f>Data[[#This Row],[AH (Acc. Hospital)]]-G8</f>
        <v>0</v>
      </c>
      <c r="Q9" s="28">
        <f>Data[[#This Row],[AI (Acc. ICU)]]-H8</f>
        <v>0</v>
      </c>
      <c r="R9" s="28">
        <f>Data[[#This Row],[AL (Acc. Pending Lab)]]-I8</f>
        <v>0</v>
      </c>
      <c r="S9" s="28">
        <f>Data[[#This Row],[AV (Acc. Surveillance)]]-J8</f>
        <v>-20</v>
      </c>
      <c r="T9" s="30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63">
        <v>0</v>
      </c>
      <c r="X9" s="63">
        <v>0</v>
      </c>
      <c r="Y9" s="30">
        <f>Data[[#This Row],[DNS (Daily New Suspects)]]-K8</f>
        <v>0</v>
      </c>
      <c r="Z9" s="30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63">
        <v>0</v>
      </c>
      <c r="AE9" s="12">
        <f>Data[[#This Row],[AH (Acc. Hospital)]]/Data[[#This Row],[AC (Acc. Confirmed)]]</f>
        <v>0</v>
      </c>
      <c r="AF9" s="63">
        <v>0</v>
      </c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63">
        <v>0</v>
      </c>
      <c r="AK9" s="15">
        <v>2</v>
      </c>
      <c r="AL9" s="15">
        <f>WEEKNUM(Data[[#This Row],[Date]])</f>
        <v>10</v>
      </c>
      <c r="AM9" s="15">
        <f>MONTH(Data[[#This Row],[Date]])</f>
        <v>3</v>
      </c>
      <c r="AN9" s="16">
        <f>WEEKDAY(Data[[#This Row],[Date]])</f>
        <v>4</v>
      </c>
    </row>
    <row r="10" spans="1:40" ht="13.5" thickBot="1" x14ac:dyDescent="0.3">
      <c r="A10" s="11">
        <v>43895</v>
      </c>
      <c r="B10" s="26">
        <v>147</v>
      </c>
      <c r="C10" s="26">
        <v>9</v>
      </c>
      <c r="D10" s="26">
        <v>0</v>
      </c>
      <c r="E10" s="26">
        <v>0</v>
      </c>
      <c r="F10" s="26">
        <v>0</v>
      </c>
      <c r="G10" s="27">
        <v>9</v>
      </c>
      <c r="H10" s="26">
        <v>0</v>
      </c>
      <c r="I10" s="26">
        <v>0</v>
      </c>
      <c r="J10" s="27">
        <v>213</v>
      </c>
      <c r="K10" s="28">
        <v>30</v>
      </c>
      <c r="L10" s="28">
        <v>3</v>
      </c>
      <c r="M10" s="28">
        <v>0</v>
      </c>
      <c r="N10" s="29">
        <v>0</v>
      </c>
      <c r="O10" s="28">
        <f>Data[[#This Row],[AN (Acc. Negatives)]]-F9</f>
        <v>0</v>
      </c>
      <c r="P10" s="28">
        <f>Data[[#This Row],[AH (Acc. Hospital)]]-G9</f>
        <v>9</v>
      </c>
      <c r="Q10" s="28">
        <f>Data[[#This Row],[AI (Acc. ICU)]]-H9</f>
        <v>0</v>
      </c>
      <c r="R10" s="28">
        <f>Data[[#This Row],[AL (Acc. Pending Lab)]]-I9</f>
        <v>0</v>
      </c>
      <c r="S10" s="28">
        <f>Data[[#This Row],[AV (Acc. Surveillance)]]-J9</f>
        <v>132</v>
      </c>
      <c r="T10" s="30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63">
        <v>0</v>
      </c>
      <c r="X10" s="63">
        <v>0</v>
      </c>
      <c r="Y10" s="30">
        <f>Data[[#This Row],[DNS (Daily New Suspects)]]-K9</f>
        <v>14</v>
      </c>
      <c r="Z10" s="30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63">
        <v>0</v>
      </c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63">
        <v>0</v>
      </c>
      <c r="AK10" s="15">
        <v>3</v>
      </c>
      <c r="AL10" s="15">
        <f>WEEKNUM(Data[[#This Row],[Date]])</f>
        <v>10</v>
      </c>
      <c r="AM10" s="15">
        <f>MONTH(Data[[#This Row],[Date]])</f>
        <v>3</v>
      </c>
      <c r="AN10" s="16">
        <f>WEEKDAY(Data[[#This Row],[Date]])</f>
        <v>5</v>
      </c>
    </row>
    <row r="11" spans="1:40" ht="13.5" thickBot="1" x14ac:dyDescent="0.3">
      <c r="A11" s="11">
        <v>43896</v>
      </c>
      <c r="B11" s="26">
        <v>181</v>
      </c>
      <c r="C11" s="26">
        <v>13</v>
      </c>
      <c r="D11" s="26">
        <v>0</v>
      </c>
      <c r="E11" s="26">
        <v>0</v>
      </c>
      <c r="F11" s="26">
        <v>0</v>
      </c>
      <c r="G11" s="27">
        <v>13</v>
      </c>
      <c r="H11" s="26">
        <v>0</v>
      </c>
      <c r="I11" s="27">
        <v>30</v>
      </c>
      <c r="J11" s="27">
        <v>354</v>
      </c>
      <c r="K11" s="28">
        <v>34</v>
      </c>
      <c r="L11" s="28">
        <v>4</v>
      </c>
      <c r="M11" s="28">
        <v>0</v>
      </c>
      <c r="N11" s="29">
        <v>0</v>
      </c>
      <c r="O11" s="28">
        <f>Data[[#This Row],[AN (Acc. Negatives)]]-F10</f>
        <v>0</v>
      </c>
      <c r="P11" s="28">
        <f>Data[[#This Row],[AH (Acc. Hospital)]]-G10</f>
        <v>4</v>
      </c>
      <c r="Q11" s="28">
        <f>Data[[#This Row],[AI (Acc. ICU)]]-H10</f>
        <v>0</v>
      </c>
      <c r="R11" s="28">
        <f>Data[[#This Row],[AL (Acc. Pending Lab)]]-I10</f>
        <v>30</v>
      </c>
      <c r="S11" s="28">
        <f>Data[[#This Row],[AV (Acc. Surveillance)]]-J10</f>
        <v>141</v>
      </c>
      <c r="T11" s="30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63">
        <v>0</v>
      </c>
      <c r="X11" s="63">
        <v>0</v>
      </c>
      <c r="Y11" s="30">
        <f>Data[[#This Row],[DNS (Daily New Suspects)]]-K10</f>
        <v>4</v>
      </c>
      <c r="Z11" s="30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63">
        <v>0</v>
      </c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63">
        <v>0</v>
      </c>
      <c r="AK11" s="15">
        <v>4</v>
      </c>
      <c r="AL11" s="15">
        <f>WEEKNUM(Data[[#This Row],[Date]])</f>
        <v>10</v>
      </c>
      <c r="AM11" s="15">
        <f>MONTH(Data[[#This Row],[Date]])</f>
        <v>3</v>
      </c>
      <c r="AN11" s="16">
        <f>WEEKDAY(Data[[#This Row],[Date]])</f>
        <v>6</v>
      </c>
    </row>
    <row r="12" spans="1:40" ht="13.5" thickBot="1" x14ac:dyDescent="0.3">
      <c r="A12" s="11">
        <v>43897</v>
      </c>
      <c r="B12" s="26">
        <v>224</v>
      </c>
      <c r="C12" s="26">
        <v>21</v>
      </c>
      <c r="D12" s="26">
        <v>0</v>
      </c>
      <c r="E12" s="26">
        <v>0</v>
      </c>
      <c r="F12" s="26">
        <v>0</v>
      </c>
      <c r="G12" s="27">
        <v>21</v>
      </c>
      <c r="H12" s="26">
        <v>0</v>
      </c>
      <c r="I12" s="27">
        <v>47</v>
      </c>
      <c r="J12" s="27">
        <v>412</v>
      </c>
      <c r="K12" s="28">
        <v>43</v>
      </c>
      <c r="L12" s="28">
        <v>8</v>
      </c>
      <c r="M12" s="28">
        <v>0</v>
      </c>
      <c r="N12" s="29">
        <v>0</v>
      </c>
      <c r="O12" s="28">
        <f>Data[[#This Row],[AN (Acc. Negatives)]]-F11</f>
        <v>0</v>
      </c>
      <c r="P12" s="28">
        <f>Data[[#This Row],[AH (Acc. Hospital)]]-G11</f>
        <v>8</v>
      </c>
      <c r="Q12" s="28">
        <f>Data[[#This Row],[AI (Acc. ICU)]]-H11</f>
        <v>0</v>
      </c>
      <c r="R12" s="28">
        <f>Data[[#This Row],[AL (Acc. Pending Lab)]]-I11</f>
        <v>17</v>
      </c>
      <c r="S12" s="28">
        <f>Data[[#This Row],[AV (Acc. Surveillance)]]-J11</f>
        <v>58</v>
      </c>
      <c r="T12" s="30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63">
        <v>0</v>
      </c>
      <c r="X12" s="63">
        <v>0</v>
      </c>
      <c r="Y12" s="30">
        <f>Data[[#This Row],[DNS (Daily New Suspects)]]-K11</f>
        <v>9</v>
      </c>
      <c r="Z12" s="30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63">
        <v>0</v>
      </c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63">
        <v>0</v>
      </c>
      <c r="AK12" s="15">
        <v>5</v>
      </c>
      <c r="AL12" s="15">
        <f>WEEKNUM(Data[[#This Row],[Date]])</f>
        <v>10</v>
      </c>
      <c r="AM12" s="15">
        <f>MONTH(Data[[#This Row],[Date]])</f>
        <v>3</v>
      </c>
      <c r="AN12" s="16">
        <f>WEEKDAY(Data[[#This Row],[Date]])</f>
        <v>7</v>
      </c>
    </row>
    <row r="13" spans="1:40" ht="13.5" thickBot="1" x14ac:dyDescent="0.3">
      <c r="A13" s="11">
        <v>43898</v>
      </c>
      <c r="B13" s="26">
        <v>281</v>
      </c>
      <c r="C13" s="26">
        <v>30</v>
      </c>
      <c r="D13" s="26">
        <v>0</v>
      </c>
      <c r="E13" s="26">
        <v>0</v>
      </c>
      <c r="F13" s="26">
        <v>0</v>
      </c>
      <c r="G13" s="27">
        <v>30</v>
      </c>
      <c r="H13" s="26">
        <v>0</v>
      </c>
      <c r="I13" s="27">
        <v>56</v>
      </c>
      <c r="J13" s="27">
        <v>447</v>
      </c>
      <c r="K13" s="28">
        <v>57</v>
      </c>
      <c r="L13" s="28">
        <v>9</v>
      </c>
      <c r="M13" s="28">
        <v>0</v>
      </c>
      <c r="N13" s="29">
        <v>0</v>
      </c>
      <c r="O13" s="28">
        <f>Data[[#This Row],[AN (Acc. Negatives)]]-F12</f>
        <v>0</v>
      </c>
      <c r="P13" s="28">
        <f>Data[[#This Row],[AH (Acc. Hospital)]]-G12</f>
        <v>9</v>
      </c>
      <c r="Q13" s="28">
        <f>Data[[#This Row],[AI (Acc. ICU)]]-H12</f>
        <v>0</v>
      </c>
      <c r="R13" s="28">
        <f>Data[[#This Row],[AL (Acc. Pending Lab)]]-I12</f>
        <v>9</v>
      </c>
      <c r="S13" s="28">
        <f>Data[[#This Row],[AV (Acc. Surveillance)]]-J12</f>
        <v>35</v>
      </c>
      <c r="T13" s="30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63">
        <v>0</v>
      </c>
      <c r="X13" s="63">
        <v>0</v>
      </c>
      <c r="Y13" s="30">
        <f>Data[[#This Row],[DNS (Daily New Suspects)]]-K12</f>
        <v>14</v>
      </c>
      <c r="Z13" s="30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63">
        <v>0</v>
      </c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63">
        <v>0</v>
      </c>
      <c r="AK13" s="15">
        <v>6</v>
      </c>
      <c r="AL13" s="15">
        <f>WEEKNUM(Data[[#This Row],[Date]])</f>
        <v>11</v>
      </c>
      <c r="AM13" s="15">
        <f>MONTH(Data[[#This Row],[Date]])</f>
        <v>3</v>
      </c>
      <c r="AN13" s="16">
        <f>WEEKDAY(Data[[#This Row],[Date]])</f>
        <v>1</v>
      </c>
    </row>
    <row r="14" spans="1:40" ht="13.5" thickBot="1" x14ac:dyDescent="0.3">
      <c r="A14" s="11">
        <v>43899</v>
      </c>
      <c r="B14" s="26">
        <v>339</v>
      </c>
      <c r="C14" s="26">
        <v>39</v>
      </c>
      <c r="D14" s="26">
        <v>0</v>
      </c>
      <c r="E14" s="26">
        <v>0</v>
      </c>
      <c r="F14" s="26">
        <v>0</v>
      </c>
      <c r="G14" s="27">
        <v>38</v>
      </c>
      <c r="H14" s="26">
        <v>0</v>
      </c>
      <c r="I14" s="27">
        <v>67</v>
      </c>
      <c r="J14" s="27">
        <v>496</v>
      </c>
      <c r="K14" s="28">
        <v>58</v>
      </c>
      <c r="L14" s="28">
        <v>9</v>
      </c>
      <c r="M14" s="28">
        <v>0</v>
      </c>
      <c r="N14" s="29">
        <v>0</v>
      </c>
      <c r="O14" s="28">
        <f>Data[[#This Row],[AN (Acc. Negatives)]]-F13</f>
        <v>0</v>
      </c>
      <c r="P14" s="28">
        <f>Data[[#This Row],[AH (Acc. Hospital)]]-G13</f>
        <v>8</v>
      </c>
      <c r="Q14" s="28">
        <f>Data[[#This Row],[AI (Acc. ICU)]]-H13</f>
        <v>0</v>
      </c>
      <c r="R14" s="28">
        <f>Data[[#This Row],[AL (Acc. Pending Lab)]]-I13</f>
        <v>11</v>
      </c>
      <c r="S14" s="28">
        <f>Data[[#This Row],[AV (Acc. Surveillance)]]-J13</f>
        <v>49</v>
      </c>
      <c r="T14" s="30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63">
        <v>0</v>
      </c>
      <c r="X14" s="63">
        <v>0</v>
      </c>
      <c r="Y14" s="30">
        <f>Data[[#This Row],[DNS (Daily New Suspects)]]-K13</f>
        <v>1</v>
      </c>
      <c r="Z14" s="30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63">
        <v>0</v>
      </c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63">
        <v>0</v>
      </c>
      <c r="AK14" s="15">
        <v>7</v>
      </c>
      <c r="AL14" s="15">
        <f>WEEKNUM(Data[[#This Row],[Date]])</f>
        <v>11</v>
      </c>
      <c r="AM14" s="15">
        <f>MONTH(Data[[#This Row],[Date]])</f>
        <v>3</v>
      </c>
      <c r="AN14" s="16">
        <f>WEEKDAY(Data[[#This Row],[Date]])</f>
        <v>2</v>
      </c>
    </row>
    <row r="15" spans="1:40" ht="13.5" thickBot="1" x14ac:dyDescent="0.3">
      <c r="A15" s="11">
        <v>43900</v>
      </c>
      <c r="B15" s="26">
        <v>375</v>
      </c>
      <c r="C15" s="26">
        <v>41</v>
      </c>
      <c r="D15" s="26">
        <v>0</v>
      </c>
      <c r="E15" s="26">
        <v>0</v>
      </c>
      <c r="F15" s="26">
        <v>0</v>
      </c>
      <c r="G15" s="27">
        <v>40</v>
      </c>
      <c r="H15" s="26">
        <v>0</v>
      </c>
      <c r="I15" s="27">
        <v>83</v>
      </c>
      <c r="J15" s="27">
        <v>667</v>
      </c>
      <c r="K15" s="28">
        <v>36</v>
      </c>
      <c r="L15" s="28">
        <v>2</v>
      </c>
      <c r="M15" s="28">
        <v>0</v>
      </c>
      <c r="N15" s="29">
        <v>0</v>
      </c>
      <c r="O15" s="28">
        <f>Data[[#This Row],[AN (Acc. Negatives)]]-F14</f>
        <v>0</v>
      </c>
      <c r="P15" s="28">
        <f>Data[[#This Row],[AH (Acc. Hospital)]]-G14</f>
        <v>2</v>
      </c>
      <c r="Q15" s="28">
        <f>Data[[#This Row],[AI (Acc. ICU)]]-H14</f>
        <v>0</v>
      </c>
      <c r="R15" s="28">
        <f>Data[[#This Row],[AL (Acc. Pending Lab)]]-I14</f>
        <v>16</v>
      </c>
      <c r="S15" s="28">
        <f>Data[[#This Row],[AV (Acc. Surveillance)]]-J14</f>
        <v>171</v>
      </c>
      <c r="T15" s="30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63">
        <v>0</v>
      </c>
      <c r="X15" s="63">
        <v>0</v>
      </c>
      <c r="Y15" s="30">
        <f>Data[[#This Row],[DNS (Daily New Suspects)]]-K14</f>
        <v>-22</v>
      </c>
      <c r="Z15" s="30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63">
        <v>0</v>
      </c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63">
        <v>0</v>
      </c>
      <c r="AK15" s="15">
        <v>8</v>
      </c>
      <c r="AL15" s="15">
        <f>WEEKNUM(Data[[#This Row],[Date]])</f>
        <v>11</v>
      </c>
      <c r="AM15" s="15">
        <f>MONTH(Data[[#This Row],[Date]])</f>
        <v>3</v>
      </c>
      <c r="AN15" s="16">
        <f>WEEKDAY(Data[[#This Row],[Date]])</f>
        <v>3</v>
      </c>
    </row>
    <row r="16" spans="1:40" ht="13.5" thickBot="1" x14ac:dyDescent="0.3">
      <c r="A16" s="11">
        <v>43901</v>
      </c>
      <c r="B16" s="26">
        <v>471</v>
      </c>
      <c r="C16" s="26">
        <v>59</v>
      </c>
      <c r="D16" s="26">
        <v>0</v>
      </c>
      <c r="E16" s="26">
        <v>0</v>
      </c>
      <c r="F16" s="26">
        <v>0</v>
      </c>
      <c r="G16" s="27">
        <v>57</v>
      </c>
      <c r="H16" s="26">
        <v>0</v>
      </c>
      <c r="I16" s="27">
        <v>83</v>
      </c>
      <c r="J16" s="27">
        <v>3066</v>
      </c>
      <c r="K16" s="28">
        <v>96</v>
      </c>
      <c r="L16" s="28">
        <v>18</v>
      </c>
      <c r="M16" s="28">
        <v>0</v>
      </c>
      <c r="N16" s="29">
        <v>0</v>
      </c>
      <c r="O16" s="28">
        <f>Data[[#This Row],[AN (Acc. Negatives)]]-F15</f>
        <v>0</v>
      </c>
      <c r="P16" s="28">
        <f>Data[[#This Row],[AH (Acc. Hospital)]]-G15</f>
        <v>17</v>
      </c>
      <c r="Q16" s="28">
        <f>Data[[#This Row],[AI (Acc. ICU)]]-H15</f>
        <v>0</v>
      </c>
      <c r="R16" s="28">
        <f>Data[[#This Row],[AL (Acc. Pending Lab)]]-I15</f>
        <v>0</v>
      </c>
      <c r="S16" s="28">
        <f>Data[[#This Row],[AV (Acc. Surveillance)]]-J15</f>
        <v>2399</v>
      </c>
      <c r="T16" s="30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63">
        <v>0</v>
      </c>
      <c r="X16" s="63">
        <v>0</v>
      </c>
      <c r="Y16" s="30">
        <f>Data[[#This Row],[DNS (Daily New Suspects)]]-K15</f>
        <v>60</v>
      </c>
      <c r="Z16" s="30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63">
        <v>0</v>
      </c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63">
        <v>0</v>
      </c>
      <c r="AK16" s="15">
        <v>9</v>
      </c>
      <c r="AL16" s="15">
        <f>WEEKNUM(Data[[#This Row],[Date]])</f>
        <v>11</v>
      </c>
      <c r="AM16" s="15">
        <f>MONTH(Data[[#This Row],[Date]])</f>
        <v>3</v>
      </c>
      <c r="AN16" s="16">
        <f>WEEKDAY(Data[[#This Row],[Date]])</f>
        <v>4</v>
      </c>
    </row>
    <row r="17" spans="1:40" ht="13.5" thickBot="1" x14ac:dyDescent="0.3">
      <c r="A17" s="11">
        <v>43902</v>
      </c>
      <c r="B17" s="26">
        <v>637</v>
      </c>
      <c r="C17" s="26">
        <v>78</v>
      </c>
      <c r="D17" s="26">
        <v>0</v>
      </c>
      <c r="E17" s="26">
        <v>0</v>
      </c>
      <c r="F17" s="26">
        <v>0</v>
      </c>
      <c r="G17" s="27">
        <v>69</v>
      </c>
      <c r="H17" s="26">
        <v>0</v>
      </c>
      <c r="I17" s="27">
        <v>133</v>
      </c>
      <c r="J17" s="27">
        <v>4923</v>
      </c>
      <c r="K17" s="28">
        <v>166</v>
      </c>
      <c r="L17" s="28">
        <v>19</v>
      </c>
      <c r="M17" s="28">
        <v>0</v>
      </c>
      <c r="N17" s="29">
        <v>0</v>
      </c>
      <c r="O17" s="28">
        <f>Data[[#This Row],[AN (Acc. Negatives)]]-F16</f>
        <v>0</v>
      </c>
      <c r="P17" s="28">
        <f>Data[[#This Row],[AH (Acc. Hospital)]]-G16</f>
        <v>12</v>
      </c>
      <c r="Q17" s="28">
        <f>Data[[#This Row],[AI (Acc. ICU)]]-H16</f>
        <v>0</v>
      </c>
      <c r="R17" s="28">
        <f>Data[[#This Row],[AL (Acc. Pending Lab)]]-I16</f>
        <v>50</v>
      </c>
      <c r="S17" s="28">
        <f>Data[[#This Row],[AV (Acc. Surveillance)]]-J16</f>
        <v>1857</v>
      </c>
      <c r="T17" s="30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63">
        <v>0</v>
      </c>
      <c r="X17" s="63">
        <v>0</v>
      </c>
      <c r="Y17" s="30">
        <f>Data[[#This Row],[DNS (Daily New Suspects)]]-K16</f>
        <v>70</v>
      </c>
      <c r="Z17" s="30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63">
        <v>0</v>
      </c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63">
        <v>0</v>
      </c>
      <c r="AK17" s="15">
        <v>10</v>
      </c>
      <c r="AL17" s="15">
        <f>WEEKNUM(Data[[#This Row],[Date]])</f>
        <v>11</v>
      </c>
      <c r="AM17" s="15">
        <f>MONTH(Data[[#This Row],[Date]])</f>
        <v>3</v>
      </c>
      <c r="AN17" s="16">
        <f>WEEKDAY(Data[[#This Row],[Date]])</f>
        <v>5</v>
      </c>
    </row>
    <row r="18" spans="1:40" ht="13.5" thickBot="1" x14ac:dyDescent="0.3">
      <c r="A18" s="11">
        <v>43903</v>
      </c>
      <c r="B18" s="26">
        <v>1308</v>
      </c>
      <c r="C18" s="26">
        <v>112</v>
      </c>
      <c r="D18" s="26">
        <v>0</v>
      </c>
      <c r="E18" s="26">
        <v>0</v>
      </c>
      <c r="F18" s="26">
        <v>0</v>
      </c>
      <c r="G18" s="27">
        <v>107</v>
      </c>
      <c r="H18" s="26">
        <v>0</v>
      </c>
      <c r="I18" s="27">
        <v>172</v>
      </c>
      <c r="J18" s="27">
        <v>5674</v>
      </c>
      <c r="K18" s="28">
        <v>671</v>
      </c>
      <c r="L18" s="28">
        <v>34</v>
      </c>
      <c r="M18" s="28">
        <v>0</v>
      </c>
      <c r="N18" s="29">
        <v>0</v>
      </c>
      <c r="O18" s="28">
        <f>Data[[#This Row],[AN (Acc. Negatives)]]-F17</f>
        <v>0</v>
      </c>
      <c r="P18" s="28">
        <f>Data[[#This Row],[AH (Acc. Hospital)]]-G17</f>
        <v>38</v>
      </c>
      <c r="Q18" s="28">
        <f>Data[[#This Row],[AI (Acc. ICU)]]-H17</f>
        <v>0</v>
      </c>
      <c r="R18" s="28">
        <f>Data[[#This Row],[AL (Acc. Pending Lab)]]-I17</f>
        <v>39</v>
      </c>
      <c r="S18" s="28">
        <f>Data[[#This Row],[AV (Acc. Surveillance)]]-J17</f>
        <v>751</v>
      </c>
      <c r="T18" s="30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63">
        <v>0</v>
      </c>
      <c r="X18" s="63">
        <v>0</v>
      </c>
      <c r="Y18" s="30">
        <f>Data[[#This Row],[DNS (Daily New Suspects)]]-K17</f>
        <v>505</v>
      </c>
      <c r="Z18" s="30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63">
        <v>0</v>
      </c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63">
        <v>0</v>
      </c>
      <c r="AK18" s="15">
        <v>11</v>
      </c>
      <c r="AL18" s="15">
        <f>WEEKNUM(Data[[#This Row],[Date]])</f>
        <v>11</v>
      </c>
      <c r="AM18" s="15">
        <f>MONTH(Data[[#This Row],[Date]])</f>
        <v>3</v>
      </c>
      <c r="AN18" s="16">
        <f>WEEKDAY(Data[[#This Row],[Date]])</f>
        <v>6</v>
      </c>
    </row>
    <row r="19" spans="1:40" ht="13.5" thickBot="1" x14ac:dyDescent="0.3">
      <c r="A19" s="11">
        <v>43904</v>
      </c>
      <c r="B19" s="26">
        <v>1704</v>
      </c>
      <c r="C19" s="26">
        <v>169</v>
      </c>
      <c r="D19" s="26">
        <v>1</v>
      </c>
      <c r="E19" s="26">
        <v>0</v>
      </c>
      <c r="F19" s="26">
        <v>0</v>
      </c>
      <c r="G19" s="27">
        <v>114</v>
      </c>
      <c r="H19" s="27">
        <v>10</v>
      </c>
      <c r="I19" s="27">
        <v>126</v>
      </c>
      <c r="J19" s="27">
        <v>5011</v>
      </c>
      <c r="K19" s="28">
        <v>396</v>
      </c>
      <c r="L19" s="28">
        <v>57</v>
      </c>
      <c r="M19" s="28">
        <v>1</v>
      </c>
      <c r="N19" s="29">
        <v>0</v>
      </c>
      <c r="O19" s="28">
        <f>Data[[#This Row],[AN (Acc. Negatives)]]-F18</f>
        <v>0</v>
      </c>
      <c r="P19" s="28">
        <f>Data[[#This Row],[AH (Acc. Hospital)]]-G18</f>
        <v>7</v>
      </c>
      <c r="Q19" s="28">
        <f>Data[[#This Row],[AI (Acc. ICU)]]-H18</f>
        <v>10</v>
      </c>
      <c r="R19" s="28">
        <f>Data[[#This Row],[AL (Acc. Pending Lab)]]-I18</f>
        <v>-46</v>
      </c>
      <c r="S19" s="28">
        <f>Data[[#This Row],[AV (Acc. Surveillance)]]-J18</f>
        <v>-663</v>
      </c>
      <c r="T19" s="30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63">
        <v>0</v>
      </c>
      <c r="X19" s="63">
        <v>0</v>
      </c>
      <c r="Y19" s="30">
        <f>Data[[#This Row],[DNS (Daily New Suspects)]]-K18</f>
        <v>-275</v>
      </c>
      <c r="Z19" s="30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63">
        <v>0</v>
      </c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63">
        <v>0</v>
      </c>
      <c r="AK19" s="15">
        <v>12</v>
      </c>
      <c r="AL19" s="15">
        <f>WEEKNUM(Data[[#This Row],[Date]])</f>
        <v>11</v>
      </c>
      <c r="AM19" s="15">
        <f>MONTH(Data[[#This Row],[Date]])</f>
        <v>3</v>
      </c>
      <c r="AN19" s="16">
        <f>WEEKDAY(Data[[#This Row],[Date]])</f>
        <v>7</v>
      </c>
    </row>
    <row r="20" spans="1:40" ht="13.5" thickBot="1" x14ac:dyDescent="0.3">
      <c r="A20" s="11">
        <v>43905</v>
      </c>
      <c r="B20" s="26">
        <v>2271</v>
      </c>
      <c r="C20" s="26">
        <v>245</v>
      </c>
      <c r="D20" s="26">
        <v>2</v>
      </c>
      <c r="E20" s="26">
        <v>0</v>
      </c>
      <c r="F20" s="27">
        <v>1746</v>
      </c>
      <c r="G20" s="27">
        <v>139</v>
      </c>
      <c r="H20" s="27">
        <v>9</v>
      </c>
      <c r="I20" s="27">
        <v>281</v>
      </c>
      <c r="J20" s="27">
        <v>4592</v>
      </c>
      <c r="K20" s="28">
        <v>567</v>
      </c>
      <c r="L20" s="28">
        <v>76</v>
      </c>
      <c r="M20" s="28">
        <v>1</v>
      </c>
      <c r="N20" s="29">
        <v>0</v>
      </c>
      <c r="O20" s="28">
        <f>Data[[#This Row],[AN (Acc. Negatives)]]-F19</f>
        <v>1746</v>
      </c>
      <c r="P20" s="28">
        <f>Data[[#This Row],[AH (Acc. Hospital)]]-G19</f>
        <v>25</v>
      </c>
      <c r="Q20" s="28">
        <f>Data[[#This Row],[AI (Acc. ICU)]]-H19</f>
        <v>-1</v>
      </c>
      <c r="R20" s="28">
        <f>Data[[#This Row],[AL (Acc. Pending Lab)]]-I19</f>
        <v>155</v>
      </c>
      <c r="S20" s="28">
        <f>Data[[#This Row],[AV (Acc. Surveillance)]]-J19</f>
        <v>-419</v>
      </c>
      <c r="T20" s="30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63">
        <v>0</v>
      </c>
      <c r="Y20" s="30">
        <f>Data[[#This Row],[DNS (Daily New Suspects)]]-K19</f>
        <v>171</v>
      </c>
      <c r="Z20" s="30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7">
        <f>Data[[#This Row],[DNC (Daily New Confirmed)]]/Data[[#This Row],[DNN (Daily New Negatives)]]</f>
        <v>4.3528064146620846E-2</v>
      </c>
      <c r="AK20" s="15">
        <v>13</v>
      </c>
      <c r="AL20" s="15">
        <f>WEEKNUM(Data[[#This Row],[Date]])</f>
        <v>12</v>
      </c>
      <c r="AM20" s="15">
        <f>MONTH(Data[[#This Row],[Date]])</f>
        <v>3</v>
      </c>
      <c r="AN20" s="16">
        <f>WEEKDAY(Data[[#This Row],[Date]])</f>
        <v>1</v>
      </c>
    </row>
    <row r="21" spans="1:40" ht="13.5" thickBot="1" x14ac:dyDescent="0.3">
      <c r="A21" s="11">
        <v>43906</v>
      </c>
      <c r="B21" s="26">
        <v>2908</v>
      </c>
      <c r="C21" s="26">
        <v>331</v>
      </c>
      <c r="D21" s="26">
        <v>3</v>
      </c>
      <c r="E21" s="26">
        <v>0</v>
      </c>
      <c r="F21" s="27">
        <v>2203</v>
      </c>
      <c r="G21" s="27">
        <v>139</v>
      </c>
      <c r="H21" s="27">
        <v>18</v>
      </c>
      <c r="I21" s="27">
        <v>374</v>
      </c>
      <c r="J21" s="27">
        <v>4592</v>
      </c>
      <c r="K21" s="28">
        <v>637</v>
      </c>
      <c r="L21" s="28">
        <v>86</v>
      </c>
      <c r="M21" s="28">
        <v>1</v>
      </c>
      <c r="N21" s="29">
        <v>0</v>
      </c>
      <c r="O21" s="28">
        <f>Data[[#This Row],[AN (Acc. Negatives)]]-F20</f>
        <v>457</v>
      </c>
      <c r="P21" s="28">
        <f>Data[[#This Row],[AH (Acc. Hospital)]]-G20</f>
        <v>0</v>
      </c>
      <c r="Q21" s="28">
        <f>Data[[#This Row],[AI (Acc. ICU)]]-H20</f>
        <v>9</v>
      </c>
      <c r="R21" s="28">
        <f>Data[[#This Row],[AL (Acc. Pending Lab)]]-I20</f>
        <v>93</v>
      </c>
      <c r="S21" s="28">
        <f>Data[[#This Row],[AV (Acc. Surveillance)]]-J20</f>
        <v>0</v>
      </c>
      <c r="T21" s="30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63">
        <v>0</v>
      </c>
      <c r="Y21" s="30">
        <f>Data[[#This Row],[DNS (Daily New Suspects)]]-K20</f>
        <v>70</v>
      </c>
      <c r="Z21" s="30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7">
        <f>Data[[#This Row],[DNC (Daily New Confirmed)]]/Data[[#This Row],[DNN (Daily New Negatives)]]</f>
        <v>0.18818380743982493</v>
      </c>
      <c r="AK21" s="15">
        <v>14</v>
      </c>
      <c r="AL21" s="15">
        <f>WEEKNUM(Data[[#This Row],[Date]])</f>
        <v>12</v>
      </c>
      <c r="AM21" s="15">
        <f>MONTH(Data[[#This Row],[Date]])</f>
        <v>3</v>
      </c>
      <c r="AN21" s="16">
        <f>WEEKDAY(Data[[#This Row],[Date]])</f>
        <v>2</v>
      </c>
    </row>
    <row r="22" spans="1:40" ht="13.5" thickBot="1" x14ac:dyDescent="0.3">
      <c r="A22" s="11">
        <v>43907</v>
      </c>
      <c r="B22" s="26">
        <v>4030</v>
      </c>
      <c r="C22" s="26">
        <v>448</v>
      </c>
      <c r="D22" s="26">
        <v>3</v>
      </c>
      <c r="E22" s="26">
        <v>1</v>
      </c>
      <c r="F22" s="27">
        <v>3259</v>
      </c>
      <c r="G22" s="27">
        <v>206</v>
      </c>
      <c r="H22" s="27">
        <v>17</v>
      </c>
      <c r="I22" s="27">
        <v>323</v>
      </c>
      <c r="J22" s="27">
        <v>6852</v>
      </c>
      <c r="K22" s="28">
        <v>1122</v>
      </c>
      <c r="L22" s="28">
        <v>117</v>
      </c>
      <c r="M22" s="28">
        <v>0</v>
      </c>
      <c r="N22" s="29">
        <v>1</v>
      </c>
      <c r="O22" s="28">
        <f>Data[[#This Row],[AN (Acc. Negatives)]]-F21</f>
        <v>1056</v>
      </c>
      <c r="P22" s="28">
        <f>Data[[#This Row],[AH (Acc. Hospital)]]-G21</f>
        <v>67</v>
      </c>
      <c r="Q22" s="28">
        <f>Data[[#This Row],[AI (Acc. ICU)]]-H21</f>
        <v>-1</v>
      </c>
      <c r="R22" s="28">
        <f>Data[[#This Row],[AL (Acc. Pending Lab)]]-I21</f>
        <v>-51</v>
      </c>
      <c r="S22" s="28">
        <f>Data[[#This Row],[AV (Acc. Surveillance)]]-J21</f>
        <v>2260</v>
      </c>
      <c r="T22" s="30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63">
        <v>0</v>
      </c>
      <c r="Y22" s="30">
        <f>Data[[#This Row],[DNS (Daily New Suspects)]]-K21</f>
        <v>485</v>
      </c>
      <c r="Z22" s="30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7">
        <f>Data[[#This Row],[DNC (Daily New Confirmed)]]/Data[[#This Row],[DNN (Daily New Negatives)]]</f>
        <v>0.11079545454545454</v>
      </c>
      <c r="AK22" s="15">
        <v>15</v>
      </c>
      <c r="AL22" s="15">
        <f>WEEKNUM(Data[[#This Row],[Date]])</f>
        <v>12</v>
      </c>
      <c r="AM22" s="15">
        <f>MONTH(Data[[#This Row],[Date]])</f>
        <v>3</v>
      </c>
      <c r="AN22" s="16">
        <f>WEEKDAY(Data[[#This Row],[Date]])</f>
        <v>3</v>
      </c>
    </row>
    <row r="23" spans="1:40" ht="13.5" thickBot="1" x14ac:dyDescent="0.3">
      <c r="A23" s="11">
        <v>43908</v>
      </c>
      <c r="B23" s="26">
        <v>5067</v>
      </c>
      <c r="C23" s="26">
        <v>642</v>
      </c>
      <c r="D23" s="26">
        <v>3</v>
      </c>
      <c r="E23" s="26">
        <v>2</v>
      </c>
      <c r="F23" s="27">
        <v>4074</v>
      </c>
      <c r="G23" s="27">
        <v>89</v>
      </c>
      <c r="H23" s="27">
        <v>20</v>
      </c>
      <c r="I23" s="27">
        <v>351</v>
      </c>
      <c r="J23" s="27">
        <v>6656</v>
      </c>
      <c r="K23" s="28">
        <v>1037</v>
      </c>
      <c r="L23" s="28">
        <v>194</v>
      </c>
      <c r="M23" s="28">
        <v>0</v>
      </c>
      <c r="N23" s="29">
        <v>1</v>
      </c>
      <c r="O23" s="28">
        <f>Data[[#This Row],[AN (Acc. Negatives)]]-F22</f>
        <v>815</v>
      </c>
      <c r="P23" s="28">
        <f>Data[[#This Row],[AH (Acc. Hospital)]]-G22</f>
        <v>-117</v>
      </c>
      <c r="Q23" s="28">
        <f>Data[[#This Row],[AI (Acc. ICU)]]-H22</f>
        <v>3</v>
      </c>
      <c r="R23" s="28">
        <f>Data[[#This Row],[AL (Acc. Pending Lab)]]-I22</f>
        <v>28</v>
      </c>
      <c r="S23" s="28">
        <f>Data[[#This Row],[AV (Acc. Surveillance)]]-J22</f>
        <v>-196</v>
      </c>
      <c r="T23" s="30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0">
        <f>Data[[#This Row],[DNS (Daily New Suspects)]]-K22</f>
        <v>-85</v>
      </c>
      <c r="Z23" s="30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7">
        <f>Data[[#This Row],[DNC (Daily New Confirmed)]]/Data[[#This Row],[DNN (Daily New Negatives)]]</f>
        <v>0.23803680981595093</v>
      </c>
      <c r="AK23" s="15">
        <v>16</v>
      </c>
      <c r="AL23" s="15">
        <f>WEEKNUM(Data[[#This Row],[Date]])</f>
        <v>12</v>
      </c>
      <c r="AM23" s="15">
        <f>MONTH(Data[[#This Row],[Date]])</f>
        <v>3</v>
      </c>
      <c r="AN23" s="16">
        <f>WEEKDAY(Data[[#This Row],[Date]])</f>
        <v>4</v>
      </c>
    </row>
    <row r="24" spans="1:40" ht="13.5" thickBot="1" x14ac:dyDescent="0.3">
      <c r="A24" s="11">
        <v>43909</v>
      </c>
      <c r="B24" s="26">
        <v>6061</v>
      </c>
      <c r="C24" s="26">
        <v>785</v>
      </c>
      <c r="D24" s="26">
        <v>3</v>
      </c>
      <c r="E24" s="26">
        <v>3</v>
      </c>
      <c r="F24" s="27">
        <v>4788</v>
      </c>
      <c r="G24" s="27">
        <v>89</v>
      </c>
      <c r="H24" s="27">
        <v>20</v>
      </c>
      <c r="I24" s="27">
        <v>488</v>
      </c>
      <c r="J24" s="27">
        <v>8091</v>
      </c>
      <c r="K24" s="28">
        <v>994</v>
      </c>
      <c r="L24" s="28">
        <v>143</v>
      </c>
      <c r="M24" s="28">
        <v>0</v>
      </c>
      <c r="N24" s="29">
        <v>1</v>
      </c>
      <c r="O24" s="28">
        <f>Data[[#This Row],[AN (Acc. Negatives)]]-F23</f>
        <v>714</v>
      </c>
      <c r="P24" s="28">
        <f>Data[[#This Row],[AH (Acc. Hospital)]]-G23</f>
        <v>0</v>
      </c>
      <c r="Q24" s="28">
        <f>Data[[#This Row],[AI (Acc. ICU)]]-H23</f>
        <v>0</v>
      </c>
      <c r="R24" s="28">
        <f>Data[[#This Row],[AL (Acc. Pending Lab)]]-I23</f>
        <v>137</v>
      </c>
      <c r="S24" s="28">
        <f>Data[[#This Row],[AV (Acc. Surveillance)]]-J23</f>
        <v>1435</v>
      </c>
      <c r="T24" s="30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0">
        <f>Data[[#This Row],[DNS (Daily New Suspects)]]-K23</f>
        <v>-43</v>
      </c>
      <c r="Z24" s="30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7">
        <f>Data[[#This Row],[DNC (Daily New Confirmed)]]/Data[[#This Row],[DNN (Daily New Negatives)]]</f>
        <v>0.20028011204481794</v>
      </c>
      <c r="AK24" s="15">
        <v>17</v>
      </c>
      <c r="AL24" s="15">
        <f>WEEKNUM(Data[[#This Row],[Date]])</f>
        <v>12</v>
      </c>
      <c r="AM24" s="15">
        <f>MONTH(Data[[#This Row],[Date]])</f>
        <v>3</v>
      </c>
      <c r="AN24" s="16">
        <f>WEEKDAY(Data[[#This Row],[Date]])</f>
        <v>5</v>
      </c>
    </row>
    <row r="25" spans="1:40" ht="13.5" thickBot="1" x14ac:dyDescent="0.3">
      <c r="A25" s="11">
        <v>43910</v>
      </c>
      <c r="B25" s="26">
        <v>7732</v>
      </c>
      <c r="C25" s="26">
        <v>1020</v>
      </c>
      <c r="D25" s="26">
        <v>5</v>
      </c>
      <c r="E25" s="26">
        <v>6</v>
      </c>
      <c r="F25" s="27">
        <v>5862</v>
      </c>
      <c r="G25" s="27">
        <v>126</v>
      </c>
      <c r="H25" s="27">
        <v>26</v>
      </c>
      <c r="I25" s="27">
        <v>850</v>
      </c>
      <c r="J25" s="27">
        <v>9008</v>
      </c>
      <c r="K25" s="28">
        <v>1671</v>
      </c>
      <c r="L25" s="28">
        <v>235</v>
      </c>
      <c r="M25" s="28">
        <v>2</v>
      </c>
      <c r="N25" s="29">
        <v>3</v>
      </c>
      <c r="O25" s="28">
        <f>Data[[#This Row],[AN (Acc. Negatives)]]-F24</f>
        <v>1074</v>
      </c>
      <c r="P25" s="28">
        <f>Data[[#This Row],[AH (Acc. Hospital)]]-G24</f>
        <v>37</v>
      </c>
      <c r="Q25" s="28">
        <f>Data[[#This Row],[AI (Acc. ICU)]]-H24</f>
        <v>6</v>
      </c>
      <c r="R25" s="28">
        <f>Data[[#This Row],[AL (Acc. Pending Lab)]]-I24</f>
        <v>362</v>
      </c>
      <c r="S25" s="28">
        <f>Data[[#This Row],[AV (Acc. Surveillance)]]-J24</f>
        <v>917</v>
      </c>
      <c r="T25" s="30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0">
        <f>Data[[#This Row],[DNS (Daily New Suspects)]]-K24</f>
        <v>677</v>
      </c>
      <c r="Z25" s="30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7">
        <f>Data[[#This Row],[DNC (Daily New Confirmed)]]/Data[[#This Row],[DNN (Daily New Negatives)]]</f>
        <v>0.21880819366852886</v>
      </c>
      <c r="AK25" s="15">
        <v>18</v>
      </c>
      <c r="AL25" s="15">
        <f>WEEKNUM(Data[[#This Row],[Date]])</f>
        <v>12</v>
      </c>
      <c r="AM25" s="15">
        <f>MONTH(Data[[#This Row],[Date]])</f>
        <v>3</v>
      </c>
      <c r="AN25" s="16">
        <f>WEEKDAY(Data[[#This Row],[Date]])</f>
        <v>6</v>
      </c>
    </row>
    <row r="26" spans="1:40" ht="13.5" thickBot="1" x14ac:dyDescent="0.3">
      <c r="A26" s="11">
        <v>43911</v>
      </c>
      <c r="B26" s="26">
        <v>9854</v>
      </c>
      <c r="C26" s="26">
        <v>1280</v>
      </c>
      <c r="D26" s="26">
        <v>5</v>
      </c>
      <c r="E26" s="26">
        <v>12</v>
      </c>
      <c r="F26" s="27">
        <v>7515</v>
      </c>
      <c r="G26" s="27">
        <v>156</v>
      </c>
      <c r="H26" s="27">
        <v>35</v>
      </c>
      <c r="I26" s="27">
        <v>1059</v>
      </c>
      <c r="J26" s="27">
        <v>13155</v>
      </c>
      <c r="K26" s="28">
        <v>2122</v>
      </c>
      <c r="L26" s="28">
        <v>260</v>
      </c>
      <c r="M26" s="28">
        <v>0</v>
      </c>
      <c r="N26" s="29">
        <v>6</v>
      </c>
      <c r="O26" s="28">
        <f>Data[[#This Row],[AN (Acc. Negatives)]]-F25</f>
        <v>1653</v>
      </c>
      <c r="P26" s="28">
        <f>Data[[#This Row],[AH (Acc. Hospital)]]-G25</f>
        <v>30</v>
      </c>
      <c r="Q26" s="28">
        <f>Data[[#This Row],[AI (Acc. ICU)]]-H25</f>
        <v>9</v>
      </c>
      <c r="R26" s="28">
        <f>Data[[#This Row],[AL (Acc. Pending Lab)]]-I25</f>
        <v>209</v>
      </c>
      <c r="S26" s="28">
        <f>Data[[#This Row],[AV (Acc. Surveillance)]]-J25</f>
        <v>4147</v>
      </c>
      <c r="T26" s="30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0">
        <f>Data[[#This Row],[DNS (Daily New Suspects)]]-K25</f>
        <v>451</v>
      </c>
      <c r="Z26" s="30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7">
        <f>Data[[#This Row],[DNC (Daily New Confirmed)]]/Data[[#This Row],[DNN (Daily New Negatives)]]</f>
        <v>0.15728977616454931</v>
      </c>
      <c r="AK26" s="15">
        <v>19</v>
      </c>
      <c r="AL26" s="15">
        <f>WEEKNUM(Data[[#This Row],[Date]])</f>
        <v>12</v>
      </c>
      <c r="AM26" s="15">
        <f>MONTH(Data[[#This Row],[Date]])</f>
        <v>3</v>
      </c>
      <c r="AN26" s="16">
        <f>WEEKDAY(Data[[#This Row],[Date]])</f>
        <v>7</v>
      </c>
    </row>
    <row r="27" spans="1:40" ht="13.5" thickBot="1" x14ac:dyDescent="0.3">
      <c r="A27" s="11">
        <v>43912</v>
      </c>
      <c r="B27" s="26">
        <v>11779</v>
      </c>
      <c r="C27" s="26">
        <v>1600</v>
      </c>
      <c r="D27" s="26">
        <v>5</v>
      </c>
      <c r="E27" s="26">
        <v>14</v>
      </c>
      <c r="F27" s="27">
        <v>9027</v>
      </c>
      <c r="G27" s="27">
        <v>169</v>
      </c>
      <c r="H27" s="27">
        <v>41</v>
      </c>
      <c r="I27" s="27">
        <v>1152</v>
      </c>
      <c r="J27" s="27">
        <v>12562</v>
      </c>
      <c r="K27" s="28">
        <v>1925</v>
      </c>
      <c r="L27" s="28">
        <v>320</v>
      </c>
      <c r="M27" s="28">
        <v>0</v>
      </c>
      <c r="N27" s="29">
        <v>2</v>
      </c>
      <c r="O27" s="28">
        <f>Data[[#This Row],[AN (Acc. Negatives)]]-F26</f>
        <v>1512</v>
      </c>
      <c r="P27" s="28">
        <f>Data[[#This Row],[AH (Acc. Hospital)]]-G26</f>
        <v>13</v>
      </c>
      <c r="Q27" s="28">
        <f>Data[[#This Row],[AI (Acc. ICU)]]-H26</f>
        <v>6</v>
      </c>
      <c r="R27" s="28">
        <f>Data[[#This Row],[AL (Acc. Pending Lab)]]-I26</f>
        <v>93</v>
      </c>
      <c r="S27" s="28">
        <f>Data[[#This Row],[AV (Acc. Surveillance)]]-J26</f>
        <v>-593</v>
      </c>
      <c r="T27" s="30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0">
        <f>Data[[#This Row],[DNS (Daily New Suspects)]]-K26</f>
        <v>-197</v>
      </c>
      <c r="Z27" s="30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7">
        <f>Data[[#This Row],[DNC (Daily New Confirmed)]]/Data[[#This Row],[DNN (Daily New Negatives)]]</f>
        <v>0.21164021164021163</v>
      </c>
      <c r="AK27" s="15">
        <v>20</v>
      </c>
      <c r="AL27" s="15">
        <f>WEEKNUM(Data[[#This Row],[Date]])</f>
        <v>13</v>
      </c>
      <c r="AM27" s="15">
        <f>MONTH(Data[[#This Row],[Date]])</f>
        <v>3</v>
      </c>
      <c r="AN27" s="16">
        <f>WEEKDAY(Data[[#This Row],[Date]])</f>
        <v>1</v>
      </c>
    </row>
    <row r="28" spans="1:40" ht="13.5" thickBot="1" x14ac:dyDescent="0.3">
      <c r="A28" s="11">
        <v>43913</v>
      </c>
      <c r="B28" s="26">
        <v>13674</v>
      </c>
      <c r="C28" s="26">
        <v>2060</v>
      </c>
      <c r="D28" s="26">
        <v>14</v>
      </c>
      <c r="E28" s="26">
        <v>23</v>
      </c>
      <c r="F28" s="27">
        <v>10212</v>
      </c>
      <c r="G28" s="27">
        <v>201</v>
      </c>
      <c r="H28" s="27">
        <v>47</v>
      </c>
      <c r="I28" s="27">
        <v>1402</v>
      </c>
      <c r="J28" s="27">
        <v>11842</v>
      </c>
      <c r="K28" s="28">
        <v>1895</v>
      </c>
      <c r="L28" s="28">
        <v>460</v>
      </c>
      <c r="M28" s="28">
        <v>9</v>
      </c>
      <c r="N28" s="29">
        <v>9</v>
      </c>
      <c r="O28" s="28">
        <f>Data[[#This Row],[AN (Acc. Negatives)]]-F27</f>
        <v>1185</v>
      </c>
      <c r="P28" s="28">
        <f>Data[[#This Row],[AH (Acc. Hospital)]]-G27</f>
        <v>32</v>
      </c>
      <c r="Q28" s="28">
        <f>Data[[#This Row],[AI (Acc. ICU)]]-H27</f>
        <v>6</v>
      </c>
      <c r="R28" s="28">
        <f>Data[[#This Row],[AL (Acc. Pending Lab)]]-I27</f>
        <v>250</v>
      </c>
      <c r="S28" s="28">
        <f>Data[[#This Row],[AV (Acc. Surveillance)]]-J27</f>
        <v>-720</v>
      </c>
      <c r="T28" s="30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0">
        <f>Data[[#This Row],[DNS (Daily New Suspects)]]-K27</f>
        <v>-30</v>
      </c>
      <c r="Z28" s="30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7">
        <f>Data[[#This Row],[DNC (Daily New Confirmed)]]/Data[[#This Row],[DNN (Daily New Negatives)]]</f>
        <v>0.3881856540084388</v>
      </c>
      <c r="AK28" s="15">
        <v>21</v>
      </c>
      <c r="AL28" s="15">
        <f>WEEKNUM(Data[[#This Row],[Date]])</f>
        <v>13</v>
      </c>
      <c r="AM28" s="15">
        <f>MONTH(Data[[#This Row],[Date]])</f>
        <v>3</v>
      </c>
      <c r="AN28" s="16">
        <f>WEEKDAY(Data[[#This Row],[Date]])</f>
        <v>2</v>
      </c>
    </row>
    <row r="29" spans="1:40" ht="13.5" thickBot="1" x14ac:dyDescent="0.3">
      <c r="A29" s="11">
        <v>43914</v>
      </c>
      <c r="B29" s="26">
        <v>15474</v>
      </c>
      <c r="C29" s="26">
        <v>2362</v>
      </c>
      <c r="D29" s="26">
        <v>22</v>
      </c>
      <c r="E29" s="26">
        <v>33</v>
      </c>
      <c r="F29" s="27">
        <v>11329</v>
      </c>
      <c r="G29" s="27">
        <v>203</v>
      </c>
      <c r="H29" s="27">
        <v>48</v>
      </c>
      <c r="I29" s="27">
        <v>1783</v>
      </c>
      <c r="J29" s="27">
        <v>11842</v>
      </c>
      <c r="K29" s="28">
        <v>1800</v>
      </c>
      <c r="L29" s="28">
        <v>302</v>
      </c>
      <c r="M29" s="28">
        <v>8</v>
      </c>
      <c r="N29" s="29">
        <v>10</v>
      </c>
      <c r="O29" s="28">
        <f>Data[[#This Row],[AN (Acc. Negatives)]]-F28</f>
        <v>1117</v>
      </c>
      <c r="P29" s="28">
        <f>Data[[#This Row],[AH (Acc. Hospital)]]-G28</f>
        <v>2</v>
      </c>
      <c r="Q29" s="28">
        <f>Data[[#This Row],[AI (Acc. ICU)]]-H28</f>
        <v>1</v>
      </c>
      <c r="R29" s="28">
        <f>Data[[#This Row],[AL (Acc. Pending Lab)]]-I28</f>
        <v>381</v>
      </c>
      <c r="S29" s="28">
        <f>Data[[#This Row],[AV (Acc. Surveillance)]]-J28</f>
        <v>0</v>
      </c>
      <c r="T29" s="30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0">
        <f>Data[[#This Row],[DNS (Daily New Suspects)]]-K28</f>
        <v>-95</v>
      </c>
      <c r="Z29" s="30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7">
        <f>Data[[#This Row],[DNC (Daily New Confirmed)]]/Data[[#This Row],[DNN (Daily New Negatives)]]</f>
        <v>0.27036705461056398</v>
      </c>
      <c r="AK29" s="15">
        <v>22</v>
      </c>
      <c r="AL29" s="15">
        <f>WEEKNUM(Data[[#This Row],[Date]])</f>
        <v>13</v>
      </c>
      <c r="AM29" s="15">
        <f>MONTH(Data[[#This Row],[Date]])</f>
        <v>3</v>
      </c>
      <c r="AN29" s="16">
        <f>WEEKDAY(Data[[#This Row],[Date]])</f>
        <v>3</v>
      </c>
    </row>
    <row r="30" spans="1:40" ht="13.5" thickBot="1" x14ac:dyDescent="0.3">
      <c r="A30" s="11">
        <v>43915</v>
      </c>
      <c r="B30" s="26">
        <v>21155</v>
      </c>
      <c r="C30" s="26">
        <v>2995</v>
      </c>
      <c r="D30" s="26">
        <v>22</v>
      </c>
      <c r="E30" s="26">
        <v>43</v>
      </c>
      <c r="F30" s="27">
        <v>16569</v>
      </c>
      <c r="G30" s="27">
        <v>276</v>
      </c>
      <c r="H30" s="27">
        <v>61</v>
      </c>
      <c r="I30" s="27">
        <v>1591</v>
      </c>
      <c r="J30" s="27">
        <v>13624</v>
      </c>
      <c r="K30" s="28">
        <v>5681</v>
      </c>
      <c r="L30" s="28">
        <v>633</v>
      </c>
      <c r="M30" s="28">
        <v>0</v>
      </c>
      <c r="N30" s="29">
        <v>10</v>
      </c>
      <c r="O30" s="28">
        <f>Data[[#This Row],[AN (Acc. Negatives)]]-F29</f>
        <v>5240</v>
      </c>
      <c r="P30" s="28">
        <f>Data[[#This Row],[AH (Acc. Hospital)]]-G29</f>
        <v>73</v>
      </c>
      <c r="Q30" s="28">
        <f>Data[[#This Row],[AI (Acc. ICU)]]-H29</f>
        <v>13</v>
      </c>
      <c r="R30" s="28">
        <f>Data[[#This Row],[AL (Acc. Pending Lab)]]-I29</f>
        <v>-192</v>
      </c>
      <c r="S30" s="28">
        <f>Data[[#This Row],[AV (Acc. Surveillance)]]-J29</f>
        <v>1782</v>
      </c>
      <c r="T30" s="30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0">
        <f>Data[[#This Row],[DNS (Daily New Suspects)]]-K29</f>
        <v>3881</v>
      </c>
      <c r="Z30" s="30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7">
        <f>Data[[#This Row],[DNC (Daily New Confirmed)]]/Data[[#This Row],[DNN (Daily New Negatives)]]</f>
        <v>0.12080152671755726</v>
      </c>
      <c r="AK30" s="15">
        <v>23</v>
      </c>
      <c r="AL30" s="15">
        <f>WEEKNUM(Data[[#This Row],[Date]])</f>
        <v>13</v>
      </c>
      <c r="AM30" s="15">
        <f>MONTH(Data[[#This Row],[Date]])</f>
        <v>3</v>
      </c>
      <c r="AN30" s="16">
        <f>WEEKDAY(Data[[#This Row],[Date]])</f>
        <v>4</v>
      </c>
    </row>
    <row r="31" spans="1:40" ht="13.5" thickBot="1" x14ac:dyDescent="0.3">
      <c r="A31" s="11">
        <v>43916</v>
      </c>
      <c r="B31" s="26">
        <v>22257</v>
      </c>
      <c r="C31" s="26">
        <v>3544</v>
      </c>
      <c r="D31" s="26">
        <v>43</v>
      </c>
      <c r="E31" s="26">
        <v>60</v>
      </c>
      <c r="F31" s="27">
        <v>16718</v>
      </c>
      <c r="G31" s="27">
        <v>191</v>
      </c>
      <c r="H31" s="27">
        <v>61</v>
      </c>
      <c r="I31" s="27">
        <v>1994</v>
      </c>
      <c r="J31" s="27">
        <v>14994</v>
      </c>
      <c r="K31" s="28">
        <v>1102</v>
      </c>
      <c r="L31" s="28">
        <v>549</v>
      </c>
      <c r="M31" s="28">
        <v>21</v>
      </c>
      <c r="N31" s="29">
        <v>17</v>
      </c>
      <c r="O31" s="28">
        <f>Data[[#This Row],[AN (Acc. Negatives)]]-F30</f>
        <v>149</v>
      </c>
      <c r="P31" s="28">
        <f>Data[[#This Row],[AH (Acc. Hospital)]]-G30</f>
        <v>-85</v>
      </c>
      <c r="Q31" s="28">
        <f>Data[[#This Row],[AI (Acc. ICU)]]-H30</f>
        <v>0</v>
      </c>
      <c r="R31" s="28">
        <f>Data[[#This Row],[AL (Acc. Pending Lab)]]-I30</f>
        <v>403</v>
      </c>
      <c r="S31" s="28">
        <f>Data[[#This Row],[AV (Acc. Surveillance)]]-J30</f>
        <v>1370</v>
      </c>
      <c r="T31" s="30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0">
        <f>Data[[#This Row],[DNS (Daily New Suspects)]]-K30</f>
        <v>-4579</v>
      </c>
      <c r="Z31" s="30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7">
        <f>Data[[#This Row],[DNC (Daily New Confirmed)]]/Data[[#This Row],[DNN (Daily New Negatives)]]</f>
        <v>3.6845637583892619</v>
      </c>
      <c r="AK31" s="15">
        <v>24</v>
      </c>
      <c r="AL31" s="15">
        <f>WEEKNUM(Data[[#This Row],[Date]])</f>
        <v>13</v>
      </c>
      <c r="AM31" s="15">
        <f>MONTH(Data[[#This Row],[Date]])</f>
        <v>3</v>
      </c>
      <c r="AN31" s="16">
        <f>WEEKDAY(Data[[#This Row],[Date]])</f>
        <v>5</v>
      </c>
    </row>
    <row r="32" spans="1:40" ht="13.5" thickBot="1" x14ac:dyDescent="0.3">
      <c r="A32" s="11">
        <v>43917</v>
      </c>
      <c r="B32" s="26">
        <v>25431</v>
      </c>
      <c r="C32" s="26">
        <v>4268</v>
      </c>
      <c r="D32" s="26">
        <v>43</v>
      </c>
      <c r="E32" s="26">
        <v>76</v>
      </c>
      <c r="F32" s="27">
        <v>17168</v>
      </c>
      <c r="G32" s="27">
        <v>354</v>
      </c>
      <c r="H32" s="27">
        <v>71</v>
      </c>
      <c r="I32" s="27">
        <v>3995</v>
      </c>
      <c r="J32" s="27">
        <v>19816</v>
      </c>
      <c r="K32" s="28">
        <v>3174</v>
      </c>
      <c r="L32" s="28">
        <v>724</v>
      </c>
      <c r="M32" s="28">
        <v>0</v>
      </c>
      <c r="N32" s="29">
        <v>16</v>
      </c>
      <c r="O32" s="28">
        <f>Data[[#This Row],[AN (Acc. Negatives)]]-F31</f>
        <v>450</v>
      </c>
      <c r="P32" s="28">
        <f>Data[[#This Row],[AH (Acc. Hospital)]]-G31</f>
        <v>163</v>
      </c>
      <c r="Q32" s="28">
        <f>Data[[#This Row],[AI (Acc. ICU)]]-H31</f>
        <v>10</v>
      </c>
      <c r="R32" s="28">
        <f>Data[[#This Row],[AL (Acc. Pending Lab)]]-I31</f>
        <v>2001</v>
      </c>
      <c r="S32" s="28">
        <f>Data[[#This Row],[AV (Acc. Surveillance)]]-J31</f>
        <v>4822</v>
      </c>
      <c r="T32" s="30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0">
        <f>Data[[#This Row],[DNS (Daily New Suspects)]]-K31</f>
        <v>2072</v>
      </c>
      <c r="Z32" s="30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7">
        <f>Data[[#This Row],[DNC (Daily New Confirmed)]]/Data[[#This Row],[DNN (Daily New Negatives)]]</f>
        <v>1.6088888888888888</v>
      </c>
      <c r="AK32" s="15">
        <v>25</v>
      </c>
      <c r="AL32" s="15">
        <f>WEEKNUM(Data[[#This Row],[Date]])</f>
        <v>13</v>
      </c>
      <c r="AM32" s="15">
        <f>MONTH(Data[[#This Row],[Date]])</f>
        <v>3</v>
      </c>
      <c r="AN32" s="16">
        <f>WEEKDAY(Data[[#This Row],[Date]])</f>
        <v>6</v>
      </c>
    </row>
    <row r="33" spans="1:40" ht="13.5" thickBot="1" x14ac:dyDescent="0.3">
      <c r="A33" s="11">
        <v>43918</v>
      </c>
      <c r="B33" s="26">
        <v>32754</v>
      </c>
      <c r="C33" s="26">
        <v>5170</v>
      </c>
      <c r="D33" s="26">
        <v>43</v>
      </c>
      <c r="E33" s="26">
        <v>100</v>
      </c>
      <c r="F33" s="27">
        <v>22646</v>
      </c>
      <c r="G33" s="27">
        <v>418</v>
      </c>
      <c r="H33" s="27">
        <v>89</v>
      </c>
      <c r="I33" s="27">
        <v>4938</v>
      </c>
      <c r="J33" s="27">
        <v>19927</v>
      </c>
      <c r="K33" s="28">
        <f>Data[[#This Row],[AS (Acc. Suspects)]]-B32</f>
        <v>7323</v>
      </c>
      <c r="L33" s="28">
        <f>Data[[#This Row],[AC (Acc. Confirmed)]]-C32</f>
        <v>902</v>
      </c>
      <c r="M33" s="28">
        <f>Data[[#This Row],[AR (Acc. Recovered)]]-D32</f>
        <v>0</v>
      </c>
      <c r="N33" s="29">
        <f>Data[[#This Row],[AD (Acc. Deaths)]]-E32</f>
        <v>24</v>
      </c>
      <c r="O33" s="28">
        <f>Data[[#This Row],[AN (Acc. Negatives)]]-F32</f>
        <v>5478</v>
      </c>
      <c r="P33" s="28">
        <f>Data[[#This Row],[AH (Acc. Hospital)]]-G32</f>
        <v>64</v>
      </c>
      <c r="Q33" s="28">
        <f>Data[[#This Row],[AI (Acc. ICU)]]-H32</f>
        <v>18</v>
      </c>
      <c r="R33" s="28">
        <f>Data[[#This Row],[AL (Acc. Pending Lab)]]-I32</f>
        <v>943</v>
      </c>
      <c r="S33" s="28">
        <f>Data[[#This Row],[AV (Acc. Surveillance)]]-J32</f>
        <v>111</v>
      </c>
      <c r="T33" s="30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0">
        <f>Data[[#This Row],[DNS (Daily New Suspects)]]-K32</f>
        <v>4149</v>
      </c>
      <c r="Z33" s="30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7">
        <f>Data[[#This Row],[DNC (Daily New Confirmed)]]/Data[[#This Row],[DNN (Daily New Negatives)]]</f>
        <v>0.1646586345381526</v>
      </c>
      <c r="AK33" s="15">
        <v>26</v>
      </c>
      <c r="AL33" s="15">
        <f>WEEKNUM(Data[[#This Row],[Date]])</f>
        <v>13</v>
      </c>
      <c r="AM33" s="15">
        <f>MONTH(Data[[#This Row],[Date]])</f>
        <v>3</v>
      </c>
      <c r="AN33" s="16">
        <f>WEEKDAY(Data[[#This Row],[Date]])</f>
        <v>7</v>
      </c>
    </row>
    <row r="34" spans="1:40" ht="13.5" thickBot="1" x14ac:dyDescent="0.3">
      <c r="A34" s="11">
        <v>43919</v>
      </c>
      <c r="B34" s="26">
        <v>38042</v>
      </c>
      <c r="C34" s="26">
        <v>5962</v>
      </c>
      <c r="D34" s="26">
        <v>43</v>
      </c>
      <c r="E34" s="26">
        <v>119</v>
      </c>
      <c r="F34" s="27">
        <v>26572</v>
      </c>
      <c r="G34" s="27">
        <v>486</v>
      </c>
      <c r="H34" s="27">
        <v>138</v>
      </c>
      <c r="I34" s="27">
        <v>5508</v>
      </c>
      <c r="J34" s="27">
        <v>17785</v>
      </c>
      <c r="K34" s="28">
        <f>Data[[#This Row],[AS (Acc. Suspects)]]-B33</f>
        <v>5288</v>
      </c>
      <c r="L34" s="28">
        <f>Data[[#This Row],[AC (Acc. Confirmed)]]-C33</f>
        <v>792</v>
      </c>
      <c r="M34" s="28">
        <f>Data[[#This Row],[AR (Acc. Recovered)]]-D33</f>
        <v>0</v>
      </c>
      <c r="N34" s="29">
        <f>Data[[#This Row],[AD (Acc. Deaths)]]-E33</f>
        <v>19</v>
      </c>
      <c r="O34" s="28">
        <f>Data[[#This Row],[AN (Acc. Negatives)]]-F33</f>
        <v>3926</v>
      </c>
      <c r="P34" s="28">
        <f>Data[[#This Row],[AH (Acc. Hospital)]]-G33</f>
        <v>68</v>
      </c>
      <c r="Q34" s="28">
        <f>Data[[#This Row],[AI (Acc. ICU)]]-H33</f>
        <v>49</v>
      </c>
      <c r="R34" s="28">
        <f>Data[[#This Row],[AL (Acc. Pending Lab)]]-I33</f>
        <v>570</v>
      </c>
      <c r="S34" s="28">
        <f>Data[[#This Row],[AV (Acc. Surveillance)]]-J33</f>
        <v>-2142</v>
      </c>
      <c r="T34" s="30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0">
        <f>Data[[#This Row],[DNS (Daily New Suspects)]]-K33</f>
        <v>-2035</v>
      </c>
      <c r="Z34" s="30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7">
        <f>Data[[#This Row],[DNC (Daily New Confirmed)]]/Data[[#This Row],[DNN (Daily New Negatives)]]</f>
        <v>0.20173204279164544</v>
      </c>
      <c r="AK34" s="15">
        <v>27</v>
      </c>
      <c r="AL34" s="15">
        <f>WEEKNUM(Data[[#This Row],[Date]])</f>
        <v>14</v>
      </c>
      <c r="AM34" s="15">
        <f>MONTH(Data[[#This Row],[Date]])</f>
        <v>3</v>
      </c>
      <c r="AN34" s="16">
        <f>WEEKDAY(Data[[#This Row],[Date]])</f>
        <v>1</v>
      </c>
    </row>
    <row r="35" spans="1:40" ht="13.5" thickBot="1" x14ac:dyDescent="0.3">
      <c r="A35" s="11">
        <v>43920</v>
      </c>
      <c r="B35" s="53">
        <v>44206</v>
      </c>
      <c r="C35" s="53">
        <v>6408</v>
      </c>
      <c r="D35" s="53">
        <v>43</v>
      </c>
      <c r="E35" s="53">
        <v>140</v>
      </c>
      <c r="F35" s="27">
        <v>32953</v>
      </c>
      <c r="G35" s="27">
        <v>571</v>
      </c>
      <c r="H35" s="27">
        <v>164</v>
      </c>
      <c r="I35" s="27">
        <v>4845</v>
      </c>
      <c r="J35" s="27">
        <v>11482</v>
      </c>
      <c r="K35" s="28">
        <f>Data[[#This Row],[AS (Acc. Suspects)]]-B34</f>
        <v>6164</v>
      </c>
      <c r="L35" s="28">
        <f>Data[[#This Row],[AC (Acc. Confirmed)]]-C34</f>
        <v>446</v>
      </c>
      <c r="M35" s="28">
        <f>Data[[#This Row],[AR (Acc. Recovered)]]-D34</f>
        <v>0</v>
      </c>
      <c r="N35" s="29">
        <f>Data[[#This Row],[AD (Acc. Deaths)]]-E34</f>
        <v>21</v>
      </c>
      <c r="O35" s="28">
        <f>Data[[#This Row],[AN (Acc. Negatives)]]-F34</f>
        <v>6381</v>
      </c>
      <c r="P35" s="28">
        <f>Data[[#This Row],[AH (Acc. Hospital)]]-G34</f>
        <v>85</v>
      </c>
      <c r="Q35" s="28">
        <f>Data[[#This Row],[AI (Acc. ICU)]]-H34</f>
        <v>26</v>
      </c>
      <c r="R35" s="28">
        <f>Data[[#This Row],[AL (Acc. Pending Lab)]]-I34</f>
        <v>-663</v>
      </c>
      <c r="S35" s="28">
        <f>Data[[#This Row],[AV (Acc. Surveillance)]]-J34</f>
        <v>-6303</v>
      </c>
      <c r="T35" s="30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0">
        <f>Data[[#This Row],[DNS (Daily New Suspects)]]-K34</f>
        <v>876</v>
      </c>
      <c r="Z35" s="30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7">
        <f>Data[[#This Row],[DNC (Daily New Confirmed)]]/Data[[#This Row],[DNN (Daily New Negatives)]]</f>
        <v>6.9895000783576244E-2</v>
      </c>
      <c r="AK35" s="15">
        <v>28</v>
      </c>
      <c r="AL35" s="15">
        <f>WEEKNUM(Data[[#This Row],[Date]])</f>
        <v>14</v>
      </c>
      <c r="AM35" s="15">
        <f>MONTH(Data[[#This Row],[Date]])</f>
        <v>3</v>
      </c>
      <c r="AN35" s="16">
        <f>WEEKDAY(Data[[#This Row],[Date]])</f>
        <v>2</v>
      </c>
    </row>
    <row r="36" spans="1:40" ht="13.5" thickBot="1" x14ac:dyDescent="0.3">
      <c r="A36" s="11">
        <v>43921</v>
      </c>
      <c r="B36" s="26">
        <v>52086</v>
      </c>
      <c r="C36" s="26">
        <v>7443</v>
      </c>
      <c r="D36" s="26">
        <v>43</v>
      </c>
      <c r="E36" s="26">
        <v>160</v>
      </c>
      <c r="F36" s="26">
        <v>40033</v>
      </c>
      <c r="G36" s="26">
        <v>627</v>
      </c>
      <c r="H36" s="26">
        <v>188</v>
      </c>
      <c r="I36" s="26">
        <v>4610</v>
      </c>
      <c r="J36" s="26">
        <v>19260</v>
      </c>
      <c r="K36" s="28">
        <f>Data[[#This Row],[AS (Acc. Suspects)]]-B35</f>
        <v>7880</v>
      </c>
      <c r="L36" s="28">
        <f>Data[[#This Row],[AC (Acc. Confirmed)]]-C35</f>
        <v>1035</v>
      </c>
      <c r="M36" s="28">
        <f>Data[[#This Row],[AR (Acc. Recovered)]]-D35</f>
        <v>0</v>
      </c>
      <c r="N36" s="29">
        <f>Data[[#This Row],[AD (Acc. Deaths)]]-E35</f>
        <v>20</v>
      </c>
      <c r="O36" s="28">
        <f>Data[[#This Row],[AN (Acc. Negatives)]]-F35</f>
        <v>7080</v>
      </c>
      <c r="P36" s="28">
        <f>Data[[#This Row],[AH (Acc. Hospital)]]-G35</f>
        <v>56</v>
      </c>
      <c r="Q36" s="28">
        <f>Data[[#This Row],[AI (Acc. ICU)]]-H35</f>
        <v>24</v>
      </c>
      <c r="R36" s="28">
        <f>Data[[#This Row],[AL (Acc. Pending Lab)]]-I35</f>
        <v>-235</v>
      </c>
      <c r="S36" s="28">
        <f>Data[[#This Row],[AV (Acc. Surveillance)]]-J35</f>
        <v>7778</v>
      </c>
      <c r="T36" s="30">
        <f>(Data[[#This Row],[AC (Acc. Confirmed)]])-(Data[[#This Row],[AR (Acc. Recovered)]]+Data[[#This Row],[AD (Acc. Deaths)]])</f>
        <v>7240</v>
      </c>
      <c r="U36" s="12">
        <f>Data[[#This Row],[DNS (Daily New Suspects)]]/B35</f>
        <v>0.17825634529249423</v>
      </c>
      <c r="V36" s="12">
        <f>Data[[#This Row],[DNC (Daily New Confirmed)]]/C35</f>
        <v>0.16151685393258428</v>
      </c>
      <c r="W36" s="58">
        <f>Data[[#This Row],[DNR (Daily New Recovered)]]/D35</f>
        <v>0</v>
      </c>
      <c r="X36" s="58">
        <f>Data[[#This Row],[DND (Daily New Deaths)]]/E35</f>
        <v>0.14285714285714285</v>
      </c>
      <c r="Y36" s="30">
        <f>Data[[#This Row],[DNS (Daily New Suspects)]]-K35</f>
        <v>1716</v>
      </c>
      <c r="Z36" s="30">
        <f>Data[[#This Row],[DNC (Daily New Confirmed)]]-L35</f>
        <v>589</v>
      </c>
      <c r="AA36" s="12">
        <f>Data[[#This Row],[AC (Acc. Confirmed)]]/Data[[#This Row],[AS (Acc. Suspects)]]</f>
        <v>0.14289828360787929</v>
      </c>
      <c r="AB36" s="13">
        <f>Data[[#This Row],[AR (Acc. Recovered)]]/Data[[#This Row],[AS (Acc. Suspects)]]</f>
        <v>8.2555773144415002E-4</v>
      </c>
      <c r="AC36" s="13">
        <f>Data[[#This Row],[AD (Acc. Deaths)]]/Data[[#This Row],[AS (Acc. Suspects)]]</f>
        <v>3.0718427216526512E-3</v>
      </c>
      <c r="AD36" s="12">
        <f>Data[[#This Row],[AC (Acc. Confirmed)]]/Data[[#This Row],[AN (Acc. Negatives)]]</f>
        <v>0.18592161466789897</v>
      </c>
      <c r="AE36" s="58">
        <f>Data[[#This Row],[AH (Acc. Hospital)]]/Data[[#This Row],[AC (Acc. Confirmed)]]</f>
        <v>8.4240225715437322E-2</v>
      </c>
      <c r="AF36" s="58">
        <f>Data[[#This Row],[AI (Acc. ICU)]]/Data[[#This Row],[AH (Acc. Hospital)]]</f>
        <v>0.29984051036682613</v>
      </c>
      <c r="AG36" s="58">
        <f>Data[[#This Row],[AL (Acc. Pending Lab)]]/Data[[#This Row],[AS (Acc. Suspects)]]</f>
        <v>8.8507468417617016E-2</v>
      </c>
      <c r="AH36" s="58">
        <f>Data[[#This Row],[AN (Acc. Negatives)]]/Data[[#This Row],[AS (Acc. Suspects)]]</f>
        <v>0.76859424797450371</v>
      </c>
      <c r="AI36" s="14">
        <f>Data[[#This Row],[DNC (Daily New Confirmed)]]/Data[[#This Row],[DNS (Daily New Suspects)]]</f>
        <v>0.13134517766497461</v>
      </c>
      <c r="AJ36" s="59">
        <f>Data[[#This Row],[DNC (Daily New Confirmed)]]/Data[[#This Row],[DNN (Daily New Negatives)]]</f>
        <v>0.1461864406779661</v>
      </c>
      <c r="AK36" s="15">
        <v>29</v>
      </c>
      <c r="AL36" s="16">
        <f>WEEKNUM(Data[[#This Row],[Date]])</f>
        <v>14</v>
      </c>
      <c r="AM36" s="16">
        <f>MONTH(Data[[#This Row],[Date]])</f>
        <v>3</v>
      </c>
      <c r="AN36" s="16">
        <f>WEEKDAY(Data[[#This Row],[Date]])</f>
        <v>3</v>
      </c>
    </row>
    <row r="37" spans="1:40" ht="13.5" thickBot="1" x14ac:dyDescent="0.3">
      <c r="A37" s="11">
        <v>43922</v>
      </c>
      <c r="B37" s="26">
        <v>59457</v>
      </c>
      <c r="C37" s="26">
        <v>8251</v>
      </c>
      <c r="D37" s="26">
        <v>43</v>
      </c>
      <c r="E37" s="26">
        <v>187</v>
      </c>
      <c r="F37" s="26">
        <v>46249</v>
      </c>
      <c r="G37" s="26">
        <v>726</v>
      </c>
      <c r="H37" s="26">
        <v>230</v>
      </c>
      <c r="I37" s="26">
        <v>4957</v>
      </c>
      <c r="J37" s="26">
        <v>20275</v>
      </c>
      <c r="K37" s="28">
        <f>Data[[#This Row],[AS (Acc. Suspects)]]-B36</f>
        <v>7371</v>
      </c>
      <c r="L37" s="28">
        <f>Data[[#This Row],[AC (Acc. Confirmed)]]-C36</f>
        <v>808</v>
      </c>
      <c r="M37" s="28">
        <f>Data[[#This Row],[AR (Acc. Recovered)]]-D36</f>
        <v>0</v>
      </c>
      <c r="N37" s="29">
        <f>Data[[#This Row],[AD (Acc. Deaths)]]-E36</f>
        <v>27</v>
      </c>
      <c r="O37" s="28">
        <f>Data[[#This Row],[AN (Acc. Negatives)]]-F36</f>
        <v>6216</v>
      </c>
      <c r="P37" s="28">
        <f>Data[[#This Row],[AH (Acc. Hospital)]]-G36</f>
        <v>99</v>
      </c>
      <c r="Q37" s="28">
        <f>Data[[#This Row],[AI (Acc. ICU)]]-H36</f>
        <v>42</v>
      </c>
      <c r="R37" s="28">
        <f>Data[[#This Row],[AL (Acc. Pending Lab)]]-I36</f>
        <v>347</v>
      </c>
      <c r="S37" s="28">
        <f>Data[[#This Row],[AV (Acc. Surveillance)]]-J36</f>
        <v>1015</v>
      </c>
      <c r="T37" s="30">
        <f>(Data[[#This Row],[AC (Acc. Confirmed)]])-(Data[[#This Row],[AR (Acc. Recovered)]]+Data[[#This Row],[AD (Acc. Deaths)]])</f>
        <v>8021</v>
      </c>
      <c r="U37" s="12">
        <f>Data[[#This Row],[DNS (Daily New Suspects)]]/B36</f>
        <v>0.14151595438313558</v>
      </c>
      <c r="V37" s="12">
        <f>Data[[#This Row],[DNC (Daily New Confirmed)]]/C36</f>
        <v>0.1085583769985221</v>
      </c>
      <c r="W37" s="12">
        <f>Data[[#This Row],[DNR (Daily New Recovered)]]/D36</f>
        <v>0</v>
      </c>
      <c r="X37" s="12">
        <f>Data[[#This Row],[DND (Daily New Deaths)]]/E36</f>
        <v>0.16875000000000001</v>
      </c>
      <c r="Y37" s="64">
        <f>Data[[#This Row],[DNS (Daily New Suspects)]]-K36</f>
        <v>-509</v>
      </c>
      <c r="Z37" s="64">
        <f>Data[[#This Row],[DNC (Daily New Confirmed)]]-L36</f>
        <v>-227</v>
      </c>
      <c r="AA37" s="12">
        <f>Data[[#This Row],[AC (Acc. Confirmed)]]/Data[[#This Row],[AS (Acc. Suspects)]]</f>
        <v>0.13877255831945776</v>
      </c>
      <c r="AB37" s="13">
        <f>Data[[#This Row],[AR (Acc. Recovered)]]/Data[[#This Row],[AS (Acc. Suspects)]]</f>
        <v>7.2321173284894968E-4</v>
      </c>
      <c r="AC37" s="13">
        <f>Data[[#This Row],[AD (Acc. Deaths)]]/Data[[#This Row],[AS (Acc. Suspects)]]</f>
        <v>3.1451300940175254E-3</v>
      </c>
      <c r="AD37" s="12">
        <f>Data[[#This Row],[AC (Acc. Confirmed)]]/Data[[#This Row],[AN (Acc. Negatives)]]</f>
        <v>0.17840385738070014</v>
      </c>
      <c r="AE37" s="12">
        <f>Data[[#This Row],[AH (Acc. Hospital)]]/Data[[#This Row],[AC (Acc. Confirmed)]]</f>
        <v>8.7989334626105933E-2</v>
      </c>
      <c r="AF37" s="12">
        <f>Data[[#This Row],[AI (Acc. ICU)]]/Data[[#This Row],[AH (Acc. Hospital)]]</f>
        <v>0.3168044077134986</v>
      </c>
      <c r="AG37" s="12">
        <f>Data[[#This Row],[AL (Acc. Pending Lab)]]/Data[[#This Row],[AS (Acc. Suspects)]]</f>
        <v>8.3371175807726586E-2</v>
      </c>
      <c r="AH37" s="12">
        <f>Data[[#This Row],[AN (Acc. Negatives)]]/Data[[#This Row],[AS (Acc. Suspects)]]</f>
        <v>0.77785626587281564</v>
      </c>
      <c r="AI37" s="14">
        <f>Data[[#This Row],[DNC (Daily New Confirmed)]]/Data[[#This Row],[DNS (Daily New Suspects)]]</f>
        <v>0.10961877628544295</v>
      </c>
      <c r="AJ37" s="17">
        <f>Data[[#This Row],[DNC (Daily New Confirmed)]]/Data[[#This Row],[DNN (Daily New Negatives)]]</f>
        <v>0.12998712998713</v>
      </c>
      <c r="AK37" s="15">
        <v>30</v>
      </c>
      <c r="AL37" s="16">
        <f>WEEKNUM(Data[[#This Row],[Date]])</f>
        <v>14</v>
      </c>
      <c r="AM37" s="16">
        <f>MONTH(Data[[#This Row],[Date]])</f>
        <v>4</v>
      </c>
      <c r="AN37" s="16">
        <f>WEEKDAY(Data[[#This Row],[Date]])</f>
        <v>4</v>
      </c>
    </row>
    <row r="38" spans="1:40" ht="13.5" thickBot="1" x14ac:dyDescent="0.3">
      <c r="A38" s="11">
        <v>43923</v>
      </c>
      <c r="B38" s="26">
        <v>66895</v>
      </c>
      <c r="C38" s="26">
        <v>9034</v>
      </c>
      <c r="D38" s="26">
        <v>68</v>
      </c>
      <c r="E38" s="26">
        <v>209</v>
      </c>
      <c r="F38" s="26">
        <v>52903</v>
      </c>
      <c r="G38" s="26">
        <v>1042</v>
      </c>
      <c r="H38" s="26">
        <v>240</v>
      </c>
      <c r="I38" s="26">
        <v>4958</v>
      </c>
      <c r="J38" s="26">
        <v>21798</v>
      </c>
      <c r="K38" s="28">
        <f>Data[[#This Row],[AS (Acc. Suspects)]]-B37</f>
        <v>7438</v>
      </c>
      <c r="L38" s="28">
        <f>Data[[#This Row],[AC (Acc. Confirmed)]]-C37</f>
        <v>783</v>
      </c>
      <c r="M38" s="28">
        <f>Data[[#This Row],[AR (Acc. Recovered)]]-D37</f>
        <v>25</v>
      </c>
      <c r="N38" s="29">
        <f>Data[[#This Row],[AD (Acc. Deaths)]]-E37</f>
        <v>22</v>
      </c>
      <c r="O38" s="28">
        <f>Data[[#This Row],[AN (Acc. Negatives)]]-F37</f>
        <v>6654</v>
      </c>
      <c r="P38" s="28">
        <f>Data[[#This Row],[AH (Acc. Hospital)]]-G37</f>
        <v>316</v>
      </c>
      <c r="Q38" s="28">
        <f>Data[[#This Row],[AI (Acc. ICU)]]-H37</f>
        <v>10</v>
      </c>
      <c r="R38" s="28">
        <f>Data[[#This Row],[AL (Acc. Pending Lab)]]-I37</f>
        <v>1</v>
      </c>
      <c r="S38" s="28">
        <f>Data[[#This Row],[AV (Acc. Surveillance)]]-J37</f>
        <v>1523</v>
      </c>
      <c r="T38" s="30">
        <f>(Data[[#This Row],[AC (Acc. Confirmed)]])-(Data[[#This Row],[AR (Acc. Recovered)]]+Data[[#This Row],[AD (Acc. Deaths)]])</f>
        <v>8757</v>
      </c>
      <c r="U38" s="12">
        <f>Data[[#This Row],[DNS (Daily New Suspects)]]/B37</f>
        <v>0.12509881090536018</v>
      </c>
      <c r="V38" s="12">
        <f>Data[[#This Row],[DNC (Daily New Confirmed)]]/C37</f>
        <v>9.4897588171130767E-2</v>
      </c>
      <c r="W38" s="12">
        <f>Data[[#This Row],[DNR (Daily New Recovered)]]/D37</f>
        <v>0.58139534883720934</v>
      </c>
      <c r="X38" s="12">
        <f>Data[[#This Row],[DND (Daily New Deaths)]]/E37</f>
        <v>0.11764705882352941</v>
      </c>
      <c r="Y38" s="30">
        <f>Data[[#This Row],[DNS (Daily New Suspects)]]-K37</f>
        <v>67</v>
      </c>
      <c r="Z38" s="30">
        <f>Data[[#This Row],[DNC (Daily New Confirmed)]]-L37</f>
        <v>-25</v>
      </c>
      <c r="AA38" s="12">
        <f>Data[[#This Row],[AC (Acc. Confirmed)]]/Data[[#This Row],[AS (Acc. Suspects)]]</f>
        <v>0.1350474624411391</v>
      </c>
      <c r="AB38" s="13">
        <f>Data[[#This Row],[AR (Acc. Recovered)]]/Data[[#This Row],[AS (Acc. Suspects)]]</f>
        <v>1.0165184243964421E-3</v>
      </c>
      <c r="AC38" s="13">
        <f>Data[[#This Row],[AD (Acc. Deaths)]]/Data[[#This Row],[AS (Acc. Suspects)]]</f>
        <v>3.1242992749831826E-3</v>
      </c>
      <c r="AD38" s="12">
        <f>Data[[#This Row],[AC (Acc. Confirmed)]]/Data[[#This Row],[AN (Acc. Negatives)]]</f>
        <v>0.17076536302289094</v>
      </c>
      <c r="AE38" s="12">
        <f>Data[[#This Row],[AH (Acc. Hospital)]]/Data[[#This Row],[AC (Acc. Confirmed)]]</f>
        <v>0.11534204117777286</v>
      </c>
      <c r="AF38" s="12">
        <f>Data[[#This Row],[AI (Acc. ICU)]]/Data[[#This Row],[AH (Acc. Hospital)]]</f>
        <v>0.23032629558541268</v>
      </c>
      <c r="AG38" s="12">
        <f>Data[[#This Row],[AL (Acc. Pending Lab)]]/Data[[#This Row],[AS (Acc. Suspects)]]</f>
        <v>7.4116152178787656E-2</v>
      </c>
      <c r="AH38" s="12">
        <f>Data[[#This Row],[AN (Acc. Negatives)]]/Data[[#This Row],[AS (Acc. Suspects)]]</f>
        <v>0.79083638538007328</v>
      </c>
      <c r="AI38" s="14">
        <f>Data[[#This Row],[DNC (Daily New Confirmed)]]/Data[[#This Row],[DNS (Daily New Suspects)]]</f>
        <v>0.10527023393385318</v>
      </c>
      <c r="AJ38" s="17">
        <f>Data[[#This Row],[DNC (Daily New Confirmed)]]/Data[[#This Row],[DNN (Daily New Negatives)]]</f>
        <v>0.11767357980162309</v>
      </c>
      <c r="AK38" s="15">
        <v>31</v>
      </c>
      <c r="AL38" s="16">
        <f>WEEKNUM(Data[[#This Row],[Date]])</f>
        <v>14</v>
      </c>
      <c r="AM38" s="16">
        <f>MONTH(Data[[#This Row],[Date]])</f>
        <v>4</v>
      </c>
      <c r="AN38" s="16">
        <f>WEEKDAY(Data[[#This Row],[Date]])</f>
        <v>5</v>
      </c>
    </row>
    <row r="39" spans="1:40" x14ac:dyDescent="0.2">
      <c r="K39" s="71"/>
      <c r="L39" s="71"/>
      <c r="M39" s="71"/>
      <c r="N39" s="71"/>
      <c r="O39" s="71"/>
      <c r="P39" s="71"/>
      <c r="Q39" s="71"/>
      <c r="R39" s="71"/>
      <c r="S39" s="71"/>
      <c r="T39" s="72"/>
      <c r="U39" s="73"/>
      <c r="V39" s="73"/>
      <c r="W39" s="73"/>
      <c r="X39" s="73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4"/>
      <c r="AJ39" s="74"/>
    </row>
    <row r="40" spans="1:40" x14ac:dyDescent="0.2"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73"/>
      <c r="V40" s="73"/>
      <c r="W40" s="73"/>
      <c r="X40" s="73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4"/>
      <c r="AJ40" s="74"/>
    </row>
    <row r="41" spans="1:40" x14ac:dyDescent="0.2"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73"/>
      <c r="V41" s="73"/>
      <c r="W41" s="73"/>
      <c r="X41" s="73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4"/>
      <c r="AJ41" s="74"/>
    </row>
    <row r="42" spans="1:40" x14ac:dyDescent="0.2">
      <c r="K42" s="71"/>
      <c r="L42" s="71"/>
      <c r="M42" s="71"/>
      <c r="N42" s="71"/>
      <c r="O42" s="71"/>
      <c r="P42" s="71"/>
      <c r="Q42" s="71"/>
      <c r="R42" s="71"/>
      <c r="S42" s="71"/>
      <c r="T42" s="72"/>
      <c r="U42" s="73"/>
      <c r="V42" s="73"/>
      <c r="W42" s="73"/>
      <c r="X42" s="73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4"/>
      <c r="AJ42" s="74"/>
    </row>
    <row r="43" spans="1:40" x14ac:dyDescent="0.2">
      <c r="K43" s="71"/>
      <c r="L43" s="71"/>
      <c r="M43" s="71"/>
      <c r="N43" s="71"/>
      <c r="O43" s="71"/>
      <c r="P43" s="71"/>
      <c r="Q43" s="71"/>
      <c r="R43" s="71"/>
      <c r="S43" s="71"/>
      <c r="T43" s="72"/>
      <c r="U43" s="73"/>
      <c r="V43" s="73"/>
      <c r="W43" s="73"/>
      <c r="X43" s="73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4"/>
      <c r="AJ43" s="74"/>
    </row>
    <row r="44" spans="1:40" x14ac:dyDescent="0.2">
      <c r="K44" s="71"/>
      <c r="L44" s="71"/>
      <c r="M44" s="71"/>
      <c r="N44" s="71"/>
      <c r="O44" s="71"/>
      <c r="P44" s="71"/>
      <c r="Q44" s="71"/>
      <c r="R44" s="71"/>
      <c r="S44" s="71"/>
      <c r="T44" s="72"/>
      <c r="U44" s="73"/>
      <c r="V44" s="73"/>
      <c r="W44" s="73"/>
      <c r="X44" s="73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4"/>
      <c r="AJ44" s="74"/>
    </row>
    <row r="45" spans="1:40" x14ac:dyDescent="0.2">
      <c r="K45" s="71"/>
      <c r="L45" s="71"/>
      <c r="M45" s="71"/>
      <c r="N45" s="71"/>
      <c r="O45" s="71"/>
      <c r="P45" s="71"/>
      <c r="Q45" s="71"/>
      <c r="R45" s="71"/>
      <c r="S45" s="71"/>
      <c r="T45" s="72"/>
      <c r="U45" s="73"/>
      <c r="V45" s="73"/>
      <c r="W45" s="73"/>
      <c r="X45" s="73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4"/>
      <c r="AJ45" s="74"/>
    </row>
    <row r="46" spans="1:40" x14ac:dyDescent="0.2">
      <c r="K46" s="71"/>
      <c r="L46" s="71"/>
      <c r="M46" s="71"/>
      <c r="N46" s="71"/>
      <c r="O46" s="71"/>
      <c r="P46" s="71"/>
      <c r="Q46" s="71"/>
      <c r="R46" s="71"/>
      <c r="S46" s="71"/>
      <c r="T46" s="72"/>
      <c r="U46" s="73"/>
      <c r="V46" s="73"/>
      <c r="W46" s="73"/>
      <c r="X46" s="73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4"/>
      <c r="AJ46" s="74"/>
    </row>
    <row r="47" spans="1:40" x14ac:dyDescent="0.2">
      <c r="K47" s="71"/>
      <c r="L47" s="71"/>
      <c r="M47" s="71"/>
      <c r="N47" s="71"/>
      <c r="O47" s="71"/>
      <c r="P47" s="71"/>
      <c r="Q47" s="71"/>
      <c r="R47" s="71"/>
      <c r="S47" s="71"/>
      <c r="T47" s="72"/>
      <c r="U47" s="73"/>
      <c r="V47" s="73"/>
      <c r="W47" s="73"/>
      <c r="X47" s="73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4"/>
      <c r="AJ47" s="74"/>
    </row>
    <row r="48" spans="1:40" x14ac:dyDescent="0.2">
      <c r="K48" s="71"/>
      <c r="L48" s="71"/>
      <c r="M48" s="71"/>
      <c r="N48" s="71"/>
      <c r="O48" s="71"/>
      <c r="P48" s="71"/>
      <c r="Q48" s="71"/>
      <c r="R48" s="71"/>
      <c r="S48" s="71"/>
      <c r="T48" s="72"/>
      <c r="U48" s="73"/>
      <c r="V48" s="73"/>
      <c r="W48" s="73"/>
      <c r="X48" s="73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4"/>
      <c r="AJ48" s="74"/>
    </row>
    <row r="49" spans="11:36" x14ac:dyDescent="0.2">
      <c r="K49" s="71"/>
      <c r="L49" s="71"/>
      <c r="M49" s="71"/>
      <c r="N49" s="71"/>
      <c r="O49" s="71"/>
      <c r="P49" s="71"/>
      <c r="Q49" s="71"/>
      <c r="R49" s="71"/>
      <c r="S49" s="71"/>
      <c r="T49" s="72"/>
      <c r="U49" s="73"/>
      <c r="V49" s="73"/>
      <c r="W49" s="73"/>
      <c r="X49" s="73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4"/>
      <c r="AJ49" s="74"/>
    </row>
    <row r="50" spans="11:36" x14ac:dyDescent="0.2">
      <c r="K50" s="71"/>
      <c r="L50" s="71"/>
      <c r="M50" s="71"/>
      <c r="N50" s="71"/>
      <c r="O50" s="71"/>
      <c r="P50" s="71"/>
      <c r="Q50" s="71"/>
      <c r="R50" s="71"/>
      <c r="S50" s="71"/>
      <c r="T50" s="72"/>
      <c r="U50" s="73"/>
      <c r="V50" s="73"/>
      <c r="W50" s="73"/>
      <c r="X50" s="73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4"/>
      <c r="AJ50" s="74"/>
    </row>
    <row r="51" spans="11:36" x14ac:dyDescent="0.2"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73"/>
      <c r="V51" s="73"/>
      <c r="W51" s="73"/>
      <c r="X51" s="73"/>
      <c r="AA51" s="72"/>
      <c r="AB51" s="72"/>
      <c r="AC51" s="72"/>
      <c r="AD51" s="72"/>
      <c r="AE51" s="72"/>
      <c r="AF51" s="72"/>
      <c r="AG51" s="72"/>
      <c r="AH51" s="72"/>
      <c r="AI51" s="74"/>
      <c r="AJ51" s="74"/>
    </row>
    <row r="52" spans="11:36" x14ac:dyDescent="0.2"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73"/>
      <c r="V52" s="73"/>
      <c r="W52" s="73"/>
      <c r="X52" s="73"/>
      <c r="AA52" s="72"/>
      <c r="AB52" s="72"/>
      <c r="AC52" s="72"/>
      <c r="AD52" s="72"/>
      <c r="AE52" s="72"/>
      <c r="AF52" s="72"/>
      <c r="AG52" s="72"/>
      <c r="AH52" s="72"/>
      <c r="AI52" s="74"/>
      <c r="AJ52" s="74"/>
    </row>
    <row r="53" spans="11:36" x14ac:dyDescent="0.2"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73"/>
      <c r="V53" s="73"/>
      <c r="W53" s="73"/>
      <c r="X53" s="73"/>
      <c r="AA53" s="72"/>
      <c r="AB53" s="72"/>
      <c r="AC53" s="72"/>
      <c r="AD53" s="72"/>
      <c r="AE53" s="72"/>
      <c r="AF53" s="72"/>
      <c r="AG53" s="72"/>
      <c r="AH53" s="72"/>
      <c r="AI53" s="74"/>
      <c r="AJ53" s="74"/>
    </row>
    <row r="54" spans="11:36" x14ac:dyDescent="0.2"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73"/>
      <c r="V54" s="73"/>
      <c r="W54" s="73"/>
      <c r="X54" s="73"/>
      <c r="AA54" s="72"/>
      <c r="AB54" s="72"/>
      <c r="AC54" s="72"/>
      <c r="AD54" s="72"/>
      <c r="AE54" s="72"/>
      <c r="AF54" s="72"/>
      <c r="AG54" s="72"/>
      <c r="AH54" s="72"/>
      <c r="AI54" s="74"/>
      <c r="AJ54" s="74"/>
    </row>
    <row r="55" spans="11:36" x14ac:dyDescent="0.2">
      <c r="K55" s="71"/>
      <c r="L55" s="71"/>
      <c r="M55" s="71"/>
      <c r="N55" s="71"/>
      <c r="O55" s="71"/>
      <c r="P55" s="71"/>
      <c r="Q55" s="71"/>
      <c r="R55" s="71"/>
      <c r="S55" s="71"/>
      <c r="T55" s="72"/>
      <c r="AA55" s="72"/>
      <c r="AB55" s="72"/>
      <c r="AC55" s="72"/>
      <c r="AD55" s="72"/>
      <c r="AE55" s="72"/>
      <c r="AF55" s="72"/>
      <c r="AG55" s="72"/>
      <c r="AH55" s="72"/>
      <c r="AI55" s="74"/>
      <c r="AJ55" s="74"/>
    </row>
    <row r="56" spans="11:36" x14ac:dyDescent="0.2">
      <c r="K56" s="71"/>
      <c r="L56" s="71"/>
      <c r="M56" s="71"/>
      <c r="N56" s="71"/>
      <c r="O56" s="71"/>
      <c r="P56" s="71"/>
      <c r="Q56" s="71"/>
      <c r="R56" s="71"/>
      <c r="S56" s="71"/>
      <c r="T56" s="7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840A-EE86-436A-8E22-476E0C140189}">
  <dimension ref="A1:H88"/>
  <sheetViews>
    <sheetView topLeftCell="A64" workbookViewId="0">
      <selection activeCell="C2" sqref="C2:C8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_xlfn.FORECAST.ETS.STAT($B$2:$B$38,$A$2:$A$38,1,1,1)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_xlfn.FORECAST.ETS.STAT($B$2:$B$38,$A$2:$A$38,2,1,1)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_xlfn.FORECAST.ETS.STAT($B$2:$B$38,$A$2:$A$38,3,1,1)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_xlfn.FORECAST.ETS.STAT($B$2:$B$38,$A$2:$A$38,4,1,1)</f>
        <v>2.4635027783821237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_xlfn.FORECAST.ETS.STAT($B$2:$B$38,$A$2:$A$38,5,1,1)</f>
        <v>4.0032628507093312E-2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_xlfn.FORECAST.ETS.STAT($B$2:$B$38,$A$2:$A$38,6,1,1)</f>
        <v>195.18522013335286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_xlfn.FORECAST.ETS.STAT($B$2:$B$38,$A$2:$A$38,7,1,1)</f>
        <v>246.18525191201161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  <c r="C38" s="31">
        <v>9034</v>
      </c>
      <c r="D38" s="31">
        <v>9034</v>
      </c>
      <c r="E38" s="31">
        <v>9034</v>
      </c>
    </row>
    <row r="39" spans="1:5" x14ac:dyDescent="0.25">
      <c r="A39" s="24">
        <v>43924</v>
      </c>
      <c r="C39" s="31">
        <f>_xlfn.FORECAST.ETS(A39,$B$2:$B$38,$A$2:$A$38,1,1)</f>
        <v>9827.4684212013144</v>
      </c>
      <c r="D39" s="31">
        <f>C39-_xlfn.FORECAST.ETS.CONFINT(A39,$B$2:$B$38,$A$2:$A$38,0.95,1,1)</f>
        <v>9559.1716256199343</v>
      </c>
      <c r="E39" s="31">
        <f>C39+_xlfn.FORECAST.ETS.CONFINT(A39,$B$2:$B$38,$A$2:$A$38,0.95,1,1)</f>
        <v>10095.765216782695</v>
      </c>
    </row>
    <row r="40" spans="1:5" x14ac:dyDescent="0.25">
      <c r="A40" s="24">
        <v>43925</v>
      </c>
      <c r="C40" s="31">
        <f>_xlfn.FORECAST.ETS(A40,$B$2:$B$38,$A$2:$A$38,1,1)</f>
        <v>10611.544494651434</v>
      </c>
      <c r="D40" s="31">
        <f>C40-_xlfn.FORECAST.ETS.CONFINT(A40,$B$2:$B$38,$A$2:$A$38,0.95,1,1)</f>
        <v>10059.322097812203</v>
      </c>
      <c r="E40" s="31">
        <f>C40+_xlfn.FORECAST.ETS.CONFINT(A40,$B$2:$B$38,$A$2:$A$38,0.95,1,1)</f>
        <v>11163.766891490666</v>
      </c>
    </row>
    <row r="41" spans="1:5" x14ac:dyDescent="0.25">
      <c r="A41" s="24">
        <v>43926</v>
      </c>
      <c r="C41" s="31">
        <f>_xlfn.FORECAST.ETS(A41,$B$2:$B$38,$A$2:$A$38,1,1)</f>
        <v>11395.620568101553</v>
      </c>
      <c r="D41" s="31">
        <f>C41-_xlfn.FORECAST.ETS.CONFINT(A41,$B$2:$B$38,$A$2:$A$38,0.95,1,1)</f>
        <v>10485.164771070647</v>
      </c>
      <c r="E41" s="31">
        <f>C41+_xlfn.FORECAST.ETS.CONFINT(A41,$B$2:$B$38,$A$2:$A$38,0.95,1,1)</f>
        <v>12306.076365132458</v>
      </c>
    </row>
    <row r="42" spans="1:5" x14ac:dyDescent="0.25">
      <c r="A42" s="24">
        <v>43927</v>
      </c>
      <c r="C42" s="31">
        <f>_xlfn.FORECAST.ETS(A42,$B$2:$B$38,$A$2:$A$38,1,1)</f>
        <v>12179.696641551673</v>
      </c>
      <c r="D42" s="31">
        <f>C42-_xlfn.FORECAST.ETS.CONFINT(A42,$B$2:$B$38,$A$2:$A$38,0.95,1,1)</f>
        <v>10852.942157993462</v>
      </c>
      <c r="E42" s="31">
        <f>C42+_xlfn.FORECAST.ETS.CONFINT(A42,$B$2:$B$38,$A$2:$A$38,0.95,1,1)</f>
        <v>13506.451125109883</v>
      </c>
    </row>
    <row r="43" spans="1:5" x14ac:dyDescent="0.25">
      <c r="A43" s="24">
        <v>43928</v>
      </c>
      <c r="C43" s="31">
        <f>_xlfn.FORECAST.ETS(A43,$B$2:$B$38,$A$2:$A$38,1,1)</f>
        <v>12963.772715001793</v>
      </c>
      <c r="D43" s="31">
        <f>C43-_xlfn.FORECAST.ETS.CONFINT(A43,$B$2:$B$38,$A$2:$A$38,0.95,1,1)</f>
        <v>11170.634008641238</v>
      </c>
      <c r="E43" s="31">
        <f>C43+_xlfn.FORECAST.ETS.CONFINT(A43,$B$2:$B$38,$A$2:$A$38,0.95,1,1)</f>
        <v>14756.911421362347</v>
      </c>
    </row>
    <row r="44" spans="1:5" x14ac:dyDescent="0.25">
      <c r="A44" s="24">
        <v>43929</v>
      </c>
      <c r="C44" s="31">
        <f>_xlfn.FORECAST.ETS(A44,$B$2:$B$38,$A$2:$A$38,1,1)</f>
        <v>13747.848788451913</v>
      </c>
      <c r="D44" s="31">
        <f>C44-_xlfn.FORECAST.ETS.CONFINT(A44,$B$2:$B$38,$A$2:$A$38,0.95,1,1)</f>
        <v>11443.398662942451</v>
      </c>
      <c r="E44" s="31">
        <f>C44+_xlfn.FORECAST.ETS.CONFINT(A44,$B$2:$B$38,$A$2:$A$38,0.95,1,1)</f>
        <v>16052.298913961375</v>
      </c>
    </row>
    <row r="45" spans="1:5" x14ac:dyDescent="0.25">
      <c r="A45" s="24">
        <v>43930</v>
      </c>
      <c r="C45" s="31">
        <f>_xlfn.FORECAST.ETS(A45,$B$2:$B$38,$A$2:$A$38,1,1)</f>
        <v>14531.924861902033</v>
      </c>
      <c r="D45" s="31">
        <f>C45-_xlfn.FORECAST.ETS.CONFINT(A45,$B$2:$B$38,$A$2:$A$38,0.95,1,1)</f>
        <v>11674.992401627205</v>
      </c>
      <c r="E45" s="31">
        <f>C45+_xlfn.FORECAST.ETS.CONFINT(A45,$B$2:$B$38,$A$2:$A$38,0.95,1,1)</f>
        <v>17388.85732217686</v>
      </c>
    </row>
    <row r="46" spans="1:5" x14ac:dyDescent="0.25">
      <c r="A46" s="24">
        <v>43931</v>
      </c>
      <c r="C46" s="31">
        <f>_xlfn.FORECAST.ETS(A46,$B$2:$B$38,$A$2:$A$38,1,1)</f>
        <v>15316.000935352153</v>
      </c>
      <c r="D46" s="31">
        <f>C46-_xlfn.FORECAST.ETS.CONFINT(A46,$B$2:$B$38,$A$2:$A$38,0.95,1,1)</f>
        <v>11868.332409249875</v>
      </c>
      <c r="E46" s="31">
        <f>C46+_xlfn.FORECAST.ETS.CONFINT(A46,$B$2:$B$38,$A$2:$A$38,0.95,1,1)</f>
        <v>18763.669461454432</v>
      </c>
    </row>
    <row r="47" spans="1:5" x14ac:dyDescent="0.25">
      <c r="A47" s="24">
        <v>43932</v>
      </c>
      <c r="C47" s="31">
        <f>_xlfn.FORECAST.ETS(A47,$B$2:$B$38,$A$2:$A$38,1,1)</f>
        <v>16100.077008802273</v>
      </c>
      <c r="D47" s="31">
        <f>C47-_xlfn.FORECAST.ETS.CONFINT(A47,$B$2:$B$38,$A$2:$A$38,0.95,1,1)</f>
        <v>12025.778336433368</v>
      </c>
      <c r="E47" s="31">
        <f>C47+_xlfn.FORECAST.ETS.CONFINT(A47,$B$2:$B$38,$A$2:$A$38,0.95,1,1)</f>
        <v>20174.375681171179</v>
      </c>
    </row>
    <row r="48" spans="1:5" x14ac:dyDescent="0.25">
      <c r="A48" s="24">
        <v>43933</v>
      </c>
      <c r="C48" s="31">
        <f>_xlfn.FORECAST.ETS(A48,$B$2:$B$38,$A$2:$A$38,1,1)</f>
        <v>16884.153082252393</v>
      </c>
      <c r="D48" s="31">
        <f>C48-_xlfn.FORECAST.ETS.CONFINT(A48,$B$2:$B$38,$A$2:$A$38,0.95,1,1)</f>
        <v>12149.293945938205</v>
      </c>
      <c r="E48" s="31">
        <f>C48+_xlfn.FORECAST.ETS.CONFINT(A48,$B$2:$B$38,$A$2:$A$38,0.95,1,1)</f>
        <v>21619.012218566582</v>
      </c>
    </row>
    <row r="49" spans="1:5" x14ac:dyDescent="0.25">
      <c r="A49" s="24">
        <v>43934</v>
      </c>
      <c r="C49" s="31">
        <f>_xlfn.FORECAST.ETS(A49,$B$2:$B$38,$A$2:$A$38,1,1)</f>
        <v>17668.229155702509</v>
      </c>
      <c r="D49" s="31">
        <f>C49-_xlfn.FORECAST.ETS.CONFINT(A49,$B$2:$B$38,$A$2:$A$38,0.95,1,1)</f>
        <v>12240.548609292044</v>
      </c>
      <c r="E49" s="31">
        <f>C49+_xlfn.FORECAST.ETS.CONFINT(A49,$B$2:$B$38,$A$2:$A$38,0.95,1,1)</f>
        <v>23095.909702112975</v>
      </c>
    </row>
    <row r="50" spans="1:5" x14ac:dyDescent="0.25">
      <c r="A50" s="24">
        <v>43935</v>
      </c>
      <c r="C50" s="31">
        <f>_xlfn.FORECAST.ETS(A50,$B$2:$B$38,$A$2:$A$38,1,1)</f>
        <v>18452.305229152633</v>
      </c>
      <c r="D50" s="31">
        <f>C50-_xlfn.FORECAST.ETS.CONFINT(A50,$B$2:$B$38,$A$2:$A$38,0.95,1,1)</f>
        <v>12300.985156851511</v>
      </c>
      <c r="E50" s="31">
        <f>C50+_xlfn.FORECAST.ETS.CONFINT(A50,$B$2:$B$38,$A$2:$A$38,0.95,1,1)</f>
        <v>24603.625301453754</v>
      </c>
    </row>
    <row r="51" spans="1:5" x14ac:dyDescent="0.25">
      <c r="A51" s="24">
        <v>43936</v>
      </c>
      <c r="C51" s="31">
        <f>_xlfn.FORECAST.ETS(A51,$B$2:$B$38,$A$2:$A$38,1,1)</f>
        <v>19236.381302602749</v>
      </c>
      <c r="D51" s="31">
        <f>C51-_xlfn.FORECAST.ETS.CONFINT(A51,$B$2:$B$38,$A$2:$A$38,0.95,1,1)</f>
        <v>12331.867392444568</v>
      </c>
      <c r="E51" s="31">
        <f>C51+_xlfn.FORECAST.ETS.CONFINT(A51,$B$2:$B$38,$A$2:$A$38,0.95,1,1)</f>
        <v>26140.89521276093</v>
      </c>
    </row>
    <row r="52" spans="1:5" x14ac:dyDescent="0.25">
      <c r="A52" s="24">
        <v>43937</v>
      </c>
      <c r="C52" s="31">
        <f>_xlfn.FORECAST.ETS(A52,$B$2:$B$38,$A$2:$A$38,1,1)</f>
        <v>20020.457376052869</v>
      </c>
      <c r="D52" s="31">
        <f>C52-_xlfn.FORECAST.ETS.CONFINT(A52,$B$2:$B$38,$A$2:$A$38,0.95,1,1)</f>
        <v>12334.314587521316</v>
      </c>
      <c r="E52" s="31">
        <f>C52+_xlfn.FORECAST.ETS.CONFINT(A52,$B$2:$B$38,$A$2:$A$38,0.95,1,1)</f>
        <v>27706.600164584423</v>
      </c>
    </row>
    <row r="53" spans="1:5" x14ac:dyDescent="0.25">
      <c r="A53" s="24">
        <v>43938</v>
      </c>
      <c r="C53" s="31">
        <f>_xlfn.FORECAST.ETS(A53,$B$2:$B$38,$A$2:$A$38,1,1)</f>
        <v>20804.533449502989</v>
      </c>
      <c r="D53" s="31">
        <f>C53-_xlfn.FORECAST.ETS.CONFINT(A53,$B$2:$B$38,$A$2:$A$38,0.95,1,1)</f>
        <v>12309.32725641552</v>
      </c>
      <c r="E53" s="31">
        <f>C53+_xlfn.FORECAST.ETS.CONFINT(A53,$B$2:$B$38,$A$2:$A$38,0.95,1,1)</f>
        <v>29299.739642590459</v>
      </c>
    </row>
    <row r="54" spans="1:5" x14ac:dyDescent="0.25">
      <c r="A54" s="24">
        <v>43939</v>
      </c>
      <c r="C54" s="31">
        <f>_xlfn.FORECAST.ETS(A54,$B$2:$B$38,$A$2:$A$38,1,1)</f>
        <v>21588.609522953109</v>
      </c>
      <c r="D54" s="31">
        <f>C54-_xlfn.FORECAST.ETS.CONFINT(A54,$B$2:$B$38,$A$2:$A$38,0.95,1,1)</f>
        <v>12257.806879638345</v>
      </c>
      <c r="E54" s="31">
        <f>C54+_xlfn.FORECAST.ETS.CONFINT(A54,$B$2:$B$38,$A$2:$A$38,0.95,1,1)</f>
        <v>30919.412166267874</v>
      </c>
    </row>
    <row r="55" spans="1:5" x14ac:dyDescent="0.25">
      <c r="A55" s="24">
        <v>43940</v>
      </c>
      <c r="C55" s="31">
        <f>_xlfn.FORECAST.ETS(A55,$B$2:$B$38,$A$2:$A$38,1,1)</f>
        <v>22372.685596403229</v>
      </c>
      <c r="D55" s="31">
        <f>C55-_xlfn.FORECAST.ETS.CONFINT(A55,$B$2:$B$38,$A$2:$A$38,0.95,1,1)</f>
        <v>12180.571300402449</v>
      </c>
      <c r="E55" s="31">
        <f>C55+_xlfn.FORECAST.ETS.CONFINT(A55,$B$2:$B$38,$A$2:$A$38,0.95,1,1)</f>
        <v>32564.799892404008</v>
      </c>
    </row>
    <row r="56" spans="1:5" x14ac:dyDescent="0.25">
      <c r="A56" s="24">
        <v>43941</v>
      </c>
      <c r="C56" s="31">
        <f>_xlfn.FORECAST.ETS(A56,$B$2:$B$38,$A$2:$A$38,1,1)</f>
        <v>23156.761669853349</v>
      </c>
      <c r="D56" s="31">
        <f>C56-_xlfn.FORECAST.ETS.CONFINT(A56,$B$2:$B$38,$A$2:$A$38,0.95,1,1)</f>
        <v>12078.36695010147</v>
      </c>
      <c r="E56" s="31">
        <f>C56+_xlfn.FORECAST.ETS.CONFINT(A56,$B$2:$B$38,$A$2:$A$38,0.95,1,1)</f>
        <v>34235.156389605225</v>
      </c>
    </row>
    <row r="57" spans="1:5" x14ac:dyDescent="0.25">
      <c r="A57" s="24">
        <v>43942</v>
      </c>
      <c r="C57" s="31">
        <f>_xlfn.FORECAST.ETS(A57,$B$2:$B$38,$A$2:$A$38,1,1)</f>
        <v>23940.837743303469</v>
      </c>
      <c r="D57" s="31">
        <f>C57-_xlfn.FORECAST.ETS.CONFINT(A57,$B$2:$B$38,$A$2:$A$38,0.95,1,1)</f>
        <v>11951.878700044872</v>
      </c>
      <c r="E57" s="31">
        <f>C57+_xlfn.FORECAST.ETS.CONFINT(A57,$B$2:$B$38,$A$2:$A$38,0.95,1,1)</f>
        <v>35929.796786562067</v>
      </c>
    </row>
    <row r="58" spans="1:5" x14ac:dyDescent="0.25">
      <c r="A58" s="24">
        <v>43943</v>
      </c>
      <c r="C58" s="31">
        <f>_xlfn.FORECAST.ETS(A58,$B$2:$B$38,$A$2:$A$38,1,1)</f>
        <v>24724.913816753586</v>
      </c>
      <c r="D58" s="31">
        <f>C58-_xlfn.FORECAST.ETS.CONFINT(A58,$B$2:$B$38,$A$2:$A$38,0.95,1,1)</f>
        <v>11801.737903439773</v>
      </c>
      <c r="E58" s="31">
        <f>C58+_xlfn.FORECAST.ETS.CONFINT(A58,$B$2:$B$38,$A$2:$A$38,0.95,1,1)</f>
        <v>37648.089730067397</v>
      </c>
    </row>
    <row r="59" spans="1:5" x14ac:dyDescent="0.25">
      <c r="A59" s="24">
        <v>43944</v>
      </c>
      <c r="C59" s="31">
        <f>_xlfn.FORECAST.ETS(A59,$B$2:$B$38,$A$2:$A$38,1,1)</f>
        <v>25508.989890203709</v>
      </c>
      <c r="D59" s="31">
        <f>C59-_xlfn.FORECAST.ETS.CONFINT(A59,$B$2:$B$38,$A$2:$A$38,0.95,1,1)</f>
        <v>11628.529035319005</v>
      </c>
      <c r="E59" s="31">
        <f>C59+_xlfn.FORECAST.ETS.CONFINT(A59,$B$2:$B$38,$A$2:$A$38,0.95,1,1)</f>
        <v>39389.450745088412</v>
      </c>
    </row>
    <row r="60" spans="1:5" x14ac:dyDescent="0.25">
      <c r="A60" s="24">
        <v>43945</v>
      </c>
      <c r="C60" s="31">
        <f>_xlfn.FORECAST.ETS(A60,$B$2:$B$38,$A$2:$A$38,1,1)</f>
        <v>26293.065963653826</v>
      </c>
      <c r="D60" s="31">
        <f>C60-_xlfn.FORECAST.ETS.CONFINT(A60,$B$2:$B$38,$A$2:$A$38,0.95,1,1)</f>
        <v>11432.795230779448</v>
      </c>
      <c r="E60" s="31">
        <f>C60+_xlfn.FORECAST.ETS.CONFINT(A60,$B$2:$B$38,$A$2:$A$38,0.95,1,1)</f>
        <v>41153.336696528204</v>
      </c>
    </row>
    <row r="61" spans="1:5" x14ac:dyDescent="0.25">
      <c r="A61" s="24">
        <v>43946</v>
      </c>
      <c r="C61" s="31">
        <f>_xlfn.FORECAST.ETS(A61,$B$2:$B$38,$A$2:$A$38,1,1)</f>
        <v>27077.142037103949</v>
      </c>
      <c r="D61" s="31">
        <f>C61-_xlfn.FORECAST.ETS.CONFINT(A61,$B$2:$B$38,$A$2:$A$38,0.95,1,1)</f>
        <v>11215.042946559333</v>
      </c>
      <c r="E61" s="31">
        <f>C61+_xlfn.FORECAST.ETS.CONFINT(A61,$B$2:$B$38,$A$2:$A$38,0.95,1,1)</f>
        <v>42939.241127648565</v>
      </c>
    </row>
    <row r="62" spans="1:5" x14ac:dyDescent="0.25">
      <c r="A62" s="24">
        <v>43947</v>
      </c>
      <c r="C62" s="31">
        <f>_xlfn.FORECAST.ETS(A62,$B$2:$B$38,$A$2:$A$38,1,1)</f>
        <v>27861.218110554066</v>
      </c>
      <c r="D62" s="31">
        <f>C62-_xlfn.FORECAST.ETS.CONFINT(A62,$B$2:$B$38,$A$2:$A$38,0.95,1,1)</f>
        <v>10975.745917080145</v>
      </c>
      <c r="E62" s="31">
        <f>C62+_xlfn.FORECAST.ETS.CONFINT(A62,$B$2:$B$38,$A$2:$A$38,0.95,1,1)</f>
        <v>44746.690304027987</v>
      </c>
    </row>
    <row r="63" spans="1:5" x14ac:dyDescent="0.25">
      <c r="A63" s="24">
        <v>43948</v>
      </c>
      <c r="C63" s="31">
        <f>_xlfn.FORECAST.ETS(A63,$B$2:$B$38,$A$2:$A$38,1,1)</f>
        <v>28645.294184004189</v>
      </c>
      <c r="D63" s="31">
        <f>C63-_xlfn.FORECAST.ETS.CONFINT(A63,$B$2:$B$38,$A$2:$A$38,0.95,1,1)</f>
        <v>10715.348536844798</v>
      </c>
      <c r="E63" s="31">
        <f>C63+_xlfn.FORECAST.ETS.CONFINT(A63,$B$2:$B$38,$A$2:$A$38,0.95,1,1)</f>
        <v>46575.239831163577</v>
      </c>
    </row>
    <row r="64" spans="1:5" x14ac:dyDescent="0.25">
      <c r="A64" s="24">
        <v>43949</v>
      </c>
      <c r="C64" s="31">
        <f>_xlfn.FORECAST.ETS(A64,$B$2:$B$38,$A$2:$A$38,1,1)</f>
        <v>29429.370257454306</v>
      </c>
      <c r="D64" s="31">
        <f>C64-_xlfn.FORECAST.ETS.CONFINT(A64,$B$2:$B$38,$A$2:$A$38,0.95,1,1)</f>
        <v>10434.268772082407</v>
      </c>
      <c r="E64" s="31">
        <f>C64+_xlfn.FORECAST.ETS.CONFINT(A64,$B$2:$B$38,$A$2:$A$38,0.95,1,1)</f>
        <v>48424.471742826208</v>
      </c>
    </row>
    <row r="65" spans="1:5" x14ac:dyDescent="0.25">
      <c r="A65" s="24">
        <v>43950</v>
      </c>
      <c r="C65" s="31">
        <f>_xlfn.FORECAST.ETS(A65,$B$2:$B$38,$A$2:$A$38,1,1)</f>
        <v>30213.446330904422</v>
      </c>
      <c r="D65" s="31">
        <f>C65-_xlfn.FORECAST.ETS.CONFINT(A65,$B$2:$B$38,$A$2:$A$38,0.95,1,1)</f>
        <v>10132.900682794232</v>
      </c>
      <c r="E65" s="31">
        <f>C65+_xlfn.FORECAST.ETS.CONFINT(A65,$B$2:$B$38,$A$2:$A$38,0.95,1,1)</f>
        <v>50293.991979014609</v>
      </c>
    </row>
    <row r="66" spans="1:5" x14ac:dyDescent="0.25">
      <c r="A66" s="24">
        <v>43951</v>
      </c>
      <c r="C66" s="31">
        <f>_xlfn.FORECAST.ETS(A66,$B$2:$B$38,$A$2:$A$38,1,1)</f>
        <v>30997.522404354546</v>
      </c>
      <c r="D66" s="31">
        <f>C66-_xlfn.FORECAST.ETS.CONFINT(A66,$B$2:$B$38,$A$2:$A$38,0.95,1,1)</f>
        <v>9811.6166198556857</v>
      </c>
      <c r="E66" s="31">
        <f>C66+_xlfn.FORECAST.ETS.CONFINT(A66,$B$2:$B$38,$A$2:$A$38,0.95,1,1)</f>
        <v>52183.428188853402</v>
      </c>
    </row>
    <row r="67" spans="1:5" x14ac:dyDescent="0.25">
      <c r="A67" s="24">
        <v>43952</v>
      </c>
      <c r="C67" s="31">
        <f>_xlfn.FORECAST.ETS(A67,$B$2:$B$38,$A$2:$A$38,1,1)</f>
        <v>31781.598477804662</v>
      </c>
      <c r="D67" s="31">
        <f>C67-_xlfn.FORECAST.ETS.CONFINT(A67,$B$2:$B$38,$A$2:$A$38,0.95,1,1)</f>
        <v>9470.7691491614387</v>
      </c>
      <c r="E67" s="31">
        <f>C67+_xlfn.FORECAST.ETS.CONFINT(A67,$B$2:$B$38,$A$2:$A$38,0.95,1,1)</f>
        <v>54092.427806447886</v>
      </c>
    </row>
    <row r="68" spans="1:5" x14ac:dyDescent="0.25">
      <c r="A68" s="24">
        <v>43953</v>
      </c>
      <c r="C68" s="31">
        <f>_xlfn.FORECAST.ETS(A68,$B$2:$B$38,$A$2:$A$38,1,1)</f>
        <v>32565.674551254786</v>
      </c>
      <c r="D68" s="31">
        <f>C68-_xlfn.FORECAST.ETS.CONFINT(A68,$B$2:$B$38,$A$2:$A$38,0.95,1,1)</f>
        <v>9110.6927449692885</v>
      </c>
      <c r="E68" s="31">
        <f>C68+_xlfn.FORECAST.ETS.CONFINT(A68,$B$2:$B$38,$A$2:$A$38,0.95,1,1)</f>
        <v>56020.656357540283</v>
      </c>
    </row>
    <row r="69" spans="1:5" x14ac:dyDescent="0.25">
      <c r="A69" s="24">
        <v>43954</v>
      </c>
      <c r="C69" s="31">
        <f>_xlfn.FORECAST.ETS(A69,$B$2:$B$38,$A$2:$A$38,1,1)</f>
        <v>33349.750624704902</v>
      </c>
      <c r="D69" s="31">
        <f>C69-_xlfn.FORECAST.ETS.CONFINT(A69,$B$2:$B$38,$A$2:$A$38,0.95,1,1)</f>
        <v>8731.7052868949286</v>
      </c>
      <c r="E69" s="31">
        <f>C69+_xlfn.FORECAST.ETS.CONFINT(A69,$B$2:$B$38,$A$2:$A$38,0.95,1,1)</f>
        <v>57967.79596251488</v>
      </c>
    </row>
    <row r="70" spans="1:5" x14ac:dyDescent="0.25">
      <c r="A70" s="24">
        <v>43955</v>
      </c>
      <c r="C70" s="31">
        <f>_xlfn.FORECAST.ETS(A70,$B$2:$B$38,$A$2:$A$38,1,1)</f>
        <v>34133.826698155026</v>
      </c>
      <c r="D70" s="31">
        <f>C70-_xlfn.FORECAST.ETS.CONFINT(A70,$B$2:$B$38,$A$2:$A$38,0.95,1,1)</f>
        <v>8334.1093889190342</v>
      </c>
      <c r="E70" s="31">
        <f>C70+_xlfn.FORECAST.ETS.CONFINT(A70,$B$2:$B$38,$A$2:$A$38,0.95,1,1)</f>
        <v>59933.544007391014</v>
      </c>
    </row>
    <row r="71" spans="1:5" x14ac:dyDescent="0.25">
      <c r="A71" s="24">
        <v>43956</v>
      </c>
      <c r="C71" s="31">
        <f>_xlfn.FORECAST.ETS(A71,$B$2:$B$38,$A$2:$A$38,1,1)</f>
        <v>34917.902771605142</v>
      </c>
      <c r="D71" s="31">
        <f>C71-_xlfn.FORECAST.ETS.CONFINT(A71,$B$2:$B$38,$A$2:$A$38,0.95,1,1)</f>
        <v>7918.1935839111211</v>
      </c>
      <c r="E71" s="31">
        <f>C71+_xlfn.FORECAST.ETS.CONFINT(A71,$B$2:$B$38,$A$2:$A$38,0.95,1,1)</f>
        <v>61917.61195929916</v>
      </c>
    </row>
    <row r="72" spans="1:5" x14ac:dyDescent="0.25">
      <c r="A72" s="24">
        <v>43957</v>
      </c>
      <c r="C72" s="31">
        <f>_xlfn.FORECAST.ETS(A72,$B$2:$B$38,$A$2:$A$38,1,1)</f>
        <v>35701.978845055266</v>
      </c>
      <c r="D72" s="31">
        <f>C72-_xlfn.FORECAST.ETS.CONFINT(A72,$B$2:$B$38,$A$2:$A$38,0.95,1,1)</f>
        <v>7484.2333832730001</v>
      </c>
      <c r="E72" s="31">
        <f>C72+_xlfn.FORECAST.ETS.CONFINT(A72,$B$2:$B$38,$A$2:$A$38,0.95,1,1)</f>
        <v>63919.724306837532</v>
      </c>
    </row>
    <row r="73" spans="1:5" x14ac:dyDescent="0.25">
      <c r="A73" s="24">
        <v>43958</v>
      </c>
      <c r="C73" s="31">
        <f>_xlfn.FORECAST.ETS(A73,$B$2:$B$38,$A$2:$A$38,1,1)</f>
        <v>36486.054918505382</v>
      </c>
      <c r="D73" s="31">
        <f>C73-_xlfn.FORECAST.ETS.CONFINT(A73,$B$2:$B$38,$A$2:$A$38,0.95,1,1)</f>
        <v>7032.4922281458421</v>
      </c>
      <c r="E73" s="31">
        <f>C73+_xlfn.FORECAST.ETS.CONFINT(A73,$B$2:$B$38,$A$2:$A$38,0.95,1,1)</f>
        <v>65939.617608864923</v>
      </c>
    </row>
    <row r="74" spans="1:5" x14ac:dyDescent="0.25">
      <c r="A74" s="24">
        <v>43959</v>
      </c>
      <c r="C74" s="31">
        <f>_xlfn.FORECAST.ETS(A74,$B$2:$B$38,$A$2:$A$38,1,1)</f>
        <v>37270.130991955506</v>
      </c>
      <c r="D74" s="31">
        <f>C74-_xlfn.FORECAST.ETS.CONFINT(A74,$B$2:$B$38,$A$2:$A$38,0.95,1,1)</f>
        <v>6563.2223460520581</v>
      </c>
      <c r="E74" s="31">
        <f>C74+_xlfn.FORECAST.ETS.CONFINT(A74,$B$2:$B$38,$A$2:$A$38,0.95,1,1)</f>
        <v>67977.03963785895</v>
      </c>
    </row>
    <row r="75" spans="1:5" x14ac:dyDescent="0.25">
      <c r="A75" s="24">
        <v>43960</v>
      </c>
      <c r="C75" s="31">
        <f>_xlfn.FORECAST.ETS(A75,$B$2:$B$38,$A$2:$A$38,1,1)</f>
        <v>38054.207065405622</v>
      </c>
      <c r="D75" s="31">
        <f>C75-_xlfn.FORECAST.ETS.CONFINT(A75,$B$2:$B$38,$A$2:$A$38,0.95,1,1)</f>
        <v>6076.6655247322815</v>
      </c>
      <c r="E75" s="31">
        <f>C75+_xlfn.FORECAST.ETS.CONFINT(A75,$B$2:$B$38,$A$2:$A$38,0.95,1,1)</f>
        <v>70031.748606078967</v>
      </c>
    </row>
    <row r="76" spans="1:5" x14ac:dyDescent="0.25">
      <c r="A76" s="24">
        <v>43961</v>
      </c>
      <c r="C76" s="31">
        <f>_xlfn.FORECAST.ETS(A76,$B$2:$B$38,$A$2:$A$38,1,1)</f>
        <v>38838.283138855739</v>
      </c>
      <c r="D76" s="31">
        <f>C76-_xlfn.FORECAST.ETS.CONFINT(A76,$B$2:$B$38,$A$2:$A$38,0.95,1,1)</f>
        <v>5573.0538131976864</v>
      </c>
      <c r="E76" s="31">
        <f>C76+_xlfn.FORECAST.ETS.CONFINT(A76,$B$2:$B$38,$A$2:$A$38,0.95,1,1)</f>
        <v>72103.512464513798</v>
      </c>
    </row>
    <row r="77" spans="1:5" x14ac:dyDescent="0.25">
      <c r="A77" s="24">
        <v>43962</v>
      </c>
      <c r="C77" s="31">
        <f>_xlfn.FORECAST.ETS(A77,$B$2:$B$38,$A$2:$A$38,1,1)</f>
        <v>39622.359212305862</v>
      </c>
      <c r="D77" s="31">
        <f>C77-_xlfn.FORECAST.ETS.CONFINT(A77,$B$2:$B$38,$A$2:$A$38,0.95,1,1)</f>
        <v>5052.610158573254</v>
      </c>
      <c r="E77" s="31">
        <f>C77+_xlfn.FORECAST.ETS.CONFINT(A77,$B$2:$B$38,$A$2:$A$38,0.95,1,1)</f>
        <v>74192.108266038471</v>
      </c>
    </row>
    <row r="78" spans="1:5" x14ac:dyDescent="0.25">
      <c r="A78" s="24">
        <v>43963</v>
      </c>
      <c r="C78" s="31">
        <f>_xlfn.FORECAST.ETS(A78,$B$2:$B$38,$A$2:$A$38,1,1)</f>
        <v>40406.435285755979</v>
      </c>
      <c r="D78" s="31">
        <f>C78-_xlfn.FORECAST.ETS.CONFINT(A78,$B$2:$B$38,$A$2:$A$38,0.95,1,1)</f>
        <v>4515.5489861037713</v>
      </c>
      <c r="E78" s="31">
        <f>C78+_xlfn.FORECAST.ETS.CONFINT(A78,$B$2:$B$38,$A$2:$A$38,0.95,1,1)</f>
        <v>76297.321585408179</v>
      </c>
    </row>
    <row r="79" spans="1:5" x14ac:dyDescent="0.25">
      <c r="A79" s="24">
        <v>43964</v>
      </c>
      <c r="C79" s="31">
        <f>_xlfn.FORECAST.ETS(A79,$B$2:$B$38,$A$2:$A$38,1,1)</f>
        <v>41190.511359206102</v>
      </c>
      <c r="D79" s="31">
        <f>C79-_xlfn.FORECAST.ETS.CONFINT(A79,$B$2:$B$38,$A$2:$A$38,0.95,1,1)</f>
        <v>3962.0767286852933</v>
      </c>
      <c r="E79" s="31">
        <f>C79+_xlfn.FORECAST.ETS.CONFINT(A79,$B$2:$B$38,$A$2:$A$38,0.95,1,1)</f>
        <v>78418.945989726912</v>
      </c>
    </row>
    <row r="80" spans="1:5" x14ac:dyDescent="0.25">
      <c r="A80" s="24">
        <v>43965</v>
      </c>
      <c r="C80" s="31">
        <f>_xlfn.FORECAST.ETS(A80,$B$2:$B$38,$A$2:$A$38,1,1)</f>
        <v>41974.587432656219</v>
      </c>
      <c r="D80" s="31">
        <f>C80-_xlfn.FORECAST.ETS.CONFINT(A80,$B$2:$B$38,$A$2:$A$38,0.95,1,1)</f>
        <v>3392.3923114343561</v>
      </c>
      <c r="E80" s="31">
        <f>C80+_xlfn.FORECAST.ETS.CONFINT(A80,$B$2:$B$38,$A$2:$A$38,0.95,1,1)</f>
        <v>80556.782553878089</v>
      </c>
    </row>
    <row r="81" spans="1:5" x14ac:dyDescent="0.25">
      <c r="A81" s="24">
        <v>43966</v>
      </c>
      <c r="C81" s="31">
        <f>_xlfn.FORECAST.ETS(A81,$B$2:$B$38,$A$2:$A$38,1,1)</f>
        <v>42758.663506106335</v>
      </c>
      <c r="D81" s="31">
        <f>C81-_xlfn.FORECAST.ETS.CONFINT(A81,$B$2:$B$38,$A$2:$A$38,0.95,1,1)</f>
        <v>2806.6875960893085</v>
      </c>
      <c r="E81" s="31">
        <f>C81+_xlfn.FORECAST.ETS.CONFINT(A81,$B$2:$B$38,$A$2:$A$38,0.95,1,1)</f>
        <v>82710.639416123362</v>
      </c>
    </row>
    <row r="82" spans="1:5" x14ac:dyDescent="0.25">
      <c r="A82" s="24">
        <v>43967</v>
      </c>
      <c r="C82" s="31">
        <f>_xlfn.FORECAST.ETS(A82,$B$2:$B$38,$A$2:$A$38,1,1)</f>
        <v>43542.739579556459</v>
      </c>
      <c r="D82" s="31">
        <f>C82-_xlfn.FORECAST.ETS.CONFINT(A82,$B$2:$B$38,$A$2:$A$38,0.95,1,1)</f>
        <v>2205.147789426861</v>
      </c>
      <c r="E82" s="31">
        <f>C82+_xlfn.FORECAST.ETS.CONFINT(A82,$B$2:$B$38,$A$2:$A$38,0.95,1,1)</f>
        <v>84880.331369686057</v>
      </c>
    </row>
    <row r="83" spans="1:5" x14ac:dyDescent="0.25">
      <c r="A83" s="24">
        <v>43968</v>
      </c>
      <c r="C83" s="31">
        <f>_xlfn.FORECAST.ETS(A83,$B$2:$B$38,$A$2:$A$38,1,1)</f>
        <v>44326.815653006575</v>
      </c>
      <c r="D83" s="31">
        <f>C83-_xlfn.FORECAST.ETS.CONFINT(A83,$B$2:$B$38,$A$2:$A$38,0.95,1,1)</f>
        <v>1587.9518193568147</v>
      </c>
      <c r="E83" s="31">
        <f>C83+_xlfn.FORECAST.ETS.CONFINT(A83,$B$2:$B$38,$A$2:$A$38,0.95,1,1)</f>
        <v>87065.679486656329</v>
      </c>
    </row>
    <row r="84" spans="1:5" x14ac:dyDescent="0.25">
      <c r="A84" s="24">
        <v>43969</v>
      </c>
      <c r="C84" s="31">
        <f>_xlfn.FORECAST.ETS(A84,$B$2:$B$38,$A$2:$A$38,1,1)</f>
        <v>45110.891726456699</v>
      </c>
      <c r="D84" s="31">
        <f>C84-_xlfn.FORECAST.ETS.CONFINT(A84,$B$2:$B$38,$A$2:$A$38,0.95,1,1)</f>
        <v>955.27268191183248</v>
      </c>
      <c r="E84" s="31">
        <f>C84+_xlfn.FORECAST.ETS.CONFINT(A84,$B$2:$B$38,$A$2:$A$38,0.95,1,1)</f>
        <v>89266.510771001573</v>
      </c>
    </row>
    <row r="85" spans="1:5" x14ac:dyDescent="0.25">
      <c r="A85" s="24">
        <v>43970</v>
      </c>
      <c r="C85" s="31">
        <f>_xlfn.FORECAST.ETS(A85,$B$2:$B$38,$A$2:$A$38,1,1)</f>
        <v>45894.967799906815</v>
      </c>
      <c r="D85" s="31">
        <f>C85-_xlfn.FORECAST.ETS.CONFINT(A85,$B$2:$B$38,$A$2:$A$38,0.95,1,1)</f>
        <v>307.27776196636842</v>
      </c>
      <c r="E85" s="31">
        <f>C85+_xlfn.FORECAST.ETS.CONFINT(A85,$B$2:$B$38,$A$2:$A$38,0.95,1,1)</f>
        <v>91482.657837847262</v>
      </c>
    </row>
    <row r="86" spans="1:5" x14ac:dyDescent="0.25">
      <c r="A86" s="24">
        <v>43971</v>
      </c>
      <c r="C86" s="31">
        <f>_xlfn.FORECAST.ETS(A86,$B$2:$B$38,$A$2:$A$38,1,1)</f>
        <v>46679.043873356939</v>
      </c>
      <c r="D86" s="31">
        <f>C86-_xlfn.FORECAST.ETS.CONFINT(A86,$B$2:$B$38,$A$2:$A$38,0.95,1,1)</f>
        <v>-355.87086981162429</v>
      </c>
      <c r="E86" s="31">
        <f>C86+_xlfn.FORECAST.ETS.CONFINT(A86,$B$2:$B$38,$A$2:$A$38,0.95,1,1)</f>
        <v>93713.958616525502</v>
      </c>
    </row>
    <row r="87" spans="1:5" x14ac:dyDescent="0.25">
      <c r="A87" s="24">
        <v>43972</v>
      </c>
      <c r="C87" s="31">
        <f>_xlfn.FORECAST.ETS(A87,$B$2:$B$38,$A$2:$A$38,1,1)</f>
        <v>47463.119946807055</v>
      </c>
      <c r="D87" s="31">
        <f>C87-_xlfn.FORECAST.ETS.CONFINT(A87,$B$2:$B$38,$A$2:$A$38,0.95,1,1)</f>
        <v>-1034.0161815579631</v>
      </c>
      <c r="E87" s="31">
        <f>C87+_xlfn.FORECAST.ETS.CONFINT(A87,$B$2:$B$38,$A$2:$A$38,0.95,1,1)</f>
        <v>95960.256075172074</v>
      </c>
    </row>
    <row r="88" spans="1:5" x14ac:dyDescent="0.25">
      <c r="A88" s="24">
        <v>43973</v>
      </c>
      <c r="C88" s="31">
        <f>_xlfn.FORECAST.ETS(A88,$B$2:$B$38,$A$2:$A$38,1,1)</f>
        <v>48247.196020257179</v>
      </c>
      <c r="D88" s="31">
        <f>C88-_xlfn.FORECAST.ETS.CONFINT(A88,$B$2:$B$38,$A$2:$A$38,0.95,1,1)</f>
        <v>-1727.0059243884753</v>
      </c>
      <c r="E88" s="31">
        <f>C88+_xlfn.FORECAST.ETS.CONFINT(A88,$B$2:$B$38,$A$2:$A$38,0.95,1,1)</f>
        <v>98221.397964902833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I88"/>
  <sheetViews>
    <sheetView workbookViewId="0">
      <selection activeCell="F25" sqref="F25"/>
    </sheetView>
  </sheetViews>
  <sheetFormatPr defaultRowHeight="13.5" x14ac:dyDescent="0.25"/>
  <cols>
    <col min="1" max="1" width="11" style="32" customWidth="1"/>
    <col min="2" max="8" width="9.140625" style="32"/>
    <col min="9" max="9" width="10.5703125" style="32" customWidth="1"/>
    <col min="10" max="16384" width="9.140625" style="1"/>
  </cols>
  <sheetData>
    <row r="1" spans="1:9" x14ac:dyDescent="0.25">
      <c r="A1" s="55" t="s">
        <v>40</v>
      </c>
      <c r="B1" s="54" t="s">
        <v>55</v>
      </c>
      <c r="C1" s="54" t="s">
        <v>136</v>
      </c>
      <c r="D1" s="54" t="s">
        <v>135</v>
      </c>
      <c r="E1" s="54" t="s">
        <v>134</v>
      </c>
      <c r="F1" s="54" t="s">
        <v>133</v>
      </c>
      <c r="G1" s="54" t="s">
        <v>73</v>
      </c>
      <c r="H1" s="55" t="s">
        <v>54</v>
      </c>
      <c r="I1" s="55" t="s">
        <v>53</v>
      </c>
    </row>
    <row r="2" spans="1:9" x14ac:dyDescent="0.25">
      <c r="A2" s="57">
        <v>43887</v>
      </c>
      <c r="B2" s="56">
        <v>0</v>
      </c>
      <c r="C2" s="56">
        <v>0</v>
      </c>
      <c r="D2" s="56"/>
      <c r="E2" s="56"/>
      <c r="F2" s="56"/>
      <c r="G2" s="56"/>
      <c r="H2" s="56"/>
      <c r="I2" s="56"/>
    </row>
    <row r="3" spans="1:9" x14ac:dyDescent="0.25">
      <c r="A3" s="57">
        <v>43888</v>
      </c>
      <c r="B3" s="56">
        <v>0</v>
      </c>
      <c r="C3" s="56">
        <v>0</v>
      </c>
      <c r="D3" s="56"/>
      <c r="E3" s="56"/>
      <c r="F3" s="56"/>
      <c r="G3" s="56"/>
      <c r="H3" s="56"/>
      <c r="I3" s="56"/>
    </row>
    <row r="4" spans="1:9" x14ac:dyDescent="0.25">
      <c r="A4" s="57">
        <v>43889</v>
      </c>
      <c r="B4" s="56">
        <v>0</v>
      </c>
      <c r="C4" s="56">
        <v>0</v>
      </c>
      <c r="D4" s="56"/>
      <c r="E4" s="56"/>
      <c r="F4" s="56"/>
      <c r="G4" s="56"/>
      <c r="H4" s="56"/>
      <c r="I4" s="56"/>
    </row>
    <row r="5" spans="1:9" x14ac:dyDescent="0.25">
      <c r="A5" s="57">
        <v>43890</v>
      </c>
      <c r="B5" s="56">
        <v>0</v>
      </c>
      <c r="C5" s="56">
        <v>0</v>
      </c>
      <c r="D5" s="56"/>
      <c r="E5" s="56"/>
      <c r="F5" s="56"/>
      <c r="G5" s="56"/>
      <c r="H5" s="56"/>
      <c r="I5" s="56"/>
    </row>
    <row r="6" spans="1:9" x14ac:dyDescent="0.25">
      <c r="A6" s="57">
        <v>43891</v>
      </c>
      <c r="B6" s="56">
        <v>0</v>
      </c>
      <c r="C6" s="56">
        <v>0</v>
      </c>
      <c r="D6" s="56"/>
      <c r="E6" s="56"/>
      <c r="F6" s="56"/>
      <c r="G6" s="56"/>
      <c r="H6" s="56"/>
      <c r="I6" s="56"/>
    </row>
    <row r="7" spans="1:9" x14ac:dyDescent="0.25">
      <c r="A7" s="57">
        <v>43892</v>
      </c>
      <c r="B7" s="56">
        <v>2</v>
      </c>
      <c r="C7" s="56">
        <v>2</v>
      </c>
      <c r="D7" s="56"/>
      <c r="E7" s="56"/>
      <c r="F7" s="56"/>
      <c r="G7" s="56"/>
      <c r="H7" s="56"/>
      <c r="I7" s="56"/>
    </row>
    <row r="8" spans="1:9" x14ac:dyDescent="0.25">
      <c r="A8" s="57">
        <v>43893</v>
      </c>
      <c r="B8" s="56">
        <v>2</v>
      </c>
      <c r="C8" s="56">
        <v>2</v>
      </c>
      <c r="D8" s="56"/>
      <c r="E8" s="56"/>
      <c r="F8" s="56"/>
      <c r="G8" s="56"/>
      <c r="H8" s="56"/>
      <c r="I8" s="56"/>
    </row>
    <row r="9" spans="1:9" x14ac:dyDescent="0.25">
      <c r="A9" s="57">
        <v>43894</v>
      </c>
      <c r="B9" s="56">
        <v>2</v>
      </c>
      <c r="C9" s="56">
        <v>2</v>
      </c>
      <c r="D9" s="56"/>
      <c r="E9" s="56"/>
      <c r="F9" s="56"/>
      <c r="G9" s="56"/>
      <c r="H9" s="56"/>
      <c r="I9" s="56"/>
    </row>
    <row r="10" spans="1:9" x14ac:dyDescent="0.25">
      <c r="A10" s="57">
        <v>43895</v>
      </c>
      <c r="B10" s="56">
        <v>3</v>
      </c>
      <c r="C10" s="56">
        <v>3</v>
      </c>
      <c r="D10" s="56"/>
      <c r="E10" s="56"/>
      <c r="F10" s="56"/>
      <c r="G10" s="56"/>
      <c r="H10" s="56"/>
      <c r="I10" s="56"/>
    </row>
    <row r="11" spans="1:9" x14ac:dyDescent="0.25">
      <c r="A11" s="57">
        <v>43896</v>
      </c>
      <c r="B11" s="56">
        <v>4</v>
      </c>
      <c r="C11" s="56">
        <v>4</v>
      </c>
      <c r="D11" s="56"/>
      <c r="E11" s="56"/>
      <c r="F11" s="56"/>
      <c r="G11" s="56"/>
      <c r="H11" s="56"/>
      <c r="I11" s="56"/>
    </row>
    <row r="12" spans="1:9" x14ac:dyDescent="0.25">
      <c r="A12" s="57">
        <v>43897</v>
      </c>
      <c r="B12" s="56">
        <v>8</v>
      </c>
      <c r="C12" s="56">
        <v>8</v>
      </c>
      <c r="D12" s="56"/>
      <c r="E12" s="56"/>
      <c r="F12" s="56"/>
      <c r="G12" s="56"/>
      <c r="H12" s="56"/>
      <c r="I12" s="56"/>
    </row>
    <row r="13" spans="1:9" x14ac:dyDescent="0.25">
      <c r="A13" s="57">
        <v>43898</v>
      </c>
      <c r="B13" s="56">
        <v>9</v>
      </c>
      <c r="C13" s="56">
        <v>9</v>
      </c>
      <c r="D13" s="56"/>
      <c r="E13" s="56"/>
      <c r="F13" s="56"/>
      <c r="G13" s="56"/>
      <c r="H13" s="56"/>
      <c r="I13" s="56"/>
    </row>
    <row r="14" spans="1:9" x14ac:dyDescent="0.25">
      <c r="A14" s="57">
        <v>43899</v>
      </c>
      <c r="B14" s="56">
        <v>9</v>
      </c>
      <c r="C14" s="56">
        <v>9</v>
      </c>
      <c r="D14" s="56"/>
      <c r="E14" s="56"/>
      <c r="F14" s="56"/>
      <c r="G14" s="56"/>
      <c r="H14" s="56"/>
      <c r="I14" s="56"/>
    </row>
    <row r="15" spans="1:9" x14ac:dyDescent="0.25">
      <c r="A15" s="57">
        <v>43900</v>
      </c>
      <c r="B15" s="56">
        <v>2</v>
      </c>
      <c r="C15" s="56">
        <v>2</v>
      </c>
      <c r="D15" s="56"/>
      <c r="E15" s="56"/>
      <c r="F15" s="56"/>
      <c r="G15" s="56"/>
      <c r="H15" s="56"/>
      <c r="I15" s="56"/>
    </row>
    <row r="16" spans="1:9" x14ac:dyDescent="0.25">
      <c r="A16" s="57">
        <v>43901</v>
      </c>
      <c r="B16" s="56">
        <v>18</v>
      </c>
      <c r="C16" s="56">
        <v>18</v>
      </c>
      <c r="D16" s="56"/>
      <c r="E16" s="56"/>
      <c r="F16" s="56"/>
      <c r="G16" s="56"/>
      <c r="H16" s="56"/>
      <c r="I16" s="56"/>
    </row>
    <row r="17" spans="1:9" x14ac:dyDescent="0.25">
      <c r="A17" s="57">
        <v>43902</v>
      </c>
      <c r="B17" s="56">
        <v>19</v>
      </c>
      <c r="C17" s="56">
        <v>19</v>
      </c>
      <c r="D17" s="56"/>
      <c r="E17" s="56"/>
      <c r="F17" s="56"/>
      <c r="G17" s="56"/>
      <c r="H17" s="56"/>
      <c r="I17" s="56"/>
    </row>
    <row r="18" spans="1:9" x14ac:dyDescent="0.25">
      <c r="A18" s="57">
        <v>43903</v>
      </c>
      <c r="B18" s="56">
        <v>34</v>
      </c>
      <c r="C18" s="56">
        <v>34</v>
      </c>
      <c r="D18" s="56"/>
      <c r="E18" s="56"/>
      <c r="F18" s="56"/>
      <c r="G18" s="56"/>
      <c r="H18" s="56"/>
      <c r="I18" s="56"/>
    </row>
    <row r="19" spans="1:9" x14ac:dyDescent="0.25">
      <c r="A19" s="57">
        <v>43904</v>
      </c>
      <c r="B19" s="56">
        <v>57</v>
      </c>
      <c r="C19" s="56">
        <v>57</v>
      </c>
      <c r="D19" s="56"/>
      <c r="E19" s="56"/>
      <c r="F19" s="56"/>
      <c r="G19" s="56"/>
      <c r="H19" s="56"/>
      <c r="I19" s="56"/>
    </row>
    <row r="20" spans="1:9" x14ac:dyDescent="0.25">
      <c r="A20" s="57">
        <v>43905</v>
      </c>
      <c r="B20" s="56">
        <v>76</v>
      </c>
      <c r="C20" s="56">
        <v>76</v>
      </c>
      <c r="D20" s="56"/>
      <c r="E20" s="56"/>
      <c r="F20" s="56"/>
      <c r="G20" s="56"/>
      <c r="H20" s="56"/>
      <c r="I20" s="56"/>
    </row>
    <row r="21" spans="1:9" x14ac:dyDescent="0.25">
      <c r="A21" s="57">
        <v>43906</v>
      </c>
      <c r="B21" s="56">
        <v>86</v>
      </c>
      <c r="C21" s="56">
        <v>86</v>
      </c>
      <c r="D21" s="56"/>
      <c r="E21" s="56"/>
      <c r="F21" s="56"/>
      <c r="G21" s="56"/>
      <c r="H21" s="56"/>
      <c r="I21" s="56"/>
    </row>
    <row r="22" spans="1:9" x14ac:dyDescent="0.25">
      <c r="A22" s="57">
        <v>43907</v>
      </c>
      <c r="B22" s="56">
        <v>117</v>
      </c>
      <c r="C22" s="56">
        <v>117</v>
      </c>
      <c r="D22" s="56"/>
      <c r="E22" s="56"/>
      <c r="F22" s="56"/>
      <c r="G22" s="56"/>
      <c r="H22" s="56"/>
      <c r="I22" s="56"/>
    </row>
    <row r="23" spans="1:9" x14ac:dyDescent="0.25">
      <c r="A23" s="57">
        <v>43908</v>
      </c>
      <c r="B23" s="56">
        <v>194</v>
      </c>
      <c r="C23" s="56">
        <v>194</v>
      </c>
      <c r="D23" s="56"/>
      <c r="E23" s="56"/>
      <c r="F23" s="56"/>
      <c r="G23" s="56"/>
      <c r="H23" s="56"/>
      <c r="I23" s="56"/>
    </row>
    <row r="24" spans="1:9" x14ac:dyDescent="0.25">
      <c r="A24" s="57">
        <v>43909</v>
      </c>
      <c r="B24" s="56">
        <v>143</v>
      </c>
      <c r="C24" s="56">
        <v>143</v>
      </c>
      <c r="D24" s="56"/>
      <c r="E24" s="56"/>
      <c r="F24" s="56"/>
      <c r="G24" s="56"/>
      <c r="H24" s="56"/>
      <c r="I24" s="56"/>
    </row>
    <row r="25" spans="1:9" x14ac:dyDescent="0.25">
      <c r="A25" s="57">
        <v>43910</v>
      </c>
      <c r="B25" s="56">
        <v>235</v>
      </c>
      <c r="C25" s="56">
        <v>235</v>
      </c>
      <c r="D25" s="56"/>
      <c r="E25" s="56"/>
      <c r="F25" s="56"/>
      <c r="G25" s="56"/>
      <c r="H25" s="56"/>
      <c r="I25" s="56"/>
    </row>
    <row r="26" spans="1:9" x14ac:dyDescent="0.25">
      <c r="A26" s="57">
        <v>43911</v>
      </c>
      <c r="B26" s="56">
        <v>260</v>
      </c>
      <c r="C26" s="56">
        <v>260</v>
      </c>
      <c r="D26" s="56"/>
      <c r="E26" s="56"/>
      <c r="F26" s="56"/>
      <c r="G26" s="56"/>
      <c r="H26" s="56"/>
      <c r="I26" s="56"/>
    </row>
    <row r="27" spans="1:9" x14ac:dyDescent="0.25">
      <c r="A27" s="57">
        <v>43912</v>
      </c>
      <c r="B27" s="56">
        <v>320</v>
      </c>
      <c r="C27" s="56">
        <v>320</v>
      </c>
      <c r="D27" s="56"/>
      <c r="E27" s="56"/>
      <c r="F27" s="56"/>
      <c r="G27" s="56"/>
      <c r="H27" s="56"/>
      <c r="I27" s="56"/>
    </row>
    <row r="28" spans="1:9" x14ac:dyDescent="0.25">
      <c r="A28" s="57">
        <v>43913</v>
      </c>
      <c r="B28" s="56">
        <v>460</v>
      </c>
      <c r="C28" s="56">
        <v>460</v>
      </c>
      <c r="D28" s="56"/>
      <c r="E28" s="56"/>
      <c r="F28" s="56"/>
      <c r="G28" s="56"/>
      <c r="H28" s="56"/>
      <c r="I28" s="56"/>
    </row>
    <row r="29" spans="1:9" x14ac:dyDescent="0.25">
      <c r="A29" s="57">
        <v>43914</v>
      </c>
      <c r="B29" s="56">
        <v>302</v>
      </c>
      <c r="C29" s="56">
        <v>302</v>
      </c>
      <c r="D29" s="56"/>
      <c r="E29" s="56"/>
      <c r="F29" s="56"/>
      <c r="G29" s="56"/>
      <c r="H29" s="56"/>
      <c r="I29" s="56"/>
    </row>
    <row r="30" spans="1:9" x14ac:dyDescent="0.25">
      <c r="A30" s="57">
        <v>43915</v>
      </c>
      <c r="B30" s="56">
        <v>633</v>
      </c>
      <c r="C30" s="56">
        <v>633</v>
      </c>
      <c r="D30" s="56"/>
      <c r="E30" s="56"/>
      <c r="F30" s="56"/>
      <c r="G30" s="56"/>
      <c r="H30" s="56"/>
      <c r="I30" s="56"/>
    </row>
    <row r="31" spans="1:9" x14ac:dyDescent="0.25">
      <c r="A31" s="57">
        <v>43916</v>
      </c>
      <c r="B31" s="56">
        <v>549</v>
      </c>
      <c r="C31" s="56">
        <v>549</v>
      </c>
      <c r="D31" s="56"/>
      <c r="E31" s="56"/>
      <c r="F31" s="56"/>
      <c r="G31" s="56"/>
      <c r="H31" s="56"/>
      <c r="I31" s="56"/>
    </row>
    <row r="32" spans="1:9" x14ac:dyDescent="0.25">
      <c r="A32" s="57">
        <v>43917</v>
      </c>
      <c r="B32" s="56">
        <v>724</v>
      </c>
      <c r="C32" s="56">
        <v>724</v>
      </c>
      <c r="D32" s="56"/>
      <c r="E32" s="56"/>
      <c r="F32" s="56"/>
      <c r="G32" s="56"/>
      <c r="H32" s="56"/>
      <c r="I32" s="56">
        <v>724</v>
      </c>
    </row>
    <row r="33" spans="1:9" x14ac:dyDescent="0.25">
      <c r="A33" s="57">
        <v>43918</v>
      </c>
      <c r="B33" s="56">
        <v>902</v>
      </c>
      <c r="C33" s="56">
        <v>902</v>
      </c>
      <c r="D33" s="56"/>
      <c r="E33" s="56"/>
      <c r="F33" s="56"/>
      <c r="G33" s="56"/>
      <c r="H33" s="56">
        <v>902</v>
      </c>
      <c r="I33" s="70">
        <f t="shared" ref="I33:I66" si="0">_xlfn.FORECAST.ETS(A33,$B$2:$B$32,$A$2:$A$32,1,1)</f>
        <v>742.59879032258038</v>
      </c>
    </row>
    <row r="34" spans="1:9" x14ac:dyDescent="0.25">
      <c r="A34" s="57">
        <v>43919</v>
      </c>
      <c r="B34" s="56">
        <v>792</v>
      </c>
      <c r="C34" s="56">
        <v>792</v>
      </c>
      <c r="D34" s="56"/>
      <c r="E34" s="56"/>
      <c r="F34" s="56"/>
      <c r="G34" s="56">
        <v>792</v>
      </c>
      <c r="H34" s="69">
        <v>1019.0673635534285</v>
      </c>
      <c r="I34" s="56">
        <f t="shared" si="0"/>
        <v>761.19758064516134</v>
      </c>
    </row>
    <row r="35" spans="1:9" x14ac:dyDescent="0.25">
      <c r="A35" s="57">
        <v>43920</v>
      </c>
      <c r="B35" s="56">
        <v>446</v>
      </c>
      <c r="C35" s="56">
        <v>446</v>
      </c>
      <c r="D35" s="56"/>
      <c r="E35" s="56"/>
      <c r="F35" s="56">
        <v>446</v>
      </c>
      <c r="G35" s="69">
        <v>918.73466937219087</v>
      </c>
      <c r="H35" s="56">
        <v>1170.2353978857382</v>
      </c>
      <c r="I35" s="56">
        <f t="shared" si="0"/>
        <v>779.79637096774172</v>
      </c>
    </row>
    <row r="36" spans="1:9" x14ac:dyDescent="0.25">
      <c r="A36" s="57">
        <v>43921</v>
      </c>
      <c r="B36" s="56">
        <v>1035</v>
      </c>
      <c r="C36" s="56">
        <v>1035</v>
      </c>
      <c r="D36" s="56"/>
      <c r="E36" s="56">
        <v>1035</v>
      </c>
      <c r="F36" s="70">
        <v>468.13506493506509</v>
      </c>
      <c r="G36" s="56">
        <v>1018.2671096525905</v>
      </c>
      <c r="H36" s="56">
        <v>1321.4034322180478</v>
      </c>
      <c r="I36" s="56">
        <f t="shared" si="0"/>
        <v>798.39516129032256</v>
      </c>
    </row>
    <row r="37" spans="1:9" x14ac:dyDescent="0.25">
      <c r="A37" s="57">
        <v>43922</v>
      </c>
      <c r="B37" s="56">
        <v>808</v>
      </c>
      <c r="C37" s="56">
        <v>808</v>
      </c>
      <c r="D37" s="56">
        <v>808</v>
      </c>
      <c r="E37" s="69">
        <v>1059.3215686274505</v>
      </c>
      <c r="F37" s="56">
        <v>490.27012987012984</v>
      </c>
      <c r="G37" s="56">
        <v>1117.79954993299</v>
      </c>
      <c r="H37" s="56">
        <v>1472.5714665503574</v>
      </c>
      <c r="I37" s="56">
        <f t="shared" si="0"/>
        <v>816.99395161290295</v>
      </c>
    </row>
    <row r="38" spans="1:9" x14ac:dyDescent="0.25">
      <c r="A38" s="57">
        <v>43923</v>
      </c>
      <c r="B38" s="56">
        <v>783</v>
      </c>
      <c r="C38" s="56">
        <v>783</v>
      </c>
      <c r="D38" s="69">
        <v>833.03127413127459</v>
      </c>
      <c r="E38" s="56">
        <v>1083.6431372549021</v>
      </c>
      <c r="F38" s="56">
        <v>512.40519480519504</v>
      </c>
      <c r="G38" s="56">
        <v>1217.3319902133896</v>
      </c>
      <c r="H38" s="56">
        <v>1623.739500882667</v>
      </c>
      <c r="I38" s="56">
        <f t="shared" si="0"/>
        <v>835.5927419354839</v>
      </c>
    </row>
    <row r="39" spans="1:9" x14ac:dyDescent="0.25">
      <c r="A39" s="57">
        <v>43924</v>
      </c>
      <c r="B39" s="56"/>
      <c r="C39" s="56"/>
      <c r="D39" s="56">
        <v>858.06254826254826</v>
      </c>
      <c r="E39" s="56">
        <v>1107.9647058823525</v>
      </c>
      <c r="F39" s="56">
        <v>534.54025974025967</v>
      </c>
      <c r="G39" s="56">
        <v>1316.8644304937893</v>
      </c>
      <c r="H39" s="56">
        <v>1774.9075352149766</v>
      </c>
      <c r="I39" s="56">
        <f t="shared" si="0"/>
        <v>854.19153225806429</v>
      </c>
    </row>
    <row r="40" spans="1:9" x14ac:dyDescent="0.25">
      <c r="A40" s="57">
        <v>43925</v>
      </c>
      <c r="B40" s="56"/>
      <c r="C40" s="56"/>
      <c r="D40" s="56">
        <v>883.09382239382285</v>
      </c>
      <c r="E40" s="56">
        <v>1132.2862745098039</v>
      </c>
      <c r="F40" s="56">
        <v>556.67532467532487</v>
      </c>
      <c r="G40" s="56">
        <v>1416.3968707741888</v>
      </c>
      <c r="H40" s="56">
        <v>1926.0755695472862</v>
      </c>
      <c r="I40" s="56">
        <f t="shared" si="0"/>
        <v>872.79032258064512</v>
      </c>
    </row>
    <row r="41" spans="1:9" x14ac:dyDescent="0.25">
      <c r="A41" s="57">
        <v>43926</v>
      </c>
      <c r="B41" s="56"/>
      <c r="C41" s="56"/>
      <c r="D41" s="56">
        <v>908.12509652509652</v>
      </c>
      <c r="E41" s="56">
        <v>1156.6078431372543</v>
      </c>
      <c r="F41" s="56">
        <v>578.81038961038951</v>
      </c>
      <c r="G41" s="56">
        <v>1515.9293110545887</v>
      </c>
      <c r="H41" s="56">
        <v>2077.2436038795959</v>
      </c>
      <c r="I41" s="56">
        <f t="shared" si="0"/>
        <v>891.38911290322551</v>
      </c>
    </row>
    <row r="42" spans="1:9" x14ac:dyDescent="0.25">
      <c r="A42" s="57">
        <v>43927</v>
      </c>
      <c r="B42" s="56"/>
      <c r="C42" s="56"/>
      <c r="D42" s="56">
        <v>933.15637065637111</v>
      </c>
      <c r="E42" s="56">
        <v>1180.9294117647059</v>
      </c>
      <c r="F42" s="56">
        <v>600.94545454545471</v>
      </c>
      <c r="G42" s="56">
        <v>1615.4617513349881</v>
      </c>
      <c r="H42" s="56">
        <v>2228.4116382119055</v>
      </c>
      <c r="I42" s="56">
        <f t="shared" si="0"/>
        <v>909.98790322580646</v>
      </c>
    </row>
    <row r="43" spans="1:9" x14ac:dyDescent="0.25">
      <c r="A43" s="57">
        <v>43928</v>
      </c>
      <c r="B43" s="56"/>
      <c r="C43" s="56"/>
      <c r="D43" s="56">
        <v>958.18764478764479</v>
      </c>
      <c r="E43" s="56">
        <v>1205.2509803921564</v>
      </c>
      <c r="F43" s="56">
        <v>623.08051948051946</v>
      </c>
      <c r="G43" s="56">
        <v>1714.9941916153875</v>
      </c>
      <c r="H43" s="56">
        <v>2379.5796725442151</v>
      </c>
      <c r="I43" s="56">
        <f t="shared" si="0"/>
        <v>928.58669354838685</v>
      </c>
    </row>
    <row r="44" spans="1:9" x14ac:dyDescent="0.25">
      <c r="A44" s="57">
        <v>43929</v>
      </c>
      <c r="B44" s="56"/>
      <c r="C44" s="56"/>
      <c r="D44" s="56">
        <v>983.21891891891937</v>
      </c>
      <c r="E44" s="56">
        <v>1229.5725490196078</v>
      </c>
      <c r="F44" s="56">
        <v>645.21558441558466</v>
      </c>
      <c r="G44" s="56">
        <v>1814.5266318957874</v>
      </c>
      <c r="H44" s="56">
        <v>2530.7477068765247</v>
      </c>
      <c r="I44" s="56">
        <f t="shared" si="0"/>
        <v>947.18548387096769</v>
      </c>
    </row>
    <row r="45" spans="1:9" x14ac:dyDescent="0.25">
      <c r="A45" s="57">
        <v>43930</v>
      </c>
      <c r="B45" s="56"/>
      <c r="C45" s="56"/>
      <c r="D45" s="56">
        <v>1008.250193050193</v>
      </c>
      <c r="E45" s="56">
        <v>1253.8941176470582</v>
      </c>
      <c r="F45" s="56">
        <v>667.35064935064929</v>
      </c>
      <c r="G45" s="56">
        <v>1914.0590721761869</v>
      </c>
      <c r="H45" s="56">
        <v>2681.9157412088343</v>
      </c>
      <c r="I45" s="56">
        <f t="shared" si="0"/>
        <v>965.78427419354819</v>
      </c>
    </row>
    <row r="46" spans="1:9" x14ac:dyDescent="0.25">
      <c r="A46" s="57">
        <v>43931</v>
      </c>
      <c r="B46" s="56"/>
      <c r="C46" s="56"/>
      <c r="D46" s="56">
        <v>1033.2814671814676</v>
      </c>
      <c r="E46" s="56">
        <v>1278.2156862745098</v>
      </c>
      <c r="F46" s="56">
        <v>689.48571428571449</v>
      </c>
      <c r="G46" s="56">
        <v>2013.5915124565863</v>
      </c>
      <c r="H46" s="56">
        <v>2833.083775541144</v>
      </c>
      <c r="I46" s="56">
        <f t="shared" si="0"/>
        <v>984.38306451612902</v>
      </c>
    </row>
    <row r="47" spans="1:9" x14ac:dyDescent="0.25">
      <c r="A47" s="57">
        <v>43932</v>
      </c>
      <c r="B47" s="56"/>
      <c r="C47" s="56"/>
      <c r="D47" s="56">
        <v>1058.3127413127413</v>
      </c>
      <c r="E47" s="56">
        <v>1302.5372549019603</v>
      </c>
      <c r="F47" s="56">
        <v>711.62077922077913</v>
      </c>
      <c r="G47" s="56">
        <v>2113.1239527369862</v>
      </c>
      <c r="H47" s="56">
        <v>2984.2518098734536</v>
      </c>
      <c r="I47" s="56">
        <f t="shared" si="0"/>
        <v>1002.9818548387094</v>
      </c>
    </row>
    <row r="48" spans="1:9" x14ac:dyDescent="0.25">
      <c r="A48" s="57">
        <v>43933</v>
      </c>
      <c r="B48" s="56"/>
      <c r="C48" s="56"/>
      <c r="D48" s="56">
        <v>1083.3440154440159</v>
      </c>
      <c r="E48" s="56">
        <v>1326.8588235294117</v>
      </c>
      <c r="F48" s="56">
        <v>733.75584415584433</v>
      </c>
      <c r="G48" s="56">
        <v>2212.6563930173857</v>
      </c>
      <c r="H48" s="56">
        <v>3135.4198442057632</v>
      </c>
      <c r="I48" s="56">
        <f t="shared" si="0"/>
        <v>1021.5806451612904</v>
      </c>
    </row>
    <row r="49" spans="1:9" x14ac:dyDescent="0.25">
      <c r="A49" s="57">
        <v>43934</v>
      </c>
      <c r="B49" s="56"/>
      <c r="C49" s="56"/>
      <c r="D49" s="56">
        <v>1108.3752895752896</v>
      </c>
      <c r="E49" s="56">
        <v>1351.1803921568624</v>
      </c>
      <c r="F49" s="56">
        <v>755.89090909090908</v>
      </c>
      <c r="G49" s="56">
        <v>2312.1888332977851</v>
      </c>
      <c r="H49" s="56">
        <v>3286.5878785380728</v>
      </c>
      <c r="I49" s="56">
        <f t="shared" si="0"/>
        <v>1040.1794354838705</v>
      </c>
    </row>
    <row r="50" spans="1:9" x14ac:dyDescent="0.25">
      <c r="A50" s="57">
        <v>43935</v>
      </c>
      <c r="B50" s="56"/>
      <c r="C50" s="56"/>
      <c r="D50" s="56">
        <v>1133.4065637065642</v>
      </c>
      <c r="E50" s="56">
        <v>1375.5019607843137</v>
      </c>
      <c r="F50" s="56">
        <v>778.02597402597428</v>
      </c>
      <c r="G50" s="56">
        <v>2411.721273578185</v>
      </c>
      <c r="H50" s="56">
        <v>3437.7559128703824</v>
      </c>
      <c r="I50" s="56">
        <f t="shared" si="0"/>
        <v>1058.7782258064517</v>
      </c>
    </row>
    <row r="51" spans="1:9" x14ac:dyDescent="0.25">
      <c r="A51" s="57">
        <v>43936</v>
      </c>
      <c r="B51" s="56"/>
      <c r="C51" s="56"/>
      <c r="D51" s="56">
        <v>1158.4378378378378</v>
      </c>
      <c r="E51" s="56">
        <v>1399.8235294117642</v>
      </c>
      <c r="F51" s="56">
        <v>800.16103896103891</v>
      </c>
      <c r="G51" s="56">
        <v>2511.2537138585844</v>
      </c>
      <c r="H51" s="56">
        <v>3588.923947202692</v>
      </c>
      <c r="I51" s="56">
        <f t="shared" si="0"/>
        <v>1077.377016129032</v>
      </c>
    </row>
    <row r="52" spans="1:9" x14ac:dyDescent="0.25">
      <c r="A52" s="57">
        <v>43937</v>
      </c>
      <c r="B52" s="56"/>
      <c r="C52" s="56"/>
      <c r="D52" s="56">
        <v>1183.4691119691124</v>
      </c>
      <c r="E52" s="56">
        <v>1424.1450980392158</v>
      </c>
      <c r="F52" s="56">
        <v>822.296103896104</v>
      </c>
      <c r="G52" s="56">
        <v>2610.7861541389839</v>
      </c>
      <c r="H52" s="56">
        <v>3740.0919815350017</v>
      </c>
      <c r="I52" s="56">
        <f t="shared" si="0"/>
        <v>1095.9758064516129</v>
      </c>
    </row>
    <row r="53" spans="1:9" x14ac:dyDescent="0.25">
      <c r="A53" s="57">
        <v>43938</v>
      </c>
      <c r="B53" s="56"/>
      <c r="C53" s="56"/>
      <c r="D53" s="56">
        <v>1208.5003861003861</v>
      </c>
      <c r="E53" s="56">
        <v>1448.4666666666662</v>
      </c>
      <c r="F53" s="56">
        <v>844.43116883116875</v>
      </c>
      <c r="G53" s="56">
        <v>2710.3185944193838</v>
      </c>
      <c r="H53" s="56">
        <v>3891.2600158673113</v>
      </c>
      <c r="I53" s="56">
        <f t="shared" si="0"/>
        <v>1114.5745967741932</v>
      </c>
    </row>
    <row r="54" spans="1:9" x14ac:dyDescent="0.25">
      <c r="A54" s="57">
        <v>43939</v>
      </c>
      <c r="B54" s="56"/>
      <c r="C54" s="56"/>
      <c r="D54" s="56">
        <v>1233.5316602316607</v>
      </c>
      <c r="E54" s="56">
        <v>1472.7882352941176</v>
      </c>
      <c r="F54" s="56">
        <v>866.56623376623395</v>
      </c>
      <c r="G54" s="56">
        <v>2809.8510346997832</v>
      </c>
      <c r="H54" s="56">
        <v>4042.4280501996209</v>
      </c>
      <c r="I54" s="56">
        <f t="shared" si="0"/>
        <v>1133.1733870967744</v>
      </c>
    </row>
    <row r="55" spans="1:9" x14ac:dyDescent="0.25">
      <c r="A55" s="57">
        <v>43940</v>
      </c>
      <c r="B55" s="56"/>
      <c r="C55" s="56"/>
      <c r="D55" s="56">
        <v>1258.5629343629344</v>
      </c>
      <c r="E55" s="56">
        <v>1497.1098039215681</v>
      </c>
      <c r="F55" s="56">
        <v>888.7012987012987</v>
      </c>
      <c r="G55" s="56">
        <v>2909.3834749801827</v>
      </c>
      <c r="H55" s="56">
        <v>4193.5960845319305</v>
      </c>
      <c r="I55" s="56">
        <f t="shared" si="0"/>
        <v>1151.7721774193544</v>
      </c>
    </row>
    <row r="56" spans="1:9" x14ac:dyDescent="0.25">
      <c r="A56" s="57">
        <v>43941</v>
      </c>
      <c r="B56" s="56"/>
      <c r="C56" s="56"/>
      <c r="D56" s="56">
        <v>1283.5942084942089</v>
      </c>
      <c r="E56" s="56">
        <v>1521.4313725490194</v>
      </c>
      <c r="F56" s="56">
        <v>910.8363636363639</v>
      </c>
      <c r="G56" s="56">
        <v>3008.9159152605826</v>
      </c>
      <c r="H56" s="56">
        <v>4344.7641188642401</v>
      </c>
      <c r="I56" s="56">
        <f t="shared" si="0"/>
        <v>1170.3709677419356</v>
      </c>
    </row>
    <row r="57" spans="1:9" x14ac:dyDescent="0.25">
      <c r="A57" s="57">
        <v>43942</v>
      </c>
      <c r="B57" s="56"/>
      <c r="C57" s="56"/>
      <c r="D57" s="56">
        <v>1308.6254826254826</v>
      </c>
      <c r="E57" s="56">
        <v>1545.7529411764701</v>
      </c>
      <c r="F57" s="56">
        <v>932.97142857142853</v>
      </c>
      <c r="G57" s="56">
        <v>3108.448355540982</v>
      </c>
      <c r="H57" s="56">
        <v>4495.9321531965497</v>
      </c>
      <c r="I57" s="56">
        <f t="shared" si="0"/>
        <v>1188.9697580645159</v>
      </c>
    </row>
    <row r="58" spans="1:9" x14ac:dyDescent="0.25">
      <c r="A58" s="57">
        <v>43943</v>
      </c>
      <c r="B58" s="56"/>
      <c r="C58" s="56"/>
      <c r="D58" s="56">
        <v>1333.6567567567572</v>
      </c>
      <c r="E58" s="56">
        <v>1570.0745098039215</v>
      </c>
      <c r="F58" s="56">
        <v>955.10649350649362</v>
      </c>
      <c r="G58" s="56">
        <v>3207.9807958213814</v>
      </c>
      <c r="H58" s="56">
        <v>4647.1001875288594</v>
      </c>
      <c r="I58" s="56">
        <f t="shared" si="0"/>
        <v>1207.5685483870968</v>
      </c>
    </row>
    <row r="59" spans="1:9" x14ac:dyDescent="0.25">
      <c r="A59" s="57">
        <v>43944</v>
      </c>
      <c r="B59" s="56"/>
      <c r="C59" s="56"/>
      <c r="D59" s="56">
        <v>1358.6880308880309</v>
      </c>
      <c r="E59" s="56">
        <v>1594.396078431372</v>
      </c>
      <c r="F59" s="56">
        <v>977.24155844155837</v>
      </c>
      <c r="G59" s="56">
        <v>3307.5132361017813</v>
      </c>
      <c r="H59" s="56">
        <v>4798.268221861169</v>
      </c>
      <c r="I59" s="56">
        <f t="shared" si="0"/>
        <v>1226.1673387096771</v>
      </c>
    </row>
    <row r="60" spans="1:9" x14ac:dyDescent="0.25">
      <c r="A60" s="57">
        <v>43945</v>
      </c>
      <c r="B60" s="56"/>
      <c r="C60" s="56"/>
      <c r="D60" s="56">
        <v>1383.7193050193055</v>
      </c>
      <c r="E60" s="56">
        <v>1618.7176470588236</v>
      </c>
      <c r="F60" s="56">
        <v>999.37662337662357</v>
      </c>
      <c r="G60" s="56">
        <v>3407.0456763821808</v>
      </c>
      <c r="H60" s="56">
        <v>4949.4362561934786</v>
      </c>
      <c r="I60" s="56">
        <f t="shared" si="0"/>
        <v>1244.7661290322583</v>
      </c>
    </row>
    <row r="61" spans="1:9" x14ac:dyDescent="0.25">
      <c r="A61" s="57">
        <v>43946</v>
      </c>
      <c r="B61" s="56"/>
      <c r="C61" s="56"/>
      <c r="D61" s="56">
        <v>1408.7505791505791</v>
      </c>
      <c r="E61" s="56">
        <v>1643.039215686274</v>
      </c>
      <c r="F61" s="56">
        <v>1021.5116883116883</v>
      </c>
      <c r="G61" s="56">
        <v>3506.5781166625802</v>
      </c>
      <c r="H61" s="56">
        <v>5100.6042905257882</v>
      </c>
      <c r="I61" s="56">
        <f t="shared" si="0"/>
        <v>1263.3649193548383</v>
      </c>
    </row>
    <row r="62" spans="1:9" x14ac:dyDescent="0.25">
      <c r="A62" s="57">
        <v>43947</v>
      </c>
      <c r="B62" s="56"/>
      <c r="C62" s="56"/>
      <c r="D62" s="56">
        <v>1433.7818532818537</v>
      </c>
      <c r="E62" s="56">
        <v>1667.3607843137254</v>
      </c>
      <c r="F62" s="56">
        <v>1043.6467532467534</v>
      </c>
      <c r="G62" s="56">
        <v>3606.1105569429801</v>
      </c>
      <c r="H62" s="56">
        <v>5251.7723248580978</v>
      </c>
      <c r="I62" s="56">
        <f t="shared" si="0"/>
        <v>1281.9637096774193</v>
      </c>
    </row>
    <row r="63" spans="1:9" x14ac:dyDescent="0.25">
      <c r="A63" s="57">
        <v>43948</v>
      </c>
      <c r="B63" s="56"/>
      <c r="C63" s="56"/>
      <c r="D63" s="56">
        <v>1458.8131274131274</v>
      </c>
      <c r="E63" s="56">
        <v>1691.6823529411761</v>
      </c>
      <c r="F63" s="56">
        <v>1065.7818181818182</v>
      </c>
      <c r="G63" s="56">
        <v>3705.6429972233796</v>
      </c>
      <c r="H63" s="56">
        <v>5402.9403591904074</v>
      </c>
      <c r="I63" s="56">
        <f t="shared" si="0"/>
        <v>1300.5624999999998</v>
      </c>
    </row>
    <row r="64" spans="1:9" x14ac:dyDescent="0.25">
      <c r="A64" s="57">
        <v>43949</v>
      </c>
      <c r="B64" s="56"/>
      <c r="C64" s="56"/>
      <c r="D64" s="56">
        <v>1483.844401544402</v>
      </c>
      <c r="E64" s="56">
        <v>1716.0039215686274</v>
      </c>
      <c r="F64" s="56">
        <v>1087.9168831168831</v>
      </c>
      <c r="G64" s="56">
        <v>3805.175437503779</v>
      </c>
      <c r="H64" s="56">
        <v>5554.1083935227171</v>
      </c>
      <c r="I64" s="56">
        <f t="shared" si="0"/>
        <v>1319.1612903225807</v>
      </c>
    </row>
    <row r="65" spans="1:9" x14ac:dyDescent="0.25">
      <c r="A65" s="57">
        <v>43950</v>
      </c>
      <c r="B65" s="56"/>
      <c r="C65" s="56"/>
      <c r="D65" s="56">
        <v>1508.8756756756757</v>
      </c>
      <c r="E65" s="56">
        <v>1740.3254901960779</v>
      </c>
      <c r="F65" s="56">
        <v>1110.0519480519481</v>
      </c>
      <c r="G65" s="56">
        <v>3904.7078777841789</v>
      </c>
      <c r="H65" s="56">
        <v>5705.2764278550267</v>
      </c>
      <c r="I65" s="56">
        <f t="shared" si="0"/>
        <v>1337.7600806451608</v>
      </c>
    </row>
    <row r="66" spans="1:9" x14ac:dyDescent="0.25">
      <c r="A66" s="57">
        <v>43951</v>
      </c>
      <c r="B66" s="56"/>
      <c r="C66" s="56"/>
      <c r="D66" s="56">
        <v>1533.9069498069503</v>
      </c>
      <c r="E66" s="56">
        <v>1764.6470588235295</v>
      </c>
      <c r="F66" s="56">
        <v>1132.1870129870131</v>
      </c>
      <c r="G66" s="56">
        <v>4004.2403180645783</v>
      </c>
      <c r="H66" s="56">
        <v>5856.4444621873363</v>
      </c>
      <c r="I66" s="56">
        <f t="shared" si="0"/>
        <v>1356.3588709677422</v>
      </c>
    </row>
    <row r="67" spans="1:9" x14ac:dyDescent="0.25">
      <c r="A67" s="57">
        <v>43952</v>
      </c>
      <c r="B67" s="68"/>
      <c r="C67" s="68"/>
      <c r="D67" s="68">
        <v>1558.9382239382239</v>
      </c>
      <c r="E67" s="68"/>
      <c r="F67" s="68"/>
      <c r="G67" s="68"/>
      <c r="H67" s="68"/>
      <c r="I67" s="68">
        <f t="shared" ref="I67:I87" si="1">_xlfn.FORECAST.ETS(A67,$B$2:$B$32,$A$2:$A$32,1,1)</f>
        <v>1374.9576612903222</v>
      </c>
    </row>
    <row r="68" spans="1:9" x14ac:dyDescent="0.25">
      <c r="A68" s="57">
        <v>43953</v>
      </c>
      <c r="B68" s="68"/>
      <c r="C68" s="68"/>
      <c r="D68" s="68">
        <v>1583.9694980694985</v>
      </c>
      <c r="E68" s="68"/>
      <c r="F68" s="68"/>
      <c r="G68" s="68"/>
      <c r="H68" s="68"/>
      <c r="I68" s="68">
        <f t="shared" si="1"/>
        <v>1393.5564516129032</v>
      </c>
    </row>
    <row r="69" spans="1:9" x14ac:dyDescent="0.25">
      <c r="A69" s="57">
        <v>43954</v>
      </c>
      <c r="B69" s="68"/>
      <c r="C69" s="68"/>
      <c r="D69" s="68">
        <v>1609.0007722007722</v>
      </c>
      <c r="E69" s="68"/>
      <c r="F69" s="68"/>
      <c r="G69" s="68"/>
      <c r="H69" s="68"/>
      <c r="I69" s="68">
        <f t="shared" si="1"/>
        <v>1412.1552419354834</v>
      </c>
    </row>
    <row r="70" spans="1:9" x14ac:dyDescent="0.25">
      <c r="A70" s="57">
        <v>43955</v>
      </c>
      <c r="B70" s="68"/>
      <c r="C70" s="68"/>
      <c r="D70" s="68">
        <v>1634.0320463320468</v>
      </c>
      <c r="E70" s="68"/>
      <c r="F70" s="68"/>
      <c r="G70" s="68"/>
      <c r="H70" s="68"/>
      <c r="I70" s="68">
        <f t="shared" si="1"/>
        <v>1430.7540322580646</v>
      </c>
    </row>
    <row r="71" spans="1:9" x14ac:dyDescent="0.25">
      <c r="A71" s="57">
        <v>43956</v>
      </c>
      <c r="B71" s="68"/>
      <c r="C71" s="68"/>
      <c r="D71" s="68">
        <v>1659.0633204633205</v>
      </c>
      <c r="E71" s="68"/>
      <c r="F71" s="68"/>
      <c r="G71" s="68"/>
      <c r="H71" s="68"/>
      <c r="I71" s="68">
        <f t="shared" si="1"/>
        <v>1449.3528225806447</v>
      </c>
    </row>
    <row r="72" spans="1:9" x14ac:dyDescent="0.25">
      <c r="A72" s="57">
        <v>43957</v>
      </c>
      <c r="B72" s="68"/>
      <c r="C72" s="68"/>
      <c r="D72" s="68">
        <v>1684.094594594595</v>
      </c>
      <c r="E72" s="68"/>
      <c r="F72" s="68"/>
      <c r="G72" s="68"/>
      <c r="H72" s="68"/>
      <c r="I72" s="68">
        <f t="shared" si="1"/>
        <v>1467.9516129032259</v>
      </c>
    </row>
    <row r="73" spans="1:9" x14ac:dyDescent="0.25">
      <c r="A73" s="57">
        <v>43958</v>
      </c>
      <c r="B73" s="68"/>
      <c r="C73" s="68"/>
      <c r="D73" s="68">
        <v>1709.1258687258687</v>
      </c>
      <c r="E73" s="68"/>
      <c r="F73" s="68"/>
      <c r="G73" s="68"/>
      <c r="H73" s="68"/>
      <c r="I73" s="68">
        <f t="shared" si="1"/>
        <v>1486.5504032258061</v>
      </c>
    </row>
    <row r="74" spans="1:9" x14ac:dyDescent="0.25">
      <c r="A74" s="57">
        <v>43959</v>
      </c>
      <c r="B74" s="68"/>
      <c r="C74" s="68"/>
      <c r="D74" s="68">
        <v>1734.1571428571433</v>
      </c>
      <c r="E74" s="68"/>
      <c r="F74" s="68"/>
      <c r="G74" s="68"/>
      <c r="H74" s="68"/>
      <c r="I74" s="68">
        <f t="shared" si="1"/>
        <v>1505.1491935483871</v>
      </c>
    </row>
    <row r="75" spans="1:9" x14ac:dyDescent="0.25">
      <c r="A75" s="57">
        <v>43960</v>
      </c>
      <c r="B75" s="68"/>
      <c r="C75" s="68"/>
      <c r="D75" s="68">
        <v>1759.188416988417</v>
      </c>
      <c r="E75" s="68"/>
      <c r="F75" s="68"/>
      <c r="G75" s="68"/>
      <c r="H75" s="68"/>
      <c r="I75" s="68">
        <f t="shared" si="1"/>
        <v>1523.7479838709673</v>
      </c>
    </row>
    <row r="76" spans="1:9" x14ac:dyDescent="0.25">
      <c r="A76" s="57">
        <v>43961</v>
      </c>
      <c r="B76" s="68"/>
      <c r="C76" s="68"/>
      <c r="D76" s="68">
        <v>1784.2196911196916</v>
      </c>
      <c r="E76" s="68"/>
      <c r="F76" s="68"/>
      <c r="G76" s="68"/>
      <c r="H76" s="68"/>
      <c r="I76" s="68">
        <f t="shared" si="1"/>
        <v>1542.3467741935485</v>
      </c>
    </row>
    <row r="77" spans="1:9" x14ac:dyDescent="0.25">
      <c r="A77" s="57">
        <v>43962</v>
      </c>
      <c r="B77" s="68"/>
      <c r="C77" s="68"/>
      <c r="D77" s="68">
        <v>1809.2509652509652</v>
      </c>
      <c r="E77" s="68"/>
      <c r="F77" s="68"/>
      <c r="G77" s="68"/>
      <c r="H77" s="68"/>
      <c r="I77" s="68">
        <f t="shared" si="1"/>
        <v>1560.9455645161286</v>
      </c>
    </row>
    <row r="78" spans="1:9" x14ac:dyDescent="0.25">
      <c r="A78" s="57">
        <v>43963</v>
      </c>
      <c r="B78" s="68"/>
      <c r="C78" s="68"/>
      <c r="D78" s="68">
        <v>1834.2822393822398</v>
      </c>
      <c r="E78" s="68"/>
      <c r="F78" s="68"/>
      <c r="G78" s="68"/>
      <c r="H78" s="68"/>
      <c r="I78" s="68">
        <f t="shared" si="1"/>
        <v>1579.5443548387098</v>
      </c>
    </row>
    <row r="79" spans="1:9" x14ac:dyDescent="0.25">
      <c r="A79" s="57">
        <v>43964</v>
      </c>
      <c r="B79" s="68"/>
      <c r="C79" s="68"/>
      <c r="D79" s="68">
        <v>1859.3135135135135</v>
      </c>
      <c r="E79" s="68"/>
      <c r="F79" s="68"/>
      <c r="G79" s="68"/>
      <c r="H79" s="68"/>
      <c r="I79" s="68">
        <f t="shared" si="1"/>
        <v>1598.14314516129</v>
      </c>
    </row>
    <row r="80" spans="1:9" x14ac:dyDescent="0.25">
      <c r="A80" s="57">
        <v>43965</v>
      </c>
      <c r="B80" s="68"/>
      <c r="C80" s="68"/>
      <c r="D80" s="68">
        <v>1884.3447876447881</v>
      </c>
      <c r="E80" s="68"/>
      <c r="F80" s="68"/>
      <c r="G80" s="68"/>
      <c r="H80" s="68"/>
      <c r="I80" s="68">
        <f t="shared" si="1"/>
        <v>1616.741935483871</v>
      </c>
    </row>
    <row r="81" spans="1:9" x14ac:dyDescent="0.25">
      <c r="A81" s="57">
        <v>43966</v>
      </c>
      <c r="B81" s="68"/>
      <c r="C81" s="68"/>
      <c r="D81" s="68">
        <v>1909.3760617760618</v>
      </c>
      <c r="E81" s="68"/>
      <c r="F81" s="68"/>
      <c r="G81" s="68"/>
      <c r="H81" s="68"/>
      <c r="I81" s="68">
        <f t="shared" si="1"/>
        <v>1635.3407258064512</v>
      </c>
    </row>
    <row r="82" spans="1:9" x14ac:dyDescent="0.25">
      <c r="A82" s="57">
        <v>43967</v>
      </c>
      <c r="B82" s="68"/>
      <c r="C82" s="68"/>
      <c r="D82" s="68">
        <v>1934.4073359073363</v>
      </c>
      <c r="E82" s="68"/>
      <c r="F82" s="68"/>
      <c r="G82" s="68"/>
      <c r="H82" s="68"/>
      <c r="I82" s="68">
        <f t="shared" si="1"/>
        <v>1653.9395161290324</v>
      </c>
    </row>
    <row r="83" spans="1:9" x14ac:dyDescent="0.25">
      <c r="A83" s="57">
        <v>43968</v>
      </c>
      <c r="B83" s="68"/>
      <c r="C83" s="68"/>
      <c r="D83" s="68">
        <v>1959.43861003861</v>
      </c>
      <c r="E83" s="68"/>
      <c r="F83" s="68"/>
      <c r="G83" s="68"/>
      <c r="H83" s="68"/>
      <c r="I83" s="68">
        <f t="shared" si="1"/>
        <v>1672.5383064516125</v>
      </c>
    </row>
    <row r="84" spans="1:9" x14ac:dyDescent="0.25">
      <c r="A84" s="57">
        <v>43969</v>
      </c>
      <c r="B84" s="68"/>
      <c r="C84" s="68"/>
      <c r="D84" s="68">
        <v>1984.4698841698846</v>
      </c>
      <c r="E84" s="68"/>
      <c r="F84" s="68"/>
      <c r="G84" s="68"/>
      <c r="H84" s="68"/>
      <c r="I84" s="68">
        <f t="shared" si="1"/>
        <v>1691.1370967741937</v>
      </c>
    </row>
    <row r="85" spans="1:9" x14ac:dyDescent="0.25">
      <c r="A85" s="57">
        <v>43970</v>
      </c>
      <c r="B85" s="68"/>
      <c r="C85" s="68"/>
      <c r="D85" s="68">
        <v>2009.5011583011583</v>
      </c>
      <c r="E85" s="68"/>
      <c r="F85" s="68"/>
      <c r="G85" s="68"/>
      <c r="H85" s="68"/>
      <c r="I85" s="68">
        <f t="shared" si="1"/>
        <v>1709.7358870967739</v>
      </c>
    </row>
    <row r="86" spans="1:9" x14ac:dyDescent="0.25">
      <c r="A86" s="57">
        <v>43971</v>
      </c>
      <c r="B86" s="68"/>
      <c r="C86" s="68"/>
      <c r="D86" s="68">
        <v>2034.5324324324329</v>
      </c>
      <c r="E86" s="68"/>
      <c r="F86" s="68"/>
      <c r="G86" s="68"/>
      <c r="H86" s="68"/>
      <c r="I86" s="68">
        <f t="shared" si="1"/>
        <v>1728.3346774193549</v>
      </c>
    </row>
    <row r="87" spans="1:9" x14ac:dyDescent="0.25">
      <c r="A87" s="57">
        <v>43972</v>
      </c>
      <c r="B87" s="68"/>
      <c r="C87" s="68"/>
      <c r="D87" s="68">
        <v>2059.5637065637065</v>
      </c>
      <c r="E87" s="68"/>
      <c r="F87" s="68"/>
      <c r="G87" s="68"/>
      <c r="H87" s="68"/>
      <c r="I87" s="68">
        <f t="shared" si="1"/>
        <v>1746.9334677419349</v>
      </c>
    </row>
    <row r="88" spans="1:9" x14ac:dyDescent="0.25">
      <c r="A88" s="76"/>
      <c r="B88" s="68"/>
      <c r="C88" s="68"/>
      <c r="D88" s="68"/>
      <c r="E88" s="68"/>
      <c r="F88" s="68"/>
      <c r="G88" s="68"/>
      <c r="H88" s="68"/>
      <c r="I88" s="68" t="e">
        <f>_xlfn.FORECAST.ETS(A88,$B$2:$B$32,$A$2:$A$32,1,1)</f>
        <v>#NUM!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76F9-04DF-4F5B-AEA7-253A35D7717C}">
  <dimension ref="A1:H87"/>
  <sheetViews>
    <sheetView topLeftCell="A49" workbookViewId="0">
      <selection activeCell="C2" sqref="C2:C87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_xlfn.FORECAST.ETS.STAT($B$2:$B$37,$A$2:$A$37,1,1,1)</f>
        <v>0.75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_xlfn.FORECAST.ETS.STAT($B$2:$B$37,$A$2:$A$37,2,1,1)</f>
        <v>1E-3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_xlfn.FORECAST.ETS.STAT($B$2:$B$37,$A$2:$A$37,3,1,1)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_xlfn.FORECAST.ETS.STAT($B$2:$B$37,$A$2:$A$37,4,1,1)</f>
        <v>16.130540427479175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_xlfn.FORECAST.ETS.STAT($B$2:$B$37,$A$2:$A$37,5,1,1)</f>
        <v>0.45429795122406824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_xlfn.FORECAST.ETS.STAT($B$2:$B$37,$A$2:$A$37,6,1,1)</f>
        <v>281.31662505523684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_xlfn.FORECAST.ETS.STAT($B$2:$B$37,$A$2:$A$37,7,1,1)</f>
        <v>347.27592142451834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  <c r="C37" s="31">
        <v>808</v>
      </c>
      <c r="D37" s="31">
        <v>808</v>
      </c>
      <c r="E37" s="31">
        <v>808</v>
      </c>
    </row>
    <row r="38" spans="1:5" x14ac:dyDescent="0.25">
      <c r="A38" s="24">
        <v>43923</v>
      </c>
      <c r="C38" s="31">
        <f t="shared" ref="C38:C69" si="0">_xlfn.FORECAST.ETS(A38,$B$2:$B$37,$A$2:$A$37,1,1)</f>
        <v>833.03127413127459</v>
      </c>
      <c r="D38" s="31">
        <f t="shared" ref="D38:D69" si="1">C38-_xlfn.FORECAST.ETS.CONFINT(A38,$B$2:$B$37,$A$2:$A$37,0.95,1,1)</f>
        <v>471.05417568274623</v>
      </c>
      <c r="E38" s="31">
        <f t="shared" ref="E38:E69" si="2">C38+_xlfn.FORECAST.ETS.CONFINT(A38,$B$2:$B$37,$A$2:$A$37,0.95,1,1)</f>
        <v>1195.0083725798029</v>
      </c>
    </row>
    <row r="39" spans="1:5" x14ac:dyDescent="0.25">
      <c r="A39" s="24">
        <v>43924</v>
      </c>
      <c r="C39" s="31">
        <f t="shared" si="0"/>
        <v>858.06254826254826</v>
      </c>
      <c r="D39" s="31">
        <f t="shared" si="1"/>
        <v>405.3738963211494</v>
      </c>
      <c r="E39" s="31">
        <f t="shared" si="2"/>
        <v>1310.7512002039471</v>
      </c>
    </row>
    <row r="40" spans="1:5" x14ac:dyDescent="0.25">
      <c r="A40" s="24">
        <v>43925</v>
      </c>
      <c r="C40" s="31">
        <f t="shared" si="0"/>
        <v>883.09382239382285</v>
      </c>
      <c r="D40" s="31">
        <f t="shared" si="1"/>
        <v>354.86702867375072</v>
      </c>
      <c r="E40" s="31">
        <f t="shared" si="2"/>
        <v>1411.3206161138951</v>
      </c>
    </row>
    <row r="41" spans="1:5" x14ac:dyDescent="0.25">
      <c r="A41" s="24">
        <v>43926</v>
      </c>
      <c r="C41" s="31">
        <f t="shared" si="0"/>
        <v>908.12509652509652</v>
      </c>
      <c r="D41" s="31">
        <f t="shared" si="1"/>
        <v>313.72012356654614</v>
      </c>
      <c r="E41" s="31">
        <f t="shared" si="2"/>
        <v>1502.5300694836469</v>
      </c>
    </row>
    <row r="42" spans="1:5" x14ac:dyDescent="0.25">
      <c r="A42" s="24">
        <v>43927</v>
      </c>
      <c r="C42" s="31">
        <f t="shared" si="0"/>
        <v>933.15637065637111</v>
      </c>
      <c r="D42" s="31">
        <f t="shared" si="1"/>
        <v>279.08568909851147</v>
      </c>
      <c r="E42" s="31">
        <f t="shared" si="2"/>
        <v>1587.2270522142308</v>
      </c>
    </row>
    <row r="43" spans="1:5" x14ac:dyDescent="0.25">
      <c r="A43" s="24">
        <v>43928</v>
      </c>
      <c r="C43" s="31">
        <f t="shared" si="0"/>
        <v>958.18764478764479</v>
      </c>
      <c r="D43" s="31">
        <f t="shared" si="1"/>
        <v>249.31716194486842</v>
      </c>
      <c r="E43" s="31">
        <f t="shared" si="2"/>
        <v>1667.058127630421</v>
      </c>
    </row>
    <row r="44" spans="1:5" x14ac:dyDescent="0.25">
      <c r="A44" s="24">
        <v>43929</v>
      </c>
      <c r="C44" s="31">
        <f t="shared" si="0"/>
        <v>983.21891891891937</v>
      </c>
      <c r="D44" s="31">
        <f t="shared" si="1"/>
        <v>223.3608737228061</v>
      </c>
      <c r="E44" s="31">
        <f t="shared" si="2"/>
        <v>1743.0769641150328</v>
      </c>
    </row>
    <row r="45" spans="1:5" x14ac:dyDescent="0.25">
      <c r="A45" s="24">
        <v>43930</v>
      </c>
      <c r="C45" s="31">
        <f t="shared" si="0"/>
        <v>1008.250193050193</v>
      </c>
      <c r="D45" s="31">
        <f t="shared" si="1"/>
        <v>200.49442504916829</v>
      </c>
      <c r="E45" s="31">
        <f t="shared" si="2"/>
        <v>1816.0059610512178</v>
      </c>
    </row>
    <row r="46" spans="1:5" x14ac:dyDescent="0.25">
      <c r="A46" s="24">
        <v>43931</v>
      </c>
      <c r="C46" s="31">
        <f t="shared" si="0"/>
        <v>1033.2814671814676</v>
      </c>
      <c r="D46" s="31">
        <f t="shared" si="1"/>
        <v>180.19705214999431</v>
      </c>
      <c r="E46" s="31">
        <f t="shared" si="2"/>
        <v>1886.365882212941</v>
      </c>
    </row>
    <row r="47" spans="1:5" x14ac:dyDescent="0.25">
      <c r="A47" s="24">
        <v>43932</v>
      </c>
      <c r="C47" s="31">
        <f t="shared" si="0"/>
        <v>1058.3127413127413</v>
      </c>
      <c r="D47" s="31">
        <f t="shared" si="1"/>
        <v>162.07871707794618</v>
      </c>
      <c r="E47" s="31">
        <f t="shared" si="2"/>
        <v>1954.5467655475363</v>
      </c>
    </row>
    <row r="48" spans="1:5" x14ac:dyDescent="0.25">
      <c r="A48" s="24">
        <v>43933</v>
      </c>
      <c r="C48" s="31">
        <f t="shared" si="0"/>
        <v>1083.3440154440159</v>
      </c>
      <c r="D48" s="31">
        <f t="shared" si="1"/>
        <v>145.83835472869134</v>
      </c>
      <c r="E48" s="31">
        <f t="shared" si="2"/>
        <v>2020.8496761593406</v>
      </c>
    </row>
    <row r="49" spans="1:5" x14ac:dyDescent="0.25">
      <c r="A49" s="24">
        <v>43934</v>
      </c>
      <c r="C49" s="31">
        <f t="shared" si="0"/>
        <v>1108.3752895752896</v>
      </c>
      <c r="D49" s="31">
        <f t="shared" si="1"/>
        <v>131.2378405662073</v>
      </c>
      <c r="E49" s="31">
        <f t="shared" si="2"/>
        <v>2085.5127385843716</v>
      </c>
    </row>
    <row r="50" spans="1:5" x14ac:dyDescent="0.25">
      <c r="A50" s="24">
        <v>43935</v>
      </c>
      <c r="C50" s="31">
        <f t="shared" si="0"/>
        <v>1133.4065637065642</v>
      </c>
      <c r="D50" s="31">
        <f t="shared" si="1"/>
        <v>118.08499917686606</v>
      </c>
      <c r="E50" s="31">
        <f t="shared" si="2"/>
        <v>2148.7281282362624</v>
      </c>
    </row>
    <row r="51" spans="1:5" x14ac:dyDescent="0.25">
      <c r="A51" s="24">
        <v>43936</v>
      </c>
      <c r="C51" s="31">
        <f t="shared" si="0"/>
        <v>1158.4378378378378</v>
      </c>
      <c r="D51" s="31">
        <f t="shared" si="1"/>
        <v>106.22208935405479</v>
      </c>
      <c r="E51" s="31">
        <f t="shared" si="2"/>
        <v>2210.6535863216209</v>
      </c>
    </row>
    <row r="52" spans="1:5" x14ac:dyDescent="0.25">
      <c r="A52" s="24">
        <v>43937</v>
      </c>
      <c r="C52" s="31">
        <f t="shared" si="0"/>
        <v>1183.4691119691124</v>
      </c>
      <c r="D52" s="31">
        <f t="shared" si="1"/>
        <v>95.517751757830638</v>
      </c>
      <c r="E52" s="31">
        <f t="shared" si="2"/>
        <v>2271.4204721803944</v>
      </c>
    </row>
    <row r="53" spans="1:5" x14ac:dyDescent="0.25">
      <c r="A53" s="24">
        <v>43938</v>
      </c>
      <c r="C53" s="31">
        <f t="shared" si="0"/>
        <v>1208.5003861003861</v>
      </c>
      <c r="D53" s="31">
        <f t="shared" si="1"/>
        <v>85.861225934153254</v>
      </c>
      <c r="E53" s="31">
        <f t="shared" si="2"/>
        <v>2331.1395462666187</v>
      </c>
    </row>
    <row r="54" spans="1:5" x14ac:dyDescent="0.25">
      <c r="A54" s="24">
        <v>43939</v>
      </c>
      <c r="C54" s="31">
        <f t="shared" si="0"/>
        <v>1233.5316602316607</v>
      </c>
      <c r="D54" s="31">
        <f t="shared" si="1"/>
        <v>77.158100921509686</v>
      </c>
      <c r="E54" s="31">
        <f t="shared" si="2"/>
        <v>2389.9052195418117</v>
      </c>
    </row>
    <row r="55" spans="1:5" x14ac:dyDescent="0.25">
      <c r="A55" s="24">
        <v>43940</v>
      </c>
      <c r="C55" s="31">
        <f t="shared" si="0"/>
        <v>1258.5629343629344</v>
      </c>
      <c r="D55" s="31">
        <f t="shared" si="1"/>
        <v>69.327129974643867</v>
      </c>
      <c r="E55" s="31">
        <f t="shared" si="2"/>
        <v>2447.7987387512248</v>
      </c>
    </row>
    <row r="56" spans="1:5" x14ac:dyDescent="0.25">
      <c r="A56" s="24">
        <v>43941</v>
      </c>
      <c r="C56" s="31">
        <f t="shared" si="0"/>
        <v>1283.5942084942089</v>
      </c>
      <c r="D56" s="31">
        <f t="shared" si="1"/>
        <v>62.29780086177152</v>
      </c>
      <c r="E56" s="31">
        <f t="shared" si="2"/>
        <v>2504.8906161266464</v>
      </c>
    </row>
    <row r="57" spans="1:5" x14ac:dyDescent="0.25">
      <c r="A57" s="24">
        <v>43942</v>
      </c>
      <c r="C57" s="31">
        <f t="shared" si="0"/>
        <v>1308.6254826254826</v>
      </c>
      <c r="D57" s="31">
        <f t="shared" si="1"/>
        <v>56.00845364297561</v>
      </c>
      <c r="E57" s="31">
        <f t="shared" si="2"/>
        <v>2561.2425116079894</v>
      </c>
    </row>
    <row r="58" spans="1:5" x14ac:dyDescent="0.25">
      <c r="A58" s="24">
        <v>43943</v>
      </c>
      <c r="C58" s="31">
        <f t="shared" si="0"/>
        <v>1333.6567567567572</v>
      </c>
      <c r="D58" s="31">
        <f t="shared" si="1"/>
        <v>50.404802346749648</v>
      </c>
      <c r="E58" s="31">
        <f t="shared" si="2"/>
        <v>2616.908711166765</v>
      </c>
    </row>
    <row r="59" spans="1:5" x14ac:dyDescent="0.25">
      <c r="A59" s="24">
        <v>43944</v>
      </c>
      <c r="C59" s="31">
        <f t="shared" si="0"/>
        <v>1358.6880308880309</v>
      </c>
      <c r="D59" s="31">
        <f t="shared" si="1"/>
        <v>45.438759442903347</v>
      </c>
      <c r="E59" s="31">
        <f t="shared" si="2"/>
        <v>2671.9373023331582</v>
      </c>
    </row>
    <row r="60" spans="1:5" x14ac:dyDescent="0.25">
      <c r="A60" s="24">
        <v>43945</v>
      </c>
      <c r="C60" s="31">
        <f t="shared" si="0"/>
        <v>1383.7193050193055</v>
      </c>
      <c r="D60" s="31">
        <f t="shared" si="1"/>
        <v>41.067490618428792</v>
      </c>
      <c r="E60" s="31">
        <f t="shared" si="2"/>
        <v>2726.3711194201824</v>
      </c>
    </row>
    <row r="61" spans="1:5" x14ac:dyDescent="0.25">
      <c r="A61" s="24">
        <v>43946</v>
      </c>
      <c r="C61" s="31">
        <f t="shared" si="0"/>
        <v>1408.7505791505791</v>
      </c>
      <c r="D61" s="31">
        <f t="shared" si="1"/>
        <v>37.25264701930314</v>
      </c>
      <c r="E61" s="31">
        <f t="shared" si="2"/>
        <v>2780.2485112818549</v>
      </c>
    </row>
    <row r="62" spans="1:5" x14ac:dyDescent="0.25">
      <c r="A62" s="24">
        <v>43947</v>
      </c>
      <c r="C62" s="31">
        <f t="shared" si="0"/>
        <v>1433.7818532818537</v>
      </c>
      <c r="D62" s="31">
        <f t="shared" si="1"/>
        <v>33.959735873645286</v>
      </c>
      <c r="E62" s="31">
        <f t="shared" si="2"/>
        <v>2833.6039706900619</v>
      </c>
    </row>
    <row r="63" spans="1:5" x14ac:dyDescent="0.25">
      <c r="A63" s="24">
        <v>43948</v>
      </c>
      <c r="C63" s="31">
        <f t="shared" si="0"/>
        <v>1458.8131274131274</v>
      </c>
      <c r="D63" s="31">
        <f t="shared" si="1"/>
        <v>31.157600192605969</v>
      </c>
      <c r="E63" s="31">
        <f t="shared" si="2"/>
        <v>2886.4686546336488</v>
      </c>
    </row>
    <row r="64" spans="1:5" x14ac:dyDescent="0.25">
      <c r="A64" s="24">
        <v>43949</v>
      </c>
      <c r="C64" s="31">
        <f t="shared" si="0"/>
        <v>1483.844401544402</v>
      </c>
      <c r="D64" s="31">
        <f t="shared" si="1"/>
        <v>28.817985306702894</v>
      </c>
      <c r="E64" s="31">
        <f t="shared" si="2"/>
        <v>2938.8708177821009</v>
      </c>
    </row>
    <row r="65" spans="1:5" x14ac:dyDescent="0.25">
      <c r="A65" s="24">
        <v>43950</v>
      </c>
      <c r="C65" s="31">
        <f t="shared" si="0"/>
        <v>1508.8756756756757</v>
      </c>
      <c r="D65" s="31">
        <f t="shared" si="1"/>
        <v>26.915175163368076</v>
      </c>
      <c r="E65" s="31">
        <f t="shared" si="2"/>
        <v>2990.8361761879833</v>
      </c>
    </row>
    <row r="66" spans="1:5" x14ac:dyDescent="0.25">
      <c r="A66" s="24">
        <v>43951</v>
      </c>
      <c r="C66" s="31">
        <f t="shared" si="0"/>
        <v>1533.9069498069503</v>
      </c>
      <c r="D66" s="31">
        <f t="shared" si="1"/>
        <v>25.425685141840404</v>
      </c>
      <c r="E66" s="31">
        <f t="shared" si="2"/>
        <v>3042.3882144720601</v>
      </c>
    </row>
    <row r="67" spans="1:5" x14ac:dyDescent="0.25">
      <c r="A67" s="24">
        <v>43952</v>
      </c>
      <c r="C67" s="31">
        <f t="shared" si="0"/>
        <v>1558.9382239382239</v>
      </c>
      <c r="D67" s="31">
        <f t="shared" si="1"/>
        <v>24.328001013445601</v>
      </c>
      <c r="E67" s="31">
        <f t="shared" si="2"/>
        <v>3093.548446863002</v>
      </c>
    </row>
    <row r="68" spans="1:5" x14ac:dyDescent="0.25">
      <c r="A68" s="24">
        <v>43953</v>
      </c>
      <c r="C68" s="31">
        <f t="shared" si="0"/>
        <v>1583.9694980694985</v>
      </c>
      <c r="D68" s="31">
        <f t="shared" si="1"/>
        <v>23.602355851905713</v>
      </c>
      <c r="E68" s="31">
        <f t="shared" si="2"/>
        <v>3144.3366402870915</v>
      </c>
    </row>
    <row r="69" spans="1:5" x14ac:dyDescent="0.25">
      <c r="A69" s="24">
        <v>43954</v>
      </c>
      <c r="C69" s="31">
        <f t="shared" si="0"/>
        <v>1609.0007722007722</v>
      </c>
      <c r="D69" s="31">
        <f t="shared" si="1"/>
        <v>23.230538364335644</v>
      </c>
      <c r="E69" s="31">
        <f t="shared" si="2"/>
        <v>3194.7710060372087</v>
      </c>
    </row>
    <row r="70" spans="1:5" x14ac:dyDescent="0.25">
      <c r="A70" s="24">
        <v>43955</v>
      </c>
      <c r="C70" s="31">
        <f t="shared" ref="C70:C87" si="3">_xlfn.FORECAST.ETS(A70,$B$2:$B$37,$A$2:$A$37,1,1)</f>
        <v>1634.0320463320468</v>
      </c>
      <c r="D70" s="31">
        <f t="shared" ref="D70:D101" si="4">C70-_xlfn.FORECAST.ETS.CONFINT(A70,$B$2:$B$37,$A$2:$A$37,0.95,1,1)</f>
        <v>23.195727400732949</v>
      </c>
      <c r="E70" s="31">
        <f t="shared" ref="E70:E87" si="5">C70+_xlfn.FORECAST.ETS.CONFINT(A70,$B$2:$B$37,$A$2:$A$37,0.95,1,1)</f>
        <v>3244.8683652633608</v>
      </c>
    </row>
    <row r="71" spans="1:5" x14ac:dyDescent="0.25">
      <c r="A71" s="24">
        <v>43956</v>
      </c>
      <c r="C71" s="31">
        <f t="shared" si="3"/>
        <v>1659.0633204633205</v>
      </c>
      <c r="D71" s="31">
        <f t="shared" si="4"/>
        <v>23.482348402721527</v>
      </c>
      <c r="E71" s="31">
        <f t="shared" si="5"/>
        <v>3294.6442925239194</v>
      </c>
    </row>
    <row r="72" spans="1:5" x14ac:dyDescent="0.25">
      <c r="A72" s="24">
        <v>43957</v>
      </c>
      <c r="C72" s="31">
        <f t="shared" si="3"/>
        <v>1684.094594594595</v>
      </c>
      <c r="D72" s="31">
        <f t="shared" si="4"/>
        <v>24.075948340273726</v>
      </c>
      <c r="E72" s="31">
        <f t="shared" si="5"/>
        <v>3344.1132408489166</v>
      </c>
    </row>
    <row r="73" spans="1:5" x14ac:dyDescent="0.25">
      <c r="A73" s="24">
        <v>43958</v>
      </c>
      <c r="C73" s="31">
        <f t="shared" si="3"/>
        <v>1709.1258687258687</v>
      </c>
      <c r="D73" s="31">
        <f t="shared" si="4"/>
        <v>24.96308630873159</v>
      </c>
      <c r="E73" s="31">
        <f t="shared" si="5"/>
        <v>3393.2886511430061</v>
      </c>
    </row>
    <row r="74" spans="1:5" x14ac:dyDescent="0.25">
      <c r="A74" s="24">
        <v>43959</v>
      </c>
      <c r="C74" s="31">
        <f t="shared" si="3"/>
        <v>1734.1571428571433</v>
      </c>
      <c r="D74" s="31">
        <f t="shared" si="4"/>
        <v>26.131237455663495</v>
      </c>
      <c r="E74" s="31">
        <f t="shared" si="5"/>
        <v>3442.1830482586229</v>
      </c>
    </row>
    <row r="75" spans="1:5" x14ac:dyDescent="0.25">
      <c r="A75" s="24">
        <v>43960</v>
      </c>
      <c r="C75" s="31">
        <f t="shared" si="3"/>
        <v>1759.188416988417</v>
      </c>
      <c r="D75" s="31">
        <f t="shared" si="4"/>
        <v>27.568708305992686</v>
      </c>
      <c r="E75" s="31">
        <f t="shared" si="5"/>
        <v>3490.808125670841</v>
      </c>
    </row>
    <row r="76" spans="1:5" x14ac:dyDescent="0.25">
      <c r="A76" s="24">
        <v>43961</v>
      </c>
      <c r="C76" s="31">
        <f t="shared" si="3"/>
        <v>1784.2196911196916</v>
      </c>
      <c r="D76" s="31">
        <f t="shared" si="4"/>
        <v>29.264561876083235</v>
      </c>
      <c r="E76" s="31">
        <f t="shared" si="5"/>
        <v>3539.1748203632997</v>
      </c>
    </row>
    <row r="77" spans="1:5" x14ac:dyDescent="0.25">
      <c r="A77" s="24">
        <v>43962</v>
      </c>
      <c r="C77" s="31">
        <f t="shared" si="3"/>
        <v>1809.2509652509652</v>
      </c>
      <c r="D77" s="31">
        <f t="shared" si="4"/>
        <v>31.208551229150316</v>
      </c>
      <c r="E77" s="31">
        <f t="shared" si="5"/>
        <v>3587.2933792727799</v>
      </c>
    </row>
    <row r="78" spans="1:5" x14ac:dyDescent="0.25">
      <c r="A78" s="24">
        <v>43963</v>
      </c>
      <c r="C78" s="31">
        <f t="shared" si="3"/>
        <v>1834.2822393822398</v>
      </c>
      <c r="D78" s="31">
        <f t="shared" si="4"/>
        <v>33.391060338247371</v>
      </c>
      <c r="E78" s="31">
        <f t="shared" si="5"/>
        <v>3635.1734184262323</v>
      </c>
    </row>
    <row r="79" spans="1:5" x14ac:dyDescent="0.25">
      <c r="A79" s="24">
        <v>43964</v>
      </c>
      <c r="C79" s="31">
        <f t="shared" si="3"/>
        <v>1859.3135135135135</v>
      </c>
      <c r="D79" s="31">
        <f t="shared" si="4"/>
        <v>35.803051298639048</v>
      </c>
      <c r="E79" s="31">
        <f t="shared" si="5"/>
        <v>3682.8239757283882</v>
      </c>
    </row>
    <row r="80" spans="1:5" x14ac:dyDescent="0.25">
      <c r="A80" s="24">
        <v>43965</v>
      </c>
      <c r="C80" s="31">
        <f t="shared" si="3"/>
        <v>1884.3447876447881</v>
      </c>
      <c r="D80" s="31">
        <f t="shared" si="4"/>
        <v>38.436017076400503</v>
      </c>
      <c r="E80" s="31">
        <f t="shared" si="5"/>
        <v>3730.2535582131759</v>
      </c>
    </row>
    <row r="81" spans="1:5" x14ac:dyDescent="0.25">
      <c r="A81" s="24">
        <v>43966</v>
      </c>
      <c r="C81" s="31">
        <f t="shared" si="3"/>
        <v>1909.3760617760618</v>
      </c>
      <c r="D81" s="31">
        <f t="shared" si="4"/>
        <v>41.28193910026107</v>
      </c>
      <c r="E81" s="31">
        <f t="shared" si="5"/>
        <v>3777.4701844518622</v>
      </c>
    </row>
    <row r="82" spans="1:5" x14ac:dyDescent="0.25">
      <c r="A82" s="24">
        <v>43967</v>
      </c>
      <c r="C82" s="31">
        <f t="shared" si="3"/>
        <v>1934.4073359073363</v>
      </c>
      <c r="D82" s="31">
        <f t="shared" si="4"/>
        <v>44.333249103946173</v>
      </c>
      <c r="E82" s="31">
        <f t="shared" si="5"/>
        <v>3824.4814227107263</v>
      </c>
    </row>
    <row r="83" spans="1:5" x14ac:dyDescent="0.25">
      <c r="A83" s="24">
        <v>43968</v>
      </c>
      <c r="C83" s="31">
        <f t="shared" si="3"/>
        <v>1959.43861003861</v>
      </c>
      <c r="D83" s="31">
        <f t="shared" si="4"/>
        <v>47.582794710076087</v>
      </c>
      <c r="E83" s="31">
        <f t="shared" si="5"/>
        <v>3871.294425367144</v>
      </c>
    </row>
    <row r="84" spans="1:5" x14ac:dyDescent="0.25">
      <c r="A84" s="24">
        <v>43969</v>
      </c>
      <c r="C84" s="31">
        <f t="shared" si="3"/>
        <v>1984.4698841698846</v>
      </c>
      <c r="D84" s="31">
        <f t="shared" si="4"/>
        <v>51.023808317160046</v>
      </c>
      <c r="E84" s="31">
        <f t="shared" si="5"/>
        <v>3917.9159600226094</v>
      </c>
    </row>
    <row r="85" spans="1:5" x14ac:dyDescent="0.25">
      <c r="A85" s="24">
        <v>43970</v>
      </c>
      <c r="C85" s="31">
        <f t="shared" si="3"/>
        <v>2009.5011583011583</v>
      </c>
      <c r="D85" s="31">
        <f t="shared" si="4"/>
        <v>54.649878910623784</v>
      </c>
      <c r="E85" s="31">
        <f t="shared" si="5"/>
        <v>3964.352437691693</v>
      </c>
    </row>
    <row r="86" spans="1:5" x14ac:dyDescent="0.25">
      <c r="A86" s="24">
        <v>43971</v>
      </c>
      <c r="C86" s="31">
        <f t="shared" si="3"/>
        <v>2034.5324324324329</v>
      </c>
      <c r="D86" s="31">
        <f t="shared" si="4"/>
        <v>58.454926469191832</v>
      </c>
      <c r="E86" s="31">
        <f t="shared" si="5"/>
        <v>4010.6099383956739</v>
      </c>
    </row>
    <row r="87" spans="1:5" x14ac:dyDescent="0.25">
      <c r="A87" s="24">
        <v>43972</v>
      </c>
      <c r="C87" s="31">
        <f t="shared" si="3"/>
        <v>2059.5637065637065</v>
      </c>
      <c r="D87" s="31">
        <f t="shared" si="4"/>
        <v>62.433178680659466</v>
      </c>
      <c r="E87" s="31">
        <f t="shared" si="5"/>
        <v>4056.6942344467534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8116-63B2-4AAA-BD6B-9F59B2BFA433}">
  <dimension ref="A1:H88"/>
  <sheetViews>
    <sheetView topLeftCell="A61" workbookViewId="0">
      <selection activeCell="B2" sqref="B2:B8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_xlfn.FORECAST.ETS.STAT($B$2:$B$38,$A$2:$A$38,1,1,1)</f>
        <v>0.66666700000000001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_xlfn.FORECAST.ETS.STAT($B$2:$B$38,$A$2:$A$38,2,1,1)</f>
        <v>0.16666700000000001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_xlfn.FORECAST.ETS.STAT($B$2:$B$38,$A$2:$A$38,3,1,1)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_xlfn.FORECAST.ETS.STAT($B$2:$B$38,$A$2:$A$38,4,1,1)</f>
        <v>9.2556098695066087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_xlfn.FORECAST.ETS.STAT($B$2:$B$38,$A$2:$A$38,5,1,1)</f>
        <v>0.30712429838980271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_xlfn.FORECAST.ETS.STAT($B$2:$B$38,$A$2:$A$38,6,1,1)</f>
        <v>205.04735710906948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_xlfn.FORECAST.ETS.STAT($B$2:$B$38,$A$2:$A$38,7,1,1)</f>
        <v>244.44419286206147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  <c r="C38" s="31">
        <v>783</v>
      </c>
      <c r="D38" s="31">
        <v>783</v>
      </c>
      <c r="E38" s="31">
        <v>783</v>
      </c>
    </row>
    <row r="39" spans="1:5" x14ac:dyDescent="0.25">
      <c r="A39" s="24">
        <v>43924</v>
      </c>
      <c r="C39" s="31">
        <f>_xlfn.FORECAST.ETS(A39,$B$2:$B$38,$A$2:$A$38,1,1)</f>
        <v>842.20365647904475</v>
      </c>
      <c r="D39" s="31">
        <f>C39-_xlfn.FORECAST.ETS.CONFINT(A39,$B$2:$B$38,$A$2:$A$38,0.95,1,1)</f>
        <v>586.84700641970994</v>
      </c>
      <c r="E39" s="31">
        <f>C39+_xlfn.FORECAST.ETS.CONFINT(A39,$B$2:$B$38,$A$2:$A$38,0.95,1,1)</f>
        <v>1097.5603065383796</v>
      </c>
    </row>
    <row r="40" spans="1:5" x14ac:dyDescent="0.25">
      <c r="A40" s="24">
        <v>43925</v>
      </c>
      <c r="C40" s="31">
        <f>_xlfn.FORECAST.ETS(A40,$B$2:$B$38,$A$2:$A$38,1,1)</f>
        <v>863.66380226832553</v>
      </c>
      <c r="D40" s="31">
        <f>C40-_xlfn.FORECAST.ETS.CONFINT(A40,$B$2:$B$38,$A$2:$A$38,0.95,1,1)</f>
        <v>531.26382772364923</v>
      </c>
      <c r="E40" s="31">
        <f>C40+_xlfn.FORECAST.ETS.CONFINT(A40,$B$2:$B$38,$A$2:$A$38,0.95,1,1)</f>
        <v>1196.0637768130018</v>
      </c>
    </row>
    <row r="41" spans="1:5" x14ac:dyDescent="0.25">
      <c r="A41" s="24">
        <v>43926</v>
      </c>
      <c r="C41" s="31">
        <f>_xlfn.FORECAST.ETS(A41,$B$2:$B$38,$A$2:$A$38,1,1)</f>
        <v>885.12394805760596</v>
      </c>
      <c r="D41" s="31">
        <f>C41-_xlfn.FORECAST.ETS.CONFINT(A41,$B$2:$B$38,$A$2:$A$38,0.95,1,1)</f>
        <v>465.96181687096157</v>
      </c>
      <c r="E41" s="31">
        <f>C41+_xlfn.FORECAST.ETS.CONFINT(A41,$B$2:$B$38,$A$2:$A$38,0.95,1,1)</f>
        <v>1304.2860792442502</v>
      </c>
    </row>
    <row r="42" spans="1:5" x14ac:dyDescent="0.25">
      <c r="A42" s="24">
        <v>43927</v>
      </c>
      <c r="C42" s="31">
        <f>_xlfn.FORECAST.ETS(A42,$B$2:$B$38,$A$2:$A$38,1,1)</f>
        <v>906.58409384688684</v>
      </c>
      <c r="D42" s="31">
        <f>C42-_xlfn.FORECAST.ETS.CONFINT(A42,$B$2:$B$38,$A$2:$A$38,0.95,1,1)</f>
        <v>392.33600896711437</v>
      </c>
      <c r="E42" s="31">
        <f>C42+_xlfn.FORECAST.ETS.CONFINT(A42,$B$2:$B$38,$A$2:$A$38,0.95,1,1)</f>
        <v>1420.8321787266593</v>
      </c>
    </row>
    <row r="43" spans="1:5" x14ac:dyDescent="0.25">
      <c r="A43" s="24">
        <v>43928</v>
      </c>
      <c r="C43" s="31">
        <f>_xlfn.FORECAST.ETS(A43,$B$2:$B$38,$A$2:$A$38,1,1)</f>
        <v>928.04423963616716</v>
      </c>
      <c r="D43" s="31">
        <f>C43-_xlfn.FORECAST.ETS.CONFINT(A43,$B$2:$B$38,$A$2:$A$38,0.95,1,1)</f>
        <v>311.29877231260673</v>
      </c>
      <c r="E43" s="31">
        <f>C43+_xlfn.FORECAST.ETS.CONFINT(A43,$B$2:$B$38,$A$2:$A$38,0.95,1,1)</f>
        <v>1544.7897069597275</v>
      </c>
    </row>
    <row r="44" spans="1:5" x14ac:dyDescent="0.25">
      <c r="A44" s="24">
        <v>43929</v>
      </c>
      <c r="C44" s="31">
        <f>_xlfn.FORECAST.ETS(A44,$B$2:$B$38,$A$2:$A$38,1,1)</f>
        <v>949.50438542544805</v>
      </c>
      <c r="D44" s="31">
        <f>C44-_xlfn.FORECAST.ETS.CONFINT(A44,$B$2:$B$38,$A$2:$A$38,0.95,1,1)</f>
        <v>223.49394827735671</v>
      </c>
      <c r="E44" s="31">
        <f>C44+_xlfn.FORECAST.ETS.CONFINT(A44,$B$2:$B$38,$A$2:$A$38,0.95,1,1)</f>
        <v>1675.5148225735393</v>
      </c>
    </row>
    <row r="45" spans="1:5" x14ac:dyDescent="0.25">
      <c r="A45" s="24">
        <v>43930</v>
      </c>
      <c r="C45" s="31">
        <f>_xlfn.FORECAST.ETS(A45,$B$2:$B$38,$A$2:$A$38,1,1)</f>
        <v>970.96453121472848</v>
      </c>
      <c r="D45" s="31">
        <f>C45-_xlfn.FORECAST.ETS.CONFINT(A45,$B$2:$B$38,$A$2:$A$38,0.95,1,1)</f>
        <v>129.40510396313255</v>
      </c>
      <c r="E45" s="31">
        <f>C45+_xlfn.FORECAST.ETS.CONFINT(A45,$B$2:$B$38,$A$2:$A$38,0.95,1,1)</f>
        <v>1812.5239584663245</v>
      </c>
    </row>
    <row r="46" spans="1:5" x14ac:dyDescent="0.25">
      <c r="A46" s="24">
        <v>43931</v>
      </c>
      <c r="C46" s="31">
        <f>_xlfn.FORECAST.ETS(A46,$B$2:$B$38,$A$2:$A$38,1,1)</f>
        <v>992.42467700400925</v>
      </c>
      <c r="D46" s="31">
        <f>C46-_xlfn.FORECAST.ETS.CONFINT(A46,$B$2:$B$38,$A$2:$A$38,0.95,1,1)</f>
        <v>29.413284366063635</v>
      </c>
      <c r="E46" s="31">
        <f>C46+_xlfn.FORECAST.ETS.CONFINT(A46,$B$2:$B$38,$A$2:$A$38,0.95,1,1)</f>
        <v>1955.4360696419549</v>
      </c>
    </row>
    <row r="47" spans="1:5" x14ac:dyDescent="0.25">
      <c r="A47" s="24">
        <v>43932</v>
      </c>
      <c r="C47" s="31">
        <f>_xlfn.FORECAST.ETS(A47,$B$2:$B$38,$A$2:$A$38,1,1)</f>
        <v>1013.8848227932897</v>
      </c>
      <c r="D47" s="31">
        <f>C47-_xlfn.FORECAST.ETS.CONFINT(A47,$B$2:$B$38,$A$2:$A$38,0.95,1,1)</f>
        <v>-76.170129836800925</v>
      </c>
      <c r="E47" s="31">
        <f>C47+_xlfn.FORECAST.ETS.CONFINT(A47,$B$2:$B$38,$A$2:$A$38,0.95,1,1)</f>
        <v>2103.9397754233805</v>
      </c>
    </row>
    <row r="48" spans="1:5" x14ac:dyDescent="0.25">
      <c r="A48" s="24">
        <v>43933</v>
      </c>
      <c r="C48" s="31">
        <f>_xlfn.FORECAST.ETS(A48,$B$2:$B$38,$A$2:$A$38,1,1)</f>
        <v>1035.3449685825706</v>
      </c>
      <c r="D48" s="31">
        <f>C48-_xlfn.FORECAST.ETS.CONFINT(A48,$B$2:$B$38,$A$2:$A$38,0.95,1,1)</f>
        <v>-187.08354402946748</v>
      </c>
      <c r="E48" s="31">
        <f>C48+_xlfn.FORECAST.ETS.CONFINT(A48,$B$2:$B$38,$A$2:$A$38,0.95,1,1)</f>
        <v>2257.7734811946084</v>
      </c>
    </row>
    <row r="49" spans="1:5" x14ac:dyDescent="0.25">
      <c r="A49" s="24">
        <v>43934</v>
      </c>
      <c r="C49" s="31">
        <f>_xlfn.FORECAST.ETS(A49,$B$2:$B$38,$A$2:$A$38,1,1)</f>
        <v>1056.8051143718508</v>
      </c>
      <c r="D49" s="31">
        <f>C49-_xlfn.FORECAST.ETS.CONFINT(A49,$B$2:$B$38,$A$2:$A$38,0.95,1,1)</f>
        <v>-303.10244685172324</v>
      </c>
      <c r="E49" s="31">
        <f>C49+_xlfn.FORECAST.ETS.CONFINT(A49,$B$2:$B$38,$A$2:$A$38,0.95,1,1)</f>
        <v>2416.712675595425</v>
      </c>
    </row>
    <row r="50" spans="1:5" x14ac:dyDescent="0.25">
      <c r="A50" s="24">
        <v>43935</v>
      </c>
      <c r="C50" s="31">
        <f>_xlfn.FORECAST.ETS(A50,$B$2:$B$38,$A$2:$A$38,1,1)</f>
        <v>1078.2652601611319</v>
      </c>
      <c r="D50" s="31">
        <f>C50-_xlfn.FORECAST.ETS.CONFINT(A50,$B$2:$B$38,$A$2:$A$38,0.95,1,1)</f>
        <v>-424.03089781638278</v>
      </c>
      <c r="E50" s="31">
        <f>C50+_xlfn.FORECAST.ETS.CONFINT(A50,$B$2:$B$38,$A$2:$A$38,0.95,1,1)</f>
        <v>2580.5614181386463</v>
      </c>
    </row>
    <row r="51" spans="1:5" x14ac:dyDescent="0.25">
      <c r="A51" s="24">
        <v>43936</v>
      </c>
      <c r="C51" s="31">
        <f>_xlfn.FORECAST.ETS(A51,$B$2:$B$38,$A$2:$A$38,1,1)</f>
        <v>1099.7254059504121</v>
      </c>
      <c r="D51" s="31">
        <f>C51-_xlfn.FORECAST.ETS.CONFINT(A51,$B$2:$B$38,$A$2:$A$38,0.95,1,1)</f>
        <v>-549.69558600156415</v>
      </c>
      <c r="E51" s="31">
        <f>C51+_xlfn.FORECAST.ETS.CONFINT(A51,$B$2:$B$38,$A$2:$A$38,0.95,1,1)</f>
        <v>2749.1463979023883</v>
      </c>
    </row>
    <row r="52" spans="1:5" x14ac:dyDescent="0.25">
      <c r="A52" s="24">
        <v>43937</v>
      </c>
      <c r="C52" s="31">
        <f>_xlfn.FORECAST.ETS(A52,$B$2:$B$38,$A$2:$A$38,1,1)</f>
        <v>1121.1855517396932</v>
      </c>
      <c r="D52" s="31">
        <f>C52-_xlfn.FORECAST.ETS.CONFINT(A52,$B$2:$B$38,$A$2:$A$38,0.95,1,1)</f>
        <v>-679.94153677146187</v>
      </c>
      <c r="E52" s="31">
        <f>C52+_xlfn.FORECAST.ETS.CONFINT(A52,$B$2:$B$38,$A$2:$A$38,0.95,1,1)</f>
        <v>2922.3126402508483</v>
      </c>
    </row>
    <row r="53" spans="1:5" x14ac:dyDescent="0.25">
      <c r="A53" s="24">
        <v>43938</v>
      </c>
      <c r="C53" s="31">
        <f>_xlfn.FORECAST.ETS(A53,$B$2:$B$38,$A$2:$A$38,1,1)</f>
        <v>1142.6456975289732</v>
      </c>
      <c r="D53" s="31">
        <f>C53-_xlfn.FORECAST.ETS.CONFINT(A53,$B$2:$B$38,$A$2:$A$38,0.95,1,1)</f>
        <v>-814.62891625075713</v>
      </c>
      <c r="E53" s="31">
        <f>C53+_xlfn.FORECAST.ETS.CONFINT(A53,$B$2:$B$38,$A$2:$A$38,0.95,1,1)</f>
        <v>3099.9203113087033</v>
      </c>
    </row>
    <row r="54" spans="1:5" x14ac:dyDescent="0.25">
      <c r="A54" s="24">
        <v>43939</v>
      </c>
      <c r="C54" s="31">
        <f>_xlfn.FORECAST.ETS(A54,$B$2:$B$38,$A$2:$A$38,1,1)</f>
        <v>1164.1058433182543</v>
      </c>
      <c r="D54" s="31">
        <f>C54-_xlfn.FORECAST.ETS.CONFINT(A54,$B$2:$B$38,$A$2:$A$38,0.95,1,1)</f>
        <v>-953.63059204562524</v>
      </c>
      <c r="E54" s="31">
        <f>C54+_xlfn.FORECAST.ETS.CONFINT(A54,$B$2:$B$38,$A$2:$A$38,0.95,1,1)</f>
        <v>3281.8422786821338</v>
      </c>
    </row>
    <row r="55" spans="1:5" x14ac:dyDescent="0.25">
      <c r="A55" s="24">
        <v>43940</v>
      </c>
      <c r="C55" s="31">
        <f>_xlfn.FORECAST.ETS(A55,$B$2:$B$38,$A$2:$A$38,1,1)</f>
        <v>1185.5659891075345</v>
      </c>
      <c r="D55" s="31">
        <f>C55-_xlfn.FORECAST.ETS.CONFINT(A55,$B$2:$B$38,$A$2:$A$38,0.95,1,1)</f>
        <v>-1096.8302305208915</v>
      </c>
      <c r="E55" s="31">
        <f>C55+_xlfn.FORECAST.ETS.CONFINT(A55,$B$2:$B$38,$A$2:$A$38,0.95,1,1)</f>
        <v>3467.9622087359603</v>
      </c>
    </row>
    <row r="56" spans="1:5" x14ac:dyDescent="0.25">
      <c r="A56" s="24">
        <v>43941</v>
      </c>
      <c r="C56" s="31">
        <f>_xlfn.FORECAST.ETS(A56,$B$2:$B$38,$A$2:$A$38,1,1)</f>
        <v>1207.0261348968156</v>
      </c>
      <c r="D56" s="31">
        <f>C56-_xlfn.FORECAST.ETS.CONFINT(A56,$B$2:$B$38,$A$2:$A$38,0.95,1,1)</f>
        <v>-1244.120784712034</v>
      </c>
      <c r="E56" s="31">
        <f>C56+_xlfn.FORECAST.ETS.CONFINT(A56,$B$2:$B$38,$A$2:$A$38,0.95,1,1)</f>
        <v>3658.1730545056653</v>
      </c>
    </row>
    <row r="57" spans="1:5" x14ac:dyDescent="0.25">
      <c r="A57" s="24">
        <v>43942</v>
      </c>
      <c r="C57" s="31">
        <f>_xlfn.FORECAST.ETS(A57,$B$2:$B$38,$A$2:$A$38,1,1)</f>
        <v>1228.4862806860958</v>
      </c>
      <c r="D57" s="31">
        <f>C57-_xlfn.FORECAST.ETS.CONFINT(A57,$B$2:$B$38,$A$2:$A$38,0.95,1,1)</f>
        <v>-1395.4032731463974</v>
      </c>
      <c r="E57" s="31">
        <f>C57+_xlfn.FORECAST.ETS.CONFINT(A57,$B$2:$B$38,$A$2:$A$38,0.95,1,1)</f>
        <v>3852.3758345185888</v>
      </c>
    </row>
    <row r="58" spans="1:5" x14ac:dyDescent="0.25">
      <c r="A58" s="24">
        <v>43943</v>
      </c>
      <c r="C58" s="31">
        <f>_xlfn.FORECAST.ETS(A58,$B$2:$B$38,$A$2:$A$38,1,1)</f>
        <v>1249.9464264753767</v>
      </c>
      <c r="D58" s="31">
        <f>C58-_xlfn.FORECAST.ETS.CONFINT(A58,$B$2:$B$38,$A$2:$A$38,0.95,1,1)</f>
        <v>-1550.585779664417</v>
      </c>
      <c r="E58" s="31">
        <f>C58+_xlfn.FORECAST.ETS.CONFINT(A58,$B$2:$B$38,$A$2:$A$38,0.95,1,1)</f>
        <v>4050.4786326151707</v>
      </c>
    </row>
    <row r="59" spans="1:5" x14ac:dyDescent="0.25">
      <c r="A59" s="24">
        <v>43944</v>
      </c>
      <c r="C59" s="31">
        <f>_xlfn.FORECAST.ETS(A59,$B$2:$B$38,$A$2:$A$38,1,1)</f>
        <v>1271.4065722646571</v>
      </c>
      <c r="D59" s="31">
        <f>C59-_xlfn.FORECAST.ETS.CONFINT(A59,$B$2:$B$38,$A$2:$A$38,0.95,1,1)</f>
        <v>-1709.5826241087332</v>
      </c>
      <c r="E59" s="31">
        <f>C59+_xlfn.FORECAST.ETS.CONFINT(A59,$B$2:$B$38,$A$2:$A$38,0.95,1,1)</f>
        <v>4252.3957686380472</v>
      </c>
    </row>
    <row r="60" spans="1:5" x14ac:dyDescent="0.25">
      <c r="A60" s="24">
        <v>43945</v>
      </c>
      <c r="C60" s="31">
        <f>_xlfn.FORECAST.ETS(A60,$B$2:$B$38,$A$2:$A$38,1,1)</f>
        <v>1292.866718053938</v>
      </c>
      <c r="D60" s="31">
        <f>C60-_xlfn.FORECAST.ETS.CONFINT(A60,$B$2:$B$38,$A$2:$A$38,0.95,1,1)</f>
        <v>-1872.3136671941677</v>
      </c>
      <c r="E60" s="31">
        <f>C60+_xlfn.FORECAST.ETS.CONFINT(A60,$B$2:$B$38,$A$2:$A$38,0.95,1,1)</f>
        <v>4458.047103302044</v>
      </c>
    </row>
    <row r="61" spans="1:5" x14ac:dyDescent="0.25">
      <c r="A61" s="24">
        <v>43946</v>
      </c>
      <c r="C61" s="31">
        <f>_xlfn.FORECAST.ETS(A61,$B$2:$B$38,$A$2:$A$38,1,1)</f>
        <v>1314.3268638432182</v>
      </c>
      <c r="D61" s="31">
        <f>C61-_xlfn.FORECAST.ETS.CONFINT(A61,$B$2:$B$38,$A$2:$A$38,0.95,1,1)</f>
        <v>-2038.7037222179547</v>
      </c>
      <c r="E61" s="31">
        <f>C61+_xlfn.FORECAST.ETS.CONFINT(A61,$B$2:$B$38,$A$2:$A$38,0.95,1,1)</f>
        <v>4667.3574499043916</v>
      </c>
    </row>
    <row r="62" spans="1:5" x14ac:dyDescent="0.25">
      <c r="A62" s="24">
        <v>43947</v>
      </c>
      <c r="C62" s="31">
        <f>_xlfn.FORECAST.ETS(A62,$B$2:$B$38,$A$2:$A$38,1,1)</f>
        <v>1335.7870096324993</v>
      </c>
      <c r="D62" s="31">
        <f>C62-_xlfn.FORECAST.ETS.CONFINT(A62,$B$2:$B$38,$A$2:$A$38,0.95,1,1)</f>
        <v>-2208.682052899173</v>
      </c>
      <c r="E62" s="31">
        <f>C62+_xlfn.FORECAST.ETS.CONFINT(A62,$B$2:$B$38,$A$2:$A$38,0.95,1,1)</f>
        <v>4880.2560721641712</v>
      </c>
    </row>
    <row r="63" spans="1:5" x14ac:dyDescent="0.25">
      <c r="A63" s="24">
        <v>43948</v>
      </c>
      <c r="C63" s="31">
        <f>_xlfn.FORECAST.ETS(A63,$B$2:$B$38,$A$2:$A$38,1,1)</f>
        <v>1357.2471554217793</v>
      </c>
      <c r="D63" s="31">
        <f>C63-_xlfn.FORECAST.ETS.CONFINT(A63,$B$2:$B$38,$A$2:$A$38,0.95,1,1)</f>
        <v>-2382.1819414255842</v>
      </c>
      <c r="E63" s="31">
        <f>C63+_xlfn.FORECAST.ETS.CONFINT(A63,$B$2:$B$38,$A$2:$A$38,0.95,1,1)</f>
        <v>5096.6762522691433</v>
      </c>
    </row>
    <row r="64" spans="1:5" x14ac:dyDescent="0.25">
      <c r="A64" s="24">
        <v>43949</v>
      </c>
      <c r="C64" s="31">
        <f>_xlfn.FORECAST.ETS(A64,$B$2:$B$38,$A$2:$A$38,1,1)</f>
        <v>1378.7073012110607</v>
      </c>
      <c r="D64" s="31">
        <f>C64-_xlfn.FORECAST.ETS.CONFINT(A64,$B$2:$B$38,$A$2:$A$38,0.95,1,1)</f>
        <v>-2559.140314303977</v>
      </c>
      <c r="E64" s="31">
        <f>C64+_xlfn.FORECAST.ETS.CONFINT(A64,$B$2:$B$38,$A$2:$A$38,0.95,1,1)</f>
        <v>5316.5549167260979</v>
      </c>
    </row>
    <row r="65" spans="1:5" x14ac:dyDescent="0.25">
      <c r="A65" s="24">
        <v>43950</v>
      </c>
      <c r="C65" s="31">
        <f>_xlfn.FORECAST.ETS(A65,$B$2:$B$38,$A$2:$A$38,1,1)</f>
        <v>1400.1674470003406</v>
      </c>
      <c r="D65" s="31">
        <f>C65-_xlfn.FORECAST.ETS.CONFINT(A65,$B$2:$B$38,$A$2:$A$38,0.95,1,1)</f>
        <v>-2739.4974162334656</v>
      </c>
      <c r="E65" s="31">
        <f>C65+_xlfn.FORECAST.ETS.CONFINT(A65,$B$2:$B$38,$A$2:$A$38,0.95,1,1)</f>
        <v>5539.8323102341474</v>
      </c>
    </row>
    <row r="66" spans="1:5" x14ac:dyDescent="0.25">
      <c r="A66" s="24">
        <v>43951</v>
      </c>
      <c r="C66" s="31">
        <f>_xlfn.FORECAST.ETS(A66,$B$2:$B$38,$A$2:$A$38,1,1)</f>
        <v>1421.6275927896218</v>
      </c>
      <c r="D66" s="31">
        <f>C66-_xlfn.FORECAST.ETS.CONFINT(A66,$B$2:$B$38,$A$2:$A$38,0.95,1,1)</f>
        <v>-2923.1965242047722</v>
      </c>
      <c r="E66" s="31">
        <f>C66+_xlfn.FORECAST.ETS.CONFINT(A66,$B$2:$B$38,$A$2:$A$38,0.95,1,1)</f>
        <v>5766.4517097840162</v>
      </c>
    </row>
    <row r="67" spans="1:5" x14ac:dyDescent="0.25">
      <c r="A67" s="24">
        <v>43952</v>
      </c>
      <c r="C67" s="31">
        <f>_xlfn.FORECAST.ETS(A67,$B$2:$B$38,$A$2:$A$38,1,1)</f>
        <v>1443.087738578902</v>
      </c>
      <c r="D67" s="31">
        <f>C67-_xlfn.FORECAST.ETS.CONFINT(A67,$B$2:$B$38,$A$2:$A$38,0.95,1,1)</f>
        <v>-3110.1836955473573</v>
      </c>
      <c r="E67" s="31">
        <f>C67+_xlfn.FORECAST.ETS.CONFINT(A67,$B$2:$B$38,$A$2:$A$38,0.95,1,1)</f>
        <v>5996.3591727051607</v>
      </c>
    </row>
    <row r="68" spans="1:5" x14ac:dyDescent="0.25">
      <c r="A68" s="24">
        <v>43953</v>
      </c>
      <c r="C68" s="31">
        <f>_xlfn.FORECAST.ETS(A68,$B$2:$B$38,$A$2:$A$38,1,1)</f>
        <v>1464.5478843681831</v>
      </c>
      <c r="D68" s="31">
        <f>C68-_xlfn.FORECAST.ETS.CONFINT(A68,$B$2:$B$38,$A$2:$A$38,0.95,1,1)</f>
        <v>-3300.4075448228323</v>
      </c>
      <c r="E68" s="31">
        <f>C68+_xlfn.FORECAST.ETS.CONFINT(A68,$B$2:$B$38,$A$2:$A$38,0.95,1,1)</f>
        <v>6229.5033135591984</v>
      </c>
    </row>
    <row r="69" spans="1:5" x14ac:dyDescent="0.25">
      <c r="A69" s="24">
        <v>43954</v>
      </c>
      <c r="C69" s="31">
        <f>_xlfn.FORECAST.ETS(A69,$B$2:$B$38,$A$2:$A$38,1,1)</f>
        <v>1486.0080301574633</v>
      </c>
      <c r="D69" s="31">
        <f>C69-_xlfn.FORECAST.ETS.CONFINT(A69,$B$2:$B$38,$A$2:$A$38,0.95,1,1)</f>
        <v>-3493.8190453842572</v>
      </c>
      <c r="E69" s="31">
        <f>C69+_xlfn.FORECAST.ETS.CONFINT(A69,$B$2:$B$38,$A$2:$A$38,0.95,1,1)</f>
        <v>6465.8351056991842</v>
      </c>
    </row>
    <row r="70" spans="1:5" x14ac:dyDescent="0.25">
      <c r="A70" s="24">
        <v>43955</v>
      </c>
      <c r="C70" s="31">
        <f>_xlfn.FORECAST.ETS(A70,$B$2:$B$38,$A$2:$A$38,1,1)</f>
        <v>1507.4681759467442</v>
      </c>
      <c r="D70" s="31">
        <f>C70-_xlfn.FORECAST.ETS.CONFINT(A70,$B$2:$B$38,$A$2:$A$38,0.95,1,1)</f>
        <v>-3690.3713521492064</v>
      </c>
      <c r="E70" s="31">
        <f>C70+_xlfn.FORECAST.ETS.CONFINT(A70,$B$2:$B$38,$A$2:$A$38,0.95,1,1)</f>
        <v>6705.3077040426942</v>
      </c>
    </row>
    <row r="71" spans="1:5" x14ac:dyDescent="0.25">
      <c r="A71" s="24">
        <v>43956</v>
      </c>
      <c r="C71" s="31">
        <f>_xlfn.FORECAST.ETS(A71,$B$2:$B$38,$A$2:$A$38,1,1)</f>
        <v>1528.9283217360246</v>
      </c>
      <c r="D71" s="31">
        <f>C71-_xlfn.FORECAST.ETS.CONFINT(A71,$B$2:$B$38,$A$2:$A$38,0.95,1,1)</f>
        <v>-3890.0196427155643</v>
      </c>
      <c r="E71" s="31">
        <f>C71+_xlfn.FORECAST.ETS.CONFINT(A71,$B$2:$B$38,$A$2:$A$38,0.95,1,1)</f>
        <v>6947.876286187613</v>
      </c>
    </row>
    <row r="72" spans="1:5" x14ac:dyDescent="0.25">
      <c r="A72" s="24">
        <v>43957</v>
      </c>
      <c r="C72" s="31">
        <f>_xlfn.FORECAST.ETS(A72,$B$2:$B$38,$A$2:$A$38,1,1)</f>
        <v>1550.3884675253055</v>
      </c>
      <c r="D72" s="31">
        <f>C72-_xlfn.FORECAST.ETS.CONFINT(A72,$B$2:$B$38,$A$2:$A$38,0.95,1,1)</f>
        <v>-4092.7209744164647</v>
      </c>
      <c r="E72" s="31">
        <f>C72+_xlfn.FORECAST.ETS.CONFINT(A72,$B$2:$B$38,$A$2:$A$38,0.95,1,1)</f>
        <v>7193.4979094670762</v>
      </c>
    </row>
    <row r="73" spans="1:5" x14ac:dyDescent="0.25">
      <c r="A73" s="24">
        <v>43958</v>
      </c>
      <c r="C73" s="31">
        <f>_xlfn.FORECAST.ETS(A73,$B$2:$B$38,$A$2:$A$38,1,1)</f>
        <v>1571.8486133145857</v>
      </c>
      <c r="D73" s="31">
        <f>C73-_xlfn.FORECAST.ETS.CONFINT(A73,$B$2:$B$38,$A$2:$A$38,0.95,1,1)</f>
        <v>-4298.434155289824</v>
      </c>
      <c r="E73" s="31">
        <f>C73+_xlfn.FORECAST.ETS.CONFINT(A73,$B$2:$B$38,$A$2:$A$38,0.95,1,1)</f>
        <v>7442.1313819189963</v>
      </c>
    </row>
    <row r="74" spans="1:5" x14ac:dyDescent="0.25">
      <c r="A74" s="24">
        <v>43959</v>
      </c>
      <c r="C74" s="31">
        <f>_xlfn.FORECAST.ETS(A74,$B$2:$B$38,$A$2:$A$38,1,1)</f>
        <v>1593.3087591038668</v>
      </c>
      <c r="D74" s="31">
        <f>C74-_xlfn.FORECAST.ETS.CONFINT(A74,$B$2:$B$38,$A$2:$A$38,0.95,1,1)</f>
        <v>-4507.1196272474244</v>
      </c>
      <c r="E74" s="31">
        <f>C74+_xlfn.FORECAST.ETS.CONFINT(A74,$B$2:$B$38,$A$2:$A$38,0.95,1,1)</f>
        <v>7693.7371454551576</v>
      </c>
    </row>
    <row r="75" spans="1:5" x14ac:dyDescent="0.25">
      <c r="A75" s="24">
        <v>43960</v>
      </c>
      <c r="C75" s="31">
        <f>_xlfn.FORECAST.ETS(A75,$B$2:$B$38,$A$2:$A$38,1,1)</f>
        <v>1614.7689048931468</v>
      </c>
      <c r="D75" s="31">
        <f>C75-_xlfn.FORECAST.ETS.CONFINT(A75,$B$2:$B$38,$A$2:$A$38,0.95,1,1)</f>
        <v>-4718.739359983023</v>
      </c>
      <c r="E75" s="31">
        <f>C75+_xlfn.FORECAST.ETS.CONFINT(A75,$B$2:$B$38,$A$2:$A$38,0.95,1,1)</f>
        <v>7948.277169769317</v>
      </c>
    </row>
    <row r="76" spans="1:5" x14ac:dyDescent="0.25">
      <c r="A76" s="24">
        <v>43961</v>
      </c>
      <c r="C76" s="31">
        <f>_xlfn.FORECAST.ETS(A76,$B$2:$B$38,$A$2:$A$38,1,1)</f>
        <v>1636.2290506824281</v>
      </c>
      <c r="D76" s="31">
        <f>C76-_xlfn.FORECAST.ETS.CONFINT(A76,$B$2:$B$38,$A$2:$A$38,0.95,1,1)</f>
        <v>-4933.2567543694668</v>
      </c>
      <c r="E76" s="31">
        <f>C76+_xlfn.FORECAST.ETS.CONFINT(A76,$B$2:$B$38,$A$2:$A$38,0.95,1,1)</f>
        <v>8205.7148557343226</v>
      </c>
    </row>
    <row r="77" spans="1:5" x14ac:dyDescent="0.25">
      <c r="A77" s="24">
        <v>43962</v>
      </c>
      <c r="C77" s="31">
        <f>_xlfn.FORECAST.ETS(A77,$B$2:$B$38,$A$2:$A$38,1,1)</f>
        <v>1657.6891964717081</v>
      </c>
      <c r="D77" s="31">
        <f>C77-_xlfn.FORECAST.ETS.CONFINT(A77,$B$2:$B$38,$A$2:$A$38,0.95,1,1)</f>
        <v>-5150.6365542700669</v>
      </c>
      <c r="E77" s="31">
        <f>C77+_xlfn.FORECAST.ETS.CONFINT(A77,$B$2:$B$38,$A$2:$A$38,0.95,1,1)</f>
        <v>8466.0149472134835</v>
      </c>
    </row>
    <row r="78" spans="1:5" x14ac:dyDescent="0.25">
      <c r="A78" s="24">
        <v>43963</v>
      </c>
      <c r="C78" s="31">
        <f>_xlfn.FORECAST.ETS(A78,$B$2:$B$38,$A$2:$A$38,1,1)</f>
        <v>1679.1493422609892</v>
      </c>
      <c r="D78" s="31">
        <f>C78-_xlfn.FORECAST.ETS.CONFINT(A78,$B$2:$B$38,$A$2:$A$38,0.95,1,1)</f>
        <v>-5370.8447658360092</v>
      </c>
      <c r="E78" s="31">
        <f>C78+_xlfn.FORECAST.ETS.CONFINT(A78,$B$2:$B$38,$A$2:$A$38,0.95,1,1)</f>
        <v>8729.1434503579876</v>
      </c>
    </row>
    <row r="79" spans="1:5" x14ac:dyDescent="0.25">
      <c r="A79" s="24">
        <v>43964</v>
      </c>
      <c r="C79" s="31">
        <f>_xlfn.FORECAST.ETS(A79,$B$2:$B$38,$A$2:$A$38,1,1)</f>
        <v>1700.6094880502694</v>
      </c>
      <c r="D79" s="31">
        <f>C79-_xlfn.FORECAST.ETS.CONFINT(A79,$B$2:$B$38,$A$2:$A$38,0.95,1,1)</f>
        <v>-5593.848583485068</v>
      </c>
      <c r="E79" s="31">
        <f>C79+_xlfn.FORECAST.ETS.CONFINT(A79,$B$2:$B$38,$A$2:$A$38,0.95,1,1)</f>
        <v>8995.0675595856064</v>
      </c>
    </row>
    <row r="80" spans="1:5" x14ac:dyDescent="0.25">
      <c r="A80" s="24">
        <v>43965</v>
      </c>
      <c r="C80" s="31">
        <f>_xlfn.FORECAST.ETS(A80,$B$2:$B$38,$A$2:$A$38,1,1)</f>
        <v>1722.0696338395505</v>
      </c>
      <c r="D80" s="31">
        <f>C80-_xlfn.FORECAST.ETS.CONFINT(A80,$B$2:$B$38,$A$2:$A$38,0.95,1,1)</f>
        <v>-5819.616321860909</v>
      </c>
      <c r="E80" s="31">
        <f>C80+_xlfn.FORECAST.ETS.CONFINT(A80,$B$2:$B$38,$A$2:$A$38,0.95,1,1)</f>
        <v>9263.755589540011</v>
      </c>
    </row>
    <row r="81" spans="1:5" x14ac:dyDescent="0.25">
      <c r="A81" s="24">
        <v>43966</v>
      </c>
      <c r="C81" s="31">
        <f>_xlfn.FORECAST.ETS(A81,$B$2:$B$38,$A$2:$A$38,1,1)</f>
        <v>1743.5297796288307</v>
      </c>
      <c r="D81" s="31">
        <f>C81-_xlfn.FORECAST.ETS.CONFINT(A81,$B$2:$B$38,$A$2:$A$38,0.95,1,1)</f>
        <v>-6048.1173531610066</v>
      </c>
      <c r="E81" s="31">
        <f>C81+_xlfn.FORECAST.ETS.CONFINT(A81,$B$2:$B$38,$A$2:$A$38,0.95,1,1)</f>
        <v>9535.1769124186685</v>
      </c>
    </row>
    <row r="82" spans="1:5" x14ac:dyDescent="0.25">
      <c r="A82" s="24">
        <v>43967</v>
      </c>
      <c r="C82" s="31">
        <f>_xlfn.FORECAST.ETS(A82,$B$2:$B$38,$A$2:$A$38,1,1)</f>
        <v>1764.9899254181116</v>
      </c>
      <c r="D82" s="31">
        <f>C82-_xlfn.FORECAST.ETS.CONFINT(A82,$B$2:$B$38,$A$2:$A$38,0.95,1,1)</f>
        <v>-6279.3220492964865</v>
      </c>
      <c r="E82" s="31">
        <f>C82+_xlfn.FORECAST.ETS.CONFINT(A82,$B$2:$B$38,$A$2:$A$38,0.95,1,1)</f>
        <v>9809.3019001327102</v>
      </c>
    </row>
    <row r="83" spans="1:5" x14ac:dyDescent="0.25">
      <c r="A83" s="24">
        <v>43968</v>
      </c>
      <c r="C83" s="31">
        <f>_xlfn.FORECAST.ETS(A83,$B$2:$B$38,$A$2:$A$38,1,1)</f>
        <v>1786.4500712073921</v>
      </c>
      <c r="D83" s="31">
        <f>C83-_xlfn.FORECAST.ETS.CONFINT(A83,$B$2:$B$38,$A$2:$A$38,0.95,1,1)</f>
        <v>-6513.2017284120038</v>
      </c>
      <c r="E83" s="31">
        <f>C83+_xlfn.FORECAST.ETS.CONFINT(A83,$B$2:$B$38,$A$2:$A$38,0.95,1,1)</f>
        <v>10086.101870826787</v>
      </c>
    </row>
    <row r="84" spans="1:5" x14ac:dyDescent="0.25">
      <c r="A84" s="24">
        <v>43969</v>
      </c>
      <c r="C84" s="31">
        <f>_xlfn.FORECAST.ETS(A84,$B$2:$B$38,$A$2:$A$38,1,1)</f>
        <v>1807.9102169966729</v>
      </c>
      <c r="D84" s="31">
        <f>C84-_xlfn.FORECAST.ETS.CONFINT(A84,$B$2:$B$38,$A$2:$A$38,0.95,1,1)</f>
        <v>-6749.7286053491616</v>
      </c>
      <c r="E84" s="31">
        <f>C84+_xlfn.FORECAST.ETS.CONFINT(A84,$B$2:$B$38,$A$2:$A$38,0.95,1,1)</f>
        <v>10365.549039342508</v>
      </c>
    </row>
    <row r="85" spans="1:5" x14ac:dyDescent="0.25">
      <c r="A85" s="24">
        <v>43970</v>
      </c>
      <c r="C85" s="31">
        <f>_xlfn.FORECAST.ETS(A85,$B$2:$B$38,$A$2:$A$38,1,1)</f>
        <v>1829.3703627859531</v>
      </c>
      <c r="D85" s="31">
        <f>C85-_xlfn.FORECAST.ETS.CONFINT(A85,$B$2:$B$38,$A$2:$A$38,0.95,1,1)</f>
        <v>-6988.8757456850553</v>
      </c>
      <c r="E85" s="31">
        <f>C85+_xlfn.FORECAST.ETS.CONFINT(A85,$B$2:$B$38,$A$2:$A$38,0.95,1,1)</f>
        <v>10647.616471256963</v>
      </c>
    </row>
    <row r="86" spans="1:5" x14ac:dyDescent="0.25">
      <c r="A86" s="24">
        <v>43971</v>
      </c>
      <c r="C86" s="31">
        <f>_xlfn.FORECAST.ETS(A86,$B$2:$B$38,$A$2:$A$38,1,1)</f>
        <v>1850.8305085752343</v>
      </c>
      <c r="D86" s="31">
        <f>C86-_xlfn.FORECAST.ETS.CONFINT(A86,$B$2:$B$38,$A$2:$A$38,0.95,1,1)</f>
        <v>-7230.6170230189509</v>
      </c>
      <c r="E86" s="31">
        <f>C86+_xlfn.FORECAST.ETS.CONFINT(A86,$B$2:$B$38,$A$2:$A$38,0.95,1,1)</f>
        <v>10932.27804016942</v>
      </c>
    </row>
    <row r="87" spans="1:5" x14ac:dyDescent="0.25">
      <c r="A87" s="24">
        <v>43972</v>
      </c>
      <c r="C87" s="31">
        <f>_xlfn.FORECAST.ETS(A87,$B$2:$B$38,$A$2:$A$38,1,1)</f>
        <v>1872.2906543645145</v>
      </c>
      <c r="D87" s="31">
        <f>C87-_xlfn.FORECAST.ETS.CONFINT(A87,$B$2:$B$38,$A$2:$A$38,0.95,1,1)</f>
        <v>-7474.9270792161406</v>
      </c>
      <c r="E87" s="31">
        <f>C87+_xlfn.FORECAST.ETS.CONFINT(A87,$B$2:$B$38,$A$2:$A$38,0.95,1,1)</f>
        <v>11219.50838794517</v>
      </c>
    </row>
    <row r="88" spans="1:5" x14ac:dyDescent="0.25">
      <c r="A88" s="24">
        <v>43973</v>
      </c>
      <c r="C88" s="31">
        <f>_xlfn.FORECAST.ETS(A88,$B$2:$B$38,$A$2:$A$38,1,1)</f>
        <v>1893.7508001537954</v>
      </c>
      <c r="D88" s="31">
        <f>C88-_xlfn.FORECAST.ETS.CONFINT(A88,$B$2:$B$38,$A$2:$A$38,0.95,1,1)</f>
        <v>-7721.7812873495295</v>
      </c>
      <c r="E88" s="31">
        <f>C88+_xlfn.FORECAST.ETS.CONFINT(A88,$B$2:$B$38,$A$2:$A$38,0.95,1,1)</f>
        <v>11509.28288765712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438-AC31-46AE-A394-28B34B2E6F00}">
  <dimension ref="A1:C88"/>
  <sheetViews>
    <sheetView workbookViewId="0">
      <selection activeCell="C6" sqref="C6"/>
    </sheetView>
  </sheetViews>
  <sheetFormatPr defaultRowHeight="13.5" x14ac:dyDescent="0.25"/>
  <cols>
    <col min="1" max="1" width="11" style="32" customWidth="1"/>
    <col min="2" max="3" width="9.140625" style="32"/>
    <col min="4" max="16384" width="9.140625" style="1"/>
  </cols>
  <sheetData>
    <row r="1" spans="1:3" x14ac:dyDescent="0.25">
      <c r="A1" s="55" t="s">
        <v>40</v>
      </c>
      <c r="B1" s="54" t="s">
        <v>55</v>
      </c>
      <c r="C1" s="54" t="s">
        <v>136</v>
      </c>
    </row>
    <row r="2" spans="1:3" x14ac:dyDescent="0.25">
      <c r="A2" s="57">
        <v>43887</v>
      </c>
      <c r="B2" s="77">
        <v>0</v>
      </c>
      <c r="C2" s="56"/>
    </row>
    <row r="3" spans="1:3" x14ac:dyDescent="0.25">
      <c r="A3" s="57">
        <v>43888</v>
      </c>
      <c r="B3" s="77">
        <v>0</v>
      </c>
      <c r="C3" s="56"/>
    </row>
    <row r="4" spans="1:3" x14ac:dyDescent="0.25">
      <c r="A4" s="57">
        <v>43889</v>
      </c>
      <c r="B4" s="77">
        <v>0</v>
      </c>
      <c r="C4" s="56"/>
    </row>
    <row r="5" spans="1:3" x14ac:dyDescent="0.25">
      <c r="A5" s="57">
        <v>43890</v>
      </c>
      <c r="B5" s="77">
        <v>0</v>
      </c>
      <c r="C5" s="56"/>
    </row>
    <row r="6" spans="1:3" x14ac:dyDescent="0.25">
      <c r="A6" s="57">
        <v>43891</v>
      </c>
      <c r="B6" s="77">
        <v>0</v>
      </c>
      <c r="C6" s="56"/>
    </row>
    <row r="7" spans="1:3" x14ac:dyDescent="0.25">
      <c r="A7" s="57">
        <v>43892</v>
      </c>
      <c r="B7" s="77">
        <v>0</v>
      </c>
      <c r="C7" s="56"/>
    </row>
    <row r="8" spans="1:3" x14ac:dyDescent="0.25">
      <c r="A8" s="57">
        <v>43893</v>
      </c>
      <c r="B8" s="77">
        <v>0</v>
      </c>
      <c r="C8" s="56"/>
    </row>
    <row r="9" spans="1:3" x14ac:dyDescent="0.25">
      <c r="A9" s="57">
        <v>43894</v>
      </c>
      <c r="B9" s="77">
        <v>0</v>
      </c>
      <c r="C9" s="56"/>
    </row>
    <row r="10" spans="1:3" x14ac:dyDescent="0.25">
      <c r="A10" s="57">
        <v>43895</v>
      </c>
      <c r="B10" s="77">
        <v>0</v>
      </c>
      <c r="C10" s="56"/>
    </row>
    <row r="11" spans="1:3" x14ac:dyDescent="0.25">
      <c r="A11" s="57">
        <v>43896</v>
      </c>
      <c r="B11" s="77">
        <v>0</v>
      </c>
      <c r="C11" s="56"/>
    </row>
    <row r="12" spans="1:3" x14ac:dyDescent="0.25">
      <c r="A12" s="57">
        <v>43897</v>
      </c>
      <c r="B12" s="77">
        <v>0</v>
      </c>
      <c r="C12" s="56"/>
    </row>
    <row r="13" spans="1:3" x14ac:dyDescent="0.25">
      <c r="A13" s="57">
        <v>43898</v>
      </c>
      <c r="B13" s="77">
        <v>0</v>
      </c>
      <c r="C13" s="56"/>
    </row>
    <row r="14" spans="1:3" x14ac:dyDescent="0.25">
      <c r="A14" s="57">
        <v>43899</v>
      </c>
      <c r="B14" s="77">
        <v>0</v>
      </c>
      <c r="C14" s="56"/>
    </row>
    <row r="15" spans="1:3" x14ac:dyDescent="0.25">
      <c r="A15" s="57">
        <v>43900</v>
      </c>
      <c r="B15" s="77">
        <v>0</v>
      </c>
      <c r="C15" s="56"/>
    </row>
    <row r="16" spans="1:3" x14ac:dyDescent="0.25">
      <c r="A16" s="57">
        <v>43901</v>
      </c>
      <c r="B16" s="77">
        <v>0</v>
      </c>
      <c r="C16" s="56"/>
    </row>
    <row r="17" spans="1:3" x14ac:dyDescent="0.25">
      <c r="A17" s="57">
        <v>43902</v>
      </c>
      <c r="B17" s="77">
        <v>0</v>
      </c>
      <c r="C17" s="56"/>
    </row>
    <row r="18" spans="1:3" x14ac:dyDescent="0.25">
      <c r="A18" s="57">
        <v>43903</v>
      </c>
      <c r="B18" s="77">
        <v>0</v>
      </c>
      <c r="C18" s="56"/>
    </row>
    <row r="19" spans="1:3" x14ac:dyDescent="0.25">
      <c r="A19" s="57">
        <v>43904</v>
      </c>
      <c r="B19" s="77">
        <v>0</v>
      </c>
      <c r="C19" s="56"/>
    </row>
    <row r="20" spans="1:3" x14ac:dyDescent="0.25">
      <c r="A20" s="57">
        <v>43905</v>
      </c>
      <c r="B20" s="77">
        <v>0</v>
      </c>
      <c r="C20" s="56"/>
    </row>
    <row r="21" spans="1:3" x14ac:dyDescent="0.25">
      <c r="A21" s="57">
        <v>43906</v>
      </c>
      <c r="B21" s="77">
        <v>0</v>
      </c>
      <c r="C21" s="56"/>
    </row>
    <row r="22" spans="1:3" x14ac:dyDescent="0.25">
      <c r="A22" s="57">
        <v>43907</v>
      </c>
      <c r="B22" s="77">
        <v>1</v>
      </c>
      <c r="C22" s="56"/>
    </row>
    <row r="23" spans="1:3" x14ac:dyDescent="0.25">
      <c r="A23" s="57">
        <v>43908</v>
      </c>
      <c r="B23" s="77">
        <v>2</v>
      </c>
      <c r="C23" s="56"/>
    </row>
    <row r="24" spans="1:3" x14ac:dyDescent="0.25">
      <c r="A24" s="57">
        <v>43909</v>
      </c>
      <c r="B24" s="77">
        <v>3</v>
      </c>
      <c r="C24" s="56"/>
    </row>
    <row r="25" spans="1:3" x14ac:dyDescent="0.25">
      <c r="A25" s="57">
        <v>43910</v>
      </c>
      <c r="B25" s="77">
        <v>6</v>
      </c>
      <c r="C25" s="56"/>
    </row>
    <row r="26" spans="1:3" x14ac:dyDescent="0.25">
      <c r="A26" s="57">
        <v>43911</v>
      </c>
      <c r="B26" s="77">
        <v>12</v>
      </c>
      <c r="C26" s="56"/>
    </row>
    <row r="27" spans="1:3" x14ac:dyDescent="0.25">
      <c r="A27" s="57">
        <v>43912</v>
      </c>
      <c r="B27" s="77">
        <v>14</v>
      </c>
      <c r="C27" s="56"/>
    </row>
    <row r="28" spans="1:3" x14ac:dyDescent="0.25">
      <c r="A28" s="57">
        <v>43913</v>
      </c>
      <c r="B28" s="77">
        <v>23</v>
      </c>
      <c r="C28" s="56"/>
    </row>
    <row r="29" spans="1:3" x14ac:dyDescent="0.25">
      <c r="A29" s="57">
        <v>43914</v>
      </c>
      <c r="B29" s="77">
        <v>33</v>
      </c>
      <c r="C29" s="56"/>
    </row>
    <row r="30" spans="1:3" x14ac:dyDescent="0.25">
      <c r="A30" s="57">
        <v>43915</v>
      </c>
      <c r="B30" s="77">
        <v>43</v>
      </c>
      <c r="C30" s="56"/>
    </row>
    <row r="31" spans="1:3" x14ac:dyDescent="0.25">
      <c r="A31" s="57">
        <v>43916</v>
      </c>
      <c r="B31" s="77">
        <v>60</v>
      </c>
      <c r="C31" s="56"/>
    </row>
    <row r="32" spans="1:3" x14ac:dyDescent="0.25">
      <c r="A32" s="57">
        <v>43917</v>
      </c>
      <c r="B32" s="77">
        <v>76</v>
      </c>
      <c r="C32" s="56"/>
    </row>
    <row r="33" spans="1:3" x14ac:dyDescent="0.25">
      <c r="A33" s="57">
        <v>43918</v>
      </c>
      <c r="B33" s="77">
        <v>100</v>
      </c>
      <c r="C33" s="56"/>
    </row>
    <row r="34" spans="1:3" x14ac:dyDescent="0.25">
      <c r="A34" s="57">
        <v>43919</v>
      </c>
      <c r="B34" s="77">
        <v>119</v>
      </c>
      <c r="C34" s="56"/>
    </row>
    <row r="35" spans="1:3" x14ac:dyDescent="0.25">
      <c r="A35" s="57">
        <v>43920</v>
      </c>
      <c r="B35" s="77">
        <v>140</v>
      </c>
      <c r="C35" s="56"/>
    </row>
    <row r="36" spans="1:3" x14ac:dyDescent="0.25">
      <c r="A36" s="57">
        <v>43921</v>
      </c>
      <c r="B36" s="77">
        <v>160</v>
      </c>
      <c r="C36" s="56"/>
    </row>
    <row r="37" spans="1:3" x14ac:dyDescent="0.25">
      <c r="A37" s="57">
        <v>43922</v>
      </c>
      <c r="B37" s="77">
        <v>187</v>
      </c>
      <c r="C37" s="56"/>
    </row>
    <row r="38" spans="1:3" x14ac:dyDescent="0.25">
      <c r="A38" s="57">
        <v>43923</v>
      </c>
      <c r="B38" s="77">
        <v>209</v>
      </c>
      <c r="C38" s="56">
        <v>209</v>
      </c>
    </row>
    <row r="39" spans="1:3" x14ac:dyDescent="0.25">
      <c r="A39" s="57">
        <v>43924</v>
      </c>
      <c r="B39" s="56"/>
      <c r="C39" s="56">
        <v>231.45532985775745</v>
      </c>
    </row>
    <row r="40" spans="1:3" x14ac:dyDescent="0.25">
      <c r="A40" s="57">
        <v>43925</v>
      </c>
      <c r="B40" s="56"/>
      <c r="C40" s="56">
        <v>253.90208675655504</v>
      </c>
    </row>
    <row r="41" spans="1:3" x14ac:dyDescent="0.25">
      <c r="A41" s="57">
        <v>43926</v>
      </c>
      <c r="B41" s="56"/>
      <c r="C41" s="56">
        <v>276.34884365535265</v>
      </c>
    </row>
    <row r="42" spans="1:3" x14ac:dyDescent="0.25">
      <c r="A42" s="57">
        <v>43927</v>
      </c>
      <c r="B42" s="56"/>
      <c r="C42" s="56">
        <v>298.79560055415021</v>
      </c>
    </row>
    <row r="43" spans="1:3" x14ac:dyDescent="0.25">
      <c r="A43" s="57">
        <v>43928</v>
      </c>
      <c r="B43" s="56"/>
      <c r="C43" s="56">
        <v>321.24235745294783</v>
      </c>
    </row>
    <row r="44" spans="1:3" x14ac:dyDescent="0.25">
      <c r="A44" s="57">
        <v>43929</v>
      </c>
      <c r="B44" s="56"/>
      <c r="C44" s="56">
        <v>343.68911435174539</v>
      </c>
    </row>
    <row r="45" spans="1:3" x14ac:dyDescent="0.25">
      <c r="A45" s="57">
        <v>43930</v>
      </c>
      <c r="B45" s="56"/>
      <c r="C45" s="56">
        <v>366.135871250543</v>
      </c>
    </row>
    <row r="46" spans="1:3" x14ac:dyDescent="0.25">
      <c r="A46" s="57">
        <v>43931</v>
      </c>
      <c r="B46" s="56"/>
      <c r="C46" s="56">
        <v>388.58262814934062</v>
      </c>
    </row>
    <row r="47" spans="1:3" x14ac:dyDescent="0.25">
      <c r="A47" s="57">
        <v>43932</v>
      </c>
      <c r="B47" s="56"/>
      <c r="C47" s="56">
        <v>411.02938504813818</v>
      </c>
    </row>
    <row r="48" spans="1:3" x14ac:dyDescent="0.25">
      <c r="A48" s="57">
        <v>43933</v>
      </c>
      <c r="B48" s="56"/>
      <c r="C48" s="56">
        <v>433.47614194693574</v>
      </c>
    </row>
    <row r="49" spans="1:3" x14ac:dyDescent="0.25">
      <c r="A49" s="57">
        <v>43934</v>
      </c>
      <c r="B49" s="56"/>
      <c r="C49" s="56">
        <v>455.92289884573336</v>
      </c>
    </row>
    <row r="50" spans="1:3" x14ac:dyDescent="0.25">
      <c r="A50" s="57">
        <v>43935</v>
      </c>
      <c r="B50" s="56"/>
      <c r="C50" s="56">
        <v>478.36965574453097</v>
      </c>
    </row>
    <row r="51" spans="1:3" x14ac:dyDescent="0.25">
      <c r="A51" s="57">
        <v>43936</v>
      </c>
      <c r="B51" s="56"/>
      <c r="C51" s="56">
        <v>500.81641264332853</v>
      </c>
    </row>
    <row r="52" spans="1:3" x14ac:dyDescent="0.25">
      <c r="A52" s="57">
        <v>43937</v>
      </c>
      <c r="B52" s="56"/>
      <c r="C52" s="56">
        <v>523.26316954212621</v>
      </c>
    </row>
    <row r="53" spans="1:3" x14ac:dyDescent="0.25">
      <c r="A53" s="57">
        <v>43938</v>
      </c>
      <c r="B53" s="56"/>
      <c r="C53" s="56">
        <v>545.70992644092371</v>
      </c>
    </row>
    <row r="54" spans="1:3" x14ac:dyDescent="0.25">
      <c r="A54" s="57">
        <v>43939</v>
      </c>
      <c r="B54" s="56"/>
      <c r="C54" s="56">
        <v>568.15668333972133</v>
      </c>
    </row>
    <row r="55" spans="1:3" x14ac:dyDescent="0.25">
      <c r="A55" s="57">
        <v>43940</v>
      </c>
      <c r="B55" s="56"/>
      <c r="C55" s="56">
        <v>590.60344023851894</v>
      </c>
    </row>
    <row r="56" spans="1:3" x14ac:dyDescent="0.25">
      <c r="A56" s="57">
        <v>43941</v>
      </c>
      <c r="B56" s="56"/>
      <c r="C56" s="56">
        <v>613.05019713731645</v>
      </c>
    </row>
    <row r="57" spans="1:3" x14ac:dyDescent="0.25">
      <c r="A57" s="57">
        <v>43942</v>
      </c>
      <c r="B57" s="56"/>
      <c r="C57" s="56">
        <v>635.49695403611418</v>
      </c>
    </row>
    <row r="58" spans="1:3" x14ac:dyDescent="0.25">
      <c r="A58" s="57">
        <v>43943</v>
      </c>
      <c r="B58" s="56"/>
      <c r="C58" s="56">
        <v>657.94371093491168</v>
      </c>
    </row>
    <row r="59" spans="1:3" x14ac:dyDescent="0.25">
      <c r="A59" s="57">
        <v>43944</v>
      </c>
      <c r="B59" s="56"/>
      <c r="C59" s="56">
        <v>680.39046783370929</v>
      </c>
    </row>
    <row r="60" spans="1:3" x14ac:dyDescent="0.25">
      <c r="A60" s="57">
        <v>43945</v>
      </c>
      <c r="B60" s="56"/>
      <c r="C60" s="56">
        <v>702.83722473250691</v>
      </c>
    </row>
    <row r="61" spans="1:3" x14ac:dyDescent="0.25">
      <c r="A61" s="57">
        <v>43946</v>
      </c>
      <c r="B61" s="56"/>
      <c r="C61" s="56">
        <v>725.28398163130441</v>
      </c>
    </row>
    <row r="62" spans="1:3" x14ac:dyDescent="0.25">
      <c r="A62" s="57">
        <v>43947</v>
      </c>
      <c r="B62" s="56"/>
      <c r="C62" s="56">
        <v>747.73073853010214</v>
      </c>
    </row>
    <row r="63" spans="1:3" x14ac:dyDescent="0.25">
      <c r="A63" s="57">
        <v>43948</v>
      </c>
      <c r="B63" s="56"/>
      <c r="C63" s="56">
        <v>770.17749542889965</v>
      </c>
    </row>
    <row r="64" spans="1:3" x14ac:dyDescent="0.25">
      <c r="A64" s="57">
        <v>43949</v>
      </c>
      <c r="B64" s="56"/>
      <c r="C64" s="56">
        <v>792.62425232769715</v>
      </c>
    </row>
    <row r="65" spans="1:3" x14ac:dyDescent="0.25">
      <c r="A65" s="57">
        <v>43950</v>
      </c>
      <c r="B65" s="56"/>
      <c r="C65" s="56">
        <v>815.07100922649488</v>
      </c>
    </row>
    <row r="66" spans="1:3" x14ac:dyDescent="0.25">
      <c r="A66" s="57">
        <v>43951</v>
      </c>
      <c r="B66" s="56"/>
      <c r="C66" s="56">
        <v>837.51776612529238</v>
      </c>
    </row>
    <row r="67" spans="1:3" x14ac:dyDescent="0.25">
      <c r="A67" s="57">
        <v>43952</v>
      </c>
      <c r="B67" s="56"/>
      <c r="C67" s="56">
        <v>859.96452302409011</v>
      </c>
    </row>
    <row r="68" spans="1:3" x14ac:dyDescent="0.25">
      <c r="A68" s="57">
        <v>43953</v>
      </c>
      <c r="B68" s="56"/>
      <c r="C68" s="56">
        <v>882.41127992288762</v>
      </c>
    </row>
    <row r="69" spans="1:3" x14ac:dyDescent="0.25">
      <c r="A69" s="57">
        <v>43954</v>
      </c>
      <c r="B69" s="56"/>
      <c r="C69" s="56">
        <v>904.85803682168512</v>
      </c>
    </row>
    <row r="70" spans="1:3" x14ac:dyDescent="0.25">
      <c r="A70" s="57">
        <v>43955</v>
      </c>
      <c r="B70" s="56"/>
      <c r="C70" s="56">
        <v>927.30479372048285</v>
      </c>
    </row>
    <row r="71" spans="1:3" x14ac:dyDescent="0.25">
      <c r="A71" s="57">
        <v>43956</v>
      </c>
      <c r="B71" s="56"/>
      <c r="C71" s="56">
        <v>949.75155061928035</v>
      </c>
    </row>
    <row r="72" spans="1:3" x14ac:dyDescent="0.25">
      <c r="A72" s="57">
        <v>43957</v>
      </c>
      <c r="B72" s="56"/>
      <c r="C72" s="56">
        <v>972.19830751807808</v>
      </c>
    </row>
    <row r="73" spans="1:3" x14ac:dyDescent="0.25">
      <c r="A73" s="57">
        <v>43958</v>
      </c>
      <c r="B73" s="56"/>
      <c r="C73" s="56">
        <v>994.64506441687558</v>
      </c>
    </row>
    <row r="74" spans="1:3" x14ac:dyDescent="0.25">
      <c r="A74" s="57">
        <v>43959</v>
      </c>
      <c r="B74" s="56"/>
      <c r="C74" s="56">
        <v>1017.0918213156731</v>
      </c>
    </row>
    <row r="75" spans="1:3" x14ac:dyDescent="0.25">
      <c r="A75" s="57">
        <v>43960</v>
      </c>
      <c r="B75" s="56"/>
      <c r="C75" s="56">
        <v>1039.5385782144708</v>
      </c>
    </row>
    <row r="76" spans="1:3" x14ac:dyDescent="0.25">
      <c r="A76" s="57">
        <v>43961</v>
      </c>
      <c r="B76" s="56"/>
      <c r="C76" s="56">
        <v>1061.9853351132683</v>
      </c>
    </row>
    <row r="77" spans="1:3" x14ac:dyDescent="0.25">
      <c r="A77" s="57">
        <v>43962</v>
      </c>
      <c r="B77" s="56"/>
      <c r="C77" s="56">
        <v>1084.4320920120658</v>
      </c>
    </row>
    <row r="78" spans="1:3" x14ac:dyDescent="0.25">
      <c r="A78" s="57">
        <v>43963</v>
      </c>
      <c r="B78" s="56"/>
      <c r="C78" s="56">
        <v>1106.8788489108636</v>
      </c>
    </row>
    <row r="79" spans="1:3" x14ac:dyDescent="0.25">
      <c r="A79" s="57">
        <v>43964</v>
      </c>
      <c r="B79" s="56"/>
      <c r="C79" s="56">
        <v>1129.3256058096611</v>
      </c>
    </row>
    <row r="80" spans="1:3" x14ac:dyDescent="0.25">
      <c r="A80" s="57">
        <v>43965</v>
      </c>
      <c r="B80" s="56"/>
      <c r="C80" s="56">
        <v>1151.7723627084588</v>
      </c>
    </row>
    <row r="81" spans="1:3" x14ac:dyDescent="0.25">
      <c r="A81" s="57">
        <v>43966</v>
      </c>
      <c r="B81" s="56"/>
      <c r="C81" s="56">
        <v>1174.2191196072563</v>
      </c>
    </row>
    <row r="82" spans="1:3" x14ac:dyDescent="0.25">
      <c r="A82" s="57">
        <v>43967</v>
      </c>
      <c r="B82" s="56"/>
      <c r="C82" s="56">
        <v>1196.6658765060538</v>
      </c>
    </row>
    <row r="83" spans="1:3" x14ac:dyDescent="0.25">
      <c r="A83" s="57">
        <v>43968</v>
      </c>
      <c r="B83" s="56"/>
      <c r="C83" s="56">
        <v>1219.1126334048515</v>
      </c>
    </row>
    <row r="84" spans="1:3" x14ac:dyDescent="0.25">
      <c r="A84" s="57">
        <v>43969</v>
      </c>
      <c r="B84" s="56"/>
      <c r="C84" s="56">
        <v>1241.559390303649</v>
      </c>
    </row>
    <row r="85" spans="1:3" x14ac:dyDescent="0.25">
      <c r="A85" s="57">
        <v>43970</v>
      </c>
      <c r="B85" s="56"/>
      <c r="C85" s="56">
        <v>1264.0061472024465</v>
      </c>
    </row>
    <row r="86" spans="1:3" x14ac:dyDescent="0.25">
      <c r="A86" s="57">
        <v>43971</v>
      </c>
      <c r="B86" s="56"/>
      <c r="C86" s="56">
        <v>1286.4529041012443</v>
      </c>
    </row>
    <row r="87" spans="1:3" x14ac:dyDescent="0.25">
      <c r="A87" s="57">
        <v>43972</v>
      </c>
      <c r="B87" s="56"/>
      <c r="C87" s="56">
        <v>1308.8996610000418</v>
      </c>
    </row>
    <row r="88" spans="1:3" x14ac:dyDescent="0.25">
      <c r="A88" s="57"/>
      <c r="B88" s="56"/>
      <c r="C88" s="56">
        <v>1331.3464178988395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0773-AB89-4DA9-A517-90FC248F48EB}">
  <dimension ref="A1:H88"/>
  <sheetViews>
    <sheetView topLeftCell="A50" workbookViewId="0">
      <selection activeCell="C2" sqref="C2:C8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_xlfn.FORECAST.ETS.STAT($B$2:$B$38,$A$2:$A$38,1,1,1)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_xlfn.FORECAST.ETS.STAT($B$2:$B$38,$A$2:$A$38,2,1,1)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_xlfn.FORECAST.ETS.STAT($B$2:$B$38,$A$2:$A$38,3,1,1)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_xlfn.FORECAST.ETS.STAT($B$2:$B$38,$A$2:$A$38,4,1,1)</f>
        <v>3.940768037983545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_xlfn.FORECAST.ETS.STAT($B$2:$B$38,$A$2:$A$38,5,1,1)</f>
        <v>3.7574099643685244E-2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_xlfn.FORECAST.ETS.STAT($B$2:$B$38,$A$2:$A$38,6,1,1)</f>
        <v>3.4860640336008282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_xlfn.FORECAST.ETS.STAT($B$2:$B$38,$A$2:$A$38,7,1,1)</f>
        <v>4.4963770020434959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  <c r="C38" s="31">
        <v>209</v>
      </c>
      <c r="D38" s="31">
        <v>209</v>
      </c>
      <c r="E38" s="31">
        <v>209</v>
      </c>
    </row>
    <row r="39" spans="1:5" x14ac:dyDescent="0.25">
      <c r="A39" s="24">
        <v>43924</v>
      </c>
      <c r="C39" s="31">
        <f>_xlfn.FORECAST.ETS(A39,$B$2:$B$38,$A$2:$A$38,1,1)</f>
        <v>231.45532985775745</v>
      </c>
      <c r="D39" s="31">
        <f>C39-_xlfn.FORECAST.ETS.CONFINT(A39,$B$2:$B$38,$A$2:$A$38,0.95,1,1)</f>
        <v>225.95244428873923</v>
      </c>
      <c r="E39" s="31">
        <f>C39+_xlfn.FORECAST.ETS.CONFINT(A39,$B$2:$B$38,$A$2:$A$38,0.95,1,1)</f>
        <v>236.95821542677567</v>
      </c>
    </row>
    <row r="40" spans="1:5" x14ac:dyDescent="0.25">
      <c r="A40" s="24">
        <v>43925</v>
      </c>
      <c r="C40" s="31">
        <f>_xlfn.FORECAST.ETS(A40,$B$2:$B$38,$A$2:$A$38,1,1)</f>
        <v>253.90208675655504</v>
      </c>
      <c r="D40" s="31">
        <f>C40-_xlfn.FORECAST.ETS.CONFINT(A40,$B$2:$B$38,$A$2:$A$38,0.95,1,1)</f>
        <v>242.10149667891113</v>
      </c>
      <c r="E40" s="31">
        <f>C40+_xlfn.FORECAST.ETS.CONFINT(A40,$B$2:$B$38,$A$2:$A$38,0.95,1,1)</f>
        <v>265.70267683419894</v>
      </c>
    </row>
    <row r="41" spans="1:5" x14ac:dyDescent="0.25">
      <c r="A41" s="24">
        <v>43926</v>
      </c>
      <c r="C41" s="31">
        <f>_xlfn.FORECAST.ETS(A41,$B$2:$B$38,$A$2:$A$38,1,1)</f>
        <v>276.34884365535265</v>
      </c>
      <c r="D41" s="31">
        <f>C41-_xlfn.FORECAST.ETS.CONFINT(A41,$B$2:$B$38,$A$2:$A$38,0.95,1,1)</f>
        <v>256.95851059349371</v>
      </c>
      <c r="E41" s="31">
        <f>C41+_xlfn.FORECAST.ETS.CONFINT(A41,$B$2:$B$38,$A$2:$A$38,0.95,1,1)</f>
        <v>295.73917671721159</v>
      </c>
    </row>
    <row r="42" spans="1:5" x14ac:dyDescent="0.25">
      <c r="A42" s="24">
        <v>43927</v>
      </c>
      <c r="C42" s="31">
        <f>_xlfn.FORECAST.ETS(A42,$B$2:$B$38,$A$2:$A$38,1,1)</f>
        <v>298.79560055415021</v>
      </c>
      <c r="D42" s="31">
        <f>C42-_xlfn.FORECAST.ETS.CONFINT(A42,$B$2:$B$38,$A$2:$A$38,0.95,1,1)</f>
        <v>270.69893704427341</v>
      </c>
      <c r="E42" s="31">
        <f>C42+_xlfn.FORECAST.ETS.CONFINT(A42,$B$2:$B$38,$A$2:$A$38,0.95,1,1)</f>
        <v>326.89226406402702</v>
      </c>
    </row>
    <row r="43" spans="1:5" x14ac:dyDescent="0.25">
      <c r="A43" s="24">
        <v>43928</v>
      </c>
      <c r="C43" s="31">
        <f>_xlfn.FORECAST.ETS(A43,$B$2:$B$38,$A$2:$A$38,1,1)</f>
        <v>321.24235745294783</v>
      </c>
      <c r="D43" s="31">
        <f>C43-_xlfn.FORECAST.ETS.CONFINT(A43,$B$2:$B$38,$A$2:$A$38,0.95,1,1)</f>
        <v>283.44667173107342</v>
      </c>
      <c r="E43" s="31">
        <f>C43+_xlfn.FORECAST.ETS.CONFINT(A43,$B$2:$B$38,$A$2:$A$38,0.95,1,1)</f>
        <v>359.03804317482223</v>
      </c>
    </row>
    <row r="44" spans="1:5" x14ac:dyDescent="0.25">
      <c r="A44" s="24">
        <v>43929</v>
      </c>
      <c r="C44" s="31">
        <f>_xlfn.FORECAST.ETS(A44,$B$2:$B$38,$A$2:$A$38,1,1)</f>
        <v>343.68911435174539</v>
      </c>
      <c r="D44" s="31">
        <f>C44-_xlfn.FORECAST.ETS.CONFINT(A44,$B$2:$B$38,$A$2:$A$38,0.95,1,1)</f>
        <v>295.29276559233972</v>
      </c>
      <c r="E44" s="31">
        <f>C44+_xlfn.FORECAST.ETS.CONFINT(A44,$B$2:$B$38,$A$2:$A$38,0.95,1,1)</f>
        <v>392.08546311115106</v>
      </c>
    </row>
    <row r="45" spans="1:5" x14ac:dyDescent="0.25">
      <c r="A45" s="24">
        <v>43930</v>
      </c>
      <c r="C45" s="31">
        <f>_xlfn.FORECAST.ETS(A45,$B$2:$B$38,$A$2:$A$38,1,1)</f>
        <v>366.135871250543</v>
      </c>
      <c r="D45" s="31">
        <f>C45-_xlfn.FORECAST.ETS.CONFINT(A45,$B$2:$B$38,$A$2:$A$38,0.95,1,1)</f>
        <v>306.3073820238622</v>
      </c>
      <c r="E45" s="31">
        <f>C45+_xlfn.FORECAST.ETS.CONFINT(A45,$B$2:$B$38,$A$2:$A$38,0.95,1,1)</f>
        <v>425.96436047722381</v>
      </c>
    </row>
    <row r="46" spans="1:5" x14ac:dyDescent="0.25">
      <c r="A46" s="24">
        <v>43931</v>
      </c>
      <c r="C46" s="31">
        <f>_xlfn.FORECAST.ETS(A46,$B$2:$B$38,$A$2:$A$38,1,1)</f>
        <v>388.58262814934062</v>
      </c>
      <c r="D46" s="31">
        <f>C46-_xlfn.FORECAST.ETS.CONFINT(A46,$B$2:$B$38,$A$2:$A$38,0.95,1,1)</f>
        <v>316.54662333580552</v>
      </c>
      <c r="E46" s="31">
        <f>C46+_xlfn.FORECAST.ETS.CONFINT(A46,$B$2:$B$38,$A$2:$A$38,0.95,1,1)</f>
        <v>460.61863296287572</v>
      </c>
    </row>
    <row r="47" spans="1:5" x14ac:dyDescent="0.25">
      <c r="A47" s="24">
        <v>43932</v>
      </c>
      <c r="C47" s="31">
        <f>_xlfn.FORECAST.ETS(A47,$B$2:$B$38,$A$2:$A$38,1,1)</f>
        <v>411.02938504813818</v>
      </c>
      <c r="D47" s="31">
        <f>C47-_xlfn.FORECAST.ETS.CONFINT(A47,$B$2:$B$38,$A$2:$A$38,0.95,1,1)</f>
        <v>326.05663851796169</v>
      </c>
      <c r="E47" s="31">
        <f>C47+_xlfn.FORECAST.ETS.CONFINT(A47,$B$2:$B$38,$A$2:$A$38,0.95,1,1)</f>
        <v>496.00213157831467</v>
      </c>
    </row>
    <row r="48" spans="1:5" x14ac:dyDescent="0.25">
      <c r="A48" s="24">
        <v>43933</v>
      </c>
      <c r="C48" s="31">
        <f>_xlfn.FORECAST.ETS(A48,$B$2:$B$38,$A$2:$A$38,1,1)</f>
        <v>433.47614194693574</v>
      </c>
      <c r="D48" s="31">
        <f>C48-_xlfn.FORECAST.ETS.CONFINT(A48,$B$2:$B$38,$A$2:$A$38,0.95,1,1)</f>
        <v>334.87624035520582</v>
      </c>
      <c r="E48" s="31">
        <f>C48+_xlfn.FORECAST.ETS.CONFINT(A48,$B$2:$B$38,$A$2:$A$38,0.95,1,1)</f>
        <v>532.07604353866566</v>
      </c>
    </row>
    <row r="49" spans="1:5" x14ac:dyDescent="0.25">
      <c r="A49" s="24">
        <v>43934</v>
      </c>
      <c r="C49" s="31">
        <f>_xlfn.FORECAST.ETS(A49,$B$2:$B$38,$A$2:$A$38,1,1)</f>
        <v>455.92289884573336</v>
      </c>
      <c r="D49" s="31">
        <f>C49-_xlfn.FORECAST.ETS.CONFINT(A49,$B$2:$B$38,$A$2:$A$38,0.95,1,1)</f>
        <v>343.03865595443744</v>
      </c>
      <c r="E49" s="31">
        <f>C49+_xlfn.FORECAST.ETS.CONFINT(A49,$B$2:$B$38,$A$2:$A$38,0.95,1,1)</f>
        <v>568.80714173702927</v>
      </c>
    </row>
    <row r="50" spans="1:5" x14ac:dyDescent="0.25">
      <c r="A50" s="24">
        <v>43935</v>
      </c>
      <c r="C50" s="31">
        <f>_xlfn.FORECAST.ETS(A50,$B$2:$B$38,$A$2:$A$38,1,1)</f>
        <v>478.36965574453097</v>
      </c>
      <c r="D50" s="31">
        <f>C50-_xlfn.FORECAST.ETS.CONFINT(A50,$B$2:$B$38,$A$2:$A$38,0.95,1,1)</f>
        <v>350.57274564416014</v>
      </c>
      <c r="E50" s="31">
        <f>C50+_xlfn.FORECAST.ETS.CONFINT(A50,$B$2:$B$38,$A$2:$A$38,0.95,1,1)</f>
        <v>606.16656584490181</v>
      </c>
    </row>
    <row r="51" spans="1:5" x14ac:dyDescent="0.25">
      <c r="A51" s="24">
        <v>43936</v>
      </c>
      <c r="C51" s="31">
        <f>_xlfn.FORECAST.ETS(A51,$B$2:$B$38,$A$2:$A$38,1,1)</f>
        <v>500.81641264332853</v>
      </c>
      <c r="D51" s="31">
        <f>C51-_xlfn.FORECAST.ETS.CONFINT(A51,$B$2:$B$38,$A$2:$A$38,0.95,1,1)</f>
        <v>357.50388043251252</v>
      </c>
      <c r="E51" s="31">
        <f>C51+_xlfn.FORECAST.ETS.CONFINT(A51,$B$2:$B$38,$A$2:$A$38,0.95,1,1)</f>
        <v>644.12894485414449</v>
      </c>
    </row>
    <row r="52" spans="1:5" x14ac:dyDescent="0.25">
      <c r="A52" s="24">
        <v>43937</v>
      </c>
      <c r="C52" s="31">
        <f>_xlfn.FORECAST.ETS(A52,$B$2:$B$38,$A$2:$A$38,1,1)</f>
        <v>523.26316954212621</v>
      </c>
      <c r="D52" s="31">
        <f>C52-_xlfn.FORECAST.ETS.CONFINT(A52,$B$2:$B$38,$A$2:$A$38,0.95,1,1)</f>
        <v>363.85459152275899</v>
      </c>
      <c r="E52" s="31">
        <f>C52+_xlfn.FORECAST.ETS.CONFINT(A52,$B$2:$B$38,$A$2:$A$38,0.95,1,1)</f>
        <v>682.67174756149348</v>
      </c>
    </row>
    <row r="53" spans="1:5" x14ac:dyDescent="0.25">
      <c r="A53" s="24">
        <v>43938</v>
      </c>
      <c r="C53" s="31">
        <f>_xlfn.FORECAST.ETS(A53,$B$2:$B$38,$A$2:$A$38,1,1)</f>
        <v>545.70992644092371</v>
      </c>
      <c r="D53" s="31">
        <f>C53-_xlfn.FORECAST.ETS.CONFINT(A53,$B$2:$B$38,$A$2:$A$38,0.95,1,1)</f>
        <v>369.6450625860432</v>
      </c>
      <c r="E53" s="31">
        <f>C53+_xlfn.FORECAST.ETS.CONFINT(A53,$B$2:$B$38,$A$2:$A$38,0.95,1,1)</f>
        <v>721.77479029580422</v>
      </c>
    </row>
    <row r="54" spans="1:5" x14ac:dyDescent="0.25">
      <c r="A54" s="24">
        <v>43939</v>
      </c>
      <c r="C54" s="31">
        <f>_xlfn.FORECAST.ETS(A54,$B$2:$B$38,$A$2:$A$38,1,1)</f>
        <v>568.15668333972133</v>
      </c>
      <c r="D54" s="31">
        <f>C54-_xlfn.FORECAST.ETS.CONFINT(A54,$B$2:$B$38,$A$2:$A$38,0.95,1,1)</f>
        <v>374.89351048075991</v>
      </c>
      <c r="E54" s="31">
        <f>C54+_xlfn.FORECAST.ETS.CONFINT(A54,$B$2:$B$38,$A$2:$A$38,0.95,1,1)</f>
        <v>761.41985619868274</v>
      </c>
    </row>
    <row r="55" spans="1:5" x14ac:dyDescent="0.25">
      <c r="A55" s="24">
        <v>43940</v>
      </c>
      <c r="C55" s="31">
        <f>_xlfn.FORECAST.ETS(A55,$B$2:$B$38,$A$2:$A$38,1,1)</f>
        <v>590.60344023851894</v>
      </c>
      <c r="D55" s="31">
        <f>C55-_xlfn.FORECAST.ETS.CONFINT(A55,$B$2:$B$38,$A$2:$A$38,0.95,1,1)</f>
        <v>379.61648489630807</v>
      </c>
      <c r="E55" s="31">
        <f>C55+_xlfn.FORECAST.ETS.CONFINT(A55,$B$2:$B$38,$A$2:$A$38,0.95,1,1)</f>
        <v>801.59039558072982</v>
      </c>
    </row>
    <row r="56" spans="1:5" x14ac:dyDescent="0.25">
      <c r="A56" s="24">
        <v>43941</v>
      </c>
      <c r="C56" s="31">
        <f>_xlfn.FORECAST.ETS(A56,$B$2:$B$38,$A$2:$A$38,1,1)</f>
        <v>613.05019713731645</v>
      </c>
      <c r="D56" s="31">
        <f>C56-_xlfn.FORECAST.ETS.CONFINT(A56,$B$2:$B$38,$A$2:$A$38,0.95,1,1)</f>
        <v>383.82910781955468</v>
      </c>
      <c r="E56" s="31">
        <f>C56+_xlfn.FORECAST.ETS.CONFINT(A56,$B$2:$B$38,$A$2:$A$38,0.95,1,1)</f>
        <v>842.27128645507821</v>
      </c>
    </row>
    <row r="57" spans="1:5" x14ac:dyDescent="0.25">
      <c r="A57" s="24">
        <v>43942</v>
      </c>
      <c r="C57" s="31">
        <f>_xlfn.FORECAST.ETS(A57,$B$2:$B$38,$A$2:$A$38,1,1)</f>
        <v>635.49695403611418</v>
      </c>
      <c r="D57" s="31">
        <f>C57-_xlfn.FORECAST.ETS.CONFINT(A57,$B$2:$B$38,$A$2:$A$38,0.95,1,1)</f>
        <v>387.54526750334963</v>
      </c>
      <c r="E57" s="31">
        <f>C57+_xlfn.FORECAST.ETS.CONFINT(A57,$B$2:$B$38,$A$2:$A$38,0.95,1,1)</f>
        <v>883.44864056887877</v>
      </c>
    </row>
    <row r="58" spans="1:5" x14ac:dyDescent="0.25">
      <c r="A58" s="24">
        <v>43943</v>
      </c>
      <c r="C58" s="31">
        <f>_xlfn.FORECAST.ETS(A58,$B$2:$B$38,$A$2:$A$38,1,1)</f>
        <v>657.94371093491168</v>
      </c>
      <c r="D58" s="31">
        <f>C58-_xlfn.FORECAST.ETS.CONFINT(A58,$B$2:$B$38,$A$2:$A$38,0.95,1,1)</f>
        <v>390.77777746952211</v>
      </c>
      <c r="E58" s="31">
        <f>C58+_xlfn.FORECAST.ETS.CONFINT(A58,$B$2:$B$38,$A$2:$A$38,0.95,1,1)</f>
        <v>925.10964440030125</v>
      </c>
    </row>
    <row r="59" spans="1:5" x14ac:dyDescent="0.25">
      <c r="A59" s="24">
        <v>43944</v>
      </c>
      <c r="C59" s="31">
        <f>_xlfn.FORECAST.ETS(A59,$B$2:$B$38,$A$2:$A$38,1,1)</f>
        <v>680.39046783370929</v>
      </c>
      <c r="D59" s="31">
        <f>C59-_xlfn.FORECAST.ETS.CONFINT(A59,$B$2:$B$38,$A$2:$A$38,0.95,1,1)</f>
        <v>393.53850824725811</v>
      </c>
      <c r="E59" s="31">
        <f>C59+_xlfn.FORECAST.ETS.CONFINT(A59,$B$2:$B$38,$A$2:$A$38,0.95,1,1)</f>
        <v>967.24242742016054</v>
      </c>
    </row>
    <row r="60" spans="1:5" x14ac:dyDescent="0.25">
      <c r="A60" s="24">
        <v>43945</v>
      </c>
      <c r="C60" s="31">
        <f>_xlfn.FORECAST.ETS(A60,$B$2:$B$38,$A$2:$A$38,1,1)</f>
        <v>702.83722473250691</v>
      </c>
      <c r="D60" s="31">
        <f>C60-_xlfn.FORECAST.ETS.CONFINT(A60,$B$2:$B$38,$A$2:$A$38,0.95,1,1)</f>
        <v>395.83849757309594</v>
      </c>
      <c r="E60" s="31">
        <f>C60+_xlfn.FORECAST.ETS.CONFINT(A60,$B$2:$B$38,$A$2:$A$38,0.95,1,1)</f>
        <v>1009.8359518919178</v>
      </c>
    </row>
    <row r="61" spans="1:5" x14ac:dyDescent="0.25">
      <c r="A61" s="24">
        <v>43946</v>
      </c>
      <c r="C61" s="31">
        <f>_xlfn.FORECAST.ETS(A61,$B$2:$B$38,$A$2:$A$38,1,1)</f>
        <v>725.28398163130441</v>
      </c>
      <c r="D61" s="31">
        <f>C61-_xlfn.FORECAST.ETS.CONFINT(A61,$B$2:$B$38,$A$2:$A$38,0.95,1,1)</f>
        <v>397.6880433754082</v>
      </c>
      <c r="E61" s="31">
        <f>C61+_xlfn.FORECAST.ETS.CONFINT(A61,$B$2:$B$38,$A$2:$A$38,0.95,1,1)</f>
        <v>1052.8799198872007</v>
      </c>
    </row>
    <row r="62" spans="1:5" x14ac:dyDescent="0.25">
      <c r="A62" s="24">
        <v>43947</v>
      </c>
      <c r="C62" s="31">
        <f>_xlfn.FORECAST.ETS(A62,$B$2:$B$38,$A$2:$A$38,1,1)</f>
        <v>747.73073853010214</v>
      </c>
      <c r="D62" s="31">
        <f>C62-_xlfn.FORECAST.ETS.CONFINT(A62,$B$2:$B$38,$A$2:$A$38,0.95,1,1)</f>
        <v>399.09678285170236</v>
      </c>
      <c r="E62" s="31">
        <f>C62+_xlfn.FORECAST.ETS.CONFINT(A62,$B$2:$B$38,$A$2:$A$38,0.95,1,1)</f>
        <v>1096.364694208502</v>
      </c>
    </row>
    <row r="63" spans="1:5" x14ac:dyDescent="0.25">
      <c r="A63" s="24">
        <v>43948</v>
      </c>
      <c r="C63" s="31">
        <f>_xlfn.FORECAST.ETS(A63,$B$2:$B$38,$A$2:$A$38,1,1)</f>
        <v>770.17749542889965</v>
      </c>
      <c r="D63" s="31">
        <f>C63-_xlfn.FORECAST.ETS.CONFINT(A63,$B$2:$B$38,$A$2:$A$38,0.95,1,1)</f>
        <v>400.07376020225433</v>
      </c>
      <c r="E63" s="31">
        <f>C63+_xlfn.FORECAST.ETS.CONFINT(A63,$B$2:$B$38,$A$2:$A$38,0.95,1,1)</f>
        <v>1140.281230655545</v>
      </c>
    </row>
    <row r="64" spans="1:5" x14ac:dyDescent="0.25">
      <c r="A64" s="24">
        <v>43949</v>
      </c>
      <c r="C64" s="31">
        <f>_xlfn.FORECAST.ETS(A64,$B$2:$B$38,$A$2:$A$38,1,1)</f>
        <v>792.62425232769715</v>
      </c>
      <c r="D64" s="31">
        <f>C64-_xlfn.FORECAST.ETS.CONFINT(A64,$B$2:$B$38,$A$2:$A$38,0.95,1,1)</f>
        <v>400.62748502904486</v>
      </c>
      <c r="E64" s="31">
        <f>C64+_xlfn.FORECAST.ETS.CONFINT(A64,$B$2:$B$38,$A$2:$A$38,0.95,1,1)</f>
        <v>1184.6210196263494</v>
      </c>
    </row>
    <row r="65" spans="1:5" x14ac:dyDescent="0.25">
      <c r="A65" s="24">
        <v>43950</v>
      </c>
      <c r="C65" s="31">
        <f>_xlfn.FORECAST.ETS(A65,$B$2:$B$38,$A$2:$A$38,1,1)</f>
        <v>815.07100922649488</v>
      </c>
      <c r="D65" s="31">
        <f>C65-_xlfn.FORECAST.ETS.CONFINT(A65,$B$2:$B$38,$A$2:$A$38,0.95,1,1)</f>
        <v>400.76598299075255</v>
      </c>
      <c r="E65" s="31">
        <f>C65+_xlfn.FORECAST.ETS.CONFINT(A65,$B$2:$B$38,$A$2:$A$38,0.95,1,1)</f>
        <v>1229.3760354622373</v>
      </c>
    </row>
    <row r="66" spans="1:5" x14ac:dyDescent="0.25">
      <c r="A66" s="24">
        <v>43951</v>
      </c>
      <c r="C66" s="31">
        <f>_xlfn.FORECAST.ETS(A66,$B$2:$B$38,$A$2:$A$38,1,1)</f>
        <v>837.51776612529238</v>
      </c>
      <c r="D66" s="31">
        <f>C66-_xlfn.FORECAST.ETS.CONFINT(A66,$B$2:$B$38,$A$2:$A$38,0.95,1,1)</f>
        <v>400.49683998545072</v>
      </c>
      <c r="E66" s="31">
        <f>C66+_xlfn.FORECAST.ETS.CONFINT(A66,$B$2:$B$38,$A$2:$A$38,0.95,1,1)</f>
        <v>1274.5386922651342</v>
      </c>
    </row>
    <row r="67" spans="1:5" x14ac:dyDescent="0.25">
      <c r="A67" s="24">
        <v>43952</v>
      </c>
      <c r="C67" s="31">
        <f>_xlfn.FORECAST.ETS(A67,$B$2:$B$38,$A$2:$A$38,1,1)</f>
        <v>859.96452302409011</v>
      </c>
      <c r="D67" s="31">
        <f>C67-_xlfn.FORECAST.ETS.CONFINT(A67,$B$2:$B$38,$A$2:$A$38,0.95,1,1)</f>
        <v>399.82724088650355</v>
      </c>
      <c r="E67" s="31">
        <f>C67+_xlfn.FORECAST.ETS.CONFINT(A67,$B$2:$B$38,$A$2:$A$38,0.95,1,1)</f>
        <v>1320.1018051616766</v>
      </c>
    </row>
    <row r="68" spans="1:5" x14ac:dyDescent="0.25">
      <c r="A68" s="24">
        <v>43953</v>
      </c>
      <c r="C68" s="31">
        <f>_xlfn.FORECAST.ETS(A68,$B$2:$B$38,$A$2:$A$38,1,1)</f>
        <v>882.41127992288762</v>
      </c>
      <c r="D68" s="31">
        <f>C68-_xlfn.FORECAST.ETS.CONFINT(A68,$B$2:$B$38,$A$2:$A$38,0.95,1,1)</f>
        <v>398.76400366537274</v>
      </c>
      <c r="E68" s="31">
        <f>C68+_xlfn.FORECAST.ETS.CONFINT(A68,$B$2:$B$38,$A$2:$A$38,0.95,1,1)</f>
        <v>1366.0585561804025</v>
      </c>
    </row>
    <row r="69" spans="1:5" x14ac:dyDescent="0.25">
      <c r="A69" s="24">
        <v>43954</v>
      </c>
      <c r="C69" s="31">
        <f>_xlfn.FORECAST.ETS(A69,$B$2:$B$38,$A$2:$A$38,1,1)</f>
        <v>904.85803682168512</v>
      </c>
      <c r="D69" s="31">
        <f>C69-_xlfn.FORECAST.ETS.CONFINT(A69,$B$2:$B$38,$A$2:$A$38,0.95,1,1)</f>
        <v>397.31360958426313</v>
      </c>
      <c r="E69" s="31">
        <f>C69+_xlfn.FORECAST.ETS.CONFINT(A69,$B$2:$B$38,$A$2:$A$38,0.95,1,1)</f>
        <v>1412.4024640591072</v>
      </c>
    </row>
    <row r="70" spans="1:5" x14ac:dyDescent="0.25">
      <c r="A70" s="24">
        <v>43955</v>
      </c>
      <c r="C70" s="31">
        <f>_xlfn.FORECAST.ETS(A70,$B$2:$B$38,$A$2:$A$38,1,1)</f>
        <v>927.30479372048285</v>
      </c>
      <c r="D70" s="31">
        <f>C70-_xlfn.FORECAST.ETS.CONFINT(A70,$B$2:$B$38,$A$2:$A$38,0.95,1,1)</f>
        <v>395.48223002192344</v>
      </c>
      <c r="E70" s="31">
        <f>C70+_xlfn.FORECAST.ETS.CONFINT(A70,$B$2:$B$38,$A$2:$A$38,0.95,1,1)</f>
        <v>1459.1273574190423</v>
      </c>
    </row>
    <row r="71" spans="1:5" x14ac:dyDescent="0.25">
      <c r="A71" s="24">
        <v>43956</v>
      </c>
      <c r="C71" s="31">
        <f>_xlfn.FORECAST.ETS(A71,$B$2:$B$38,$A$2:$A$38,1,1)</f>
        <v>949.75155061928035</v>
      </c>
      <c r="D71" s="31">
        <f>C71-_xlfn.FORECAST.ETS.CONFINT(A71,$B$2:$B$38,$A$2:$A$38,0.95,1,1)</f>
        <v>393.27575040031002</v>
      </c>
      <c r="E71" s="31">
        <f>C71+_xlfn.FORECAST.ETS.CONFINT(A71,$B$2:$B$38,$A$2:$A$38,0.95,1,1)</f>
        <v>1506.2273508382507</v>
      </c>
    </row>
    <row r="72" spans="1:5" x14ac:dyDescent="0.25">
      <c r="A72" s="24">
        <v>43957</v>
      </c>
      <c r="C72" s="31">
        <f>_xlfn.FORECAST.ETS(A72,$B$2:$B$38,$A$2:$A$38,1,1)</f>
        <v>972.19830751807808</v>
      </c>
      <c r="D72" s="31">
        <f>C72-_xlfn.FORECAST.ETS.CONFINT(A72,$B$2:$B$38,$A$2:$A$38,0.95,1,1)</f>
        <v>390.69979160280798</v>
      </c>
      <c r="E72" s="31">
        <f>C72+_xlfn.FORECAST.ETS.CONFINT(A72,$B$2:$B$38,$A$2:$A$38,0.95,1,1)</f>
        <v>1553.6968234333481</v>
      </c>
    </row>
    <row r="73" spans="1:5" x14ac:dyDescent="0.25">
      <c r="A73" s="24">
        <v>43958</v>
      </c>
      <c r="C73" s="31">
        <f>_xlfn.FORECAST.ETS(A73,$B$2:$B$38,$A$2:$A$38,1,1)</f>
        <v>994.64506441687558</v>
      </c>
      <c r="D73" s="31">
        <f>C73-_xlfn.FORECAST.ETS.CONFINT(A73,$B$2:$B$38,$A$2:$A$38,0.95,1,1)</f>
        <v>387.75972921222819</v>
      </c>
      <c r="E73" s="31">
        <f>C73+_xlfn.FORECAST.ETS.CONFINT(A73,$B$2:$B$38,$A$2:$A$38,0.95,1,1)</f>
        <v>1601.530399621523</v>
      </c>
    </row>
    <row r="74" spans="1:5" x14ac:dyDescent="0.25">
      <c r="A74" s="24">
        <v>43959</v>
      </c>
      <c r="C74" s="31">
        <f>_xlfn.FORECAST.ETS(A74,$B$2:$B$38,$A$2:$A$38,1,1)</f>
        <v>1017.0918213156731</v>
      </c>
      <c r="D74" s="31">
        <f>C74-_xlfn.FORECAST.ETS.CONFINT(A74,$B$2:$B$38,$A$2:$A$38,0.95,1,1)</f>
        <v>384.46071084581649</v>
      </c>
      <c r="E74" s="31">
        <f>C74+_xlfn.FORECAST.ETS.CONFINT(A74,$B$2:$B$38,$A$2:$A$38,0.95,1,1)</f>
        <v>1649.7229317855297</v>
      </c>
    </row>
    <row r="75" spans="1:5" x14ac:dyDescent="0.25">
      <c r="A75" s="24">
        <v>43960</v>
      </c>
      <c r="C75" s="31">
        <f>_xlfn.FORECAST.ETS(A75,$B$2:$B$38,$A$2:$A$38,1,1)</f>
        <v>1039.5385782144708</v>
      </c>
      <c r="D75" s="31">
        <f>C75-_xlfn.FORECAST.ETS.CONFINT(A75,$B$2:$B$38,$A$2:$A$38,0.95,1,1)</f>
        <v>380.80767182260001</v>
      </c>
      <c r="E75" s="31">
        <f>C75+_xlfn.FORECAST.ETS.CONFINT(A75,$B$2:$B$38,$A$2:$A$38,0.95,1,1)</f>
        <v>1698.2694846063416</v>
      </c>
    </row>
    <row r="76" spans="1:5" x14ac:dyDescent="0.25">
      <c r="A76" s="24">
        <v>43961</v>
      </c>
      <c r="C76" s="31">
        <f>_xlfn.FORECAST.ETS(A76,$B$2:$B$38,$A$2:$A$38,1,1)</f>
        <v>1061.9853351132683</v>
      </c>
      <c r="D76" s="31">
        <f>C76-_xlfn.FORECAST.ETS.CONFINT(A76,$B$2:$B$38,$A$2:$A$38,0.95,1,1)</f>
        <v>376.80534936379695</v>
      </c>
      <c r="E76" s="31">
        <f>C76+_xlfn.FORECAST.ETS.CONFINT(A76,$B$2:$B$38,$A$2:$A$38,0.95,1,1)</f>
        <v>1747.1653208627397</v>
      </c>
    </row>
    <row r="77" spans="1:5" x14ac:dyDescent="0.25">
      <c r="A77" s="24">
        <v>43962</v>
      </c>
      <c r="C77" s="31">
        <f>_xlfn.FORECAST.ETS(A77,$B$2:$B$38,$A$2:$A$38,1,1)</f>
        <v>1084.4320920120658</v>
      </c>
      <c r="D77" s="31">
        <f>C77-_xlfn.FORECAST.ETS.CONFINT(A77,$B$2:$B$38,$A$2:$A$38,0.95,1,1)</f>
        <v>372.45829549825555</v>
      </c>
      <c r="E77" s="31">
        <f>C77+_xlfn.FORECAST.ETS.CONFINT(A77,$B$2:$B$38,$A$2:$A$38,0.95,1,1)</f>
        <v>1796.405888525876</v>
      </c>
    </row>
    <row r="78" spans="1:5" x14ac:dyDescent="0.25">
      <c r="A78" s="24">
        <v>43963</v>
      </c>
      <c r="C78" s="31">
        <f>_xlfn.FORECAST.ETS(A78,$B$2:$B$38,$A$2:$A$38,1,1)</f>
        <v>1106.8788489108636</v>
      </c>
      <c r="D78" s="31">
        <f>C78-_xlfn.FORECAST.ETS.CONFINT(A78,$B$2:$B$38,$A$2:$A$38,0.95,1,1)</f>
        <v>367.77088882087924</v>
      </c>
      <c r="E78" s="31">
        <f>C78+_xlfn.FORECAST.ETS.CONFINT(A78,$B$2:$B$38,$A$2:$A$38,0.95,1,1)</f>
        <v>1845.9868090008479</v>
      </c>
    </row>
    <row r="79" spans="1:5" x14ac:dyDescent="0.25">
      <c r="A79" s="24">
        <v>43964</v>
      </c>
      <c r="C79" s="31">
        <f>_xlfn.FORECAST.ETS(A79,$B$2:$B$38,$A$2:$A$38,1,1)</f>
        <v>1129.3256058096611</v>
      </c>
      <c r="D79" s="31">
        <f>C79-_xlfn.FORECAST.ETS.CONFINT(A79,$B$2:$B$38,$A$2:$A$38,0.95,1,1)</f>
        <v>362.74734523184679</v>
      </c>
      <c r="E79" s="31">
        <f>C79+_xlfn.FORECAST.ETS.CONFINT(A79,$B$2:$B$38,$A$2:$A$38,0.95,1,1)</f>
        <v>1895.9038663874753</v>
      </c>
    </row>
    <row r="80" spans="1:5" x14ac:dyDescent="0.25">
      <c r="A80" s="24">
        <v>43965</v>
      </c>
      <c r="C80" s="31">
        <f>_xlfn.FORECAST.ETS(A80,$B$2:$B$38,$A$2:$A$38,1,1)</f>
        <v>1151.7723627084588</v>
      </c>
      <c r="D80" s="31">
        <f>C80-_xlfn.FORECAST.ETS.CONFINT(A80,$B$2:$B$38,$A$2:$A$38,0.95,1,1)</f>
        <v>357.39172776745602</v>
      </c>
      <c r="E80" s="31">
        <f>C80+_xlfn.FORECAST.ETS.CONFINT(A80,$B$2:$B$38,$A$2:$A$38,0.95,1,1)</f>
        <v>1946.1529976494617</v>
      </c>
    </row>
    <row r="81" spans="1:5" x14ac:dyDescent="0.25">
      <c r="A81" s="24">
        <v>43966</v>
      </c>
      <c r="C81" s="31">
        <f>_xlfn.FORECAST.ETS(A81,$B$2:$B$38,$A$2:$A$38,1,1)</f>
        <v>1174.2191196072563</v>
      </c>
      <c r="D81" s="31">
        <f>C81-_xlfn.FORECAST.ETS.CONFINT(A81,$B$2:$B$38,$A$2:$A$38,0.95,1,1)</f>
        <v>351.70795561903276</v>
      </c>
      <c r="E81" s="31">
        <f>C81+_xlfn.FORECAST.ETS.CONFINT(A81,$B$2:$B$38,$A$2:$A$38,0.95,1,1)</f>
        <v>1996.7302835954797</v>
      </c>
    </row>
    <row r="82" spans="1:5" x14ac:dyDescent="0.25">
      <c r="A82" s="24">
        <v>43967</v>
      </c>
      <c r="C82" s="31">
        <f>_xlfn.FORECAST.ETS(A82,$B$2:$B$38,$A$2:$A$38,1,1)</f>
        <v>1196.6658765060538</v>
      </c>
      <c r="D82" s="31">
        <f>C82-_xlfn.FORECAST.ETS.CONFINT(A82,$B$2:$B$38,$A$2:$A$38,0.95,1,1)</f>
        <v>345.69981242413314</v>
      </c>
      <c r="E82" s="31">
        <f>C82+_xlfn.FORECAST.ETS.CONFINT(A82,$B$2:$B$38,$A$2:$A$38,0.95,1,1)</f>
        <v>2047.6319405879744</v>
      </c>
    </row>
    <row r="83" spans="1:5" x14ac:dyDescent="0.25">
      <c r="A83" s="24">
        <v>43968</v>
      </c>
      <c r="C83" s="31">
        <f>_xlfn.FORECAST.ETS(A83,$B$2:$B$38,$A$2:$A$38,1,1)</f>
        <v>1219.1126334048515</v>
      </c>
      <c r="D83" s="31">
        <f>C83-_xlfn.FORECAST.ETS.CONFINT(A83,$B$2:$B$38,$A$2:$A$38,0.95,1,1)</f>
        <v>339.37095390381512</v>
      </c>
      <c r="E83" s="31">
        <f>C83+_xlfn.FORECAST.ETS.CONFINT(A83,$B$2:$B$38,$A$2:$A$38,0.95,1,1)</f>
        <v>2098.854312905888</v>
      </c>
    </row>
    <row r="84" spans="1:5" x14ac:dyDescent="0.25">
      <c r="A84" s="24">
        <v>43969</v>
      </c>
      <c r="C84" s="31">
        <f>_xlfn.FORECAST.ETS(A84,$B$2:$B$38,$A$2:$A$38,1,1)</f>
        <v>1241.559390303649</v>
      </c>
      <c r="D84" s="31">
        <f>C84-_xlfn.FORECAST.ETS.CONFINT(A84,$B$2:$B$38,$A$2:$A$38,0.95,1,1)</f>
        <v>332.72491491082883</v>
      </c>
      <c r="E84" s="31">
        <f>C84+_xlfn.FORECAST.ETS.CONFINT(A84,$B$2:$B$38,$A$2:$A$38,0.95,1,1)</f>
        <v>2150.3938656964692</v>
      </c>
    </row>
    <row r="85" spans="1:5" x14ac:dyDescent="0.25">
      <c r="A85" s="24">
        <v>43970</v>
      </c>
      <c r="C85" s="31">
        <f>_xlfn.FORECAST.ETS(A85,$B$2:$B$38,$A$2:$A$38,1,1)</f>
        <v>1264.0061472024465</v>
      </c>
      <c r="D85" s="31">
        <f>C85-_xlfn.FORECAST.ETS.CONFINT(A85,$B$2:$B$38,$A$2:$A$38,0.95,1,1)</f>
        <v>325.76511594588067</v>
      </c>
      <c r="E85" s="31">
        <f>C85+_xlfn.FORECAST.ETS.CONFINT(A85,$B$2:$B$38,$A$2:$A$38,0.95,1,1)</f>
        <v>2202.2471784590125</v>
      </c>
    </row>
    <row r="86" spans="1:5" x14ac:dyDescent="0.25">
      <c r="A86" s="24">
        <v>43971</v>
      </c>
      <c r="C86" s="31">
        <f>_xlfn.FORECAST.ETS(A86,$B$2:$B$38,$A$2:$A$38,1,1)</f>
        <v>1286.4529041012443</v>
      </c>
      <c r="D86" s="31">
        <f>C86-_xlfn.FORECAST.ETS.CONFINT(A86,$B$2:$B$38,$A$2:$A$38,0.95,1,1)</f>
        <v>318.49486919248704</v>
      </c>
      <c r="E86" s="31">
        <f>C86+_xlfn.FORECAST.ETS.CONFINT(A86,$B$2:$B$38,$A$2:$A$38,0.95,1,1)</f>
        <v>2254.4109390100016</v>
      </c>
    </row>
    <row r="87" spans="1:5" x14ac:dyDescent="0.25">
      <c r="A87" s="24">
        <v>43972</v>
      </c>
      <c r="C87" s="31">
        <f>_xlfn.FORECAST.ETS(A87,$B$2:$B$38,$A$2:$A$38,1,1)</f>
        <v>1308.8996610000418</v>
      </c>
      <c r="D87" s="31">
        <f>C87-_xlfn.FORECAST.ETS.CONFINT(A87,$B$2:$B$38,$A$2:$A$38,0.95,1,1)</f>
        <v>310.91738411520021</v>
      </c>
      <c r="E87" s="31">
        <f>C87+_xlfn.FORECAST.ETS.CONFINT(A87,$B$2:$B$38,$A$2:$A$38,0.95,1,1)</f>
        <v>2306.8819378848834</v>
      </c>
    </row>
    <row r="88" spans="1:5" x14ac:dyDescent="0.25">
      <c r="A88" s="24">
        <v>43973</v>
      </c>
      <c r="C88" s="31">
        <f>_xlfn.FORECAST.ETS(A88,$B$2:$B$38,$A$2:$A$38,1,1)</f>
        <v>1331.3464178988395</v>
      </c>
      <c r="D88" s="31">
        <f>C88-_xlfn.FORECAST.ETS.CONFINT(A88,$B$2:$B$38,$A$2:$A$38,0.95,1,1)</f>
        <v>303.03577266099751</v>
      </c>
      <c r="E88" s="31">
        <f>C88+_xlfn.FORECAST.ETS.CONFINT(A88,$B$2:$B$38,$A$2:$A$38,0.95,1,1)</f>
        <v>2359.6570631366812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45"/>
  <sheetViews>
    <sheetView tabSelected="1" topLeftCell="A16" workbookViewId="0">
      <selection activeCell="S38" sqref="S38"/>
    </sheetView>
  </sheetViews>
  <sheetFormatPr defaultRowHeight="15" x14ac:dyDescent="0.25"/>
  <cols>
    <col min="1" max="1" width="9.140625" style="51"/>
    <col min="2" max="22" width="7.7109375" style="46" customWidth="1"/>
    <col min="23" max="16384" width="9.140625" style="51"/>
  </cols>
  <sheetData>
    <row r="1" spans="1:22" ht="15.75" thickBot="1" x14ac:dyDescent="0.3">
      <c r="A1" s="52" t="s">
        <v>0</v>
      </c>
      <c r="B1" s="46" t="s">
        <v>100</v>
      </c>
      <c r="C1" s="46" t="s">
        <v>101</v>
      </c>
      <c r="D1" s="46" t="s">
        <v>102</v>
      </c>
      <c r="E1" s="46" t="s">
        <v>103</v>
      </c>
      <c r="F1" s="46" t="s">
        <v>104</v>
      </c>
      <c r="G1" s="46" t="s">
        <v>105</v>
      </c>
      <c r="H1" s="46" t="s">
        <v>106</v>
      </c>
      <c r="I1" s="46" t="s">
        <v>107</v>
      </c>
      <c r="J1" s="46" t="s">
        <v>108</v>
      </c>
      <c r="K1" s="46" t="s">
        <v>109</v>
      </c>
      <c r="L1" s="46" t="s">
        <v>110</v>
      </c>
      <c r="M1" s="46" t="s">
        <v>111</v>
      </c>
      <c r="N1" s="46" t="s">
        <v>112</v>
      </c>
      <c r="O1" s="46" t="s">
        <v>113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</row>
    <row r="2" spans="1:22" ht="15.75" thickBot="1" x14ac:dyDescent="0.3">
      <c r="A2" s="49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49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49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49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49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49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49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49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49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49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49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49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49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49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49">
        <v>43915</v>
      </c>
      <c r="B30" s="60">
        <v>1517</v>
      </c>
      <c r="C30" s="60">
        <v>20</v>
      </c>
      <c r="D30" s="60">
        <v>3</v>
      </c>
      <c r="E30" s="60">
        <v>365</v>
      </c>
      <c r="F30" s="60">
        <v>10</v>
      </c>
      <c r="G30" s="60">
        <v>8</v>
      </c>
      <c r="H30" s="60">
        <v>992</v>
      </c>
      <c r="I30" s="60">
        <v>12</v>
      </c>
      <c r="J30" s="60">
        <v>11</v>
      </c>
      <c r="K30" s="60">
        <v>12</v>
      </c>
      <c r="L30" s="60">
        <v>0</v>
      </c>
      <c r="M30" s="60">
        <v>0</v>
      </c>
      <c r="N30" s="60">
        <v>62</v>
      </c>
      <c r="O30" s="60">
        <v>1</v>
      </c>
      <c r="P30" s="60">
        <v>0</v>
      </c>
      <c r="Q30" s="60">
        <v>17</v>
      </c>
      <c r="R30" s="60">
        <v>0</v>
      </c>
      <c r="S30" s="60">
        <v>0</v>
      </c>
      <c r="T30" s="60">
        <v>16</v>
      </c>
      <c r="U30" s="60">
        <v>0</v>
      </c>
      <c r="V30" s="60">
        <v>0</v>
      </c>
    </row>
    <row r="31" spans="1:22" ht="15.75" thickBot="1" x14ac:dyDescent="0.3">
      <c r="A31" s="11">
        <v>43916</v>
      </c>
      <c r="B31" s="60">
        <v>1858</v>
      </c>
      <c r="C31" s="60">
        <v>28</v>
      </c>
      <c r="D31" s="60">
        <v>3</v>
      </c>
      <c r="E31" s="60">
        <v>435</v>
      </c>
      <c r="F31" s="60">
        <v>13</v>
      </c>
      <c r="G31" s="60">
        <v>8</v>
      </c>
      <c r="H31" s="60">
        <v>1082</v>
      </c>
      <c r="I31" s="60">
        <v>18</v>
      </c>
      <c r="J31" s="60">
        <v>11</v>
      </c>
      <c r="K31" s="60">
        <v>20</v>
      </c>
      <c r="L31" s="60">
        <v>0</v>
      </c>
      <c r="M31" s="60">
        <v>0</v>
      </c>
      <c r="N31" s="60">
        <v>89</v>
      </c>
      <c r="O31" s="60">
        <v>1</v>
      </c>
      <c r="P31" s="60">
        <v>1</v>
      </c>
      <c r="Q31" s="60">
        <v>24</v>
      </c>
      <c r="R31" s="60">
        <v>0</v>
      </c>
      <c r="S31" s="60">
        <v>0</v>
      </c>
      <c r="T31" s="60">
        <v>15</v>
      </c>
      <c r="U31" s="60">
        <v>0</v>
      </c>
      <c r="V31" s="60">
        <v>0</v>
      </c>
    </row>
    <row r="32" spans="1:22" ht="15.75" thickBot="1" x14ac:dyDescent="0.3">
      <c r="A32" s="49">
        <v>43917</v>
      </c>
      <c r="B32" s="60">
        <v>2443</v>
      </c>
      <c r="C32" s="60">
        <v>33</v>
      </c>
      <c r="D32" s="60">
        <v>16</v>
      </c>
      <c r="E32" s="60">
        <v>520</v>
      </c>
      <c r="F32" s="60">
        <v>18</v>
      </c>
      <c r="G32" s="60">
        <v>10</v>
      </c>
      <c r="H32" s="60">
        <v>1110</v>
      </c>
      <c r="I32" s="60">
        <v>24</v>
      </c>
      <c r="J32" s="60">
        <v>17</v>
      </c>
      <c r="K32" s="60">
        <v>30</v>
      </c>
      <c r="L32" s="60">
        <v>0</v>
      </c>
      <c r="M32" s="60">
        <v>0</v>
      </c>
      <c r="N32" s="60">
        <v>99</v>
      </c>
      <c r="O32" s="60">
        <v>1</v>
      </c>
      <c r="P32" s="60">
        <v>0</v>
      </c>
      <c r="Q32" s="60">
        <v>24</v>
      </c>
      <c r="R32" s="60">
        <v>0</v>
      </c>
      <c r="S32" s="60">
        <v>0</v>
      </c>
      <c r="T32" s="60">
        <v>21</v>
      </c>
      <c r="U32" s="60">
        <v>0</v>
      </c>
      <c r="V32" s="60">
        <v>0</v>
      </c>
    </row>
    <row r="33" spans="1:22" ht="15.75" thickBot="1" x14ac:dyDescent="0.3">
      <c r="A33" s="11">
        <v>43918</v>
      </c>
      <c r="B33" s="60">
        <v>3035</v>
      </c>
      <c r="C33" s="60">
        <v>44</v>
      </c>
      <c r="D33" s="60">
        <v>16</v>
      </c>
      <c r="E33" s="60">
        <v>647</v>
      </c>
      <c r="F33" s="60">
        <v>28</v>
      </c>
      <c r="G33" s="60">
        <v>10</v>
      </c>
      <c r="H33" s="60">
        <v>1287</v>
      </c>
      <c r="I33" s="60">
        <v>27</v>
      </c>
      <c r="J33" s="60">
        <v>17</v>
      </c>
      <c r="K33" s="60">
        <v>34</v>
      </c>
      <c r="L33" s="60">
        <v>0</v>
      </c>
      <c r="M33" s="60">
        <v>0</v>
      </c>
      <c r="N33" s="60">
        <v>106</v>
      </c>
      <c r="O33" s="60">
        <v>1</v>
      </c>
      <c r="P33" s="60">
        <v>0</v>
      </c>
      <c r="Q33" s="60">
        <v>30</v>
      </c>
      <c r="R33" s="60">
        <v>0</v>
      </c>
      <c r="S33" s="60">
        <v>0</v>
      </c>
      <c r="T33" s="60">
        <v>31</v>
      </c>
      <c r="U33" s="60">
        <v>0</v>
      </c>
      <c r="V33" s="60">
        <v>0</v>
      </c>
    </row>
    <row r="34" spans="1:22" ht="15.75" thickBot="1" x14ac:dyDescent="0.3">
      <c r="A34" s="49">
        <v>43919</v>
      </c>
      <c r="B34" s="60">
        <v>3550</v>
      </c>
      <c r="C34" s="60">
        <v>61</v>
      </c>
      <c r="D34" s="60">
        <v>16</v>
      </c>
      <c r="E34" s="60">
        <v>709</v>
      </c>
      <c r="F34" s="60">
        <v>28</v>
      </c>
      <c r="G34" s="60">
        <v>10</v>
      </c>
      <c r="H34" s="60">
        <v>1478</v>
      </c>
      <c r="I34" s="60">
        <v>28</v>
      </c>
      <c r="J34" s="60">
        <v>17</v>
      </c>
      <c r="K34" s="60">
        <v>41</v>
      </c>
      <c r="L34" s="60">
        <v>0</v>
      </c>
      <c r="M34" s="60">
        <v>0</v>
      </c>
      <c r="N34" s="60">
        <v>108</v>
      </c>
      <c r="O34" s="60">
        <v>2</v>
      </c>
      <c r="P34" s="60">
        <v>0</v>
      </c>
      <c r="Q34" s="60">
        <v>33</v>
      </c>
      <c r="R34" s="60">
        <v>0</v>
      </c>
      <c r="S34" s="60">
        <v>0</v>
      </c>
      <c r="T34" s="60">
        <v>43</v>
      </c>
      <c r="U34" s="60">
        <v>0</v>
      </c>
      <c r="V34" s="60">
        <v>0</v>
      </c>
    </row>
    <row r="35" spans="1:22" ht="15.75" thickBot="1" x14ac:dyDescent="0.3">
      <c r="A35" s="11">
        <v>43920</v>
      </c>
      <c r="B35" s="60">
        <v>3801</v>
      </c>
      <c r="C35" s="60">
        <v>74</v>
      </c>
      <c r="D35" s="60">
        <v>16</v>
      </c>
      <c r="E35" s="60">
        <v>784</v>
      </c>
      <c r="F35" s="60">
        <v>34</v>
      </c>
      <c r="G35" s="60">
        <v>10</v>
      </c>
      <c r="H35" s="60">
        <v>1577</v>
      </c>
      <c r="I35" s="60">
        <v>30</v>
      </c>
      <c r="J35" s="60">
        <v>17</v>
      </c>
      <c r="K35" s="60">
        <v>45</v>
      </c>
      <c r="L35" s="60">
        <v>0</v>
      </c>
      <c r="M35" s="60">
        <v>0</v>
      </c>
      <c r="N35" s="60">
        <v>116</v>
      </c>
      <c r="O35" s="60">
        <v>2</v>
      </c>
      <c r="P35" s="60">
        <v>0</v>
      </c>
      <c r="Q35" s="60">
        <v>41</v>
      </c>
      <c r="R35" s="60">
        <v>0</v>
      </c>
      <c r="S35" s="60">
        <v>0</v>
      </c>
      <c r="T35" s="60">
        <v>44</v>
      </c>
      <c r="U35" s="60">
        <v>0</v>
      </c>
      <c r="V35" s="60">
        <v>0</v>
      </c>
    </row>
    <row r="36" spans="1:22" ht="15.75" thickBot="1" x14ac:dyDescent="0.3">
      <c r="A36" s="49">
        <v>43921</v>
      </c>
      <c r="B36" s="61">
        <v>4452</v>
      </c>
      <c r="C36" s="61">
        <v>83</v>
      </c>
      <c r="D36" s="61">
        <v>16</v>
      </c>
      <c r="E36" s="61">
        <v>911</v>
      </c>
      <c r="F36" s="61">
        <v>40</v>
      </c>
      <c r="G36" s="61">
        <v>10</v>
      </c>
      <c r="H36" s="61">
        <v>1799</v>
      </c>
      <c r="I36" s="61">
        <v>35</v>
      </c>
      <c r="J36" s="61">
        <v>17</v>
      </c>
      <c r="K36" s="61">
        <v>50</v>
      </c>
      <c r="L36" s="61">
        <v>0</v>
      </c>
      <c r="M36" s="61">
        <v>0</v>
      </c>
      <c r="N36" s="61">
        <v>137</v>
      </c>
      <c r="O36" s="61">
        <v>2</v>
      </c>
      <c r="P36" s="61">
        <v>0</v>
      </c>
      <c r="Q36" s="61">
        <v>48</v>
      </c>
      <c r="R36" s="61">
        <v>0</v>
      </c>
      <c r="S36" s="61">
        <v>0</v>
      </c>
      <c r="T36" s="61">
        <v>46</v>
      </c>
      <c r="U36" s="61">
        <v>0</v>
      </c>
      <c r="V36" s="61">
        <v>0</v>
      </c>
    </row>
    <row r="37" spans="1:22" ht="15.75" thickBot="1" x14ac:dyDescent="0.3">
      <c r="A37" s="11">
        <v>43922</v>
      </c>
      <c r="B37" s="61">
        <v>4910</v>
      </c>
      <c r="C37" s="61">
        <v>95</v>
      </c>
      <c r="D37" s="61">
        <v>16</v>
      </c>
      <c r="E37" s="61">
        <v>1043</v>
      </c>
      <c r="F37" s="61">
        <v>52</v>
      </c>
      <c r="G37" s="61">
        <v>10</v>
      </c>
      <c r="H37" s="61">
        <v>1998</v>
      </c>
      <c r="I37" s="61">
        <v>38</v>
      </c>
      <c r="J37" s="61">
        <v>17</v>
      </c>
      <c r="K37" s="61">
        <v>54</v>
      </c>
      <c r="L37" s="61">
        <v>0</v>
      </c>
      <c r="M37" s="61">
        <v>0</v>
      </c>
      <c r="N37" s="61">
        <v>146</v>
      </c>
      <c r="O37" s="61">
        <v>2</v>
      </c>
      <c r="P37" s="61">
        <v>0</v>
      </c>
      <c r="Q37" s="61">
        <v>52</v>
      </c>
      <c r="R37" s="61">
        <v>0</v>
      </c>
      <c r="S37" s="61">
        <v>0</v>
      </c>
      <c r="T37" s="61">
        <v>48</v>
      </c>
      <c r="U37" s="61">
        <v>0</v>
      </c>
      <c r="V37" s="61">
        <v>0</v>
      </c>
    </row>
    <row r="38" spans="1:22" ht="15.75" thickBot="1" x14ac:dyDescent="0.3">
      <c r="A38" s="49">
        <v>43923</v>
      </c>
      <c r="B38" s="61">
        <v>5338</v>
      </c>
      <c r="C38" s="61">
        <v>107</v>
      </c>
      <c r="D38" s="61">
        <v>0</v>
      </c>
      <c r="E38" s="61">
        <v>1161</v>
      </c>
      <c r="F38" s="61">
        <v>55</v>
      </c>
      <c r="G38" s="61">
        <v>0</v>
      </c>
      <c r="H38" s="61">
        <v>2207</v>
      </c>
      <c r="I38" s="61">
        <v>44</v>
      </c>
      <c r="J38" s="61">
        <v>0</v>
      </c>
      <c r="K38" s="61">
        <v>59</v>
      </c>
      <c r="L38" s="61">
        <v>0</v>
      </c>
      <c r="M38" s="61">
        <v>0</v>
      </c>
      <c r="N38" s="61">
        <v>164</v>
      </c>
      <c r="O38" s="61">
        <v>2</v>
      </c>
      <c r="P38" s="61">
        <v>0</v>
      </c>
      <c r="Q38" s="61">
        <v>57</v>
      </c>
      <c r="R38" s="61">
        <v>0</v>
      </c>
      <c r="S38" s="61">
        <v>0</v>
      </c>
      <c r="T38" s="61">
        <v>48</v>
      </c>
      <c r="U38" s="61">
        <v>0</v>
      </c>
      <c r="V38" s="61">
        <v>0</v>
      </c>
    </row>
    <row r="39" spans="1:22" ht="15.75" thickBot="1" x14ac:dyDescent="0.3">
      <c r="A39" s="11">
        <v>43924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</row>
    <row r="40" spans="1:22" ht="15.75" thickBot="1" x14ac:dyDescent="0.3">
      <c r="A40" s="49">
        <v>43925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spans="1:22" ht="15.75" thickBot="1" x14ac:dyDescent="0.3">
      <c r="A41" s="11">
        <v>43926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2" ht="15.7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spans="1:22" ht="15.7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.7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.75" thickBot="1" x14ac:dyDescent="0.3">
      <c r="A45" s="11">
        <v>43930</v>
      </c>
    </row>
  </sheetData>
  <conditionalFormatting sqref="B31 E31 H31 K31 N31 Q31 T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 E32 H32 K32 N32 Q32 T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 E33 H33 K33 N33 Q33 T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 E36 H36 K36 N36 Q36 T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E37 H37 K37 N37 Q37 T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 E38 H38 K38 N38 Q38 T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46"/>
  <sheetViews>
    <sheetView topLeftCell="A13" workbookViewId="0">
      <selection activeCell="T38" sqref="T38"/>
    </sheetView>
  </sheetViews>
  <sheetFormatPr defaultRowHeight="12.75" x14ac:dyDescent="0.25"/>
  <cols>
    <col min="1" max="1" width="9.140625" style="46"/>
    <col min="2" max="31" width="6.42578125" style="46" customWidth="1"/>
    <col min="32" max="16384" width="9.140625" style="46"/>
  </cols>
  <sheetData>
    <row r="1" spans="1:31" ht="13.5" thickBot="1" x14ac:dyDescent="0.3">
      <c r="A1" s="48" t="s">
        <v>0</v>
      </c>
      <c r="B1" s="50" t="s">
        <v>74</v>
      </c>
      <c r="C1" s="50" t="s">
        <v>75</v>
      </c>
      <c r="D1" s="50" t="s">
        <v>76</v>
      </c>
      <c r="E1" s="50" t="s">
        <v>77</v>
      </c>
      <c r="F1" s="50" t="s">
        <v>78</v>
      </c>
      <c r="G1" s="50" t="s">
        <v>79</v>
      </c>
      <c r="H1" s="50" t="s">
        <v>80</v>
      </c>
      <c r="I1" s="50" t="s">
        <v>81</v>
      </c>
      <c r="J1" s="50" t="s">
        <v>82</v>
      </c>
      <c r="K1" s="50" t="s">
        <v>83</v>
      </c>
      <c r="L1" s="50" t="s">
        <v>84</v>
      </c>
      <c r="M1" s="50" t="s">
        <v>85</v>
      </c>
      <c r="N1" s="50" t="s">
        <v>91</v>
      </c>
      <c r="O1" s="50" t="s">
        <v>86</v>
      </c>
      <c r="P1" s="50" t="s">
        <v>87</v>
      </c>
      <c r="Q1" s="50" t="s">
        <v>88</v>
      </c>
      <c r="R1" s="50" t="s">
        <v>89</v>
      </c>
      <c r="S1" s="50" t="s">
        <v>90</v>
      </c>
      <c r="T1" s="50" t="s">
        <v>92</v>
      </c>
      <c r="U1" s="46" t="s">
        <v>121</v>
      </c>
      <c r="V1" s="46" t="s">
        <v>122</v>
      </c>
      <c r="W1" s="46" t="s">
        <v>123</v>
      </c>
      <c r="X1" s="46" t="s">
        <v>124</v>
      </c>
      <c r="Y1" s="46" t="s">
        <v>125</v>
      </c>
      <c r="Z1" s="46" t="s">
        <v>126</v>
      </c>
      <c r="AA1" s="46" t="s">
        <v>127</v>
      </c>
      <c r="AB1" s="46" t="s">
        <v>128</v>
      </c>
      <c r="AC1" s="46" t="s">
        <v>129</v>
      </c>
      <c r="AD1" s="46" t="s">
        <v>130</v>
      </c>
      <c r="AE1" s="46" t="s">
        <v>131</v>
      </c>
    </row>
    <row r="2" spans="1:31" ht="13.5" thickBot="1" x14ac:dyDescent="0.3">
      <c r="A2" s="49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49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49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49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49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49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49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49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49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49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49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49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49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49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49">
        <v>43915</v>
      </c>
      <c r="B30" s="60">
        <v>13</v>
      </c>
      <c r="C30" s="60">
        <v>21</v>
      </c>
      <c r="D30" s="60">
        <v>35</v>
      </c>
      <c r="E30" s="60">
        <v>42</v>
      </c>
      <c r="F30" s="60">
        <v>157</v>
      </c>
      <c r="G30" s="60">
        <v>191</v>
      </c>
      <c r="H30" s="60">
        <v>230</v>
      </c>
      <c r="I30" s="60">
        <v>260</v>
      </c>
      <c r="J30" s="60">
        <v>272</v>
      </c>
      <c r="K30" s="60">
        <v>279</v>
      </c>
      <c r="L30" s="60">
        <v>252</v>
      </c>
      <c r="M30" s="60">
        <v>283</v>
      </c>
      <c r="N30" s="60">
        <v>198</v>
      </c>
      <c r="O30" s="60">
        <v>226</v>
      </c>
      <c r="P30" s="60">
        <v>142</v>
      </c>
      <c r="Q30" s="60">
        <v>134</v>
      </c>
      <c r="R30" s="60">
        <v>110</v>
      </c>
      <c r="S30" s="60">
        <v>150</v>
      </c>
      <c r="T30" s="60">
        <f t="shared" ref="T30:T35" si="0">SUM(B30:S30)</f>
        <v>2995</v>
      </c>
      <c r="U30" s="60">
        <f t="shared" ref="U30" si="1">B30+D30+F30+H30+J30+L30+N30+P30+R30</f>
        <v>1409</v>
      </c>
      <c r="V30" s="60">
        <f t="shared" ref="V30" si="2">C30+E30+G30+I30+K30+M30+O30+Q30+S30</f>
        <v>1586</v>
      </c>
      <c r="W30" s="60">
        <f t="shared" ref="W30" si="3">B30+C30</f>
        <v>34</v>
      </c>
      <c r="X30" s="60">
        <f t="shared" ref="X30" si="4">D30+E30</f>
        <v>77</v>
      </c>
      <c r="Y30" s="60">
        <f t="shared" ref="Y30" si="5">F30+G30</f>
        <v>348</v>
      </c>
      <c r="Z30" s="60">
        <f t="shared" ref="Z30" si="6">H30+I30</f>
        <v>490</v>
      </c>
      <c r="AA30" s="60">
        <f t="shared" ref="AA30" si="7">J30+K30</f>
        <v>551</v>
      </c>
      <c r="AB30" s="60">
        <f t="shared" ref="AB30" si="8">L30+M30</f>
        <v>535</v>
      </c>
      <c r="AC30" s="60">
        <f t="shared" ref="AC30" si="9">N30+O30</f>
        <v>424</v>
      </c>
      <c r="AD30" s="60">
        <f t="shared" ref="AD30" si="10">P30+Q30</f>
        <v>276</v>
      </c>
      <c r="AE30" s="60">
        <f t="shared" ref="AE30" si="11">R30+S30</f>
        <v>260</v>
      </c>
    </row>
    <row r="31" spans="1:31" ht="13.5" thickBot="1" x14ac:dyDescent="0.3">
      <c r="A31" s="11">
        <v>43916</v>
      </c>
      <c r="B31" s="60">
        <v>14</v>
      </c>
      <c r="C31" s="60">
        <v>29</v>
      </c>
      <c r="D31" s="60">
        <v>49</v>
      </c>
      <c r="E31" s="60">
        <v>51</v>
      </c>
      <c r="F31" s="60">
        <v>166</v>
      </c>
      <c r="G31" s="60">
        <v>234</v>
      </c>
      <c r="H31" s="60">
        <v>268</v>
      </c>
      <c r="I31" s="60">
        <v>310</v>
      </c>
      <c r="J31" s="60">
        <v>304</v>
      </c>
      <c r="K31" s="60">
        <v>367</v>
      </c>
      <c r="L31" s="60">
        <v>277</v>
      </c>
      <c r="M31" s="60">
        <v>360</v>
      </c>
      <c r="N31" s="60">
        <v>255</v>
      </c>
      <c r="O31" s="60">
        <v>229</v>
      </c>
      <c r="P31" s="60">
        <v>184</v>
      </c>
      <c r="Q31" s="60">
        <v>133</v>
      </c>
      <c r="R31" s="60">
        <v>128</v>
      </c>
      <c r="S31" s="60">
        <v>186</v>
      </c>
      <c r="T31" s="60">
        <f t="shared" si="0"/>
        <v>3544</v>
      </c>
      <c r="U31" s="60">
        <f t="shared" ref="U31:U33" si="12">B31+D31+F31+H31+J31+L31+N31+P31+R31</f>
        <v>1645</v>
      </c>
      <c r="V31" s="60">
        <f t="shared" ref="V31:V33" si="13">C31+E31+G31+I31+K31+M31+O31+Q31+S31</f>
        <v>1899</v>
      </c>
      <c r="W31" s="60">
        <f t="shared" ref="W31:W33" si="14">B31+C31</f>
        <v>43</v>
      </c>
      <c r="X31" s="60">
        <f t="shared" ref="X31:X33" si="15">D31+E31</f>
        <v>100</v>
      </c>
      <c r="Y31" s="60">
        <f t="shared" ref="Y31:Y33" si="16">F31+G31</f>
        <v>400</v>
      </c>
      <c r="Z31" s="60">
        <f t="shared" ref="Z31:Z33" si="17">H31+I31</f>
        <v>578</v>
      </c>
      <c r="AA31" s="60">
        <f t="shared" ref="AA31:AA33" si="18">J31+K31</f>
        <v>671</v>
      </c>
      <c r="AB31" s="60">
        <f t="shared" ref="AB31:AB33" si="19">L31+M31</f>
        <v>637</v>
      </c>
      <c r="AC31" s="60">
        <f t="shared" ref="AC31:AC33" si="20">N31+O31</f>
        <v>484</v>
      </c>
      <c r="AD31" s="60">
        <f t="shared" ref="AD31:AD33" si="21">P31+Q31</f>
        <v>317</v>
      </c>
      <c r="AE31" s="60">
        <f t="shared" ref="AE31:AE33" si="22">R31+S31</f>
        <v>314</v>
      </c>
    </row>
    <row r="32" spans="1:31" ht="13.5" thickBot="1" x14ac:dyDescent="0.3">
      <c r="A32" s="49">
        <v>43917</v>
      </c>
      <c r="B32" s="60">
        <v>19</v>
      </c>
      <c r="C32" s="60">
        <v>30</v>
      </c>
      <c r="D32" s="60">
        <v>50</v>
      </c>
      <c r="E32" s="60">
        <v>54</v>
      </c>
      <c r="F32" s="60">
        <v>179</v>
      </c>
      <c r="G32" s="60">
        <v>254</v>
      </c>
      <c r="H32" s="60">
        <v>307</v>
      </c>
      <c r="I32" s="60">
        <v>364</v>
      </c>
      <c r="J32" s="60">
        <v>359</v>
      </c>
      <c r="K32" s="60">
        <v>462</v>
      </c>
      <c r="L32" s="60">
        <v>346</v>
      </c>
      <c r="M32" s="60">
        <v>429</v>
      </c>
      <c r="N32" s="60">
        <v>319</v>
      </c>
      <c r="O32" s="60">
        <v>294</v>
      </c>
      <c r="P32" s="60">
        <v>236</v>
      </c>
      <c r="Q32" s="60">
        <v>179</v>
      </c>
      <c r="R32" s="60">
        <v>161</v>
      </c>
      <c r="S32" s="60">
        <v>222</v>
      </c>
      <c r="T32" s="60">
        <f t="shared" si="0"/>
        <v>4264</v>
      </c>
      <c r="U32" s="60">
        <f t="shared" si="12"/>
        <v>1976</v>
      </c>
      <c r="V32" s="60">
        <f t="shared" si="13"/>
        <v>2288</v>
      </c>
      <c r="W32" s="60">
        <f t="shared" si="14"/>
        <v>49</v>
      </c>
      <c r="X32" s="60">
        <f t="shared" si="15"/>
        <v>104</v>
      </c>
      <c r="Y32" s="60">
        <f t="shared" si="16"/>
        <v>433</v>
      </c>
      <c r="Z32" s="60">
        <f t="shared" si="17"/>
        <v>671</v>
      </c>
      <c r="AA32" s="60">
        <f t="shared" si="18"/>
        <v>821</v>
      </c>
      <c r="AB32" s="60">
        <f t="shared" si="19"/>
        <v>775</v>
      </c>
      <c r="AC32" s="60">
        <f t="shared" si="20"/>
        <v>613</v>
      </c>
      <c r="AD32" s="60">
        <f t="shared" si="21"/>
        <v>415</v>
      </c>
      <c r="AE32" s="60">
        <f t="shared" si="22"/>
        <v>383</v>
      </c>
    </row>
    <row r="33" spans="1:31" ht="13.5" thickBot="1" x14ac:dyDescent="0.3">
      <c r="A33" s="11">
        <v>43918</v>
      </c>
      <c r="B33" s="60">
        <v>22</v>
      </c>
      <c r="C33" s="60">
        <v>34</v>
      </c>
      <c r="D33" s="60">
        <v>56</v>
      </c>
      <c r="E33" s="60">
        <v>67</v>
      </c>
      <c r="F33" s="60">
        <v>216</v>
      </c>
      <c r="G33" s="60">
        <v>302</v>
      </c>
      <c r="H33" s="60">
        <v>362</v>
      </c>
      <c r="I33" s="60">
        <v>439</v>
      </c>
      <c r="J33" s="60">
        <v>434</v>
      </c>
      <c r="K33" s="60">
        <v>568</v>
      </c>
      <c r="L33" s="60">
        <v>398</v>
      </c>
      <c r="M33" s="60">
        <v>533</v>
      </c>
      <c r="N33" s="60">
        <v>377</v>
      </c>
      <c r="O33" s="60">
        <v>359</v>
      </c>
      <c r="P33" s="60">
        <v>286</v>
      </c>
      <c r="Q33" s="60">
        <v>224</v>
      </c>
      <c r="R33" s="60">
        <v>208</v>
      </c>
      <c r="S33" s="60">
        <v>285</v>
      </c>
      <c r="T33" s="60">
        <f t="shared" si="0"/>
        <v>5170</v>
      </c>
      <c r="U33" s="60">
        <f t="shared" si="12"/>
        <v>2359</v>
      </c>
      <c r="V33" s="60">
        <f t="shared" si="13"/>
        <v>2811</v>
      </c>
      <c r="W33" s="60">
        <f t="shared" si="14"/>
        <v>56</v>
      </c>
      <c r="X33" s="60">
        <f t="shared" si="15"/>
        <v>123</v>
      </c>
      <c r="Y33" s="60">
        <f t="shared" si="16"/>
        <v>518</v>
      </c>
      <c r="Z33" s="60">
        <f t="shared" si="17"/>
        <v>801</v>
      </c>
      <c r="AA33" s="60">
        <f t="shared" si="18"/>
        <v>1002</v>
      </c>
      <c r="AB33" s="60">
        <f t="shared" si="19"/>
        <v>931</v>
      </c>
      <c r="AC33" s="60">
        <f t="shared" si="20"/>
        <v>736</v>
      </c>
      <c r="AD33" s="60">
        <f t="shared" si="21"/>
        <v>510</v>
      </c>
      <c r="AE33" s="60">
        <f t="shared" si="22"/>
        <v>493</v>
      </c>
    </row>
    <row r="34" spans="1:31" ht="13.5" thickBot="1" x14ac:dyDescent="0.3">
      <c r="A34" s="49">
        <v>43919</v>
      </c>
      <c r="B34" s="60">
        <v>24</v>
      </c>
      <c r="C34" s="60">
        <v>40</v>
      </c>
      <c r="D34" s="60">
        <v>63</v>
      </c>
      <c r="E34" s="60">
        <v>75</v>
      </c>
      <c r="F34" s="60">
        <v>241</v>
      </c>
      <c r="G34" s="60">
        <v>347</v>
      </c>
      <c r="H34" s="60">
        <v>407</v>
      </c>
      <c r="I34" s="60">
        <v>495</v>
      </c>
      <c r="J34" s="60">
        <v>482</v>
      </c>
      <c r="K34" s="60">
        <v>664</v>
      </c>
      <c r="L34" s="60">
        <v>469</v>
      </c>
      <c r="M34" s="60">
        <v>615</v>
      </c>
      <c r="N34" s="60">
        <v>438</v>
      </c>
      <c r="O34" s="60">
        <v>412</v>
      </c>
      <c r="P34" s="60">
        <v>336</v>
      </c>
      <c r="Q34" s="60">
        <v>275</v>
      </c>
      <c r="R34" s="60">
        <v>245</v>
      </c>
      <c r="S34" s="60">
        <v>334</v>
      </c>
      <c r="T34" s="60">
        <f t="shared" si="0"/>
        <v>5962</v>
      </c>
      <c r="U34" s="60">
        <f>B34+D34+F34+H34+J34+L34+N34+P34+R34</f>
        <v>2705</v>
      </c>
      <c r="V34" s="60">
        <f>C34+E34+G34+I34+K34+M34+O34+Q34+S34</f>
        <v>3257</v>
      </c>
      <c r="W34" s="60">
        <f>B34+C34</f>
        <v>64</v>
      </c>
      <c r="X34" s="60">
        <f>D34+E34</f>
        <v>138</v>
      </c>
      <c r="Y34" s="60">
        <f>F34+G34</f>
        <v>588</v>
      </c>
      <c r="Z34" s="60">
        <f>H34+I34</f>
        <v>902</v>
      </c>
      <c r="AA34" s="60">
        <f>J34+K34</f>
        <v>1146</v>
      </c>
      <c r="AB34" s="60">
        <f>L34+M34</f>
        <v>1084</v>
      </c>
      <c r="AC34" s="60">
        <f>N34+O34</f>
        <v>850</v>
      </c>
      <c r="AD34" s="60">
        <f>P34+Q34</f>
        <v>611</v>
      </c>
      <c r="AE34" s="60">
        <f>R34+S34</f>
        <v>579</v>
      </c>
    </row>
    <row r="35" spans="1:31" ht="13.5" thickBot="1" x14ac:dyDescent="0.3">
      <c r="A35" s="11">
        <v>43920</v>
      </c>
      <c r="B35" s="60">
        <v>30</v>
      </c>
      <c r="C35" s="60">
        <v>41</v>
      </c>
      <c r="D35" s="60">
        <v>66</v>
      </c>
      <c r="E35" s="60">
        <v>83</v>
      </c>
      <c r="F35" s="60">
        <v>264</v>
      </c>
      <c r="G35" s="60">
        <v>373</v>
      </c>
      <c r="H35" s="60">
        <v>436</v>
      </c>
      <c r="I35" s="60">
        <v>529</v>
      </c>
      <c r="J35" s="60">
        <v>510</v>
      </c>
      <c r="K35" s="60">
        <v>700</v>
      </c>
      <c r="L35" s="60">
        <v>503</v>
      </c>
      <c r="M35" s="60">
        <v>647</v>
      </c>
      <c r="N35" s="60">
        <v>458</v>
      </c>
      <c r="O35" s="60">
        <v>443</v>
      </c>
      <c r="P35" s="60">
        <v>360</v>
      </c>
      <c r="Q35" s="60">
        <v>308</v>
      </c>
      <c r="R35" s="60">
        <v>269</v>
      </c>
      <c r="S35" s="60">
        <v>388</v>
      </c>
      <c r="T35" s="60">
        <f t="shared" si="0"/>
        <v>6408</v>
      </c>
      <c r="U35" s="60">
        <f>B35+D35+F35+H35+J35+L35+N35+P35+R35</f>
        <v>2896</v>
      </c>
      <c r="V35" s="60">
        <f>C35+E35+G35+I35+K35+M35+O35+Q35+S35</f>
        <v>3512</v>
      </c>
      <c r="W35" s="60">
        <f>B35+C35</f>
        <v>71</v>
      </c>
      <c r="X35" s="60">
        <f>D35+E35</f>
        <v>149</v>
      </c>
      <c r="Y35" s="60">
        <f>F35+G35</f>
        <v>637</v>
      </c>
      <c r="Z35" s="60">
        <f>H35+I35</f>
        <v>965</v>
      </c>
      <c r="AA35" s="60">
        <f>J35+K35</f>
        <v>1210</v>
      </c>
      <c r="AB35" s="60">
        <f>L35+M35</f>
        <v>1150</v>
      </c>
      <c r="AC35" s="60">
        <f>N35+O35</f>
        <v>901</v>
      </c>
      <c r="AD35" s="60">
        <f>P35+Q35</f>
        <v>668</v>
      </c>
      <c r="AE35" s="60">
        <f>R35+S35</f>
        <v>657</v>
      </c>
    </row>
    <row r="36" spans="1:31" ht="13.5" thickBot="1" x14ac:dyDescent="0.3">
      <c r="A36" s="49">
        <v>43921</v>
      </c>
      <c r="B36" s="60">
        <v>44</v>
      </c>
      <c r="C36" s="60">
        <v>50</v>
      </c>
      <c r="D36" s="60">
        <v>80</v>
      </c>
      <c r="E36" s="60">
        <v>104</v>
      </c>
      <c r="F36" s="60">
        <v>318</v>
      </c>
      <c r="G36" s="60">
        <v>437</v>
      </c>
      <c r="H36" s="60">
        <v>505</v>
      </c>
      <c r="I36" s="60">
        <v>610</v>
      </c>
      <c r="J36" s="60">
        <v>585</v>
      </c>
      <c r="K36" s="60">
        <v>798</v>
      </c>
      <c r="L36" s="60">
        <v>573</v>
      </c>
      <c r="M36" s="60">
        <v>773</v>
      </c>
      <c r="N36" s="60">
        <v>515</v>
      </c>
      <c r="O36" s="60">
        <v>513</v>
      </c>
      <c r="P36" s="60">
        <v>416</v>
      </c>
      <c r="Q36" s="60">
        <v>342</v>
      </c>
      <c r="R36" s="60">
        <v>318</v>
      </c>
      <c r="S36" s="60">
        <v>462</v>
      </c>
      <c r="T36" s="60">
        <f t="shared" ref="T36:T45" si="23">SUM(B36:S36)</f>
        <v>7443</v>
      </c>
      <c r="U36" s="60">
        <f t="shared" ref="U36:U45" si="24">B36+D36+F36+H36+J36+L36+N36+P36+R36</f>
        <v>3354</v>
      </c>
      <c r="V36" s="60">
        <f t="shared" ref="V36:V45" si="25">C36+E36+G36+I36+K36+M36+O36+Q36+S36</f>
        <v>4089</v>
      </c>
      <c r="W36" s="60">
        <f t="shared" ref="W36:W45" si="26">B36+C36</f>
        <v>94</v>
      </c>
      <c r="X36" s="60">
        <f t="shared" ref="X36:X45" si="27">D36+E36</f>
        <v>184</v>
      </c>
      <c r="Y36" s="60">
        <f t="shared" ref="Y36:Y45" si="28">F36+G36</f>
        <v>755</v>
      </c>
      <c r="Z36" s="60">
        <f t="shared" ref="Z36:Z45" si="29">H36+I36</f>
        <v>1115</v>
      </c>
      <c r="AA36" s="60">
        <f t="shared" ref="AA36:AA45" si="30">J36+K36</f>
        <v>1383</v>
      </c>
      <c r="AB36" s="60">
        <f t="shared" ref="AB36:AB45" si="31">L36+M36</f>
        <v>1346</v>
      </c>
      <c r="AC36" s="60">
        <f t="shared" ref="AC36:AC45" si="32">N36+O36</f>
        <v>1028</v>
      </c>
      <c r="AD36" s="60">
        <f t="shared" ref="AD36:AD45" si="33">P36+Q36</f>
        <v>758</v>
      </c>
      <c r="AE36" s="60">
        <f t="shared" ref="AE36:AE45" si="34">R36+S36</f>
        <v>780</v>
      </c>
    </row>
    <row r="37" spans="1:31" ht="13.5" thickBot="1" x14ac:dyDescent="0.3">
      <c r="A37" s="11">
        <v>43922</v>
      </c>
      <c r="B37" s="60">
        <v>49</v>
      </c>
      <c r="C37" s="60">
        <v>55</v>
      </c>
      <c r="D37" s="60">
        <v>89</v>
      </c>
      <c r="E37" s="60">
        <v>116</v>
      </c>
      <c r="F37" s="60">
        <v>355</v>
      </c>
      <c r="G37" s="60">
        <v>470</v>
      </c>
      <c r="H37" s="60">
        <v>543</v>
      </c>
      <c r="I37" s="60">
        <v>677</v>
      </c>
      <c r="J37" s="60">
        <v>641</v>
      </c>
      <c r="K37" s="60">
        <v>879</v>
      </c>
      <c r="L37" s="60">
        <v>636</v>
      </c>
      <c r="M37" s="60">
        <v>840</v>
      </c>
      <c r="N37" s="60">
        <v>564</v>
      </c>
      <c r="O37" s="60">
        <v>569</v>
      </c>
      <c r="P37" s="60">
        <v>455</v>
      </c>
      <c r="Q37" s="60">
        <v>378</v>
      </c>
      <c r="R37" s="60">
        <v>381</v>
      </c>
      <c r="S37" s="60">
        <v>554</v>
      </c>
      <c r="T37" s="60">
        <f t="shared" ref="T37" si="35">SUM(B37:S37)</f>
        <v>8251</v>
      </c>
      <c r="U37" s="60">
        <f t="shared" ref="U37" si="36">B37+D37+F37+H37+J37+L37+N37+P37+R37</f>
        <v>3713</v>
      </c>
      <c r="V37" s="60">
        <f t="shared" ref="V37" si="37">C37+E37+G37+I37+K37+M37+O37+Q37+S37</f>
        <v>4538</v>
      </c>
      <c r="W37" s="60">
        <f t="shared" ref="W37" si="38">B37+C37</f>
        <v>104</v>
      </c>
      <c r="X37" s="60">
        <f t="shared" ref="X37" si="39">D37+E37</f>
        <v>205</v>
      </c>
      <c r="Y37" s="60">
        <f t="shared" ref="Y37" si="40">F37+G37</f>
        <v>825</v>
      </c>
      <c r="Z37" s="60">
        <f t="shared" ref="Z37" si="41">H37+I37</f>
        <v>1220</v>
      </c>
      <c r="AA37" s="60">
        <f t="shared" ref="AA37" si="42">J37+K37</f>
        <v>1520</v>
      </c>
      <c r="AB37" s="60">
        <f t="shared" ref="AB37" si="43">L37+M37</f>
        <v>1476</v>
      </c>
      <c r="AC37" s="60">
        <f t="shared" ref="AC37" si="44">N37+O37</f>
        <v>1133</v>
      </c>
      <c r="AD37" s="60">
        <f t="shared" ref="AD37" si="45">P37+Q37</f>
        <v>833</v>
      </c>
      <c r="AE37" s="60">
        <f t="shared" ref="AE37" si="46">R37+S37</f>
        <v>935</v>
      </c>
    </row>
    <row r="38" spans="1:31" ht="13.5" thickBot="1" x14ac:dyDescent="0.3">
      <c r="A38" s="49">
        <v>43923</v>
      </c>
      <c r="B38" s="60">
        <v>52</v>
      </c>
      <c r="C38" s="60">
        <v>63</v>
      </c>
      <c r="D38" s="60">
        <v>97</v>
      </c>
      <c r="E38" s="60">
        <v>122</v>
      </c>
      <c r="F38" s="60">
        <v>390</v>
      </c>
      <c r="G38" s="60">
        <v>506</v>
      </c>
      <c r="H38" s="60">
        <v>593</v>
      </c>
      <c r="I38" s="60">
        <v>735</v>
      </c>
      <c r="J38" s="60">
        <v>681</v>
      </c>
      <c r="K38" s="60">
        <v>970</v>
      </c>
      <c r="L38" s="60">
        <v>701</v>
      </c>
      <c r="M38" s="60">
        <v>929</v>
      </c>
      <c r="N38" s="60">
        <v>605</v>
      </c>
      <c r="O38" s="60">
        <v>622</v>
      </c>
      <c r="P38" s="60">
        <v>490</v>
      </c>
      <c r="Q38" s="60">
        <v>402</v>
      </c>
      <c r="R38" s="60">
        <v>435</v>
      </c>
      <c r="S38" s="60">
        <v>641</v>
      </c>
      <c r="T38" s="60">
        <f t="shared" ref="T38" si="47">SUM(B38:S38)</f>
        <v>9034</v>
      </c>
      <c r="U38" s="60">
        <f t="shared" ref="U38" si="48">B38+D38+F38+H38+J38+L38+N38+P38+R38</f>
        <v>4044</v>
      </c>
      <c r="V38" s="60">
        <f t="shared" ref="V38" si="49">C38+E38+G38+I38+K38+M38+O38+Q38+S38</f>
        <v>4990</v>
      </c>
      <c r="W38" s="60">
        <f t="shared" ref="W38" si="50">B38+C38</f>
        <v>115</v>
      </c>
      <c r="X38" s="60">
        <f t="shared" ref="X38" si="51">D38+E38</f>
        <v>219</v>
      </c>
      <c r="Y38" s="60">
        <f t="shared" ref="Y38" si="52">F38+G38</f>
        <v>896</v>
      </c>
      <c r="Z38" s="60">
        <f t="shared" ref="Z38" si="53">H38+I38</f>
        <v>1328</v>
      </c>
      <c r="AA38" s="60">
        <f t="shared" ref="AA38" si="54">J38+K38</f>
        <v>1651</v>
      </c>
      <c r="AB38" s="60">
        <f t="shared" ref="AB38" si="55">L38+M38</f>
        <v>1630</v>
      </c>
      <c r="AC38" s="60">
        <f t="shared" ref="AC38" si="56">N38+O38</f>
        <v>1227</v>
      </c>
      <c r="AD38" s="60">
        <f t="shared" ref="AD38" si="57">P38+Q38</f>
        <v>892</v>
      </c>
      <c r="AE38" s="60">
        <f t="shared" ref="AE38" si="58">R38+S38</f>
        <v>1076</v>
      </c>
    </row>
    <row r="39" spans="1:31" ht="13.5" thickBot="1" x14ac:dyDescent="0.3">
      <c r="A39" s="11">
        <v>43924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>
        <f t="shared" si="23"/>
        <v>0</v>
      </c>
      <c r="U39" s="60">
        <f t="shared" si="24"/>
        <v>0</v>
      </c>
      <c r="V39" s="60">
        <f t="shared" si="25"/>
        <v>0</v>
      </c>
      <c r="W39" s="60">
        <f t="shared" si="26"/>
        <v>0</v>
      </c>
      <c r="X39" s="60">
        <f t="shared" si="27"/>
        <v>0</v>
      </c>
      <c r="Y39" s="60">
        <f t="shared" si="28"/>
        <v>0</v>
      </c>
      <c r="Z39" s="60">
        <f t="shared" si="29"/>
        <v>0</v>
      </c>
      <c r="AA39" s="60">
        <f t="shared" si="30"/>
        <v>0</v>
      </c>
      <c r="AB39" s="60">
        <f t="shared" si="31"/>
        <v>0</v>
      </c>
      <c r="AC39" s="60">
        <f t="shared" si="32"/>
        <v>0</v>
      </c>
      <c r="AD39" s="60">
        <f t="shared" si="33"/>
        <v>0</v>
      </c>
      <c r="AE39" s="60">
        <f t="shared" si="34"/>
        <v>0</v>
      </c>
    </row>
    <row r="40" spans="1:31" ht="13.5" thickBot="1" x14ac:dyDescent="0.3">
      <c r="A40" s="49">
        <v>43925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>
        <f t="shared" si="23"/>
        <v>0</v>
      </c>
      <c r="U40" s="60">
        <f t="shared" si="24"/>
        <v>0</v>
      </c>
      <c r="V40" s="60">
        <f t="shared" si="25"/>
        <v>0</v>
      </c>
      <c r="W40" s="60">
        <f t="shared" si="26"/>
        <v>0</v>
      </c>
      <c r="X40" s="60">
        <f t="shared" si="27"/>
        <v>0</v>
      </c>
      <c r="Y40" s="60">
        <f t="shared" si="28"/>
        <v>0</v>
      </c>
      <c r="Z40" s="60">
        <f t="shared" si="29"/>
        <v>0</v>
      </c>
      <c r="AA40" s="60">
        <f t="shared" si="30"/>
        <v>0</v>
      </c>
      <c r="AB40" s="60">
        <f t="shared" si="31"/>
        <v>0</v>
      </c>
      <c r="AC40" s="60">
        <f t="shared" si="32"/>
        <v>0</v>
      </c>
      <c r="AD40" s="60">
        <f t="shared" si="33"/>
        <v>0</v>
      </c>
      <c r="AE40" s="60">
        <f t="shared" si="34"/>
        <v>0</v>
      </c>
    </row>
    <row r="41" spans="1:31" ht="13.5" thickBot="1" x14ac:dyDescent="0.3">
      <c r="A41" s="11">
        <v>43926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>
        <f t="shared" si="23"/>
        <v>0</v>
      </c>
      <c r="U41" s="60">
        <f t="shared" si="24"/>
        <v>0</v>
      </c>
      <c r="V41" s="60">
        <f t="shared" si="25"/>
        <v>0</v>
      </c>
      <c r="W41" s="60">
        <f t="shared" si="26"/>
        <v>0</v>
      </c>
      <c r="X41" s="60">
        <f t="shared" si="27"/>
        <v>0</v>
      </c>
      <c r="Y41" s="60">
        <f t="shared" si="28"/>
        <v>0</v>
      </c>
      <c r="Z41" s="60">
        <f t="shared" si="29"/>
        <v>0</v>
      </c>
      <c r="AA41" s="60">
        <f t="shared" si="30"/>
        <v>0</v>
      </c>
      <c r="AB41" s="60">
        <f t="shared" si="31"/>
        <v>0</v>
      </c>
      <c r="AC41" s="60">
        <f t="shared" si="32"/>
        <v>0</v>
      </c>
      <c r="AD41" s="60">
        <f t="shared" si="33"/>
        <v>0</v>
      </c>
      <c r="AE41" s="60">
        <f t="shared" si="34"/>
        <v>0</v>
      </c>
    </row>
    <row r="42" spans="1:31" ht="13.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>
        <f t="shared" si="23"/>
        <v>0</v>
      </c>
      <c r="U42" s="60">
        <f t="shared" si="24"/>
        <v>0</v>
      </c>
      <c r="V42" s="60">
        <f t="shared" si="25"/>
        <v>0</v>
      </c>
      <c r="W42" s="60">
        <f t="shared" si="26"/>
        <v>0</v>
      </c>
      <c r="X42" s="60">
        <f t="shared" si="27"/>
        <v>0</v>
      </c>
      <c r="Y42" s="60">
        <f t="shared" si="28"/>
        <v>0</v>
      </c>
      <c r="Z42" s="60">
        <f t="shared" si="29"/>
        <v>0</v>
      </c>
      <c r="AA42" s="60">
        <f t="shared" si="30"/>
        <v>0</v>
      </c>
      <c r="AB42" s="60">
        <f t="shared" si="31"/>
        <v>0</v>
      </c>
      <c r="AC42" s="60">
        <f t="shared" si="32"/>
        <v>0</v>
      </c>
      <c r="AD42" s="60">
        <f t="shared" si="33"/>
        <v>0</v>
      </c>
      <c r="AE42" s="60">
        <f t="shared" si="34"/>
        <v>0</v>
      </c>
    </row>
    <row r="43" spans="1:31" ht="13.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>
        <f t="shared" si="23"/>
        <v>0</v>
      </c>
      <c r="U43" s="60">
        <f t="shared" si="24"/>
        <v>0</v>
      </c>
      <c r="V43" s="60">
        <f t="shared" si="25"/>
        <v>0</v>
      </c>
      <c r="W43" s="60">
        <f t="shared" si="26"/>
        <v>0</v>
      </c>
      <c r="X43" s="60">
        <f t="shared" si="27"/>
        <v>0</v>
      </c>
      <c r="Y43" s="60">
        <f t="shared" si="28"/>
        <v>0</v>
      </c>
      <c r="Z43" s="60">
        <f t="shared" si="29"/>
        <v>0</v>
      </c>
      <c r="AA43" s="60">
        <f t="shared" si="30"/>
        <v>0</v>
      </c>
      <c r="AB43" s="60">
        <f t="shared" si="31"/>
        <v>0</v>
      </c>
      <c r="AC43" s="60">
        <f t="shared" si="32"/>
        <v>0</v>
      </c>
      <c r="AD43" s="60">
        <f t="shared" si="33"/>
        <v>0</v>
      </c>
      <c r="AE43" s="60">
        <f t="shared" si="34"/>
        <v>0</v>
      </c>
    </row>
    <row r="44" spans="1:31" ht="13.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>
        <f t="shared" si="23"/>
        <v>0</v>
      </c>
      <c r="U44" s="60">
        <f t="shared" si="24"/>
        <v>0</v>
      </c>
      <c r="V44" s="60">
        <f t="shared" si="25"/>
        <v>0</v>
      </c>
      <c r="W44" s="60">
        <f t="shared" si="26"/>
        <v>0</v>
      </c>
      <c r="X44" s="60">
        <f t="shared" si="27"/>
        <v>0</v>
      </c>
      <c r="Y44" s="60">
        <f t="shared" si="28"/>
        <v>0</v>
      </c>
      <c r="Z44" s="60">
        <f t="shared" si="29"/>
        <v>0</v>
      </c>
      <c r="AA44" s="60">
        <f t="shared" si="30"/>
        <v>0</v>
      </c>
      <c r="AB44" s="60">
        <f t="shared" si="31"/>
        <v>0</v>
      </c>
      <c r="AC44" s="60">
        <f t="shared" si="32"/>
        <v>0</v>
      </c>
      <c r="AD44" s="60">
        <f t="shared" si="33"/>
        <v>0</v>
      </c>
      <c r="AE44" s="60">
        <f t="shared" si="34"/>
        <v>0</v>
      </c>
    </row>
    <row r="45" spans="1:31" ht="13.5" thickBot="1" x14ac:dyDescent="0.3">
      <c r="A45" s="11">
        <v>43930</v>
      </c>
      <c r="T45" s="60">
        <f t="shared" si="23"/>
        <v>0</v>
      </c>
      <c r="U45" s="60">
        <f t="shared" si="24"/>
        <v>0</v>
      </c>
      <c r="V45" s="60">
        <f t="shared" si="25"/>
        <v>0</v>
      </c>
      <c r="W45" s="60">
        <f t="shared" si="26"/>
        <v>0</v>
      </c>
      <c r="X45" s="60">
        <f t="shared" si="27"/>
        <v>0</v>
      </c>
      <c r="Y45" s="60">
        <f t="shared" si="28"/>
        <v>0</v>
      </c>
      <c r="Z45" s="60">
        <f t="shared" si="29"/>
        <v>0</v>
      </c>
      <c r="AA45" s="60">
        <f t="shared" si="30"/>
        <v>0</v>
      </c>
      <c r="AB45" s="60">
        <f t="shared" si="31"/>
        <v>0</v>
      </c>
      <c r="AC45" s="60">
        <f t="shared" si="32"/>
        <v>0</v>
      </c>
      <c r="AD45" s="60">
        <f t="shared" si="33"/>
        <v>0</v>
      </c>
      <c r="AE45" s="60">
        <f t="shared" si="34"/>
        <v>0</v>
      </c>
    </row>
    <row r="46" spans="1:31" ht="13.5" thickBot="1" x14ac:dyDescent="0.3">
      <c r="A46" s="49">
        <v>43931</v>
      </c>
    </row>
  </sheetData>
  <conditionalFormatting sqref="B31:S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AE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6 W39:AE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S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S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51"/>
  <sheetViews>
    <sheetView topLeftCell="A13" workbookViewId="0">
      <selection activeCell="A39" sqref="A39"/>
    </sheetView>
  </sheetViews>
  <sheetFormatPr defaultRowHeight="12.75" x14ac:dyDescent="0.25"/>
  <cols>
    <col min="1" max="1" width="8.42578125" style="46" bestFit="1" customWidth="1"/>
    <col min="2" max="3" width="9.140625" style="46"/>
    <col min="4" max="4" width="17" style="46" customWidth="1"/>
    <col min="5" max="5" width="9.140625" style="46"/>
    <col min="6" max="6" width="11" style="46" customWidth="1"/>
    <col min="7" max="7" width="9.5703125" style="46" customWidth="1"/>
    <col min="8" max="16384" width="9.140625" style="46"/>
  </cols>
  <sheetData>
    <row r="1" spans="1:8" ht="13.5" thickBot="1" x14ac:dyDescent="0.3">
      <c r="A1" s="2" t="s">
        <v>0</v>
      </c>
      <c r="B1" s="45" t="s">
        <v>93</v>
      </c>
      <c r="C1" s="45" t="s">
        <v>94</v>
      </c>
      <c r="D1" s="45" t="s">
        <v>95</v>
      </c>
      <c r="E1" s="45" t="s">
        <v>96</v>
      </c>
      <c r="F1" s="45" t="s">
        <v>97</v>
      </c>
      <c r="G1" s="45" t="s">
        <v>98</v>
      </c>
      <c r="H1" s="45" t="s">
        <v>99</v>
      </c>
    </row>
    <row r="2" spans="1:8" ht="13.5" thickBot="1" x14ac:dyDescent="0.3">
      <c r="A2" s="11">
        <v>43887</v>
      </c>
      <c r="B2" s="47"/>
      <c r="C2" s="47"/>
      <c r="D2" s="47"/>
      <c r="E2" s="47"/>
      <c r="F2" s="47"/>
      <c r="G2" s="47"/>
      <c r="H2" s="47"/>
    </row>
    <row r="3" spans="1:8" ht="13.5" thickBot="1" x14ac:dyDescent="0.3">
      <c r="A3" s="11">
        <v>43888</v>
      </c>
      <c r="B3" s="47"/>
      <c r="C3" s="47"/>
      <c r="D3" s="47"/>
      <c r="E3" s="47"/>
      <c r="F3" s="47"/>
      <c r="G3" s="47"/>
      <c r="H3" s="47"/>
    </row>
    <row r="4" spans="1:8" ht="13.5" thickBot="1" x14ac:dyDescent="0.3">
      <c r="A4" s="11">
        <v>43889</v>
      </c>
      <c r="B4" s="47"/>
      <c r="C4" s="47"/>
      <c r="D4" s="47"/>
      <c r="E4" s="47"/>
      <c r="F4" s="47"/>
      <c r="G4" s="47"/>
      <c r="H4" s="47"/>
    </row>
    <row r="5" spans="1:8" ht="13.5" thickBot="1" x14ac:dyDescent="0.3">
      <c r="A5" s="11">
        <v>43890</v>
      </c>
      <c r="B5" s="47"/>
      <c r="C5" s="47"/>
      <c r="D5" s="47"/>
      <c r="E5" s="47"/>
      <c r="F5" s="47"/>
      <c r="G5" s="47"/>
      <c r="H5" s="47"/>
    </row>
    <row r="6" spans="1:8" ht="13.5" thickBot="1" x14ac:dyDescent="0.3">
      <c r="A6" s="11">
        <v>43891</v>
      </c>
      <c r="B6" s="47"/>
      <c r="C6" s="47"/>
      <c r="D6" s="47"/>
      <c r="E6" s="47"/>
      <c r="F6" s="47"/>
      <c r="G6" s="47"/>
      <c r="H6" s="47"/>
    </row>
    <row r="7" spans="1:8" ht="13.5" thickBot="1" x14ac:dyDescent="0.3">
      <c r="A7" s="11">
        <v>43892</v>
      </c>
      <c r="B7" s="47"/>
      <c r="C7" s="47"/>
      <c r="D7" s="47"/>
      <c r="E7" s="47"/>
      <c r="F7" s="47"/>
      <c r="G7" s="47"/>
      <c r="H7" s="47"/>
    </row>
    <row r="8" spans="1:8" ht="13.5" thickBot="1" x14ac:dyDescent="0.3">
      <c r="A8" s="11">
        <v>43893</v>
      </c>
      <c r="B8" s="47"/>
      <c r="C8" s="47"/>
      <c r="D8" s="47"/>
      <c r="E8" s="47"/>
      <c r="F8" s="47"/>
      <c r="G8" s="47"/>
      <c r="H8" s="47"/>
    </row>
    <row r="9" spans="1:8" ht="13.5" thickBot="1" x14ac:dyDescent="0.3">
      <c r="A9" s="11">
        <v>43894</v>
      </c>
      <c r="B9" s="47"/>
      <c r="C9" s="47"/>
      <c r="D9" s="47"/>
      <c r="E9" s="47"/>
      <c r="F9" s="47"/>
      <c r="G9" s="47"/>
      <c r="H9" s="47"/>
    </row>
    <row r="10" spans="1:8" ht="13.5" thickBot="1" x14ac:dyDescent="0.3">
      <c r="A10" s="11">
        <v>43895</v>
      </c>
      <c r="B10" s="47"/>
      <c r="C10" s="47"/>
      <c r="D10" s="47"/>
      <c r="E10" s="47"/>
      <c r="F10" s="47"/>
      <c r="G10" s="47"/>
      <c r="H10" s="47"/>
    </row>
    <row r="11" spans="1:8" ht="13.5" thickBot="1" x14ac:dyDescent="0.3">
      <c r="A11" s="11">
        <v>43896</v>
      </c>
      <c r="B11" s="47"/>
      <c r="C11" s="47"/>
      <c r="D11" s="47"/>
      <c r="E11" s="47"/>
      <c r="F11" s="47"/>
      <c r="G11" s="47"/>
      <c r="H11" s="47"/>
    </row>
    <row r="12" spans="1:8" ht="13.5" thickBot="1" x14ac:dyDescent="0.3">
      <c r="A12" s="11">
        <v>43897</v>
      </c>
      <c r="B12" s="47"/>
      <c r="C12" s="47"/>
      <c r="D12" s="47"/>
      <c r="E12" s="47"/>
      <c r="F12" s="47"/>
      <c r="G12" s="47"/>
      <c r="H12" s="47"/>
    </row>
    <row r="13" spans="1:8" ht="13.5" thickBot="1" x14ac:dyDescent="0.3">
      <c r="A13" s="11">
        <v>43898</v>
      </c>
      <c r="B13" s="47"/>
      <c r="C13" s="47"/>
      <c r="D13" s="47"/>
      <c r="E13" s="47"/>
      <c r="F13" s="47"/>
      <c r="G13" s="47"/>
      <c r="H13" s="47"/>
    </row>
    <row r="14" spans="1:8" ht="13.5" thickBot="1" x14ac:dyDescent="0.3">
      <c r="A14" s="11">
        <v>43899</v>
      </c>
      <c r="B14" s="47"/>
      <c r="C14" s="47"/>
      <c r="D14" s="47"/>
      <c r="E14" s="47"/>
      <c r="F14" s="47"/>
      <c r="G14" s="47"/>
      <c r="H14" s="47"/>
    </row>
    <row r="15" spans="1:8" ht="13.5" thickBot="1" x14ac:dyDescent="0.3">
      <c r="A15" s="11">
        <v>43900</v>
      </c>
      <c r="B15" s="47"/>
      <c r="C15" s="47"/>
      <c r="D15" s="47"/>
      <c r="E15" s="47"/>
      <c r="F15" s="47"/>
      <c r="G15" s="47"/>
      <c r="H15" s="47"/>
    </row>
    <row r="16" spans="1:8" ht="13.5" thickBot="1" x14ac:dyDescent="0.3">
      <c r="A16" s="11">
        <v>43901</v>
      </c>
      <c r="B16" s="47"/>
      <c r="C16" s="47"/>
      <c r="D16" s="47"/>
      <c r="E16" s="47"/>
      <c r="F16" s="47"/>
      <c r="G16" s="47"/>
      <c r="H16" s="47"/>
    </row>
    <row r="17" spans="1:8" ht="13.5" thickBot="1" x14ac:dyDescent="0.3">
      <c r="A17" s="11">
        <v>43902</v>
      </c>
      <c r="B17" s="47"/>
      <c r="C17" s="47"/>
      <c r="D17" s="47"/>
      <c r="E17" s="47"/>
      <c r="F17" s="47"/>
      <c r="G17" s="47"/>
      <c r="H17" s="47"/>
    </row>
    <row r="18" spans="1:8" ht="13.5" thickBot="1" x14ac:dyDescent="0.3">
      <c r="A18" s="11">
        <v>43903</v>
      </c>
      <c r="B18" s="47"/>
      <c r="C18" s="47"/>
      <c r="D18" s="47"/>
      <c r="E18" s="47"/>
      <c r="F18" s="47"/>
      <c r="G18" s="47"/>
      <c r="H18" s="47"/>
    </row>
    <row r="19" spans="1:8" ht="13.5" thickBot="1" x14ac:dyDescent="0.3">
      <c r="A19" s="11">
        <v>43904</v>
      </c>
      <c r="B19" s="47"/>
      <c r="C19" s="47"/>
      <c r="D19" s="47"/>
      <c r="E19" s="47"/>
      <c r="F19" s="47"/>
      <c r="G19" s="47"/>
      <c r="H19" s="47"/>
    </row>
    <row r="20" spans="1:8" ht="13.5" thickBot="1" x14ac:dyDescent="0.3">
      <c r="A20" s="11">
        <v>43905</v>
      </c>
      <c r="B20" s="47"/>
      <c r="C20" s="47"/>
      <c r="D20" s="47"/>
      <c r="E20" s="47"/>
      <c r="F20" s="47"/>
      <c r="G20" s="47"/>
      <c r="H20" s="47"/>
    </row>
    <row r="21" spans="1:8" ht="13.5" thickBot="1" x14ac:dyDescent="0.3">
      <c r="A21" s="11">
        <v>43906</v>
      </c>
      <c r="B21" s="47"/>
      <c r="C21" s="47"/>
      <c r="D21" s="47"/>
      <c r="E21" s="47"/>
      <c r="F21" s="47"/>
      <c r="G21" s="47"/>
      <c r="H21" s="47"/>
    </row>
    <row r="22" spans="1:8" ht="13.5" thickBot="1" x14ac:dyDescent="0.3">
      <c r="A22" s="11">
        <v>43907</v>
      </c>
      <c r="B22" s="47"/>
      <c r="C22" s="47"/>
      <c r="D22" s="47"/>
      <c r="E22" s="47"/>
      <c r="F22" s="47"/>
      <c r="G22" s="47"/>
      <c r="H22" s="47"/>
    </row>
    <row r="23" spans="1:8" ht="13.5" thickBot="1" x14ac:dyDescent="0.3">
      <c r="A23" s="11">
        <v>43908</v>
      </c>
      <c r="B23" s="47"/>
      <c r="C23" s="47"/>
      <c r="D23" s="47"/>
      <c r="E23" s="47"/>
      <c r="F23" s="47"/>
      <c r="G23" s="47"/>
      <c r="H23" s="47"/>
    </row>
    <row r="24" spans="1:8" ht="13.5" thickBot="1" x14ac:dyDescent="0.3">
      <c r="A24" s="11">
        <v>43909</v>
      </c>
      <c r="B24" s="47"/>
      <c r="C24" s="47"/>
      <c r="D24" s="47"/>
      <c r="E24" s="47"/>
      <c r="F24" s="47"/>
      <c r="G24" s="47"/>
      <c r="H24" s="47"/>
    </row>
    <row r="25" spans="1:8" ht="13.5" thickBot="1" x14ac:dyDescent="0.3">
      <c r="A25" s="11">
        <v>43910</v>
      </c>
      <c r="B25" s="47"/>
      <c r="C25" s="47"/>
      <c r="D25" s="47"/>
      <c r="E25" s="47"/>
      <c r="F25" s="47"/>
      <c r="G25" s="47"/>
      <c r="H25" s="47"/>
    </row>
    <row r="26" spans="1:8" ht="13.5" thickBot="1" x14ac:dyDescent="0.3">
      <c r="A26" s="11">
        <v>43911</v>
      </c>
      <c r="B26" s="47"/>
      <c r="C26" s="47"/>
      <c r="D26" s="47"/>
      <c r="E26" s="47"/>
      <c r="F26" s="47"/>
      <c r="G26" s="47"/>
      <c r="H26" s="47"/>
    </row>
    <row r="27" spans="1:8" ht="13.5" thickBot="1" x14ac:dyDescent="0.3">
      <c r="A27" s="11">
        <v>43912</v>
      </c>
      <c r="B27" s="47"/>
      <c r="C27" s="47"/>
      <c r="D27" s="47"/>
      <c r="E27" s="47"/>
      <c r="F27" s="47"/>
      <c r="G27" s="47"/>
      <c r="H27" s="47"/>
    </row>
    <row r="28" spans="1:8" ht="13.5" thickBot="1" x14ac:dyDescent="0.3">
      <c r="A28" s="11">
        <v>43913</v>
      </c>
      <c r="B28" s="47"/>
      <c r="C28" s="47"/>
      <c r="D28" s="47"/>
      <c r="E28" s="47"/>
      <c r="F28" s="47"/>
      <c r="G28" s="47"/>
      <c r="H28" s="47"/>
    </row>
    <row r="29" spans="1:8" ht="13.5" thickBot="1" x14ac:dyDescent="0.3">
      <c r="A29" s="11">
        <v>43914</v>
      </c>
      <c r="B29" s="47"/>
      <c r="C29" s="47"/>
      <c r="D29" s="47"/>
      <c r="E29" s="47"/>
      <c r="F29" s="47"/>
      <c r="G29" s="47"/>
      <c r="H29" s="47"/>
    </row>
    <row r="30" spans="1:8" ht="13.5" thickBot="1" x14ac:dyDescent="0.3">
      <c r="A30" s="11">
        <v>43915</v>
      </c>
      <c r="B30" s="47"/>
      <c r="C30" s="47"/>
      <c r="D30" s="47"/>
      <c r="E30" s="47"/>
      <c r="F30" s="47"/>
      <c r="G30" s="47"/>
      <c r="H30" s="47"/>
    </row>
    <row r="31" spans="1:8" ht="13.5" thickBot="1" x14ac:dyDescent="0.3">
      <c r="A31" s="11">
        <v>43916</v>
      </c>
      <c r="B31" s="47">
        <v>0.48</v>
      </c>
      <c r="C31" s="47">
        <v>0.53</v>
      </c>
      <c r="D31" s="47">
        <v>0.19</v>
      </c>
      <c r="E31" s="47">
        <v>0.63</v>
      </c>
      <c r="F31" s="47">
        <v>0.31</v>
      </c>
      <c r="G31" s="47">
        <v>0.37</v>
      </c>
      <c r="H31" s="47">
        <v>0.79</v>
      </c>
    </row>
    <row r="32" spans="1:8" ht="13.5" thickBot="1" x14ac:dyDescent="0.3">
      <c r="A32" s="11">
        <v>43917</v>
      </c>
      <c r="B32" s="47">
        <v>0.51</v>
      </c>
      <c r="C32" s="47">
        <v>0.6</v>
      </c>
      <c r="D32" s="47">
        <v>0.19</v>
      </c>
      <c r="E32" s="47">
        <v>0.28000000000000003</v>
      </c>
      <c r="F32" s="47">
        <v>0.35</v>
      </c>
      <c r="G32" s="47">
        <v>0.24</v>
      </c>
      <c r="H32" s="47">
        <v>0.73</v>
      </c>
    </row>
    <row r="33" spans="1:8" ht="13.5" thickBot="1" x14ac:dyDescent="0.3">
      <c r="A33" s="11">
        <v>43918</v>
      </c>
      <c r="B33" s="47">
        <v>0.41</v>
      </c>
      <c r="C33" s="47">
        <v>0.49</v>
      </c>
      <c r="D33" s="47">
        <v>0.15</v>
      </c>
      <c r="E33" s="47">
        <v>0.23</v>
      </c>
      <c r="F33" s="47">
        <v>0.28000000000000003</v>
      </c>
      <c r="G33" s="47">
        <v>0.19</v>
      </c>
      <c r="H33" s="47">
        <v>0.83</v>
      </c>
    </row>
    <row r="34" spans="1:8" ht="13.5" thickBot="1" x14ac:dyDescent="0.3">
      <c r="A34" s="11">
        <v>43919</v>
      </c>
      <c r="B34" s="47">
        <v>0.52</v>
      </c>
      <c r="C34" s="47">
        <v>0.62</v>
      </c>
      <c r="D34" s="47">
        <v>0.2</v>
      </c>
      <c r="E34" s="47">
        <v>0.28999999999999998</v>
      </c>
      <c r="F34" s="47">
        <v>0.35</v>
      </c>
      <c r="G34" s="47">
        <v>0.24</v>
      </c>
      <c r="H34" s="47">
        <v>0.73</v>
      </c>
    </row>
    <row r="35" spans="1:8" ht="13.5" thickBot="1" x14ac:dyDescent="0.3">
      <c r="A35" s="11">
        <v>43920</v>
      </c>
      <c r="B35" s="47">
        <v>0.51</v>
      </c>
      <c r="C35" s="47">
        <v>0.61</v>
      </c>
      <c r="D35" s="47">
        <v>0.19</v>
      </c>
      <c r="E35" s="47">
        <v>0.28999999999999998</v>
      </c>
      <c r="F35" s="47">
        <v>0.35</v>
      </c>
      <c r="G35" s="47">
        <v>0.24</v>
      </c>
      <c r="H35" s="47">
        <v>0.79</v>
      </c>
    </row>
    <row r="36" spans="1:8" ht="13.5" thickBot="1" x14ac:dyDescent="0.3">
      <c r="A36" s="11">
        <v>43921</v>
      </c>
      <c r="B36" s="47">
        <v>0.5</v>
      </c>
      <c r="C36" s="47">
        <v>0.62</v>
      </c>
      <c r="D36" s="47">
        <v>0.19</v>
      </c>
      <c r="E36" s="47">
        <v>0.28999999999999998</v>
      </c>
      <c r="F36" s="47">
        <v>0.34</v>
      </c>
      <c r="G36" s="47">
        <v>0.24</v>
      </c>
      <c r="H36" s="47">
        <v>0.76</v>
      </c>
    </row>
    <row r="37" spans="1:8" ht="13.5" thickBot="1" x14ac:dyDescent="0.3">
      <c r="A37" s="11">
        <v>43922</v>
      </c>
      <c r="B37" s="47">
        <v>0.49</v>
      </c>
      <c r="C37" s="47">
        <v>0.61</v>
      </c>
      <c r="D37" s="47">
        <v>0.19</v>
      </c>
      <c r="E37" s="47">
        <v>0.28999999999999998</v>
      </c>
      <c r="F37" s="47">
        <v>0.33</v>
      </c>
      <c r="G37" s="47">
        <v>0.24</v>
      </c>
      <c r="H37" s="47">
        <v>0.77</v>
      </c>
    </row>
    <row r="38" spans="1:8" ht="13.5" thickBot="1" x14ac:dyDescent="0.3">
      <c r="A38" s="11">
        <v>43923</v>
      </c>
      <c r="B38" s="47">
        <v>0.49</v>
      </c>
      <c r="C38" s="47">
        <v>0.6</v>
      </c>
      <c r="D38" s="47">
        <v>0.19</v>
      </c>
      <c r="E38" s="47">
        <v>0.28000000000000003</v>
      </c>
      <c r="F38" s="47">
        <v>0.33</v>
      </c>
      <c r="G38" s="47">
        <v>0.25</v>
      </c>
      <c r="H38" s="47">
        <v>0.78</v>
      </c>
    </row>
    <row r="39" spans="1:8" ht="13.5" thickBot="1" x14ac:dyDescent="0.3">
      <c r="A39" s="11">
        <v>43924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</row>
    <row r="40" spans="1:8" ht="13.5" thickBot="1" x14ac:dyDescent="0.3">
      <c r="A40" s="11">
        <v>43925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</row>
    <row r="41" spans="1:8" ht="13.5" thickBot="1" x14ac:dyDescent="0.3">
      <c r="A41" s="11">
        <v>43926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</row>
    <row r="42" spans="1:8" ht="13.5" thickBot="1" x14ac:dyDescent="0.3">
      <c r="A42" s="11">
        <v>43927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</row>
    <row r="43" spans="1:8" ht="13.5" thickBot="1" x14ac:dyDescent="0.3">
      <c r="A43" s="11">
        <v>43928</v>
      </c>
      <c r="B43" s="47"/>
      <c r="C43" s="47"/>
      <c r="D43" s="47"/>
      <c r="E43" s="47"/>
      <c r="F43" s="47"/>
      <c r="G43" s="47"/>
      <c r="H43" s="47"/>
    </row>
    <row r="44" spans="1:8" ht="13.5" thickBot="1" x14ac:dyDescent="0.3">
      <c r="A44" s="11">
        <v>43929</v>
      </c>
      <c r="B44" s="47"/>
      <c r="C44" s="47"/>
      <c r="D44" s="47"/>
      <c r="E44" s="47"/>
      <c r="F44" s="47"/>
      <c r="G44" s="47"/>
      <c r="H44" s="47"/>
    </row>
    <row r="45" spans="1:8" ht="13.5" thickBot="1" x14ac:dyDescent="0.3">
      <c r="A45" s="11">
        <v>43930</v>
      </c>
      <c r="B45" s="47"/>
      <c r="C45" s="47"/>
      <c r="D45" s="47"/>
      <c r="E45" s="47"/>
      <c r="F45" s="47"/>
      <c r="G45" s="47"/>
      <c r="H45" s="47"/>
    </row>
    <row r="46" spans="1:8" ht="13.5" thickBot="1" x14ac:dyDescent="0.3">
      <c r="A46" s="11">
        <v>43931</v>
      </c>
      <c r="B46" s="47"/>
      <c r="C46" s="47"/>
      <c r="D46" s="47"/>
      <c r="E46" s="47"/>
      <c r="F46" s="47"/>
      <c r="G46" s="47"/>
      <c r="H46" s="47"/>
    </row>
    <row r="47" spans="1:8" ht="13.5" thickBot="1" x14ac:dyDescent="0.3">
      <c r="A47" s="11">
        <v>43932</v>
      </c>
      <c r="B47" s="47"/>
      <c r="C47" s="47"/>
      <c r="D47" s="47"/>
      <c r="E47" s="47"/>
      <c r="F47" s="47"/>
      <c r="G47" s="47"/>
      <c r="H47" s="47"/>
    </row>
    <row r="48" spans="1:8" ht="13.5" thickBot="1" x14ac:dyDescent="0.3">
      <c r="A48" s="11">
        <v>43933</v>
      </c>
      <c r="B48" s="47"/>
      <c r="C48" s="47"/>
      <c r="D48" s="47"/>
      <c r="E48" s="47"/>
      <c r="F48" s="47"/>
      <c r="G48" s="47"/>
      <c r="H48" s="47"/>
    </row>
    <row r="49" spans="1:8" ht="13.5" thickBot="1" x14ac:dyDescent="0.3">
      <c r="A49" s="11">
        <v>43934</v>
      </c>
      <c r="B49" s="47"/>
      <c r="C49" s="47"/>
      <c r="D49" s="47"/>
      <c r="E49" s="47"/>
      <c r="F49" s="47"/>
      <c r="G49" s="47"/>
      <c r="H49" s="47"/>
    </row>
    <row r="50" spans="1:8" ht="13.5" thickBot="1" x14ac:dyDescent="0.3">
      <c r="A50" s="11">
        <v>43935</v>
      </c>
      <c r="B50" s="47"/>
      <c r="C50" s="47"/>
      <c r="D50" s="47"/>
      <c r="E50" s="47"/>
      <c r="F50" s="47"/>
      <c r="G50" s="47"/>
      <c r="H50" s="47"/>
    </row>
    <row r="51" spans="1:8" ht="13.5" thickBot="1" x14ac:dyDescent="0.3">
      <c r="A51" s="11">
        <v>43936</v>
      </c>
      <c r="B51" s="47"/>
      <c r="C51" s="47"/>
      <c r="D51" s="47"/>
      <c r="E51" s="47"/>
      <c r="F51" s="47"/>
      <c r="G51" s="47"/>
      <c r="H51" s="47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E45"/>
  <sheetViews>
    <sheetView topLeftCell="A7" workbookViewId="0">
      <selection activeCell="T38" sqref="T38"/>
    </sheetView>
  </sheetViews>
  <sheetFormatPr defaultRowHeight="12.75" x14ac:dyDescent="0.25"/>
  <cols>
    <col min="1" max="1" width="8.42578125" style="44" bestFit="1" customWidth="1"/>
    <col min="2" max="20" width="6.42578125" style="46" customWidth="1"/>
    <col min="21" max="31" width="6.42578125" style="44" customWidth="1"/>
    <col min="32" max="16384" width="9.140625" style="44"/>
  </cols>
  <sheetData>
    <row r="1" spans="1:31" s="45" customFormat="1" ht="13.5" thickBot="1" x14ac:dyDescent="0.3">
      <c r="A1" s="2" t="s">
        <v>0</v>
      </c>
      <c r="B1" s="45" t="s">
        <v>74</v>
      </c>
      <c r="C1" s="45" t="s">
        <v>75</v>
      </c>
      <c r="D1" s="45" t="s">
        <v>76</v>
      </c>
      <c r="E1" s="45" t="s">
        <v>77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82</v>
      </c>
      <c r="K1" s="45" t="s">
        <v>83</v>
      </c>
      <c r="L1" s="45" t="s">
        <v>84</v>
      </c>
      <c r="M1" s="45" t="s">
        <v>85</v>
      </c>
      <c r="N1" s="45" t="s">
        <v>91</v>
      </c>
      <c r="O1" s="45" t="s">
        <v>86</v>
      </c>
      <c r="P1" s="45" t="s">
        <v>87</v>
      </c>
      <c r="Q1" s="45" t="s">
        <v>88</v>
      </c>
      <c r="R1" s="45" t="s">
        <v>89</v>
      </c>
      <c r="S1" s="45" t="s">
        <v>90</v>
      </c>
      <c r="T1" s="45" t="s">
        <v>92</v>
      </c>
      <c r="U1" s="45" t="s">
        <v>121</v>
      </c>
      <c r="V1" s="45" t="s">
        <v>122</v>
      </c>
      <c r="W1" s="45" t="s">
        <v>123</v>
      </c>
      <c r="X1" s="45" t="s">
        <v>124</v>
      </c>
      <c r="Y1" s="45" t="s">
        <v>125</v>
      </c>
      <c r="Z1" s="45" t="s">
        <v>126</v>
      </c>
      <c r="AA1" s="45" t="s">
        <v>127</v>
      </c>
      <c r="AB1" s="45" t="s">
        <v>128</v>
      </c>
      <c r="AC1" s="45" t="s">
        <v>129</v>
      </c>
      <c r="AD1" s="45" t="s">
        <v>130</v>
      </c>
      <c r="AE1" s="45" t="s">
        <v>131</v>
      </c>
    </row>
    <row r="2" spans="1:31" ht="13.5" thickBot="1" x14ac:dyDescent="0.3">
      <c r="A2" s="11">
        <v>43887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 spans="1:31" ht="13.5" thickBot="1" x14ac:dyDescent="0.3">
      <c r="A3" s="11">
        <v>43888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ht="13.5" thickBot="1" x14ac:dyDescent="0.3">
      <c r="A4" s="11">
        <v>43889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 spans="1:31" ht="13.5" thickBot="1" x14ac:dyDescent="0.3">
      <c r="A5" s="11">
        <v>43890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 spans="1:31" ht="13.5" thickBot="1" x14ac:dyDescent="0.3">
      <c r="A6" s="11">
        <v>43891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 spans="1:31" ht="13.5" thickBot="1" x14ac:dyDescent="0.3">
      <c r="A7" s="11">
        <v>43892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spans="1:31" ht="13.5" thickBot="1" x14ac:dyDescent="0.3">
      <c r="A8" s="11">
        <v>43893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 spans="1:31" ht="13.5" thickBot="1" x14ac:dyDescent="0.3">
      <c r="A9" s="11">
        <v>43894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</row>
    <row r="10" spans="1:31" ht="13.5" thickBot="1" x14ac:dyDescent="0.3">
      <c r="A10" s="11">
        <v>43895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ht="13.5" thickBot="1" x14ac:dyDescent="0.3">
      <c r="A11" s="11">
        <v>43896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 spans="1:31" ht="13.5" thickBot="1" x14ac:dyDescent="0.3">
      <c r="A12" s="11">
        <v>43897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 spans="1:31" ht="13.5" thickBot="1" x14ac:dyDescent="0.3">
      <c r="A13" s="11">
        <v>43898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4" spans="1:31" ht="13.5" thickBot="1" x14ac:dyDescent="0.3">
      <c r="A14" s="11">
        <v>43899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 spans="1:31" ht="13.5" thickBot="1" x14ac:dyDescent="0.3">
      <c r="A15" s="11">
        <v>43900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spans="1:31" ht="13.5" thickBot="1" x14ac:dyDescent="0.3">
      <c r="A16" s="11">
        <v>43901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 spans="1:31" ht="13.5" thickBot="1" x14ac:dyDescent="0.3">
      <c r="A17" s="11">
        <v>43902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 spans="1:31" ht="13.5" thickBot="1" x14ac:dyDescent="0.3">
      <c r="A18" s="11">
        <v>43903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 spans="1:31" ht="13.5" thickBot="1" x14ac:dyDescent="0.3">
      <c r="A19" s="11">
        <v>43904</v>
      </c>
      <c r="T19" s="46">
        <f t="shared" ref="T19:T31" si="0">SUM(B19:S19)</f>
        <v>0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</row>
    <row r="20" spans="1:31" ht="13.5" thickBot="1" x14ac:dyDescent="0.3">
      <c r="A20" s="11">
        <v>43905</v>
      </c>
      <c r="T20" s="46">
        <f t="shared" si="0"/>
        <v>0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spans="1:31" ht="13.5" thickBot="1" x14ac:dyDescent="0.3">
      <c r="A21" s="11">
        <v>43906</v>
      </c>
      <c r="T21" s="46">
        <f t="shared" si="0"/>
        <v>0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 spans="1:31" ht="13.5" thickBot="1" x14ac:dyDescent="0.3">
      <c r="A22" s="11">
        <v>43907</v>
      </c>
      <c r="T22" s="46">
        <f t="shared" si="0"/>
        <v>0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 spans="1:31" ht="13.5" thickBot="1" x14ac:dyDescent="0.3">
      <c r="A23" s="11">
        <v>43908</v>
      </c>
      <c r="T23" s="46">
        <f t="shared" si="0"/>
        <v>0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 spans="1:31" ht="13.5" thickBot="1" x14ac:dyDescent="0.3">
      <c r="A24" s="11">
        <v>43909</v>
      </c>
      <c r="T24" s="46">
        <f t="shared" si="0"/>
        <v>0</v>
      </c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spans="1:31" ht="13.5" thickBot="1" x14ac:dyDescent="0.3">
      <c r="A25" s="11">
        <v>43910</v>
      </c>
      <c r="T25" s="46">
        <f t="shared" si="0"/>
        <v>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 spans="1:31" ht="13.5" thickBot="1" x14ac:dyDescent="0.3">
      <c r="A26" s="11">
        <v>43911</v>
      </c>
      <c r="T26" s="46">
        <f t="shared" si="0"/>
        <v>0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</row>
    <row r="27" spans="1:31" ht="13.5" thickBot="1" x14ac:dyDescent="0.3">
      <c r="A27" s="11">
        <v>43912</v>
      </c>
      <c r="T27" s="46">
        <f t="shared" si="0"/>
        <v>0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28" spans="1:31" ht="13.5" thickBot="1" x14ac:dyDescent="0.3">
      <c r="A28" s="11">
        <v>43913</v>
      </c>
      <c r="T28" s="46">
        <f t="shared" si="0"/>
        <v>0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</row>
    <row r="29" spans="1:31" ht="13.5" thickBot="1" x14ac:dyDescent="0.3">
      <c r="A29" s="11">
        <v>43914</v>
      </c>
      <c r="T29" s="46">
        <f t="shared" si="0"/>
        <v>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r="30" spans="1:31" ht="13.5" thickBot="1" x14ac:dyDescent="0.3">
      <c r="A30" s="11">
        <v>43915</v>
      </c>
      <c r="T30" s="46">
        <f t="shared" si="0"/>
        <v>0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spans="1:31" ht="13.5" thickBot="1" x14ac:dyDescent="0.3">
      <c r="A31" s="11">
        <v>43916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3</v>
      </c>
      <c r="M31" s="46">
        <v>1</v>
      </c>
      <c r="N31" s="46">
        <v>8</v>
      </c>
      <c r="O31" s="46">
        <v>0</v>
      </c>
      <c r="P31" s="46">
        <v>14</v>
      </c>
      <c r="Q31" s="46">
        <v>1</v>
      </c>
      <c r="R31" s="46">
        <v>16</v>
      </c>
      <c r="S31" s="46">
        <v>17</v>
      </c>
      <c r="T31" s="46">
        <f t="shared" si="0"/>
        <v>60</v>
      </c>
      <c r="U31" s="46">
        <f t="shared" ref="U31:V33" si="1">B31+D31+F31+H31+J31+L31+N31+P31+R31</f>
        <v>41</v>
      </c>
      <c r="V31" s="46">
        <f t="shared" si="1"/>
        <v>19</v>
      </c>
      <c r="W31" s="46">
        <f t="shared" ref="W31:W33" si="2">B31+C31</f>
        <v>0</v>
      </c>
      <c r="X31" s="46">
        <f t="shared" ref="X31:X33" si="3">D31+E31</f>
        <v>0</v>
      </c>
      <c r="Y31" s="46">
        <f t="shared" ref="Y31:Y33" si="4">F31+G31</f>
        <v>0</v>
      </c>
      <c r="Z31" s="46">
        <f t="shared" ref="Z31:Z33" si="5">H31+I31</f>
        <v>0</v>
      </c>
      <c r="AA31" s="46">
        <f t="shared" ref="AA31:AA33" si="6">J31+K31</f>
        <v>0</v>
      </c>
      <c r="AB31" s="46">
        <f t="shared" ref="AB31:AB33" si="7">L31+M31</f>
        <v>4</v>
      </c>
      <c r="AC31" s="46">
        <f t="shared" ref="AC31:AC33" si="8">N31+O31</f>
        <v>8</v>
      </c>
      <c r="AD31" s="46">
        <f t="shared" ref="AD31:AD33" si="9">P31+Q31</f>
        <v>15</v>
      </c>
      <c r="AE31" s="46">
        <f t="shared" ref="AE31:AE33" si="10">R31+S31</f>
        <v>33</v>
      </c>
    </row>
    <row r="32" spans="1:31" ht="13.5" thickBot="1" x14ac:dyDescent="0.3">
      <c r="A32" s="11">
        <v>43917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1</v>
      </c>
      <c r="L32" s="46">
        <v>3</v>
      </c>
      <c r="M32" s="46">
        <v>1</v>
      </c>
      <c r="N32" s="46">
        <v>9</v>
      </c>
      <c r="O32" s="46">
        <v>1</v>
      </c>
      <c r="P32" s="46">
        <v>14</v>
      </c>
      <c r="Q32" s="46">
        <v>4</v>
      </c>
      <c r="R32" s="46">
        <v>23</v>
      </c>
      <c r="S32" s="46">
        <v>20</v>
      </c>
      <c r="T32" s="46">
        <f t="shared" ref="T32:T37" si="11">SUM(B32:S32)</f>
        <v>76</v>
      </c>
      <c r="U32" s="46">
        <f t="shared" si="1"/>
        <v>49</v>
      </c>
      <c r="V32" s="46">
        <f t="shared" si="1"/>
        <v>27</v>
      </c>
      <c r="W32" s="46">
        <f t="shared" si="2"/>
        <v>0</v>
      </c>
      <c r="X32" s="46">
        <f t="shared" si="3"/>
        <v>0</v>
      </c>
      <c r="Y32" s="46">
        <f t="shared" si="4"/>
        <v>0</v>
      </c>
      <c r="Z32" s="46">
        <f t="shared" si="5"/>
        <v>0</v>
      </c>
      <c r="AA32" s="46">
        <f t="shared" si="6"/>
        <v>1</v>
      </c>
      <c r="AB32" s="46">
        <f t="shared" si="7"/>
        <v>4</v>
      </c>
      <c r="AC32" s="46">
        <f t="shared" si="8"/>
        <v>10</v>
      </c>
      <c r="AD32" s="46">
        <f t="shared" si="9"/>
        <v>18</v>
      </c>
      <c r="AE32" s="46">
        <f t="shared" si="10"/>
        <v>43</v>
      </c>
    </row>
    <row r="33" spans="1:31" ht="13.5" thickBot="1" x14ac:dyDescent="0.3">
      <c r="A33" s="11">
        <v>43918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</v>
      </c>
      <c r="L33" s="46">
        <v>4</v>
      </c>
      <c r="M33" s="46">
        <v>1</v>
      </c>
      <c r="N33" s="46">
        <v>13</v>
      </c>
      <c r="O33" s="46">
        <v>1</v>
      </c>
      <c r="P33" s="46">
        <v>7</v>
      </c>
      <c r="Q33" s="46">
        <v>4</v>
      </c>
      <c r="R33" s="46">
        <v>31</v>
      </c>
      <c r="S33" s="46">
        <v>27</v>
      </c>
      <c r="T33" s="46">
        <f t="shared" si="11"/>
        <v>90</v>
      </c>
      <c r="U33" s="46">
        <f t="shared" si="1"/>
        <v>55</v>
      </c>
      <c r="V33" s="46">
        <f t="shared" si="1"/>
        <v>35</v>
      </c>
      <c r="W33" s="46">
        <f t="shared" si="2"/>
        <v>0</v>
      </c>
      <c r="X33" s="46">
        <f t="shared" si="3"/>
        <v>0</v>
      </c>
      <c r="Y33" s="46">
        <f t="shared" si="4"/>
        <v>0</v>
      </c>
      <c r="Z33" s="46">
        <f t="shared" si="5"/>
        <v>0</v>
      </c>
      <c r="AA33" s="46">
        <f t="shared" si="6"/>
        <v>2</v>
      </c>
      <c r="AB33" s="46">
        <f t="shared" si="7"/>
        <v>5</v>
      </c>
      <c r="AC33" s="46">
        <f t="shared" si="8"/>
        <v>14</v>
      </c>
      <c r="AD33" s="46">
        <f t="shared" si="9"/>
        <v>11</v>
      </c>
      <c r="AE33" s="46">
        <f t="shared" si="10"/>
        <v>58</v>
      </c>
    </row>
    <row r="34" spans="1:31" ht="13.5" thickBot="1" x14ac:dyDescent="0.3">
      <c r="A34" s="11">
        <v>43919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2</v>
      </c>
      <c r="L34" s="46">
        <v>4</v>
      </c>
      <c r="M34" s="46">
        <v>1</v>
      </c>
      <c r="N34" s="46">
        <v>14</v>
      </c>
      <c r="O34" s="46">
        <v>1</v>
      </c>
      <c r="P34" s="46">
        <v>20</v>
      </c>
      <c r="Q34" s="46">
        <v>7</v>
      </c>
      <c r="R34" s="46">
        <v>38</v>
      </c>
      <c r="S34" s="46">
        <v>32</v>
      </c>
      <c r="T34" s="46">
        <f t="shared" si="11"/>
        <v>119</v>
      </c>
      <c r="U34" s="46">
        <f t="shared" ref="U34:V36" si="12">B34+D34+F34+H34+J34+L34+N34+P34+R34</f>
        <v>76</v>
      </c>
      <c r="V34" s="46">
        <f t="shared" si="12"/>
        <v>43</v>
      </c>
      <c r="W34" s="46">
        <f>B34+C34</f>
        <v>0</v>
      </c>
      <c r="X34" s="46">
        <f>D34+E34</f>
        <v>0</v>
      </c>
      <c r="Y34" s="46">
        <f>F34+G34</f>
        <v>0</v>
      </c>
      <c r="Z34" s="46">
        <f>H34+I34</f>
        <v>0</v>
      </c>
      <c r="AA34" s="46">
        <f>J34+K34</f>
        <v>2</v>
      </c>
      <c r="AB34" s="46">
        <f>L34+M34</f>
        <v>5</v>
      </c>
      <c r="AC34" s="46">
        <f>N34+O34</f>
        <v>15</v>
      </c>
      <c r="AD34" s="46">
        <f>P34+Q34</f>
        <v>27</v>
      </c>
      <c r="AE34" s="46">
        <f>R34+S34</f>
        <v>70</v>
      </c>
    </row>
    <row r="35" spans="1:31" ht="13.5" thickBot="1" x14ac:dyDescent="0.3">
      <c r="A35" s="11">
        <v>43920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2</v>
      </c>
      <c r="L35" s="46">
        <v>5</v>
      </c>
      <c r="M35" s="46">
        <v>1</v>
      </c>
      <c r="N35" s="46">
        <v>15</v>
      </c>
      <c r="O35" s="46">
        <v>1</v>
      </c>
      <c r="P35" s="46">
        <v>23</v>
      </c>
      <c r="Q35" s="46">
        <v>8</v>
      </c>
      <c r="R35" s="46">
        <v>45</v>
      </c>
      <c r="S35" s="46">
        <v>40</v>
      </c>
      <c r="T35" s="46">
        <f t="shared" si="11"/>
        <v>140</v>
      </c>
      <c r="U35" s="46">
        <f t="shared" si="12"/>
        <v>88</v>
      </c>
      <c r="V35" s="46">
        <f t="shared" si="12"/>
        <v>52</v>
      </c>
      <c r="W35" s="46">
        <f>B35+C35</f>
        <v>0</v>
      </c>
      <c r="X35" s="46">
        <f>D35+E35</f>
        <v>0</v>
      </c>
      <c r="Y35" s="46">
        <f>F35+G35</f>
        <v>0</v>
      </c>
      <c r="Z35" s="46">
        <f>H35+I35</f>
        <v>0</v>
      </c>
      <c r="AA35" s="46">
        <f>J35+K35</f>
        <v>2</v>
      </c>
      <c r="AB35" s="46">
        <f>L35+M35</f>
        <v>6</v>
      </c>
      <c r="AC35" s="46">
        <f>N35+O35</f>
        <v>16</v>
      </c>
      <c r="AD35" s="46">
        <f>P35+Q35</f>
        <v>31</v>
      </c>
      <c r="AE35" s="46">
        <f>R35+S35</f>
        <v>85</v>
      </c>
    </row>
    <row r="36" spans="1:31" ht="13.5" thickBot="1" x14ac:dyDescent="0.3">
      <c r="A36" s="11">
        <v>43921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2</v>
      </c>
      <c r="L36" s="46">
        <v>5</v>
      </c>
      <c r="M36" s="46">
        <v>1</v>
      </c>
      <c r="N36" s="46">
        <v>16</v>
      </c>
      <c r="O36" s="46">
        <v>1</v>
      </c>
      <c r="P36" s="46">
        <v>25</v>
      </c>
      <c r="Q36" s="46">
        <v>13</v>
      </c>
      <c r="R36" s="46">
        <v>50</v>
      </c>
      <c r="S36" s="46">
        <v>47</v>
      </c>
      <c r="T36" s="46">
        <f t="shared" si="11"/>
        <v>160</v>
      </c>
      <c r="U36" s="46">
        <f t="shared" si="12"/>
        <v>96</v>
      </c>
      <c r="V36" s="46">
        <f t="shared" si="12"/>
        <v>64</v>
      </c>
      <c r="W36" s="46">
        <f>B36+C36</f>
        <v>0</v>
      </c>
      <c r="X36" s="46">
        <f>D36+E36</f>
        <v>0</v>
      </c>
      <c r="Y36" s="46">
        <f>F36+G36</f>
        <v>0</v>
      </c>
      <c r="Z36" s="46">
        <f>H36+I36</f>
        <v>0</v>
      </c>
      <c r="AA36" s="46">
        <f>J36+K36</f>
        <v>2</v>
      </c>
      <c r="AB36" s="46">
        <f>L36+M36</f>
        <v>6</v>
      </c>
      <c r="AC36" s="46">
        <f>N36+O36</f>
        <v>17</v>
      </c>
      <c r="AD36" s="46">
        <f>P36+Q36</f>
        <v>38</v>
      </c>
      <c r="AE36" s="46">
        <f>R36+S36</f>
        <v>97</v>
      </c>
    </row>
    <row r="37" spans="1:31" ht="13.5" thickBot="1" x14ac:dyDescent="0.3">
      <c r="A37" s="11">
        <v>43922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2</v>
      </c>
      <c r="L37" s="46">
        <v>6</v>
      </c>
      <c r="M37" s="46">
        <v>1</v>
      </c>
      <c r="N37" s="46">
        <v>16</v>
      </c>
      <c r="O37" s="46">
        <v>1</v>
      </c>
      <c r="P37" s="46">
        <v>27</v>
      </c>
      <c r="Q37" s="46">
        <v>14</v>
      </c>
      <c r="R37" s="46">
        <v>62</v>
      </c>
      <c r="S37" s="46">
        <v>58</v>
      </c>
      <c r="T37" s="46">
        <f t="shared" si="11"/>
        <v>187</v>
      </c>
      <c r="U37" s="46">
        <f t="shared" ref="U37" si="13">B37+D37+F37+H37+J37+L37+N37+P37+R37</f>
        <v>111</v>
      </c>
      <c r="V37" s="46">
        <f t="shared" ref="V37" si="14">C37+E37+G37+I37+K37+M37+O37+Q37+S37</f>
        <v>76</v>
      </c>
      <c r="W37" s="46">
        <f>B37+C37</f>
        <v>0</v>
      </c>
      <c r="X37" s="46">
        <f>D37+E37</f>
        <v>0</v>
      </c>
      <c r="Y37" s="46">
        <f>F37+G37</f>
        <v>0</v>
      </c>
      <c r="Z37" s="46">
        <f>H37+I37</f>
        <v>0</v>
      </c>
      <c r="AA37" s="46">
        <f>J37+K37</f>
        <v>2</v>
      </c>
      <c r="AB37" s="46">
        <f>L37+M37</f>
        <v>7</v>
      </c>
      <c r="AC37" s="46">
        <f>N37+O37</f>
        <v>17</v>
      </c>
      <c r="AD37" s="46">
        <f>P37+Q37</f>
        <v>41</v>
      </c>
      <c r="AE37" s="46">
        <f>R37+S37</f>
        <v>120</v>
      </c>
    </row>
    <row r="38" spans="1:31" ht="13.5" thickBot="1" x14ac:dyDescent="0.3">
      <c r="A38" s="11">
        <v>43923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2</v>
      </c>
      <c r="L38" s="46">
        <v>6</v>
      </c>
      <c r="M38" s="46">
        <v>2</v>
      </c>
      <c r="N38" s="46">
        <v>16</v>
      </c>
      <c r="O38" s="46">
        <v>2</v>
      </c>
      <c r="P38" s="46">
        <v>30</v>
      </c>
      <c r="Q38" s="46">
        <v>15</v>
      </c>
      <c r="R38" s="46">
        <v>73</v>
      </c>
      <c r="S38" s="46">
        <v>63</v>
      </c>
      <c r="T38" s="46">
        <f t="shared" ref="T38" si="15">SUM(B38:S38)</f>
        <v>209</v>
      </c>
      <c r="U38" s="46">
        <f t="shared" ref="U38" si="16">B38+D38+F38+H38+J38+L38+N38+P38+R38</f>
        <v>125</v>
      </c>
      <c r="V38" s="46">
        <f t="shared" ref="V38" si="17">C38+E38+G38+I38+K38+M38+O38+Q38+S38</f>
        <v>84</v>
      </c>
      <c r="W38" s="46">
        <f>B38+C38</f>
        <v>0</v>
      </c>
      <c r="X38" s="46">
        <f>D38+E38</f>
        <v>0</v>
      </c>
      <c r="Y38" s="46">
        <f>F38+G38</f>
        <v>0</v>
      </c>
      <c r="Z38" s="46">
        <f>H38+I38</f>
        <v>0</v>
      </c>
      <c r="AA38" s="46">
        <f>J38+K38</f>
        <v>2</v>
      </c>
      <c r="AB38" s="46">
        <f>L38+M38</f>
        <v>8</v>
      </c>
      <c r="AC38" s="46">
        <f>N38+O38</f>
        <v>18</v>
      </c>
      <c r="AD38" s="46">
        <f>P38+Q38</f>
        <v>45</v>
      </c>
      <c r="AE38" s="46">
        <f>R38+S38</f>
        <v>136</v>
      </c>
    </row>
    <row r="39" spans="1:31" ht="13.5" thickBot="1" x14ac:dyDescent="0.3">
      <c r="A39" s="11">
        <v>43924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</row>
    <row r="40" spans="1:31" ht="13.5" thickBot="1" x14ac:dyDescent="0.3">
      <c r="A40" s="11">
        <v>43925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 spans="1:31" ht="13.5" thickBot="1" x14ac:dyDescent="0.3">
      <c r="A41" s="11">
        <v>43926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r="42" spans="1:31" ht="13.5" thickBot="1" x14ac:dyDescent="0.3">
      <c r="A42" s="11">
        <v>43927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3" spans="1:31" ht="13.5" thickBot="1" x14ac:dyDescent="0.3">
      <c r="A43" s="11">
        <v>43928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r="44" spans="1:31" ht="13.5" thickBot="1" x14ac:dyDescent="0.3">
      <c r="A44" s="11">
        <v>43929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r="45" spans="1:31" ht="13.5" thickBot="1" x14ac:dyDescent="0.3">
      <c r="A45" s="11">
        <v>43930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</sheetData>
  <conditionalFormatting sqref="W31:AE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S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2">
        <v>9</v>
      </c>
      <c r="C4" s="42">
        <v>10</v>
      </c>
      <c r="D4" s="42">
        <v>11</v>
      </c>
      <c r="E4" s="42">
        <v>12</v>
      </c>
      <c r="F4" s="42">
        <v>13</v>
      </c>
      <c r="G4" s="42">
        <v>14</v>
      </c>
      <c r="H4" s="42">
        <v>15</v>
      </c>
    </row>
    <row r="5" spans="1:8" x14ac:dyDescent="0.25">
      <c r="A5" s="40" t="s">
        <v>18</v>
      </c>
      <c r="B5" s="34">
        <f>IFERROR(SUMIFS(Data!$K:$K,Data!$AL:$AL,Week!B4),0)</f>
        <v>70</v>
      </c>
      <c r="C5" s="34">
        <f>IFERROR(SUMIFS(Data!$K:$K,Data!$AL:$AL,Week!C4),0)</f>
        <v>154</v>
      </c>
      <c r="D5" s="34">
        <f>IFERROR(SUMIFS(Data!$K:$K,Data!$AL:$AL,Week!D4),0)</f>
        <v>1480</v>
      </c>
      <c r="E5" s="34">
        <f>IFERROR(SUMIFS(Data!$K:$K,Data!$AL:$AL,Week!E4),0)</f>
        <v>8150</v>
      </c>
      <c r="F5" s="34">
        <f>IFERROR(SUMIFS(Data!$K:$K,Data!$AL:$AL,Week!F4),0)</f>
        <v>22900</v>
      </c>
      <c r="G5" s="34">
        <f>IFERROR(SUMIFS(Data!$K:$K,Data!$AL:$AL,Week!G4),0)</f>
        <v>34141</v>
      </c>
      <c r="H5" s="34">
        <f>IFERROR(SUMIFS(Data!$K:$K,Data!$AL:$AL,Week!H4),0)</f>
        <v>0</v>
      </c>
    </row>
    <row r="6" spans="1:8" x14ac:dyDescent="0.25">
      <c r="A6" s="40" t="s">
        <v>21</v>
      </c>
      <c r="B6" s="34">
        <f>IFERROR(SUMIFS(Data!$L:$L,Data!$AL:$AL,Week!B4),0)</f>
        <v>0</v>
      </c>
      <c r="C6" s="34">
        <f>IFERROR(SUMIFS(Data!$L:$L,Data!$AL:$AL,Week!C4),0)</f>
        <v>21</v>
      </c>
      <c r="D6" s="34">
        <f>IFERROR(SUMIFS(Data!$L:$L,Data!$AL:$AL,Week!D4),0)</f>
        <v>148</v>
      </c>
      <c r="E6" s="34">
        <f>IFERROR(SUMIFS(Data!$L:$L,Data!$AL:$AL,Week!E4),0)</f>
        <v>1111</v>
      </c>
      <c r="F6" s="34">
        <f>IFERROR(SUMIFS(Data!$L:$L,Data!$AL:$AL,Week!F4),0)</f>
        <v>3890</v>
      </c>
      <c r="G6" s="34">
        <f>IFERROR(SUMIFS(Data!$L:$L,Data!$AL:$AL,Week!G4),0)</f>
        <v>3864</v>
      </c>
      <c r="H6" s="34">
        <f>IFERROR(SUMIFS(Data!$L:$L,Data!$AL:$AL,Week!H4),0)</f>
        <v>0</v>
      </c>
    </row>
    <row r="7" spans="1:8" x14ac:dyDescent="0.25">
      <c r="A7" s="40" t="s">
        <v>19</v>
      </c>
      <c r="B7" s="34">
        <f>IFERROR(SUMIFS(Data!$M:$M,Data!$AL:$AL,Week!B4),0)</f>
        <v>0</v>
      </c>
      <c r="C7" s="34">
        <f>IFERROR(SUMIFS(Data!$M:$M,Data!$AL:$AL,Week!C4),0)</f>
        <v>0</v>
      </c>
      <c r="D7" s="34">
        <f>IFERROR(SUMIFS(Data!$M:$M,Data!$AL:$AL,Week!D4),0)</f>
        <v>1</v>
      </c>
      <c r="E7" s="34">
        <f>IFERROR(SUMIFS(Data!$M:$M,Data!$AL:$AL,Week!E4),0)</f>
        <v>4</v>
      </c>
      <c r="F7" s="34">
        <f>IFERROR(SUMIFS(Data!$M:$M,Data!$AL:$AL,Week!F4),0)</f>
        <v>38</v>
      </c>
      <c r="G7" s="34">
        <f>IFERROR(SUMIFS(Data!$M:$M,Data!$AL:$AL,Week!G4),0)</f>
        <v>25</v>
      </c>
      <c r="H7" s="34">
        <f>IFERROR(SUMIFS(Data!$M:$M,Data!$AL:$AL,Week!H4),0)</f>
        <v>0</v>
      </c>
    </row>
    <row r="8" spans="1:8" x14ac:dyDescent="0.25">
      <c r="A8" s="40" t="s">
        <v>20</v>
      </c>
      <c r="B8" s="34">
        <f>IFERROR(SUMIFS(Data!$N:$N,Data!$AL:$AL,Week!B4),0)</f>
        <v>0</v>
      </c>
      <c r="C8" s="34">
        <f>IFERROR(SUMIFS(Data!$N:$N,Data!$AL:$AL,Week!C4),0)</f>
        <v>0</v>
      </c>
      <c r="D8" s="34">
        <f>IFERROR(SUMIFS(Data!$N:$N,Data!$AL:$AL,Week!D4),0)</f>
        <v>0</v>
      </c>
      <c r="E8" s="34">
        <f>IFERROR(SUMIFS(Data!$N:$N,Data!$AL:$AL,Week!E4),0)</f>
        <v>12</v>
      </c>
      <c r="F8" s="34">
        <f>IFERROR(SUMIFS(Data!$N:$N,Data!$AL:$AL,Week!F4),0)</f>
        <v>88</v>
      </c>
      <c r="G8" s="34">
        <f>IFERROR(SUMIFS(Data!$N:$N,Data!$AL:$AL,Week!G4),0)</f>
        <v>109</v>
      </c>
      <c r="H8" s="34">
        <f>IFERROR(SUMIFS(Data!$N:$N,Data!$AL:$AL,Week!H4),0)</f>
        <v>0</v>
      </c>
    </row>
    <row r="9" spans="1:8" x14ac:dyDescent="0.25">
      <c r="A9" s="40" t="s">
        <v>22</v>
      </c>
      <c r="B9" s="34">
        <f>IFERROR(SUMIFS(Data!$O:$O,Data!$AL:$AL,Week!B4),0)</f>
        <v>0</v>
      </c>
      <c r="C9" s="34">
        <f>IFERROR(SUMIFS(Data!$O:$O,Data!$AL:$AL,Week!C4),0)</f>
        <v>0</v>
      </c>
      <c r="D9" s="34">
        <f>IFERROR(SUMIFS(Data!$O:$O,Data!$AL:$AL,Week!D4),0)</f>
        <v>0</v>
      </c>
      <c r="E9" s="34">
        <f>IFERROR(SUMIFS(Data!$O:$O,Data!$AL:$AL,Week!E4),0)</f>
        <v>7515</v>
      </c>
      <c r="F9" s="34">
        <f>IFERROR(SUMIFS(Data!$O:$O,Data!$AL:$AL,Week!F4),0)</f>
        <v>15131</v>
      </c>
      <c r="G9" s="34">
        <f>IFERROR(SUMIFS(Data!$O:$O,Data!$AL:$AL,Week!G4),0)</f>
        <v>30257</v>
      </c>
      <c r="H9" s="34">
        <f>IFERROR(SUMIFS(Data!$O:$O,Data!$AL:$AL,Week!H4),0)</f>
        <v>0</v>
      </c>
    </row>
    <row r="10" spans="1:8" x14ac:dyDescent="0.25">
      <c r="A10" s="40" t="s">
        <v>23</v>
      </c>
      <c r="B10" s="34">
        <f>IFERROR(SUMIFS(Data!$P:$P,Data!$AL:$AL,Week!B4),0)</f>
        <v>0</v>
      </c>
      <c r="C10" s="34">
        <f>IFERROR(SUMIFS(Data!$P:$P,Data!$AL:$AL,Week!C4),0)</f>
        <v>21</v>
      </c>
      <c r="D10" s="34">
        <f>IFERROR(SUMIFS(Data!$P:$P,Data!$AL:$AL,Week!D4),0)</f>
        <v>93</v>
      </c>
      <c r="E10" s="34">
        <f>IFERROR(SUMIFS(Data!$P:$P,Data!$AL:$AL,Week!E4),0)</f>
        <v>42</v>
      </c>
      <c r="F10" s="34">
        <f>IFERROR(SUMIFS(Data!$P:$P,Data!$AL:$AL,Week!F4),0)</f>
        <v>262</v>
      </c>
      <c r="G10" s="34">
        <f>IFERROR(SUMIFS(Data!$P:$P,Data!$AL:$AL,Week!G4),0)</f>
        <v>624</v>
      </c>
      <c r="H10" s="34">
        <f>IFERROR(SUMIFS(Data!$P:$P,Data!$AL:$AL,Week!H4),0)</f>
        <v>0</v>
      </c>
    </row>
    <row r="11" spans="1:8" x14ac:dyDescent="0.25">
      <c r="A11" s="40" t="s">
        <v>24</v>
      </c>
      <c r="B11" s="34">
        <f>IFERROR(SUMIFS(Data!$Q:$Q,Data!$AL:$AL,Week!B4),0)</f>
        <v>0</v>
      </c>
      <c r="C11" s="34">
        <f>IFERROR(SUMIFS(Data!$Q:$Q,Data!$AL:$AL,Week!C4),0)</f>
        <v>0</v>
      </c>
      <c r="D11" s="34">
        <f>IFERROR(SUMIFS(Data!$Q:$Q,Data!$AL:$AL,Week!D4),0)</f>
        <v>10</v>
      </c>
      <c r="E11" s="34">
        <f>IFERROR(SUMIFS(Data!$Q:$Q,Data!$AL:$AL,Week!E4),0)</f>
        <v>25</v>
      </c>
      <c r="F11" s="34">
        <f>IFERROR(SUMIFS(Data!$Q:$Q,Data!$AL:$AL,Week!F4),0)</f>
        <v>54</v>
      </c>
      <c r="G11" s="34">
        <f>IFERROR(SUMIFS(Data!$Q:$Q,Data!$AL:$AL,Week!G4),0)</f>
        <v>151</v>
      </c>
      <c r="H11" s="34">
        <f>IFERROR(SUMIFS(Data!$Q:$Q,Data!$AL:$AL,Week!H4),0)</f>
        <v>0</v>
      </c>
    </row>
    <row r="12" spans="1:8" x14ac:dyDescent="0.25">
      <c r="A12" s="40" t="s">
        <v>25</v>
      </c>
      <c r="B12" s="34">
        <f>IFERROR(SUMIFS(Data!$R:$R,Data!$AL:$AL,Week!B4),0)</f>
        <v>0</v>
      </c>
      <c r="C12" s="34">
        <f>IFERROR(SUMIFS(Data!$R:$R,Data!$AL:$AL,Week!C4),0)</f>
        <v>47</v>
      </c>
      <c r="D12" s="34">
        <f>IFERROR(SUMIFS(Data!$R:$R,Data!$AL:$AL,Week!D4),0)</f>
        <v>79</v>
      </c>
      <c r="E12" s="34">
        <f>IFERROR(SUMIFS(Data!$R:$R,Data!$AL:$AL,Week!E4),0)</f>
        <v>933</v>
      </c>
      <c r="F12" s="34">
        <f>IFERROR(SUMIFS(Data!$R:$R,Data!$AL:$AL,Week!F4),0)</f>
        <v>3879</v>
      </c>
      <c r="G12" s="34">
        <f>IFERROR(SUMIFS(Data!$R:$R,Data!$AL:$AL,Week!G4),0)</f>
        <v>20</v>
      </c>
      <c r="H12" s="34">
        <f>IFERROR(SUMIFS(Data!$R:$R,Data!$AL:$AL,Week!H4),0)</f>
        <v>0</v>
      </c>
    </row>
    <row r="13" spans="1:8" x14ac:dyDescent="0.25">
      <c r="A13" s="40" t="s">
        <v>26</v>
      </c>
      <c r="B13" s="34">
        <f>IFERROR(SUMIFS(Data!$S:$S,Data!$AL:$AL,Week!B4),0)</f>
        <v>0</v>
      </c>
      <c r="C13" s="34">
        <f>IFERROR(SUMIFS(Data!$S:$S,Data!$AL:$AL,Week!C4),0)</f>
        <v>412</v>
      </c>
      <c r="D13" s="34">
        <f>IFERROR(SUMIFS(Data!$S:$S,Data!$AL:$AL,Week!D4),0)</f>
        <v>4599</v>
      </c>
      <c r="E13" s="34">
        <f>IFERROR(SUMIFS(Data!$S:$S,Data!$AL:$AL,Week!E4),0)</f>
        <v>8144</v>
      </c>
      <c r="F13" s="34">
        <f>IFERROR(SUMIFS(Data!$S:$S,Data!$AL:$AL,Week!F4),0)</f>
        <v>6772</v>
      </c>
      <c r="G13" s="34">
        <f>IFERROR(SUMIFS(Data!$S:$S,Data!$AL:$AL,Week!G4),0)</f>
        <v>1871</v>
      </c>
      <c r="H13" s="34">
        <f>IFERROR(SUMIFS(Data!$S:$S,Data!$AL:$AL,Week!H4),0)</f>
        <v>0</v>
      </c>
    </row>
    <row r="14" spans="1:8" x14ac:dyDescent="0.25">
      <c r="A14" s="40"/>
      <c r="B14" s="33"/>
    </row>
    <row r="15" spans="1:8" x14ac:dyDescent="0.25">
      <c r="A15" s="40"/>
      <c r="B15" s="33"/>
    </row>
    <row r="16" spans="1:8" x14ac:dyDescent="0.25">
      <c r="A16" s="40" t="s">
        <v>64</v>
      </c>
      <c r="B16" s="43">
        <f>B5/(SUM($B5:$H5))</f>
        <v>1.0464160251139846E-3</v>
      </c>
      <c r="C16" s="43">
        <f>C5/(SUM($B5:$H5))</f>
        <v>2.3021152552507662E-3</v>
      </c>
      <c r="D16" s="43">
        <f t="shared" ref="D16:H17" si="0">D5/(SUM($B5:$H5))</f>
        <v>2.2124224530981389E-2</v>
      </c>
      <c r="E16" s="43">
        <f t="shared" si="0"/>
        <v>0.12183272292398535</v>
      </c>
      <c r="F16" s="43">
        <f t="shared" si="0"/>
        <v>0.34232752821586065</v>
      </c>
      <c r="G16" s="43">
        <f t="shared" si="0"/>
        <v>0.51036699304880784</v>
      </c>
      <c r="H16" s="43">
        <f t="shared" si="0"/>
        <v>0</v>
      </c>
    </row>
    <row r="17" spans="1:8" x14ac:dyDescent="0.25">
      <c r="A17" s="40" t="s">
        <v>63</v>
      </c>
      <c r="B17" s="43">
        <f>B6/(SUM($B6:$H6))</f>
        <v>0</v>
      </c>
      <c r="C17" s="43">
        <f>C6/(SUM($B6:$H6))</f>
        <v>2.3245516936019482E-3</v>
      </c>
      <c r="D17" s="43">
        <f t="shared" si="0"/>
        <v>1.6382554793004208E-2</v>
      </c>
      <c r="E17" s="43">
        <f t="shared" si="0"/>
        <v>0.12297985388532212</v>
      </c>
      <c r="F17" s="43">
        <f t="shared" si="0"/>
        <v>0.43059552800531326</v>
      </c>
      <c r="G17" s="43">
        <f t="shared" si="0"/>
        <v>0.42771751162275845</v>
      </c>
      <c r="H17" s="43">
        <f t="shared" si="0"/>
        <v>0</v>
      </c>
    </row>
    <row r="18" spans="1:8" x14ac:dyDescent="0.25">
      <c r="A18" s="40" t="s">
        <v>65</v>
      </c>
      <c r="B18" s="43">
        <f t="shared" ref="B18:H24" si="1">B7/(SUM($B7:$H7))</f>
        <v>0</v>
      </c>
      <c r="C18" s="43">
        <f t="shared" si="1"/>
        <v>0</v>
      </c>
      <c r="D18" s="43">
        <f t="shared" si="1"/>
        <v>1.4705882352941176E-2</v>
      </c>
      <c r="E18" s="43">
        <f t="shared" si="1"/>
        <v>5.8823529411764705E-2</v>
      </c>
      <c r="F18" s="43">
        <f t="shared" si="1"/>
        <v>0.55882352941176472</v>
      </c>
      <c r="G18" s="43">
        <f t="shared" si="1"/>
        <v>0.36764705882352944</v>
      </c>
      <c r="H18" s="43">
        <f t="shared" si="1"/>
        <v>0</v>
      </c>
    </row>
    <row r="19" spans="1:8" x14ac:dyDescent="0.25">
      <c r="A19" s="40" t="s">
        <v>66</v>
      </c>
      <c r="B19" s="43">
        <f t="shared" si="1"/>
        <v>0</v>
      </c>
      <c r="C19" s="43">
        <f t="shared" si="1"/>
        <v>0</v>
      </c>
      <c r="D19" s="43">
        <f t="shared" si="1"/>
        <v>0</v>
      </c>
      <c r="E19" s="43">
        <f t="shared" si="1"/>
        <v>5.7416267942583733E-2</v>
      </c>
      <c r="F19" s="43">
        <f t="shared" si="1"/>
        <v>0.42105263157894735</v>
      </c>
      <c r="G19" s="43">
        <f t="shared" si="1"/>
        <v>0.52153110047846885</v>
      </c>
      <c r="H19" s="43">
        <f t="shared" si="1"/>
        <v>0</v>
      </c>
    </row>
    <row r="20" spans="1:8" x14ac:dyDescent="0.25">
      <c r="A20" s="40" t="s">
        <v>67</v>
      </c>
      <c r="B20" s="43">
        <f t="shared" si="1"/>
        <v>0</v>
      </c>
      <c r="C20" s="43">
        <f t="shared" si="1"/>
        <v>0</v>
      </c>
      <c r="D20" s="43">
        <f t="shared" si="1"/>
        <v>0</v>
      </c>
      <c r="E20" s="43">
        <f t="shared" si="1"/>
        <v>0.1420524355896641</v>
      </c>
      <c r="F20" s="43">
        <f t="shared" si="1"/>
        <v>0.28601402566962175</v>
      </c>
      <c r="G20" s="43">
        <f t="shared" si="1"/>
        <v>0.57193353874071418</v>
      </c>
      <c r="H20" s="43">
        <f t="shared" si="1"/>
        <v>0</v>
      </c>
    </row>
    <row r="21" spans="1:8" x14ac:dyDescent="0.25">
      <c r="A21" s="40" t="s">
        <v>68</v>
      </c>
      <c r="B21" s="43">
        <f t="shared" si="1"/>
        <v>0</v>
      </c>
      <c r="C21" s="43">
        <f t="shared" si="1"/>
        <v>2.0153550863723609E-2</v>
      </c>
      <c r="D21" s="43">
        <f t="shared" si="1"/>
        <v>8.9251439539347402E-2</v>
      </c>
      <c r="E21" s="43">
        <f t="shared" si="1"/>
        <v>4.0307101727447218E-2</v>
      </c>
      <c r="F21" s="43">
        <f t="shared" si="1"/>
        <v>0.25143953934740881</v>
      </c>
      <c r="G21" s="43">
        <f t="shared" si="1"/>
        <v>0.5988483685220729</v>
      </c>
      <c r="H21" s="43">
        <f t="shared" si="1"/>
        <v>0</v>
      </c>
    </row>
    <row r="22" spans="1:8" x14ac:dyDescent="0.25">
      <c r="A22" s="40" t="s">
        <v>69</v>
      </c>
      <c r="B22" s="43">
        <f t="shared" si="1"/>
        <v>0</v>
      </c>
      <c r="C22" s="43">
        <f t="shared" si="1"/>
        <v>0</v>
      </c>
      <c r="D22" s="43">
        <f t="shared" si="1"/>
        <v>4.1666666666666664E-2</v>
      </c>
      <c r="E22" s="43">
        <f t="shared" si="1"/>
        <v>0.10416666666666667</v>
      </c>
      <c r="F22" s="43">
        <f t="shared" si="1"/>
        <v>0.22500000000000001</v>
      </c>
      <c r="G22" s="43">
        <f t="shared" si="1"/>
        <v>0.62916666666666665</v>
      </c>
      <c r="H22" s="43">
        <f t="shared" si="1"/>
        <v>0</v>
      </c>
    </row>
    <row r="23" spans="1:8" x14ac:dyDescent="0.25">
      <c r="A23" s="40" t="s">
        <v>70</v>
      </c>
      <c r="B23" s="43">
        <f t="shared" si="1"/>
        <v>0</v>
      </c>
      <c r="C23" s="43">
        <f t="shared" si="1"/>
        <v>9.479628882613958E-3</v>
      </c>
      <c r="D23" s="43">
        <f t="shared" si="1"/>
        <v>1.5933844292053249E-2</v>
      </c>
      <c r="E23" s="43">
        <f t="shared" si="1"/>
        <v>0.1881807180314643</v>
      </c>
      <c r="F23" s="43">
        <f t="shared" si="1"/>
        <v>0.78237192416296897</v>
      </c>
      <c r="G23" s="43">
        <f t="shared" si="1"/>
        <v>4.0338846308995563E-3</v>
      </c>
      <c r="H23" s="43">
        <f t="shared" si="1"/>
        <v>0</v>
      </c>
    </row>
    <row r="24" spans="1:8" x14ac:dyDescent="0.25">
      <c r="A24" s="40" t="s">
        <v>71</v>
      </c>
      <c r="B24" s="43">
        <f t="shared" si="1"/>
        <v>0</v>
      </c>
      <c r="C24" s="43">
        <f t="shared" si="1"/>
        <v>1.8900816588677861E-2</v>
      </c>
      <c r="D24" s="43">
        <f t="shared" si="1"/>
        <v>0.21098265895953758</v>
      </c>
      <c r="E24" s="43">
        <f t="shared" si="1"/>
        <v>0.37361225800532161</v>
      </c>
      <c r="F24" s="43">
        <f t="shared" si="1"/>
        <v>0.31067070373428757</v>
      </c>
      <c r="G24" s="43">
        <f t="shared" si="1"/>
        <v>8.5833562712175432E-2</v>
      </c>
      <c r="H24" s="43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40" bestFit="1" customWidth="1"/>
    <col min="2" max="16384" width="9.140625" style="33"/>
  </cols>
  <sheetData>
    <row r="4" spans="1:8" x14ac:dyDescent="0.2">
      <c r="B4" s="41">
        <v>2</v>
      </c>
      <c r="C4" s="41">
        <v>3</v>
      </c>
      <c r="D4" s="41">
        <v>4</v>
      </c>
      <c r="E4" s="41">
        <v>5</v>
      </c>
      <c r="F4" s="41">
        <v>6</v>
      </c>
      <c r="G4" s="41">
        <v>7</v>
      </c>
      <c r="H4" s="41">
        <v>1</v>
      </c>
    </row>
    <row r="5" spans="1:8" x14ac:dyDescent="0.2">
      <c r="B5" s="42" t="s">
        <v>56</v>
      </c>
      <c r="C5" s="42" t="s">
        <v>57</v>
      </c>
      <c r="D5" s="42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x14ac:dyDescent="0.2">
      <c r="A6" s="40" t="s">
        <v>18</v>
      </c>
      <c r="B6" s="34">
        <f>IFERROR(SUMIFS(Data!$K:$K,Data!$AN:$AN,Weekday!B4),0)</f>
        <v>8754</v>
      </c>
      <c r="C6" s="34">
        <f>IFERROR(SUMIFS(Data!$K:$K,Data!$AN:$AN,Weekday!C4),0)</f>
        <v>10854</v>
      </c>
      <c r="D6" s="34">
        <f>IFERROR(SUMIFS(Data!$K:$K,Data!$AN:$AN,Weekday!D4),0)</f>
        <v>14226</v>
      </c>
      <c r="E6" s="34">
        <f>IFERROR(SUMIFS(Data!$K:$K,Data!$AN:$AN,Weekday!E4),0)</f>
        <v>9756</v>
      </c>
      <c r="F6" s="34">
        <f>IFERROR(SUMIFS(Data!$K:$K,Data!$AN:$AN,Weekday!F4),0)</f>
        <v>5558</v>
      </c>
      <c r="G6" s="34">
        <f>IFERROR(SUMIFS(Data!$K:$K,Data!$AN:$AN,Weekday!G4),0)</f>
        <v>9895</v>
      </c>
      <c r="H6" s="34">
        <f>IFERROR(SUMIFS(Data!$K:$K,Data!$AN:$AN,Weekday!H4),0)</f>
        <v>7852</v>
      </c>
    </row>
    <row r="7" spans="1:8" x14ac:dyDescent="0.2">
      <c r="A7" s="40" t="s">
        <v>21</v>
      </c>
      <c r="B7" s="34">
        <f>IFERROR(SUMIFS(Data!$L:$L,Data!$AN:$AN,Weekday!B4),0)</f>
        <v>1003</v>
      </c>
      <c r="C7" s="34">
        <f>IFERROR(SUMIFS(Data!$L:$L,Data!$AN:$AN,Weekday!C4),0)</f>
        <v>1458</v>
      </c>
      <c r="D7" s="34">
        <f>IFERROR(SUMIFS(Data!$L:$L,Data!$AN:$AN,Weekday!D4),0)</f>
        <v>1655</v>
      </c>
      <c r="E7" s="34">
        <f>IFERROR(SUMIFS(Data!$L:$L,Data!$AN:$AN,Weekday!E4),0)</f>
        <v>1497</v>
      </c>
      <c r="F7" s="34">
        <f>IFERROR(SUMIFS(Data!$L:$L,Data!$AN:$AN,Weekday!F4),0)</f>
        <v>997</v>
      </c>
      <c r="G7" s="34">
        <f>IFERROR(SUMIFS(Data!$L:$L,Data!$AN:$AN,Weekday!G4),0)</f>
        <v>1227</v>
      </c>
      <c r="H7" s="34">
        <f>IFERROR(SUMIFS(Data!$L:$L,Data!$AN:$AN,Weekday!H4),0)</f>
        <v>1197</v>
      </c>
    </row>
    <row r="8" spans="1:8" x14ac:dyDescent="0.2">
      <c r="A8" s="40" t="s">
        <v>19</v>
      </c>
      <c r="B8" s="34">
        <f>IFERROR(SUMIFS(Data!$M:$M,Data!$AN:$AN,Weekday!B4),0)</f>
        <v>10</v>
      </c>
      <c r="C8" s="34">
        <f>IFERROR(SUMIFS(Data!$M:$M,Data!$AN:$AN,Weekday!C4),0)</f>
        <v>8</v>
      </c>
      <c r="D8" s="34">
        <f>IFERROR(SUMIFS(Data!$M:$M,Data!$AN:$AN,Weekday!D4),0)</f>
        <v>0</v>
      </c>
      <c r="E8" s="34">
        <f>IFERROR(SUMIFS(Data!$M:$M,Data!$AN:$AN,Weekday!E4),0)</f>
        <v>46</v>
      </c>
      <c r="F8" s="34">
        <f>IFERROR(SUMIFS(Data!$M:$M,Data!$AN:$AN,Weekday!F4),0)</f>
        <v>2</v>
      </c>
      <c r="G8" s="34">
        <f>IFERROR(SUMIFS(Data!$M:$M,Data!$AN:$AN,Weekday!G4),0)</f>
        <v>1</v>
      </c>
      <c r="H8" s="34">
        <f>IFERROR(SUMIFS(Data!$M:$M,Data!$AN:$AN,Weekday!H4),0)</f>
        <v>1</v>
      </c>
    </row>
    <row r="9" spans="1:8" x14ac:dyDescent="0.2">
      <c r="A9" s="40" t="s">
        <v>20</v>
      </c>
      <c r="B9" s="34">
        <f>IFERROR(SUMIFS(Data!$N:$N,Data!$AN:$AN,Weekday!B4),0)</f>
        <v>30</v>
      </c>
      <c r="C9" s="34">
        <f>IFERROR(SUMIFS(Data!$N:$N,Data!$AN:$AN,Weekday!C4),0)</f>
        <v>31</v>
      </c>
      <c r="D9" s="34">
        <f>IFERROR(SUMIFS(Data!$N:$N,Data!$AN:$AN,Weekday!D4),0)</f>
        <v>38</v>
      </c>
      <c r="E9" s="34">
        <f>IFERROR(SUMIFS(Data!$N:$N,Data!$AN:$AN,Weekday!E4),0)</f>
        <v>40</v>
      </c>
      <c r="F9" s="34">
        <f>IFERROR(SUMIFS(Data!$N:$N,Data!$AN:$AN,Weekday!F4),0)</f>
        <v>19</v>
      </c>
      <c r="G9" s="34">
        <f>IFERROR(SUMIFS(Data!$N:$N,Data!$AN:$AN,Weekday!G4),0)</f>
        <v>30</v>
      </c>
      <c r="H9" s="34">
        <f>IFERROR(SUMIFS(Data!$N:$N,Data!$AN:$AN,Weekday!H4),0)</f>
        <v>21</v>
      </c>
    </row>
    <row r="10" spans="1:8" x14ac:dyDescent="0.2">
      <c r="A10" s="40" t="s">
        <v>22</v>
      </c>
      <c r="B10" s="34">
        <f>IFERROR(SUMIFS(Data!$O:$O,Data!$AN:$AN,Weekday!B4),0)</f>
        <v>8023</v>
      </c>
      <c r="C10" s="34">
        <f>IFERROR(SUMIFS(Data!$O:$O,Data!$AN:$AN,Weekday!C4),0)</f>
        <v>9253</v>
      </c>
      <c r="D10" s="34">
        <f>IFERROR(SUMIFS(Data!$O:$O,Data!$AN:$AN,Weekday!D4),0)</f>
        <v>12271</v>
      </c>
      <c r="E10" s="34">
        <f>IFERROR(SUMIFS(Data!$O:$O,Data!$AN:$AN,Weekday!E4),0)</f>
        <v>7517</v>
      </c>
      <c r="F10" s="34">
        <f>IFERROR(SUMIFS(Data!$O:$O,Data!$AN:$AN,Weekday!F4),0)</f>
        <v>1524</v>
      </c>
      <c r="G10" s="34">
        <f>IFERROR(SUMIFS(Data!$O:$O,Data!$AN:$AN,Weekday!G4),0)</f>
        <v>7131</v>
      </c>
      <c r="H10" s="34">
        <f>IFERROR(SUMIFS(Data!$O:$O,Data!$AN:$AN,Weekday!H4),0)</f>
        <v>7184</v>
      </c>
    </row>
    <row r="11" spans="1:8" x14ac:dyDescent="0.2">
      <c r="A11" s="40" t="s">
        <v>23</v>
      </c>
      <c r="B11" s="34">
        <f>IFERROR(SUMIFS(Data!$P:$P,Data!$AN:$AN,Weekday!B4),0)</f>
        <v>125</v>
      </c>
      <c r="C11" s="34">
        <f>IFERROR(SUMIFS(Data!$P:$P,Data!$AN:$AN,Weekday!C4),0)</f>
        <v>127</v>
      </c>
      <c r="D11" s="34">
        <f>IFERROR(SUMIFS(Data!$P:$P,Data!$AN:$AN,Weekday!D4),0)</f>
        <v>72</v>
      </c>
      <c r="E11" s="34">
        <f>IFERROR(SUMIFS(Data!$P:$P,Data!$AN:$AN,Weekday!E4),0)</f>
        <v>252</v>
      </c>
      <c r="F11" s="34">
        <f>IFERROR(SUMIFS(Data!$P:$P,Data!$AN:$AN,Weekday!F4),0)</f>
        <v>242</v>
      </c>
      <c r="G11" s="34">
        <f>IFERROR(SUMIFS(Data!$P:$P,Data!$AN:$AN,Weekday!G4),0)</f>
        <v>109</v>
      </c>
      <c r="H11" s="34">
        <f>IFERROR(SUMIFS(Data!$P:$P,Data!$AN:$AN,Weekday!H4),0)</f>
        <v>115</v>
      </c>
    </row>
    <row r="12" spans="1:8" x14ac:dyDescent="0.2">
      <c r="A12" s="40" t="s">
        <v>24</v>
      </c>
      <c r="B12" s="34">
        <f>IFERROR(SUMIFS(Data!$Q:$Q,Data!$AN:$AN,Weekday!B4),0)</f>
        <v>41</v>
      </c>
      <c r="C12" s="34">
        <f>IFERROR(SUMIFS(Data!$Q:$Q,Data!$AN:$AN,Weekday!C4),0)</f>
        <v>24</v>
      </c>
      <c r="D12" s="34">
        <f>IFERROR(SUMIFS(Data!$Q:$Q,Data!$AN:$AN,Weekday!D4),0)</f>
        <v>58</v>
      </c>
      <c r="E12" s="34">
        <f>IFERROR(SUMIFS(Data!$Q:$Q,Data!$AN:$AN,Weekday!E4),0)</f>
        <v>10</v>
      </c>
      <c r="F12" s="34">
        <f>IFERROR(SUMIFS(Data!$Q:$Q,Data!$AN:$AN,Weekday!F4),0)</f>
        <v>16</v>
      </c>
      <c r="G12" s="34">
        <f>IFERROR(SUMIFS(Data!$Q:$Q,Data!$AN:$AN,Weekday!G4),0)</f>
        <v>37</v>
      </c>
      <c r="H12" s="34">
        <f>IFERROR(SUMIFS(Data!$Q:$Q,Data!$AN:$AN,Weekday!H4),0)</f>
        <v>54</v>
      </c>
    </row>
    <row r="13" spans="1:8" x14ac:dyDescent="0.2">
      <c r="A13" s="40" t="s">
        <v>25</v>
      </c>
      <c r="B13" s="34">
        <f>IFERROR(SUMIFS(Data!$R:$R,Data!$AN:$AN,Weekday!B4),0)</f>
        <v>-309</v>
      </c>
      <c r="C13" s="34">
        <f>IFERROR(SUMIFS(Data!$R:$R,Data!$AN:$AN,Weekday!C4),0)</f>
        <v>111</v>
      </c>
      <c r="D13" s="34">
        <f>IFERROR(SUMIFS(Data!$R:$R,Data!$AN:$AN,Weekday!D4),0)</f>
        <v>183</v>
      </c>
      <c r="E13" s="34">
        <f>IFERROR(SUMIFS(Data!$R:$R,Data!$AN:$AN,Weekday!E4),0)</f>
        <v>591</v>
      </c>
      <c r="F13" s="34">
        <f>IFERROR(SUMIFS(Data!$R:$R,Data!$AN:$AN,Weekday!F4),0)</f>
        <v>2432</v>
      </c>
      <c r="G13" s="34">
        <f>IFERROR(SUMIFS(Data!$R:$R,Data!$AN:$AN,Weekday!G4),0)</f>
        <v>1123</v>
      </c>
      <c r="H13" s="34">
        <f>IFERROR(SUMIFS(Data!$R:$R,Data!$AN:$AN,Weekday!H4),0)</f>
        <v>827</v>
      </c>
    </row>
    <row r="14" spans="1:8" x14ac:dyDescent="0.2">
      <c r="A14" s="40" t="s">
        <v>26</v>
      </c>
      <c r="B14" s="34">
        <f>IFERROR(SUMIFS(Data!$S:$S,Data!$AN:$AN,Weekday!B4),0)</f>
        <v>-7059</v>
      </c>
      <c r="C14" s="34">
        <f>IFERROR(SUMIFS(Data!$S:$S,Data!$AN:$AN,Weekday!C4),0)</f>
        <v>10310</v>
      </c>
      <c r="D14" s="34">
        <f>IFERROR(SUMIFS(Data!$S:$S,Data!$AN:$AN,Weekday!D4),0)</f>
        <v>4980</v>
      </c>
      <c r="E14" s="34">
        <f>IFERROR(SUMIFS(Data!$S:$S,Data!$AN:$AN,Weekday!E4),0)</f>
        <v>6317</v>
      </c>
      <c r="F14" s="34">
        <f>IFERROR(SUMIFS(Data!$S:$S,Data!$AN:$AN,Weekday!F4),0)</f>
        <v>6631</v>
      </c>
      <c r="G14" s="34">
        <f>IFERROR(SUMIFS(Data!$S:$S,Data!$AN:$AN,Weekday!G4),0)</f>
        <v>3653</v>
      </c>
      <c r="H14" s="34">
        <f>IFERROR(SUMIFS(Data!$S:$S,Data!$AN:$AN,Weekday!H4),0)</f>
        <v>-3034</v>
      </c>
    </row>
    <row r="17" spans="1:8" x14ac:dyDescent="0.2">
      <c r="A17" s="40" t="s">
        <v>64</v>
      </c>
      <c r="B17" s="43">
        <f>B6/(SUM($B6:$H6))</f>
        <v>0.13086179834068315</v>
      </c>
      <c r="C17" s="43">
        <f>C6/(SUM($B6:$H6))</f>
        <v>0.1622542790941027</v>
      </c>
      <c r="D17" s="43">
        <f t="shared" ref="D17:H18" si="0">D6/(SUM($B6:$H6))</f>
        <v>0.21266163390387921</v>
      </c>
      <c r="E17" s="43">
        <f t="shared" si="0"/>
        <v>0.1458404963001719</v>
      </c>
      <c r="F17" s="43">
        <f t="shared" si="0"/>
        <v>8.3085432394050376E-2</v>
      </c>
      <c r="G17" s="43">
        <f t="shared" si="0"/>
        <v>0.14791837955004111</v>
      </c>
      <c r="H17" s="43">
        <f t="shared" si="0"/>
        <v>0.11737798041707154</v>
      </c>
    </row>
    <row r="18" spans="1:8" x14ac:dyDescent="0.2">
      <c r="A18" s="40" t="s">
        <v>63</v>
      </c>
      <c r="B18" s="43">
        <f>B7/(SUM($B7:$H7))</f>
        <v>0.11102501660394067</v>
      </c>
      <c r="C18" s="43">
        <f>C7/(SUM($B7:$H7))</f>
        <v>0.16139030329864953</v>
      </c>
      <c r="D18" s="43">
        <f t="shared" si="0"/>
        <v>0.18319681204339164</v>
      </c>
      <c r="E18" s="43">
        <f t="shared" si="0"/>
        <v>0.16570732787248174</v>
      </c>
      <c r="F18" s="43">
        <f t="shared" si="0"/>
        <v>0.11036085897719726</v>
      </c>
      <c r="G18" s="43">
        <f t="shared" si="0"/>
        <v>0.13582023466902812</v>
      </c>
      <c r="H18" s="43">
        <f t="shared" si="0"/>
        <v>0.13249944653531104</v>
      </c>
    </row>
    <row r="19" spans="1:8" x14ac:dyDescent="0.2">
      <c r="A19" s="40" t="s">
        <v>65</v>
      </c>
      <c r="B19" s="43">
        <f t="shared" ref="B19:H19" si="1">B8/(SUM($B8:$H8))</f>
        <v>0.14705882352941177</v>
      </c>
      <c r="C19" s="43">
        <f t="shared" si="1"/>
        <v>0.11764705882352941</v>
      </c>
      <c r="D19" s="43">
        <f t="shared" si="1"/>
        <v>0</v>
      </c>
      <c r="E19" s="43">
        <f t="shared" si="1"/>
        <v>0.67647058823529416</v>
      </c>
      <c r="F19" s="43">
        <f t="shared" si="1"/>
        <v>2.9411764705882353E-2</v>
      </c>
      <c r="G19" s="43">
        <f t="shared" si="1"/>
        <v>1.4705882352941176E-2</v>
      </c>
      <c r="H19" s="43">
        <f t="shared" si="1"/>
        <v>1.4705882352941176E-2</v>
      </c>
    </row>
    <row r="20" spans="1:8" x14ac:dyDescent="0.2">
      <c r="A20" s="40" t="s">
        <v>66</v>
      </c>
      <c r="B20" s="43">
        <f t="shared" ref="B20:H20" si="2">B9/(SUM($B9:$H9))</f>
        <v>0.14354066985645933</v>
      </c>
      <c r="C20" s="43">
        <f t="shared" si="2"/>
        <v>0.14832535885167464</v>
      </c>
      <c r="D20" s="43">
        <f t="shared" si="2"/>
        <v>0.18181818181818182</v>
      </c>
      <c r="E20" s="43">
        <f t="shared" si="2"/>
        <v>0.19138755980861244</v>
      </c>
      <c r="F20" s="43">
        <f t="shared" si="2"/>
        <v>9.0909090909090912E-2</v>
      </c>
      <c r="G20" s="43">
        <f t="shared" si="2"/>
        <v>0.14354066985645933</v>
      </c>
      <c r="H20" s="43">
        <f t="shared" si="2"/>
        <v>0.10047846889952153</v>
      </c>
    </row>
    <row r="21" spans="1:8" x14ac:dyDescent="0.2">
      <c r="A21" s="40" t="s">
        <v>67</v>
      </c>
      <c r="B21" s="43">
        <f t="shared" ref="B21:H21" si="3">B10/(SUM($B10:$H10))</f>
        <v>0.15165491560024952</v>
      </c>
      <c r="C21" s="43">
        <f t="shared" si="3"/>
        <v>0.17490501483847798</v>
      </c>
      <c r="D21" s="43">
        <f t="shared" si="3"/>
        <v>0.23195281931081413</v>
      </c>
      <c r="E21" s="43">
        <f t="shared" si="3"/>
        <v>0.14209024062907585</v>
      </c>
      <c r="F21" s="43">
        <f t="shared" si="3"/>
        <v>2.8807440031756233E-2</v>
      </c>
      <c r="G21" s="43">
        <f t="shared" si="3"/>
        <v>0.13479386802260743</v>
      </c>
      <c r="H21" s="43">
        <f t="shared" si="3"/>
        <v>0.13579570156701889</v>
      </c>
    </row>
    <row r="22" spans="1:8" x14ac:dyDescent="0.2">
      <c r="A22" s="40" t="s">
        <v>68</v>
      </c>
      <c r="B22" s="43">
        <f t="shared" ref="B22:H22" si="4">B11/(SUM($B11:$H11))</f>
        <v>0.1199616122840691</v>
      </c>
      <c r="C22" s="43">
        <f t="shared" si="4"/>
        <v>0.1218809980806142</v>
      </c>
      <c r="D22" s="43">
        <f t="shared" si="4"/>
        <v>6.9097888675623803E-2</v>
      </c>
      <c r="E22" s="43">
        <f t="shared" si="4"/>
        <v>0.2418426103646833</v>
      </c>
      <c r="F22" s="43">
        <f t="shared" si="4"/>
        <v>0.23224568138195778</v>
      </c>
      <c r="G22" s="43">
        <f t="shared" si="4"/>
        <v>0.10460652591170826</v>
      </c>
      <c r="H22" s="43">
        <f t="shared" si="4"/>
        <v>0.11036468330134357</v>
      </c>
    </row>
    <row r="23" spans="1:8" x14ac:dyDescent="0.2">
      <c r="A23" s="40" t="s">
        <v>69</v>
      </c>
      <c r="B23" s="43">
        <f t="shared" ref="B23:H23" si="5">B12/(SUM($B12:$H12))</f>
        <v>0.17083333333333334</v>
      </c>
      <c r="C23" s="43">
        <f t="shared" si="5"/>
        <v>0.1</v>
      </c>
      <c r="D23" s="43">
        <f t="shared" si="5"/>
        <v>0.24166666666666667</v>
      </c>
      <c r="E23" s="43">
        <f t="shared" si="5"/>
        <v>4.1666666666666664E-2</v>
      </c>
      <c r="F23" s="43">
        <f t="shared" si="5"/>
        <v>6.6666666666666666E-2</v>
      </c>
      <c r="G23" s="43">
        <f t="shared" si="5"/>
        <v>0.15416666666666667</v>
      </c>
      <c r="H23" s="43">
        <f t="shared" si="5"/>
        <v>0.22500000000000001</v>
      </c>
    </row>
    <row r="24" spans="1:8" x14ac:dyDescent="0.2">
      <c r="A24" s="40" t="s">
        <v>70</v>
      </c>
      <c r="B24" s="43">
        <f t="shared" ref="B24:H24" si="6">B13/(SUM($B13:$H13))</f>
        <v>-6.2323517547398143E-2</v>
      </c>
      <c r="C24" s="43">
        <f t="shared" si="6"/>
        <v>2.2388059701492536E-2</v>
      </c>
      <c r="D24" s="43">
        <f t="shared" si="6"/>
        <v>3.6910044372730939E-2</v>
      </c>
      <c r="E24" s="43">
        <f t="shared" si="6"/>
        <v>0.11920129084308188</v>
      </c>
      <c r="F24" s="43">
        <f t="shared" si="6"/>
        <v>0.49052037111738606</v>
      </c>
      <c r="G24" s="43">
        <f t="shared" si="6"/>
        <v>0.22650262202501009</v>
      </c>
      <c r="H24" s="43">
        <f t="shared" si="6"/>
        <v>0.16680112948769665</v>
      </c>
    </row>
    <row r="25" spans="1:8" x14ac:dyDescent="0.2">
      <c r="A25" s="40" t="s">
        <v>71</v>
      </c>
      <c r="B25" s="43">
        <f t="shared" ref="B25:H25" si="7">B14/(SUM($B14:$H14))</f>
        <v>-0.32383704927057527</v>
      </c>
      <c r="C25" s="43">
        <f t="shared" si="7"/>
        <v>0.47297917240113774</v>
      </c>
      <c r="D25" s="43">
        <f t="shared" si="7"/>
        <v>0.22846132672722269</v>
      </c>
      <c r="E25" s="43">
        <f t="shared" si="7"/>
        <v>0.28979722910358746</v>
      </c>
      <c r="F25" s="43">
        <f t="shared" si="7"/>
        <v>0.30420222038719147</v>
      </c>
      <c r="G25" s="43">
        <f t="shared" si="7"/>
        <v>0.1675841820350491</v>
      </c>
      <c r="H25" s="43">
        <f t="shared" si="7"/>
        <v>-0.13918708138361319</v>
      </c>
    </row>
    <row r="26" spans="1:8" x14ac:dyDescent="0.2">
      <c r="B26" s="43"/>
      <c r="C26" s="43"/>
      <c r="D26" s="43"/>
      <c r="E26" s="43"/>
      <c r="F26" s="43"/>
      <c r="G26" s="43"/>
      <c r="H26" s="43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I99"/>
  <sheetViews>
    <sheetView topLeftCell="A28" workbookViewId="0">
      <selection activeCell="A80" sqref="A80:A99"/>
    </sheetView>
  </sheetViews>
  <sheetFormatPr defaultRowHeight="13.5" x14ac:dyDescent="0.25"/>
  <cols>
    <col min="1" max="1" width="9.140625" style="1"/>
    <col min="2" max="2" width="9.5703125" style="1" bestFit="1" customWidth="1"/>
    <col min="3" max="7" width="9.5703125" style="1" customWidth="1"/>
    <col min="8" max="9" width="10.5703125" style="1" bestFit="1" customWidth="1"/>
    <col min="10" max="16384" width="9.140625" style="1"/>
  </cols>
  <sheetData>
    <row r="1" spans="1:9" s="32" customFormat="1" x14ac:dyDescent="0.25">
      <c r="A1" s="62" t="s">
        <v>40</v>
      </c>
      <c r="B1" s="62" t="s">
        <v>55</v>
      </c>
      <c r="C1" s="54" t="s">
        <v>136</v>
      </c>
      <c r="D1" s="54" t="s">
        <v>135</v>
      </c>
      <c r="E1" s="54" t="s">
        <v>134</v>
      </c>
      <c r="F1" s="54" t="s">
        <v>132</v>
      </c>
      <c r="G1" s="54" t="s">
        <v>73</v>
      </c>
      <c r="H1" s="35" t="s">
        <v>54</v>
      </c>
      <c r="I1" s="35" t="s">
        <v>53</v>
      </c>
    </row>
    <row r="2" spans="1:9" x14ac:dyDescent="0.25">
      <c r="A2" s="36">
        <v>43887</v>
      </c>
      <c r="B2" s="37">
        <v>0</v>
      </c>
      <c r="C2" s="37"/>
      <c r="D2" s="37"/>
      <c r="E2" s="37"/>
      <c r="F2" s="37"/>
      <c r="G2" s="37"/>
      <c r="H2" s="37"/>
      <c r="I2" s="37"/>
    </row>
    <row r="3" spans="1:9" x14ac:dyDescent="0.25">
      <c r="A3" s="36">
        <v>43888</v>
      </c>
      <c r="B3" s="37">
        <v>0</v>
      </c>
      <c r="C3" s="37"/>
      <c r="D3" s="37"/>
      <c r="E3" s="37"/>
      <c r="F3" s="37"/>
      <c r="G3" s="37"/>
      <c r="H3" s="37"/>
      <c r="I3" s="37"/>
    </row>
    <row r="4" spans="1:9" x14ac:dyDescent="0.25">
      <c r="A4" s="36">
        <v>43889</v>
      </c>
      <c r="B4" s="37">
        <v>0</v>
      </c>
      <c r="C4" s="37"/>
      <c r="D4" s="37"/>
      <c r="E4" s="37"/>
      <c r="F4" s="37"/>
      <c r="G4" s="37"/>
      <c r="H4" s="37"/>
      <c r="I4" s="37"/>
    </row>
    <row r="5" spans="1:9" x14ac:dyDescent="0.25">
      <c r="A5" s="36">
        <v>43890</v>
      </c>
      <c r="B5" s="37">
        <v>0</v>
      </c>
      <c r="C5" s="37"/>
      <c r="D5" s="37"/>
      <c r="E5" s="37"/>
      <c r="F5" s="37"/>
      <c r="G5" s="37"/>
      <c r="H5" s="37"/>
      <c r="I5" s="37"/>
    </row>
    <row r="6" spans="1:9" x14ac:dyDescent="0.25">
      <c r="A6" s="36">
        <v>43891</v>
      </c>
      <c r="B6" s="37">
        <v>0</v>
      </c>
      <c r="C6" s="37"/>
      <c r="D6" s="37"/>
      <c r="E6" s="37"/>
      <c r="F6" s="37"/>
      <c r="G6" s="37"/>
      <c r="H6" s="37"/>
      <c r="I6" s="37"/>
    </row>
    <row r="7" spans="1:9" x14ac:dyDescent="0.25">
      <c r="A7" s="36">
        <v>43892</v>
      </c>
      <c r="B7" s="37">
        <v>2</v>
      </c>
      <c r="C7" s="37"/>
      <c r="D7" s="37"/>
      <c r="E7" s="37"/>
      <c r="F7" s="37"/>
      <c r="G7" s="37"/>
      <c r="H7" s="37"/>
      <c r="I7" s="37"/>
    </row>
    <row r="8" spans="1:9" x14ac:dyDescent="0.25">
      <c r="A8" s="36">
        <v>43893</v>
      </c>
      <c r="B8" s="37">
        <v>4</v>
      </c>
      <c r="C8" s="37"/>
      <c r="D8" s="37"/>
      <c r="E8" s="37"/>
      <c r="F8" s="37"/>
      <c r="G8" s="37"/>
      <c r="H8" s="37"/>
      <c r="I8" s="37"/>
    </row>
    <row r="9" spans="1:9" x14ac:dyDescent="0.25">
      <c r="A9" s="36">
        <v>43894</v>
      </c>
      <c r="B9" s="37">
        <v>6</v>
      </c>
      <c r="C9" s="37"/>
      <c r="D9" s="37"/>
      <c r="E9" s="37"/>
      <c r="F9" s="37"/>
      <c r="G9" s="37"/>
      <c r="H9" s="37"/>
      <c r="I9" s="37"/>
    </row>
    <row r="10" spans="1:9" x14ac:dyDescent="0.25">
      <c r="A10" s="36">
        <v>43895</v>
      </c>
      <c r="B10" s="37">
        <v>9</v>
      </c>
      <c r="C10" s="37"/>
      <c r="D10" s="37"/>
      <c r="E10" s="37"/>
      <c r="F10" s="37"/>
      <c r="G10" s="37"/>
      <c r="H10" s="37"/>
      <c r="I10" s="37"/>
    </row>
    <row r="11" spans="1:9" x14ac:dyDescent="0.25">
      <c r="A11" s="36">
        <v>43896</v>
      </c>
      <c r="B11" s="37">
        <v>13</v>
      </c>
      <c r="C11" s="37"/>
      <c r="D11" s="37"/>
      <c r="E11" s="37"/>
      <c r="F11" s="37"/>
      <c r="G11" s="37"/>
      <c r="H11" s="37"/>
      <c r="I11" s="37"/>
    </row>
    <row r="12" spans="1:9" x14ac:dyDescent="0.25">
      <c r="A12" s="36">
        <v>43897</v>
      </c>
      <c r="B12" s="37">
        <v>21</v>
      </c>
      <c r="C12" s="37"/>
      <c r="D12" s="37"/>
      <c r="E12" s="37"/>
      <c r="F12" s="37"/>
      <c r="G12" s="37"/>
      <c r="H12" s="37"/>
      <c r="I12" s="37"/>
    </row>
    <row r="13" spans="1:9" x14ac:dyDescent="0.25">
      <c r="A13" s="36">
        <v>43898</v>
      </c>
      <c r="B13" s="37">
        <v>30</v>
      </c>
      <c r="C13" s="37"/>
      <c r="D13" s="37"/>
      <c r="E13" s="37"/>
      <c r="F13" s="37"/>
      <c r="G13" s="37"/>
      <c r="H13" s="37"/>
      <c r="I13" s="37"/>
    </row>
    <row r="14" spans="1:9" x14ac:dyDescent="0.25">
      <c r="A14" s="36">
        <v>43899</v>
      </c>
      <c r="B14" s="37">
        <v>39</v>
      </c>
      <c r="C14" s="37"/>
      <c r="D14" s="37"/>
      <c r="E14" s="37"/>
      <c r="F14" s="37"/>
      <c r="G14" s="37"/>
      <c r="H14" s="37"/>
      <c r="I14" s="37"/>
    </row>
    <row r="15" spans="1:9" x14ac:dyDescent="0.25">
      <c r="A15" s="36">
        <v>43900</v>
      </c>
      <c r="B15" s="37">
        <v>41</v>
      </c>
      <c r="C15" s="37"/>
      <c r="D15" s="37"/>
      <c r="E15" s="37"/>
      <c r="F15" s="37"/>
      <c r="G15" s="37"/>
      <c r="H15" s="37"/>
      <c r="I15" s="37"/>
    </row>
    <row r="16" spans="1:9" x14ac:dyDescent="0.25">
      <c r="A16" s="36">
        <v>43901</v>
      </c>
      <c r="B16" s="37">
        <v>59</v>
      </c>
      <c r="C16" s="37"/>
      <c r="D16" s="37"/>
      <c r="E16" s="37"/>
      <c r="F16" s="37"/>
      <c r="G16" s="37"/>
      <c r="H16" s="37"/>
      <c r="I16" s="37"/>
    </row>
    <row r="17" spans="1:9" x14ac:dyDescent="0.25">
      <c r="A17" s="36">
        <v>43902</v>
      </c>
      <c r="B17" s="37">
        <v>78</v>
      </c>
      <c r="C17" s="37"/>
      <c r="D17" s="37"/>
      <c r="E17" s="37"/>
      <c r="F17" s="37"/>
      <c r="G17" s="37"/>
      <c r="H17" s="37"/>
      <c r="I17" s="37"/>
    </row>
    <row r="18" spans="1:9" x14ac:dyDescent="0.25">
      <c r="A18" s="36">
        <v>43903</v>
      </c>
      <c r="B18" s="37">
        <v>112</v>
      </c>
      <c r="C18" s="37"/>
      <c r="D18" s="37"/>
      <c r="E18" s="37"/>
      <c r="F18" s="37"/>
      <c r="G18" s="37"/>
      <c r="H18" s="37"/>
      <c r="I18" s="37"/>
    </row>
    <row r="19" spans="1:9" x14ac:dyDescent="0.25">
      <c r="A19" s="36">
        <v>43904</v>
      </c>
      <c r="B19" s="37">
        <v>169</v>
      </c>
      <c r="C19" s="37"/>
      <c r="D19" s="37"/>
      <c r="E19" s="37"/>
      <c r="F19" s="37"/>
      <c r="G19" s="37"/>
      <c r="H19" s="37"/>
      <c r="I19" s="37"/>
    </row>
    <row r="20" spans="1:9" x14ac:dyDescent="0.25">
      <c r="A20" s="36">
        <v>43905</v>
      </c>
      <c r="B20" s="37">
        <v>245</v>
      </c>
      <c r="C20" s="37"/>
      <c r="D20" s="37"/>
      <c r="E20" s="37"/>
      <c r="F20" s="37"/>
      <c r="G20" s="37"/>
      <c r="H20" s="37"/>
      <c r="I20" s="37"/>
    </row>
    <row r="21" spans="1:9" x14ac:dyDescent="0.25">
      <c r="A21" s="36">
        <v>43906</v>
      </c>
      <c r="B21" s="37">
        <v>331</v>
      </c>
      <c r="C21" s="37"/>
      <c r="D21" s="37"/>
      <c r="E21" s="37"/>
      <c r="F21" s="37"/>
      <c r="G21" s="37"/>
      <c r="H21" s="37"/>
      <c r="I21" s="37"/>
    </row>
    <row r="22" spans="1:9" x14ac:dyDescent="0.25">
      <c r="A22" s="36">
        <v>43907</v>
      </c>
      <c r="B22" s="37">
        <v>448</v>
      </c>
      <c r="C22" s="37"/>
      <c r="D22" s="37"/>
      <c r="E22" s="37"/>
      <c r="F22" s="37"/>
      <c r="G22" s="37"/>
      <c r="H22" s="37"/>
      <c r="I22" s="37"/>
    </row>
    <row r="23" spans="1:9" x14ac:dyDescent="0.25">
      <c r="A23" s="36">
        <v>43908</v>
      </c>
      <c r="B23" s="37">
        <v>642</v>
      </c>
      <c r="C23" s="37"/>
      <c r="D23" s="37"/>
      <c r="E23" s="37"/>
      <c r="F23" s="37"/>
      <c r="G23" s="37"/>
      <c r="H23" s="37"/>
      <c r="I23" s="37"/>
    </row>
    <row r="24" spans="1:9" x14ac:dyDescent="0.25">
      <c r="A24" s="36">
        <v>43909</v>
      </c>
      <c r="B24" s="37">
        <v>785</v>
      </c>
      <c r="C24" s="37"/>
      <c r="D24" s="37"/>
      <c r="E24" s="37"/>
      <c r="F24" s="37"/>
      <c r="G24" s="37"/>
      <c r="H24" s="37"/>
      <c r="I24" s="37"/>
    </row>
    <row r="25" spans="1:9" x14ac:dyDescent="0.25">
      <c r="A25" s="36">
        <v>43910</v>
      </c>
      <c r="B25" s="37">
        <v>1020</v>
      </c>
      <c r="C25" s="37"/>
      <c r="D25" s="37"/>
      <c r="E25" s="37"/>
      <c r="F25" s="37"/>
      <c r="G25" s="37"/>
      <c r="H25" s="37"/>
      <c r="I25" s="37"/>
    </row>
    <row r="26" spans="1:9" x14ac:dyDescent="0.25">
      <c r="A26" s="36">
        <v>43911</v>
      </c>
      <c r="B26" s="37">
        <v>1280</v>
      </c>
      <c r="C26" s="37"/>
      <c r="D26" s="37"/>
      <c r="E26" s="37"/>
      <c r="F26" s="37"/>
      <c r="G26" s="37"/>
      <c r="H26" s="37"/>
      <c r="I26" s="37"/>
    </row>
    <row r="27" spans="1:9" x14ac:dyDescent="0.25">
      <c r="A27" s="36">
        <v>43912</v>
      </c>
      <c r="B27" s="37">
        <v>1600</v>
      </c>
      <c r="C27" s="37"/>
      <c r="D27" s="37"/>
      <c r="E27" s="37"/>
      <c r="F27" s="37"/>
      <c r="G27" s="37"/>
      <c r="H27" s="37"/>
      <c r="I27" s="37"/>
    </row>
    <row r="28" spans="1:9" x14ac:dyDescent="0.25">
      <c r="A28" s="36">
        <v>43913</v>
      </c>
      <c r="B28" s="37">
        <v>2060</v>
      </c>
      <c r="C28" s="37"/>
      <c r="D28" s="37"/>
      <c r="E28" s="37"/>
      <c r="F28" s="37"/>
      <c r="G28" s="37"/>
      <c r="H28" s="37"/>
      <c r="I28" s="37"/>
    </row>
    <row r="29" spans="1:9" x14ac:dyDescent="0.25">
      <c r="A29" s="36">
        <v>43914</v>
      </c>
      <c r="B29" s="37">
        <v>2362</v>
      </c>
      <c r="C29" s="37"/>
      <c r="D29" s="37"/>
      <c r="E29" s="37"/>
      <c r="F29" s="37"/>
      <c r="G29" s="37"/>
      <c r="H29" s="37"/>
      <c r="I29" s="37"/>
    </row>
    <row r="30" spans="1:9" x14ac:dyDescent="0.25">
      <c r="A30" s="36">
        <v>43915</v>
      </c>
      <c r="B30" s="37">
        <v>2995</v>
      </c>
      <c r="C30" s="37"/>
      <c r="D30" s="37"/>
      <c r="E30" s="37"/>
      <c r="F30" s="37"/>
      <c r="G30" s="37"/>
      <c r="H30" s="37"/>
      <c r="I30" s="37"/>
    </row>
    <row r="31" spans="1:9" x14ac:dyDescent="0.25">
      <c r="A31" s="36">
        <v>43916</v>
      </c>
      <c r="B31" s="37">
        <v>3544</v>
      </c>
      <c r="C31" s="37"/>
      <c r="D31" s="37"/>
      <c r="E31" s="37"/>
      <c r="F31" s="37"/>
      <c r="G31" s="37"/>
      <c r="H31" s="37"/>
      <c r="I31" s="37"/>
    </row>
    <row r="32" spans="1:9" x14ac:dyDescent="0.25">
      <c r="A32" s="36">
        <v>43917</v>
      </c>
      <c r="B32" s="37">
        <v>4268</v>
      </c>
      <c r="C32" s="37"/>
      <c r="D32" s="37"/>
      <c r="E32" s="37"/>
      <c r="F32" s="37"/>
      <c r="G32" s="37"/>
      <c r="H32" s="37"/>
      <c r="I32" s="37">
        <v>4268</v>
      </c>
    </row>
    <row r="33" spans="1:9" x14ac:dyDescent="0.25">
      <c r="A33" s="36">
        <v>43918</v>
      </c>
      <c r="B33" s="37">
        <v>5170</v>
      </c>
      <c r="C33" s="37"/>
      <c r="D33" s="37"/>
      <c r="E33" s="37"/>
      <c r="F33" s="37"/>
      <c r="G33" s="37"/>
      <c r="H33" s="37">
        <v>5170</v>
      </c>
      <c r="I33" s="66">
        <v>4961.8969166056868</v>
      </c>
    </row>
    <row r="34" spans="1:9" x14ac:dyDescent="0.25">
      <c r="A34" s="36">
        <v>43919</v>
      </c>
      <c r="B34" s="38">
        <v>5962</v>
      </c>
      <c r="C34" s="38"/>
      <c r="D34" s="38"/>
      <c r="E34" s="38"/>
      <c r="F34" s="38"/>
      <c r="G34" s="38">
        <v>5962</v>
      </c>
      <c r="H34" s="75">
        <v>6044.5294341523841</v>
      </c>
      <c r="I34" s="37">
        <v>5670.1519871260143</v>
      </c>
    </row>
    <row r="35" spans="1:9" x14ac:dyDescent="0.25">
      <c r="A35" s="36">
        <v>43920</v>
      </c>
      <c r="B35" s="38">
        <v>6408</v>
      </c>
      <c r="C35" s="38"/>
      <c r="D35" s="38"/>
      <c r="E35" s="38"/>
      <c r="F35" s="38">
        <v>6408</v>
      </c>
      <c r="G35" s="75">
        <v>6809.9784765581808</v>
      </c>
      <c r="H35" s="38">
        <v>6939.8691766441998</v>
      </c>
      <c r="I35" s="37">
        <v>6378.4070576463428</v>
      </c>
    </row>
    <row r="36" spans="1:9" x14ac:dyDescent="0.25">
      <c r="A36" s="36">
        <v>43921</v>
      </c>
      <c r="B36" s="38">
        <v>7443</v>
      </c>
      <c r="C36" s="38"/>
      <c r="D36" s="38"/>
      <c r="E36" s="38">
        <v>7443</v>
      </c>
      <c r="F36" s="67">
        <v>6890.4548061901642</v>
      </c>
      <c r="G36" s="38">
        <v>7708.1093843476601</v>
      </c>
      <c r="H36" s="38">
        <v>7835.2089191360155</v>
      </c>
      <c r="I36" s="38">
        <v>7086.6621281666703</v>
      </c>
    </row>
    <row r="37" spans="1:9" x14ac:dyDescent="0.25">
      <c r="A37" s="36">
        <v>43922</v>
      </c>
      <c r="B37" s="38">
        <v>8251</v>
      </c>
      <c r="C37" s="38"/>
      <c r="D37" s="38">
        <v>8251</v>
      </c>
      <c r="E37" s="75">
        <v>8335.1019777858601</v>
      </c>
      <c r="F37" s="38">
        <v>7372.1982491650906</v>
      </c>
      <c r="G37" s="38">
        <v>8606.2402921371395</v>
      </c>
      <c r="H37" s="38">
        <v>8730.5486616278322</v>
      </c>
      <c r="I37" s="38">
        <v>7794.9171986869987</v>
      </c>
    </row>
    <row r="38" spans="1:9" x14ac:dyDescent="0.25">
      <c r="A38" s="36">
        <v>43923</v>
      </c>
      <c r="B38" s="38">
        <v>9034</v>
      </c>
      <c r="C38" s="38">
        <v>9034</v>
      </c>
      <c r="D38" s="75">
        <v>9127.9234775119403</v>
      </c>
      <c r="E38" s="38">
        <v>9279.2229355487016</v>
      </c>
      <c r="F38" s="38">
        <v>7853.9416921400179</v>
      </c>
      <c r="G38" s="38">
        <v>9504.3711999266179</v>
      </c>
      <c r="H38" s="38">
        <v>9625.888404119647</v>
      </c>
      <c r="I38" s="38">
        <v>8503.1722692073272</v>
      </c>
    </row>
    <row r="39" spans="1:9" x14ac:dyDescent="0.25">
      <c r="A39" s="36">
        <v>43924</v>
      </c>
      <c r="B39" s="38"/>
      <c r="C39" s="38">
        <v>9827.4684212013144</v>
      </c>
      <c r="D39" s="38">
        <v>9996.4367572452938</v>
      </c>
      <c r="E39" s="38">
        <v>10223.343893311543</v>
      </c>
      <c r="F39" s="38">
        <v>8335.6851351149453</v>
      </c>
      <c r="G39" s="38">
        <v>10402.502107716096</v>
      </c>
      <c r="H39" s="38">
        <v>10521.228146611462</v>
      </c>
      <c r="I39" s="38">
        <v>9211.4273397276556</v>
      </c>
    </row>
    <row r="40" spans="1:9" x14ac:dyDescent="0.25">
      <c r="A40" s="36">
        <v>43925</v>
      </c>
      <c r="B40" s="38"/>
      <c r="C40" s="38">
        <v>10611.544494651434</v>
      </c>
      <c r="D40" s="38">
        <v>10864.950036978649</v>
      </c>
      <c r="E40" s="38">
        <v>11167.464851074386</v>
      </c>
      <c r="F40" s="38">
        <v>8817.4285780898717</v>
      </c>
      <c r="G40" s="38">
        <v>11300.633015505577</v>
      </c>
      <c r="H40" s="38">
        <v>11416.567889103279</v>
      </c>
      <c r="I40" s="38">
        <v>9919.6824102479841</v>
      </c>
    </row>
    <row r="41" spans="1:9" x14ac:dyDescent="0.25">
      <c r="A41" s="36">
        <v>43926</v>
      </c>
      <c r="B41" s="38"/>
      <c r="C41" s="38">
        <v>11395.620568101553</v>
      </c>
      <c r="D41" s="38">
        <v>11733.463316712003</v>
      </c>
      <c r="E41" s="38">
        <v>12111.585808837226</v>
      </c>
      <c r="F41" s="38">
        <v>9299.1720210647982</v>
      </c>
      <c r="G41" s="38">
        <v>12198.763923295057</v>
      </c>
      <c r="H41" s="38">
        <v>12311.907631595095</v>
      </c>
      <c r="I41" s="38">
        <v>10627.937480768313</v>
      </c>
    </row>
    <row r="42" spans="1:9" x14ac:dyDescent="0.25">
      <c r="A42" s="36">
        <v>43927</v>
      </c>
      <c r="B42" s="38"/>
      <c r="C42" s="38">
        <v>12179.696641551673</v>
      </c>
      <c r="D42" s="38">
        <v>12601.976596445356</v>
      </c>
      <c r="E42" s="38">
        <v>13055.706766600069</v>
      </c>
      <c r="F42" s="38">
        <v>9780.9154640397246</v>
      </c>
      <c r="G42" s="38">
        <v>13096.894831084535</v>
      </c>
      <c r="H42" s="38">
        <v>13207.24737408691</v>
      </c>
      <c r="I42" s="38">
        <v>11336.192551288639</v>
      </c>
    </row>
    <row r="43" spans="1:9" x14ac:dyDescent="0.25">
      <c r="A43" s="36">
        <v>43928</v>
      </c>
      <c r="B43" s="38"/>
      <c r="C43" s="38">
        <v>12963.772715001793</v>
      </c>
      <c r="D43" s="38">
        <v>13470.489876178712</v>
      </c>
      <c r="E43" s="38">
        <v>13999.827724362913</v>
      </c>
      <c r="F43" s="38">
        <v>10262.658907014651</v>
      </c>
      <c r="G43" s="38">
        <v>13995.025738874014</v>
      </c>
      <c r="H43" s="38">
        <v>14102.587116578725</v>
      </c>
      <c r="I43" s="38">
        <v>12044.447621808968</v>
      </c>
    </row>
    <row r="44" spans="1:9" x14ac:dyDescent="0.25">
      <c r="A44" s="36">
        <v>43929</v>
      </c>
      <c r="B44" s="38"/>
      <c r="C44" s="38">
        <v>13747.848788451913</v>
      </c>
      <c r="D44" s="38">
        <v>14339.003155912065</v>
      </c>
      <c r="E44" s="38">
        <v>14943.948682125752</v>
      </c>
      <c r="F44" s="38">
        <v>10744.402349989577</v>
      </c>
      <c r="G44" s="38">
        <v>14893.156646663494</v>
      </c>
      <c r="H44" s="38">
        <v>14997.926859070543</v>
      </c>
      <c r="I44" s="38">
        <v>12752.702692329296</v>
      </c>
    </row>
    <row r="45" spans="1:9" x14ac:dyDescent="0.25">
      <c r="A45" s="36">
        <v>43930</v>
      </c>
      <c r="B45" s="38"/>
      <c r="C45" s="38">
        <v>14531.924861902033</v>
      </c>
      <c r="D45" s="38">
        <v>15207.516435645419</v>
      </c>
      <c r="E45" s="38">
        <v>15888.069639888596</v>
      </c>
      <c r="F45" s="38">
        <v>11226.145792964504</v>
      </c>
      <c r="G45" s="38">
        <v>15791.287554452974</v>
      </c>
      <c r="H45" s="38">
        <v>15893.266601562358</v>
      </c>
      <c r="I45" s="38">
        <v>13460.957762849624</v>
      </c>
    </row>
    <row r="46" spans="1:9" x14ac:dyDescent="0.25">
      <c r="A46" s="36">
        <v>43931</v>
      </c>
      <c r="B46" s="38"/>
      <c r="C46" s="38">
        <v>15316.000935352153</v>
      </c>
      <c r="D46" s="38">
        <v>16076.029715378772</v>
      </c>
      <c r="E46" s="38">
        <v>16832.190597651435</v>
      </c>
      <c r="F46" s="38">
        <v>11707.88923593943</v>
      </c>
      <c r="G46" s="38">
        <v>16689.418462242451</v>
      </c>
      <c r="H46" s="38">
        <v>16788.606344054173</v>
      </c>
      <c r="I46" s="38">
        <v>14169.212833369951</v>
      </c>
    </row>
    <row r="47" spans="1:9" x14ac:dyDescent="0.25">
      <c r="A47" s="36">
        <v>43932</v>
      </c>
      <c r="B47" s="38"/>
      <c r="C47" s="38">
        <v>16100.077008802273</v>
      </c>
      <c r="D47" s="38">
        <v>16944.542995112126</v>
      </c>
      <c r="E47" s="38">
        <v>17776.311555414279</v>
      </c>
      <c r="F47" s="38">
        <v>12189.632678914357</v>
      </c>
      <c r="G47" s="38">
        <v>17587.549370031931</v>
      </c>
      <c r="H47" s="38">
        <v>17683.946086545988</v>
      </c>
      <c r="I47" s="38">
        <v>14877.46790389028</v>
      </c>
    </row>
    <row r="48" spans="1:9" x14ac:dyDescent="0.25">
      <c r="A48" s="36">
        <v>43933</v>
      </c>
      <c r="B48" s="38"/>
      <c r="C48" s="38">
        <v>16884.153082252393</v>
      </c>
      <c r="D48" s="38">
        <v>17813.056274845483</v>
      </c>
      <c r="E48" s="38">
        <v>18720.432513177122</v>
      </c>
      <c r="F48" s="38">
        <v>12671.376121889283</v>
      </c>
      <c r="G48" s="38">
        <v>18485.680277821411</v>
      </c>
      <c r="H48" s="38">
        <v>18579.285829037806</v>
      </c>
      <c r="I48" s="38">
        <v>15585.722974410608</v>
      </c>
    </row>
    <row r="49" spans="1:9" x14ac:dyDescent="0.25">
      <c r="A49" s="36">
        <v>43934</v>
      </c>
      <c r="B49" s="38"/>
      <c r="C49" s="38">
        <v>17668.229155702509</v>
      </c>
      <c r="D49" s="38">
        <v>18681.569554578833</v>
      </c>
      <c r="E49" s="38">
        <v>19664.553470939962</v>
      </c>
      <c r="F49" s="38">
        <v>13153.119564864211</v>
      </c>
      <c r="G49" s="38">
        <v>19383.811185610892</v>
      </c>
      <c r="H49" s="38">
        <v>19474.625571529621</v>
      </c>
      <c r="I49" s="38">
        <v>16293.978044930936</v>
      </c>
    </row>
    <row r="50" spans="1:9" x14ac:dyDescent="0.25">
      <c r="A50" s="36">
        <v>43935</v>
      </c>
      <c r="B50" s="38"/>
      <c r="C50" s="38">
        <v>18452.305229152633</v>
      </c>
      <c r="D50" s="38">
        <v>19550.08283431219</v>
      </c>
      <c r="E50" s="38">
        <v>20608.674428702805</v>
      </c>
      <c r="F50" s="38">
        <v>13634.863007839138</v>
      </c>
      <c r="G50" s="38">
        <v>20281.942093400368</v>
      </c>
      <c r="H50" s="38">
        <v>20369.965314021436</v>
      </c>
      <c r="I50" s="38">
        <v>17002.233115451265</v>
      </c>
    </row>
    <row r="51" spans="1:9" x14ac:dyDescent="0.25">
      <c r="A51" s="36">
        <v>43936</v>
      </c>
      <c r="B51" s="38"/>
      <c r="C51" s="38">
        <v>19236.381302602749</v>
      </c>
      <c r="D51" s="38">
        <v>20418.596114045544</v>
      </c>
      <c r="E51" s="38">
        <v>21552.795386465648</v>
      </c>
      <c r="F51" s="38">
        <v>14116.606450814064</v>
      </c>
      <c r="G51" s="38">
        <v>21180.073001189849</v>
      </c>
      <c r="H51" s="38">
        <v>21265.305056513251</v>
      </c>
      <c r="I51" s="38">
        <v>17710.48818597159</v>
      </c>
    </row>
    <row r="52" spans="1:9" x14ac:dyDescent="0.25">
      <c r="A52" s="36">
        <v>43937</v>
      </c>
      <c r="B52" s="38"/>
      <c r="C52" s="38">
        <v>20020.457376052869</v>
      </c>
      <c r="D52" s="38">
        <v>21287.109393778897</v>
      </c>
      <c r="E52" s="38">
        <v>22496.916344228488</v>
      </c>
      <c r="F52" s="38">
        <v>14598.349893788991</v>
      </c>
      <c r="G52" s="38">
        <v>22078.203908979329</v>
      </c>
      <c r="H52" s="38">
        <v>22160.644799005069</v>
      </c>
      <c r="I52" s="38">
        <v>18418.743256491922</v>
      </c>
    </row>
    <row r="53" spans="1:9" x14ac:dyDescent="0.25">
      <c r="A53" s="36">
        <v>43938</v>
      </c>
      <c r="B53" s="38"/>
      <c r="C53" s="38">
        <v>20804.533449502989</v>
      </c>
      <c r="D53" s="38">
        <v>22155.622673512251</v>
      </c>
      <c r="E53" s="38">
        <v>23441.037301991331</v>
      </c>
      <c r="F53" s="38">
        <v>15080.093336763917</v>
      </c>
      <c r="G53" s="38">
        <v>22976.334816768809</v>
      </c>
      <c r="H53" s="38">
        <v>23055.984541496884</v>
      </c>
      <c r="I53" s="38">
        <v>19126.998327012247</v>
      </c>
    </row>
    <row r="54" spans="1:9" x14ac:dyDescent="0.25">
      <c r="A54" s="36">
        <v>43939</v>
      </c>
      <c r="B54" s="38"/>
      <c r="C54" s="38">
        <v>21588.609522953109</v>
      </c>
      <c r="D54" s="38">
        <v>23024.135953245604</v>
      </c>
      <c r="E54" s="38">
        <v>24385.158259754171</v>
      </c>
      <c r="F54" s="38">
        <v>15561.836779738844</v>
      </c>
      <c r="G54" s="38">
        <v>23874.465724558286</v>
      </c>
      <c r="H54" s="38">
        <v>23951.324283988699</v>
      </c>
      <c r="I54" s="38">
        <v>19835.253397532579</v>
      </c>
    </row>
    <row r="55" spans="1:9" x14ac:dyDescent="0.25">
      <c r="A55" s="36">
        <v>43940</v>
      </c>
      <c r="B55" s="38"/>
      <c r="C55" s="38">
        <v>22372.685596403229</v>
      </c>
      <c r="D55" s="38">
        <v>23892.649232978958</v>
      </c>
      <c r="E55" s="38">
        <v>25329.279217517014</v>
      </c>
      <c r="F55" s="38">
        <v>16043.58022271377</v>
      </c>
      <c r="G55" s="38">
        <v>24772.596632347766</v>
      </c>
      <c r="H55" s="38">
        <v>24846.664026480517</v>
      </c>
      <c r="I55" s="38">
        <v>20543.508468052903</v>
      </c>
    </row>
    <row r="56" spans="1:9" x14ac:dyDescent="0.25">
      <c r="A56" s="36">
        <v>43941</v>
      </c>
      <c r="B56" s="38"/>
      <c r="C56" s="38">
        <v>23156.761669853349</v>
      </c>
      <c r="D56" s="38">
        <v>24761.162512712312</v>
      </c>
      <c r="E56" s="38">
        <v>26273.400175279854</v>
      </c>
      <c r="F56" s="38">
        <v>16525.323665688698</v>
      </c>
      <c r="G56" s="38">
        <v>25670.727540137246</v>
      </c>
      <c r="H56" s="38">
        <v>25742.003768972332</v>
      </c>
      <c r="I56" s="38">
        <v>21251.763538573236</v>
      </c>
    </row>
    <row r="57" spans="1:9" x14ac:dyDescent="0.25">
      <c r="A57" s="36">
        <v>43942</v>
      </c>
      <c r="B57" s="38"/>
      <c r="C57" s="38">
        <v>23940.837743303469</v>
      </c>
      <c r="D57" s="38">
        <v>25629.675792445665</v>
      </c>
      <c r="E57" s="38">
        <v>27217.521133042697</v>
      </c>
      <c r="F57" s="38">
        <v>17007.067108663625</v>
      </c>
      <c r="G57" s="38">
        <v>26568.858447926727</v>
      </c>
      <c r="H57" s="38">
        <v>26637.343511464147</v>
      </c>
      <c r="I57" s="38">
        <v>21960.01860909356</v>
      </c>
    </row>
    <row r="58" spans="1:9" x14ac:dyDescent="0.25">
      <c r="A58" s="36">
        <v>43943</v>
      </c>
      <c r="B58" s="38"/>
      <c r="C58" s="38">
        <v>24724.913816753586</v>
      </c>
      <c r="D58" s="38">
        <v>26498.189072179022</v>
      </c>
      <c r="E58" s="38">
        <v>28161.642090805541</v>
      </c>
      <c r="F58" s="38">
        <v>17488.810551638551</v>
      </c>
      <c r="G58" s="38">
        <v>27466.989355716203</v>
      </c>
      <c r="H58" s="38">
        <v>27532.683253955962</v>
      </c>
      <c r="I58" s="38">
        <v>22668.273679613892</v>
      </c>
    </row>
    <row r="59" spans="1:9" x14ac:dyDescent="0.25">
      <c r="A59" s="36">
        <v>43944</v>
      </c>
      <c r="B59" s="38"/>
      <c r="C59" s="38">
        <v>25508.989890203709</v>
      </c>
      <c r="D59" s="38">
        <v>27366.702351912376</v>
      </c>
      <c r="E59" s="38">
        <v>29105.76304856838</v>
      </c>
      <c r="F59" s="38">
        <v>17970.553994613478</v>
      </c>
      <c r="G59" s="38">
        <v>28365.120263505683</v>
      </c>
      <c r="H59" s="38">
        <v>28428.022996447777</v>
      </c>
      <c r="I59" s="38">
        <v>23376.528750134217</v>
      </c>
    </row>
    <row r="60" spans="1:9" x14ac:dyDescent="0.25">
      <c r="A60" s="36">
        <v>43945</v>
      </c>
      <c r="B60" s="38"/>
      <c r="C60" s="38">
        <v>26293.065963653826</v>
      </c>
      <c r="D60" s="38">
        <v>28235.215631645729</v>
      </c>
      <c r="E60" s="38">
        <v>30049.884006331224</v>
      </c>
      <c r="F60" s="38">
        <v>18452.297437588404</v>
      </c>
      <c r="G60" s="38">
        <v>29263.251171295164</v>
      </c>
      <c r="H60" s="38">
        <v>29323.362738939595</v>
      </c>
      <c r="I60" s="38">
        <v>24084.783820654542</v>
      </c>
    </row>
    <row r="61" spans="1:9" x14ac:dyDescent="0.25">
      <c r="A61" s="36">
        <v>43946</v>
      </c>
      <c r="B61" s="38"/>
      <c r="C61" s="38">
        <v>27077.142037103949</v>
      </c>
      <c r="D61" s="38">
        <v>29103.728911379083</v>
      </c>
      <c r="E61" s="38">
        <v>30994.004964094067</v>
      </c>
      <c r="F61" s="38">
        <v>18934.040880563331</v>
      </c>
      <c r="G61" s="38">
        <v>30161.38207908464</v>
      </c>
      <c r="H61" s="38">
        <v>30218.70248143141</v>
      </c>
      <c r="I61" s="38">
        <v>24793.038891174874</v>
      </c>
    </row>
    <row r="62" spans="1:9" x14ac:dyDescent="0.25">
      <c r="A62" s="36">
        <v>43947</v>
      </c>
      <c r="B62" s="38"/>
      <c r="C62" s="38">
        <v>27861.218110554066</v>
      </c>
      <c r="D62" s="38">
        <v>29972.242191112437</v>
      </c>
      <c r="E62" s="38">
        <v>31938.125921856907</v>
      </c>
      <c r="F62" s="38">
        <v>19415.784323538257</v>
      </c>
      <c r="G62" s="38">
        <v>31059.512986874121</v>
      </c>
      <c r="H62" s="38">
        <v>31114.042223923225</v>
      </c>
      <c r="I62" s="38">
        <v>25501.293961695199</v>
      </c>
    </row>
    <row r="63" spans="1:9" x14ac:dyDescent="0.25">
      <c r="A63" s="36">
        <v>43948</v>
      </c>
      <c r="B63" s="38"/>
      <c r="C63" s="38">
        <v>28645.294184004189</v>
      </c>
      <c r="D63" s="38">
        <v>30840.75547084579</v>
      </c>
      <c r="E63" s="38">
        <v>32882.24687961975</v>
      </c>
      <c r="F63" s="38">
        <v>19897.527766513187</v>
      </c>
      <c r="G63" s="38">
        <v>31957.643894663601</v>
      </c>
      <c r="H63" s="38">
        <v>32009.381966415043</v>
      </c>
      <c r="I63" s="38">
        <v>26209.549032215531</v>
      </c>
    </row>
    <row r="64" spans="1:9" x14ac:dyDescent="0.25">
      <c r="A64" s="36">
        <v>43949</v>
      </c>
      <c r="B64" s="38"/>
      <c r="C64" s="38">
        <v>29429.370257454306</v>
      </c>
      <c r="D64" s="38">
        <v>31709.268750579144</v>
      </c>
      <c r="E64" s="38">
        <v>33826.367837382597</v>
      </c>
      <c r="F64" s="38">
        <v>20379.271209488114</v>
      </c>
      <c r="G64" s="38">
        <v>32855.774802453081</v>
      </c>
      <c r="H64" s="38">
        <v>32904.721708906858</v>
      </c>
      <c r="I64" s="38">
        <v>26917.804102735856</v>
      </c>
    </row>
    <row r="65" spans="1:9" x14ac:dyDescent="0.25">
      <c r="A65" s="36">
        <v>43950</v>
      </c>
      <c r="B65" s="38"/>
      <c r="C65" s="38">
        <v>30213.446330904422</v>
      </c>
      <c r="D65" s="38">
        <v>32577.782030312501</v>
      </c>
      <c r="E65" s="38">
        <v>34770.488795145437</v>
      </c>
      <c r="F65" s="38">
        <v>20861.01465246304</v>
      </c>
      <c r="G65" s="38">
        <v>33753.905710242558</v>
      </c>
      <c r="H65" s="38">
        <v>33800.061451398673</v>
      </c>
      <c r="I65" s="38">
        <v>27626.059173256188</v>
      </c>
    </row>
    <row r="66" spans="1:9" x14ac:dyDescent="0.25">
      <c r="A66" s="39">
        <v>43951</v>
      </c>
      <c r="B66" s="38"/>
      <c r="C66" s="38">
        <v>30997.522404354546</v>
      </c>
      <c r="D66" s="38">
        <v>33446.295310045854</v>
      </c>
      <c r="E66" s="38">
        <v>35714.609752908276</v>
      </c>
      <c r="F66" s="38">
        <v>21342.758095437966</v>
      </c>
      <c r="G66" s="38">
        <v>34652.036618032034</v>
      </c>
      <c r="H66" s="38">
        <v>34695.401193890488</v>
      </c>
      <c r="I66" s="38">
        <v>28334.314243776513</v>
      </c>
    </row>
    <row r="67" spans="1:9" x14ac:dyDescent="0.25">
      <c r="A67" s="39">
        <v>43952</v>
      </c>
      <c r="B67" s="65"/>
      <c r="C67" s="65">
        <v>31781.598477804662</v>
      </c>
      <c r="D67" s="65">
        <v>34314.808589779204</v>
      </c>
      <c r="E67" s="65"/>
      <c r="F67" s="65"/>
      <c r="G67" s="65"/>
      <c r="H67" s="65"/>
      <c r="I67" s="65"/>
    </row>
    <row r="68" spans="1:9" x14ac:dyDescent="0.25">
      <c r="A68" s="39">
        <v>43953</v>
      </c>
      <c r="B68" s="65"/>
      <c r="C68" s="65">
        <v>32565.674551254786</v>
      </c>
      <c r="D68" s="65">
        <v>35183.321869512562</v>
      </c>
      <c r="E68" s="65"/>
      <c r="F68" s="65"/>
      <c r="G68" s="65"/>
      <c r="H68" s="65"/>
      <c r="I68" s="65"/>
    </row>
    <row r="69" spans="1:9" x14ac:dyDescent="0.25">
      <c r="A69" s="39">
        <v>43954</v>
      </c>
      <c r="B69" s="65"/>
      <c r="C69" s="65">
        <v>33349.750624704902</v>
      </c>
      <c r="D69" s="65">
        <v>36051.835149245919</v>
      </c>
      <c r="E69" s="65"/>
      <c r="F69" s="65"/>
      <c r="G69" s="65"/>
      <c r="H69" s="65"/>
      <c r="I69" s="65"/>
    </row>
    <row r="70" spans="1:9" x14ac:dyDescent="0.25">
      <c r="A70" s="39">
        <v>43955</v>
      </c>
      <c r="B70" s="65"/>
      <c r="C70" s="65">
        <v>34133.826698155026</v>
      </c>
      <c r="D70" s="65">
        <v>36920.348428979269</v>
      </c>
      <c r="E70" s="65"/>
      <c r="F70" s="65"/>
      <c r="G70" s="65"/>
      <c r="H70" s="65"/>
      <c r="I70" s="65"/>
    </row>
    <row r="71" spans="1:9" x14ac:dyDescent="0.25">
      <c r="A71" s="39">
        <v>43956</v>
      </c>
      <c r="B71" s="65"/>
      <c r="C71" s="65">
        <v>34917.902771605142</v>
      </c>
      <c r="D71" s="65">
        <v>37788.861708712619</v>
      </c>
      <c r="E71" s="65"/>
      <c r="F71" s="65"/>
      <c r="G71" s="65"/>
      <c r="H71" s="65"/>
      <c r="I71" s="65"/>
    </row>
    <row r="72" spans="1:9" x14ac:dyDescent="0.25">
      <c r="A72" s="39">
        <v>43957</v>
      </c>
      <c r="B72" s="65"/>
      <c r="C72" s="65">
        <v>35701.978845055266</v>
      </c>
      <c r="D72" s="65">
        <v>38657.374988445976</v>
      </c>
      <c r="E72" s="65"/>
      <c r="F72" s="65"/>
      <c r="G72" s="65"/>
      <c r="H72" s="65"/>
      <c r="I72" s="65"/>
    </row>
    <row r="73" spans="1:9" x14ac:dyDescent="0.25">
      <c r="A73" s="39">
        <v>43958</v>
      </c>
      <c r="B73" s="65"/>
      <c r="C73" s="65">
        <v>36486.054918505382</v>
      </c>
      <c r="D73" s="65">
        <v>39525.888268179333</v>
      </c>
      <c r="E73" s="65"/>
      <c r="F73" s="65"/>
      <c r="G73" s="65"/>
      <c r="H73" s="65"/>
      <c r="I73" s="65"/>
    </row>
    <row r="74" spans="1:9" x14ac:dyDescent="0.25">
      <c r="A74" s="39">
        <v>43959</v>
      </c>
      <c r="B74" s="65"/>
      <c r="C74" s="65">
        <v>37270.130991955506</v>
      </c>
      <c r="D74" s="65">
        <v>40394.401547912683</v>
      </c>
      <c r="E74" s="65"/>
      <c r="F74" s="65"/>
      <c r="G74" s="65"/>
      <c r="H74" s="65"/>
      <c r="I74" s="65"/>
    </row>
    <row r="75" spans="1:9" x14ac:dyDescent="0.25">
      <c r="A75" s="39">
        <v>43960</v>
      </c>
      <c r="B75" s="65"/>
      <c r="C75" s="65">
        <v>38054.207065405622</v>
      </c>
      <c r="D75" s="65">
        <v>41262.914827646033</v>
      </c>
      <c r="E75" s="65"/>
      <c r="F75" s="65"/>
      <c r="G75" s="65"/>
      <c r="H75" s="65"/>
      <c r="I75" s="65"/>
    </row>
    <row r="76" spans="1:9" x14ac:dyDescent="0.25">
      <c r="A76" s="39">
        <v>43961</v>
      </c>
      <c r="B76" s="65"/>
      <c r="C76" s="65">
        <v>38838.283138855739</v>
      </c>
      <c r="D76" s="65">
        <v>42131.428107379397</v>
      </c>
      <c r="E76" s="65"/>
      <c r="F76" s="65"/>
      <c r="G76" s="65"/>
      <c r="H76" s="65"/>
      <c r="I76" s="65"/>
    </row>
    <row r="77" spans="1:9" x14ac:dyDescent="0.25">
      <c r="A77" s="39">
        <v>43962</v>
      </c>
      <c r="B77" s="65"/>
      <c r="C77" s="65">
        <v>39622.359212305862</v>
      </c>
      <c r="D77" s="65">
        <v>42999.941387112747</v>
      </c>
      <c r="E77" s="65"/>
      <c r="F77" s="65"/>
      <c r="G77" s="65"/>
      <c r="H77" s="65"/>
      <c r="I77" s="65"/>
    </row>
    <row r="78" spans="1:9" x14ac:dyDescent="0.25">
      <c r="A78" s="39">
        <v>43963</v>
      </c>
      <c r="B78" s="65"/>
      <c r="C78" s="65">
        <v>40406.435285755979</v>
      </c>
      <c r="D78" s="65">
        <v>43868.454666846097</v>
      </c>
      <c r="E78" s="65"/>
      <c r="F78" s="65"/>
      <c r="G78" s="65"/>
      <c r="H78" s="65"/>
      <c r="I78" s="65"/>
    </row>
    <row r="79" spans="1:9" x14ac:dyDescent="0.25">
      <c r="A79" s="39">
        <v>43964</v>
      </c>
      <c r="B79" s="65"/>
      <c r="C79" s="65">
        <v>41190.511359206102</v>
      </c>
      <c r="D79" s="65">
        <v>44736.967946579462</v>
      </c>
      <c r="E79" s="65"/>
      <c r="F79" s="65"/>
      <c r="G79" s="65"/>
      <c r="H79" s="65"/>
      <c r="I79" s="65"/>
    </row>
    <row r="80" spans="1:9" x14ac:dyDescent="0.25">
      <c r="A80" s="39">
        <v>43965</v>
      </c>
      <c r="B80" s="65"/>
      <c r="C80" s="65">
        <v>41974.587432656219</v>
      </c>
      <c r="D80" s="65">
        <v>45605.481226312811</v>
      </c>
      <c r="E80" s="65"/>
      <c r="F80" s="65"/>
      <c r="G80" s="65"/>
      <c r="H80" s="65"/>
      <c r="I80" s="65"/>
    </row>
    <row r="81" spans="1:9" x14ac:dyDescent="0.25">
      <c r="A81" s="39">
        <v>43966</v>
      </c>
      <c r="B81" s="65"/>
      <c r="C81" s="65">
        <v>42758.663506106335</v>
      </c>
      <c r="D81" s="65">
        <v>46473.994506046161</v>
      </c>
      <c r="E81" s="65"/>
      <c r="F81" s="65"/>
      <c r="G81" s="65"/>
      <c r="H81" s="65"/>
      <c r="I81" s="65"/>
    </row>
    <row r="82" spans="1:9" x14ac:dyDescent="0.25">
      <c r="A82" s="39">
        <v>43967</v>
      </c>
      <c r="B82" s="65"/>
      <c r="C82" s="65">
        <v>43542.739579556459</v>
      </c>
      <c r="D82" s="65">
        <v>47342.507785779511</v>
      </c>
      <c r="E82" s="65"/>
      <c r="F82" s="65"/>
      <c r="G82" s="65"/>
      <c r="H82" s="65"/>
      <c r="I82" s="65"/>
    </row>
    <row r="83" spans="1:9" x14ac:dyDescent="0.25">
      <c r="A83" s="39">
        <v>43968</v>
      </c>
      <c r="B83" s="65"/>
      <c r="C83" s="65">
        <v>44326.815653006575</v>
      </c>
      <c r="D83" s="65">
        <v>48211.021065512876</v>
      </c>
      <c r="E83" s="65"/>
      <c r="F83" s="65"/>
      <c r="G83" s="65"/>
      <c r="H83" s="65"/>
      <c r="I83" s="65"/>
    </row>
    <row r="84" spans="1:9" x14ac:dyDescent="0.25">
      <c r="A84" s="39">
        <v>43969</v>
      </c>
      <c r="B84" s="65"/>
      <c r="C84" s="65">
        <v>45110.891726456699</v>
      </c>
      <c r="D84" s="65">
        <v>49079.534345246226</v>
      </c>
      <c r="E84" s="65"/>
      <c r="F84" s="65"/>
      <c r="G84" s="65"/>
      <c r="H84" s="65"/>
      <c r="I84" s="65"/>
    </row>
    <row r="85" spans="1:9" x14ac:dyDescent="0.25">
      <c r="A85" s="39">
        <v>43970</v>
      </c>
      <c r="B85" s="65"/>
      <c r="C85" s="65">
        <v>45894.967799906815</v>
      </c>
      <c r="D85" s="65">
        <v>49948.047624979576</v>
      </c>
      <c r="E85" s="65"/>
      <c r="F85" s="65"/>
      <c r="G85" s="65"/>
      <c r="H85" s="65"/>
      <c r="I85" s="65"/>
    </row>
    <row r="86" spans="1:9" x14ac:dyDescent="0.25">
      <c r="A86" s="39">
        <v>43971</v>
      </c>
      <c r="B86" s="65"/>
      <c r="C86" s="65">
        <v>46679.043873356939</v>
      </c>
      <c r="D86" s="65">
        <v>50816.56090471294</v>
      </c>
      <c r="E86" s="65"/>
      <c r="F86" s="65"/>
      <c r="G86" s="65"/>
      <c r="H86" s="65"/>
      <c r="I86" s="65"/>
    </row>
    <row r="87" spans="1:9" x14ac:dyDescent="0.25">
      <c r="A87" s="39">
        <v>43972</v>
      </c>
      <c r="B87" s="65"/>
      <c r="C87" s="65">
        <v>47463.119946807055</v>
      </c>
      <c r="D87" s="65">
        <v>51685.07418444629</v>
      </c>
      <c r="E87" s="65"/>
      <c r="F87" s="65"/>
      <c r="G87" s="65"/>
      <c r="H87" s="65"/>
      <c r="I87" s="65"/>
    </row>
    <row r="88" spans="1:9" x14ac:dyDescent="0.25">
      <c r="A88" s="39">
        <v>43973</v>
      </c>
      <c r="B88" s="65"/>
      <c r="C88" s="65">
        <v>48247.196020257179</v>
      </c>
      <c r="D88" s="65"/>
      <c r="E88" s="65"/>
      <c r="F88" s="65"/>
      <c r="G88" s="65"/>
      <c r="H88" s="65"/>
      <c r="I88" s="65"/>
    </row>
    <row r="89" spans="1:9" x14ac:dyDescent="0.25">
      <c r="A89" s="39">
        <v>43974</v>
      </c>
      <c r="B89" s="65"/>
      <c r="C89" s="65"/>
      <c r="D89" s="65"/>
      <c r="E89" s="65"/>
      <c r="F89" s="65"/>
      <c r="G89" s="65"/>
      <c r="H89" s="65"/>
      <c r="I89" s="65"/>
    </row>
    <row r="90" spans="1:9" x14ac:dyDescent="0.25">
      <c r="A90" s="39">
        <v>43975</v>
      </c>
      <c r="B90" s="65"/>
      <c r="C90" s="65"/>
      <c r="D90" s="65"/>
      <c r="E90" s="65"/>
      <c r="F90" s="65"/>
      <c r="G90" s="65"/>
      <c r="H90" s="65"/>
      <c r="I90" s="65"/>
    </row>
    <row r="91" spans="1:9" x14ac:dyDescent="0.25">
      <c r="A91" s="39">
        <v>43976</v>
      </c>
      <c r="B91" s="65"/>
      <c r="C91" s="65"/>
      <c r="D91" s="65"/>
      <c r="E91" s="65"/>
      <c r="F91" s="65"/>
      <c r="G91" s="65"/>
      <c r="H91" s="65"/>
      <c r="I91" s="65"/>
    </row>
    <row r="92" spans="1:9" x14ac:dyDescent="0.25">
      <c r="A92" s="39">
        <v>43977</v>
      </c>
      <c r="B92" s="65"/>
      <c r="C92" s="65"/>
      <c r="D92" s="65"/>
      <c r="E92" s="65"/>
      <c r="F92" s="65"/>
      <c r="G92" s="65"/>
      <c r="H92" s="65"/>
      <c r="I92" s="65"/>
    </row>
    <row r="93" spans="1:9" x14ac:dyDescent="0.25">
      <c r="A93" s="39">
        <v>43978</v>
      </c>
      <c r="B93" s="65"/>
      <c r="C93" s="65"/>
      <c r="D93" s="65"/>
      <c r="E93" s="65"/>
      <c r="F93" s="65"/>
      <c r="G93" s="65"/>
      <c r="H93" s="65"/>
      <c r="I93" s="65"/>
    </row>
    <row r="94" spans="1:9" x14ac:dyDescent="0.25">
      <c r="A94" s="39">
        <v>43979</v>
      </c>
      <c r="B94" s="65"/>
      <c r="C94" s="65"/>
      <c r="D94" s="65"/>
      <c r="E94" s="65"/>
      <c r="F94" s="65"/>
      <c r="G94" s="65"/>
      <c r="H94" s="65"/>
      <c r="I94" s="65"/>
    </row>
    <row r="95" spans="1:9" x14ac:dyDescent="0.25">
      <c r="A95" s="39">
        <v>43980</v>
      </c>
      <c r="B95" s="65"/>
      <c r="C95" s="65"/>
      <c r="D95" s="65"/>
      <c r="E95" s="65"/>
      <c r="F95" s="65"/>
      <c r="G95" s="65"/>
      <c r="H95" s="65"/>
      <c r="I95" s="65"/>
    </row>
    <row r="96" spans="1:9" x14ac:dyDescent="0.25">
      <c r="A96" s="39">
        <v>43981</v>
      </c>
      <c r="B96" s="65"/>
      <c r="C96" s="65"/>
      <c r="D96" s="65"/>
      <c r="E96" s="65"/>
      <c r="F96" s="65"/>
      <c r="G96" s="65"/>
      <c r="H96" s="65"/>
      <c r="I96" s="65"/>
    </row>
    <row r="97" spans="1:9" x14ac:dyDescent="0.25">
      <c r="A97" s="39">
        <v>43982</v>
      </c>
      <c r="B97" s="65"/>
      <c r="C97" s="65"/>
      <c r="D97" s="65"/>
      <c r="E97" s="65"/>
      <c r="F97" s="65"/>
      <c r="G97" s="65"/>
      <c r="H97" s="65"/>
      <c r="I97" s="65"/>
    </row>
    <row r="98" spans="1:9" x14ac:dyDescent="0.25">
      <c r="A98" s="39">
        <v>43983</v>
      </c>
      <c r="B98" s="65"/>
      <c r="C98" s="65"/>
      <c r="D98" s="65"/>
      <c r="E98" s="65"/>
      <c r="F98" s="65"/>
      <c r="G98" s="65"/>
      <c r="H98" s="65"/>
      <c r="I98" s="65"/>
    </row>
    <row r="99" spans="1:9" x14ac:dyDescent="0.25">
      <c r="A99" s="39">
        <v>43984</v>
      </c>
      <c r="B99" s="65"/>
      <c r="C99" s="65"/>
      <c r="D99" s="65"/>
      <c r="E99" s="65"/>
      <c r="F99" s="65"/>
      <c r="G99" s="65"/>
      <c r="H99" s="65"/>
      <c r="I99" s="6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93D1-1907-4EE9-956C-0BA51BDF9640}">
  <dimension ref="A1:H87"/>
  <sheetViews>
    <sheetView topLeftCell="A50" workbookViewId="0">
      <selection activeCell="C2" sqref="C2:C87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_xlfn.FORECAST.ETS.STAT($B$2:$B$37,$A$2:$A$37,1,1,1)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_xlfn.FORECAST.ETS.STAT($B$2:$B$37,$A$2:$A$37,2,1,1)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_xlfn.FORECAST.ETS.STAT($B$2:$B$37,$A$2:$A$37,3,1,1)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_xlfn.FORECAST.ETS.STAT($B$2:$B$37,$A$2:$A$37,4,1,1)</f>
        <v>3.1341078864317473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_xlfn.FORECAST.ETS.STAT($B$2:$B$37,$A$2:$A$37,5,1,1)</f>
        <v>4.6445297843571771E-2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_xlfn.FORECAST.ETS.STAT($B$2:$B$37,$A$2:$A$37,6,1,1)</f>
        <v>200.58290473163183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_xlfn.FORECAST.ETS.STAT($B$2:$B$37,$A$2:$A$37,7,1,1)</f>
        <v>248.8221591120284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  <c r="C37" s="31">
        <v>8251</v>
      </c>
      <c r="D37" s="31">
        <v>8251</v>
      </c>
      <c r="E37" s="31">
        <v>8251</v>
      </c>
    </row>
    <row r="38" spans="1:5" x14ac:dyDescent="0.25">
      <c r="A38" s="24">
        <v>43923</v>
      </c>
      <c r="C38" s="31">
        <f t="shared" ref="C38:C69" si="0">_xlfn.FORECAST.ETS(A38,$B$2:$B$37,$A$2:$A$37,1,1)</f>
        <v>9127.9234775119403</v>
      </c>
      <c r="D38" s="31">
        <f t="shared" ref="D38:D69" si="1">C38-_xlfn.FORECAST.ETS.CONFINT(A38,$B$2:$B$37,$A$2:$A$37,0.95,1,1)</f>
        <v>8859.0544964185156</v>
      </c>
      <c r="E38" s="31">
        <f t="shared" ref="E38:E69" si="2">C38+_xlfn.FORECAST.ETS.CONFINT(A38,$B$2:$B$37,$A$2:$A$37,0.95,1,1)</f>
        <v>9396.792458605365</v>
      </c>
    </row>
    <row r="39" spans="1:5" x14ac:dyDescent="0.25">
      <c r="A39" s="24">
        <v>43924</v>
      </c>
      <c r="C39" s="31">
        <f t="shared" si="0"/>
        <v>9996.4367572452938</v>
      </c>
      <c r="D39" s="31">
        <f t="shared" si="1"/>
        <v>9443.0366584725998</v>
      </c>
      <c r="E39" s="31">
        <f t="shared" si="2"/>
        <v>10549.836856017988</v>
      </c>
    </row>
    <row r="40" spans="1:5" x14ac:dyDescent="0.25">
      <c r="A40" s="24">
        <v>43925</v>
      </c>
      <c r="C40" s="31">
        <f t="shared" si="0"/>
        <v>10864.950036978649</v>
      </c>
      <c r="D40" s="31">
        <f t="shared" si="1"/>
        <v>9952.5525484143491</v>
      </c>
      <c r="E40" s="31">
        <f t="shared" si="2"/>
        <v>11777.347525542949</v>
      </c>
    </row>
    <row r="41" spans="1:5" x14ac:dyDescent="0.25">
      <c r="A41" s="24">
        <v>43926</v>
      </c>
      <c r="C41" s="31">
        <f t="shared" si="0"/>
        <v>11733.463316712003</v>
      </c>
      <c r="D41" s="31">
        <f t="shared" si="1"/>
        <v>10403.879318578762</v>
      </c>
      <c r="E41" s="31">
        <f t="shared" si="2"/>
        <v>13063.047314845244</v>
      </c>
    </row>
    <row r="42" spans="1:5" x14ac:dyDescent="0.25">
      <c r="A42" s="24">
        <v>43927</v>
      </c>
      <c r="C42" s="31">
        <f t="shared" si="0"/>
        <v>12601.976596445356</v>
      </c>
      <c r="D42" s="31">
        <f t="shared" si="1"/>
        <v>10805.013737110326</v>
      </c>
      <c r="E42" s="31">
        <f t="shared" si="2"/>
        <v>14398.939455780386</v>
      </c>
    </row>
    <row r="43" spans="1:5" x14ac:dyDescent="0.25">
      <c r="A43" s="24">
        <v>43928</v>
      </c>
      <c r="C43" s="31">
        <f t="shared" si="0"/>
        <v>13470.489876178712</v>
      </c>
      <c r="D43" s="31">
        <f t="shared" si="1"/>
        <v>11161.125144916365</v>
      </c>
      <c r="E43" s="31">
        <f t="shared" si="2"/>
        <v>15779.854607441059</v>
      </c>
    </row>
    <row r="44" spans="1:5" x14ac:dyDescent="0.25">
      <c r="A44" s="24">
        <v>43929</v>
      </c>
      <c r="C44" s="31">
        <f t="shared" si="0"/>
        <v>14339.003155912065</v>
      </c>
      <c r="D44" s="31">
        <f t="shared" si="1"/>
        <v>11475.977833591995</v>
      </c>
      <c r="E44" s="31">
        <f t="shared" si="2"/>
        <v>17202.028478232136</v>
      </c>
    </row>
    <row r="45" spans="1:5" x14ac:dyDescent="0.25">
      <c r="A45" s="24">
        <v>43930</v>
      </c>
      <c r="C45" s="31">
        <f t="shared" si="0"/>
        <v>15207.516435645419</v>
      </c>
      <c r="D45" s="31">
        <f t="shared" si="1"/>
        <v>11752.495209050794</v>
      </c>
      <c r="E45" s="31">
        <f t="shared" si="2"/>
        <v>18662.537662240044</v>
      </c>
    </row>
    <row r="46" spans="1:5" x14ac:dyDescent="0.25">
      <c r="A46" s="24">
        <v>43931</v>
      </c>
      <c r="C46" s="31">
        <f t="shared" si="0"/>
        <v>16076.029715378772</v>
      </c>
      <c r="D46" s="31">
        <f t="shared" si="1"/>
        <v>11993.041954245247</v>
      </c>
      <c r="E46" s="31">
        <f t="shared" si="2"/>
        <v>20159.017476512297</v>
      </c>
    </row>
    <row r="47" spans="1:5" x14ac:dyDescent="0.25">
      <c r="A47" s="24">
        <v>43932</v>
      </c>
      <c r="C47" s="31">
        <f t="shared" si="0"/>
        <v>16944.542995112126</v>
      </c>
      <c r="D47" s="31">
        <f t="shared" si="1"/>
        <v>12199.586019971732</v>
      </c>
      <c r="E47" s="31">
        <f t="shared" si="2"/>
        <v>21689.49997025252</v>
      </c>
    </row>
    <row r="48" spans="1:5" x14ac:dyDescent="0.25">
      <c r="A48" s="24">
        <v>43933</v>
      </c>
      <c r="C48" s="31">
        <f t="shared" si="0"/>
        <v>17813.056274845483</v>
      </c>
      <c r="D48" s="31">
        <f t="shared" si="1"/>
        <v>12373.800337957729</v>
      </c>
      <c r="E48" s="31">
        <f t="shared" si="2"/>
        <v>23252.312211733239</v>
      </c>
    </row>
    <row r="49" spans="1:5" x14ac:dyDescent="0.25">
      <c r="A49" s="24">
        <v>43934</v>
      </c>
      <c r="C49" s="31">
        <f t="shared" si="0"/>
        <v>18681.569554578833</v>
      </c>
      <c r="D49" s="31">
        <f t="shared" si="1"/>
        <v>12517.130815624649</v>
      </c>
      <c r="E49" s="31">
        <f t="shared" si="2"/>
        <v>24846.008293533017</v>
      </c>
    </row>
    <row r="50" spans="1:5" x14ac:dyDescent="0.25">
      <c r="A50" s="24">
        <v>43935</v>
      </c>
      <c r="C50" s="31">
        <f t="shared" si="0"/>
        <v>19550.08283431219</v>
      </c>
      <c r="D50" s="31">
        <f t="shared" si="1"/>
        <v>12630.843952062791</v>
      </c>
      <c r="E50" s="31">
        <f t="shared" si="2"/>
        <v>26469.32171656159</v>
      </c>
    </row>
    <row r="51" spans="1:5" x14ac:dyDescent="0.25">
      <c r="A51" s="24">
        <v>43936</v>
      </c>
      <c r="C51" s="31">
        <f t="shared" si="0"/>
        <v>20418.596114045544</v>
      </c>
      <c r="D51" s="31">
        <f t="shared" si="1"/>
        <v>12716.061405746292</v>
      </c>
      <c r="E51" s="31">
        <f t="shared" si="2"/>
        <v>28121.130822344796</v>
      </c>
    </row>
    <row r="52" spans="1:5" x14ac:dyDescent="0.25">
      <c r="A52" s="24">
        <v>43937</v>
      </c>
      <c r="C52" s="31">
        <f t="shared" si="0"/>
        <v>21287.109393778897</v>
      </c>
      <c r="D52" s="31">
        <f t="shared" si="1"/>
        <v>12773.785824764595</v>
      </c>
      <c r="E52" s="31">
        <f t="shared" si="2"/>
        <v>29800.432962793202</v>
      </c>
    </row>
    <row r="53" spans="1:5" x14ac:dyDescent="0.25">
      <c r="A53" s="24">
        <v>43938</v>
      </c>
      <c r="C53" s="31">
        <f t="shared" si="0"/>
        <v>22155.622673512251</v>
      </c>
      <c r="D53" s="31">
        <f t="shared" si="1"/>
        <v>12804.920612179174</v>
      </c>
      <c r="E53" s="31">
        <f t="shared" si="2"/>
        <v>31506.32473484533</v>
      </c>
    </row>
    <row r="54" spans="1:5" x14ac:dyDescent="0.25">
      <c r="A54" s="24">
        <v>43939</v>
      </c>
      <c r="C54" s="31">
        <f t="shared" si="0"/>
        <v>23024.135953245604</v>
      </c>
      <c r="D54" s="31">
        <f t="shared" si="1"/>
        <v>12810.285355383179</v>
      </c>
      <c r="E54" s="31">
        <f t="shared" si="2"/>
        <v>33237.986551108028</v>
      </c>
    </row>
    <row r="55" spans="1:5" x14ac:dyDescent="0.25">
      <c r="A55" s="24">
        <v>43940</v>
      </c>
      <c r="C55" s="31">
        <f t="shared" si="0"/>
        <v>23892.649232978958</v>
      </c>
      <c r="D55" s="31">
        <f t="shared" si="1"/>
        <v>12790.628077653697</v>
      </c>
      <c r="E55" s="31">
        <f t="shared" si="2"/>
        <v>34994.670388304221</v>
      </c>
    </row>
    <row r="56" spans="1:5" x14ac:dyDescent="0.25">
      <c r="A56" s="24">
        <v>43941</v>
      </c>
      <c r="C56" s="31">
        <f t="shared" si="0"/>
        <v>24761.162512712312</v>
      </c>
      <c r="D56" s="31">
        <f t="shared" si="1"/>
        <v>12746.635110896998</v>
      </c>
      <c r="E56" s="31">
        <f t="shared" si="2"/>
        <v>36775.689914527626</v>
      </c>
    </row>
    <row r="57" spans="1:5" x14ac:dyDescent="0.25">
      <c r="A57" s="24">
        <v>43942</v>
      </c>
      <c r="C57" s="31">
        <f t="shared" si="0"/>
        <v>25629.675792445665</v>
      </c>
      <c r="D57" s="31">
        <f t="shared" si="1"/>
        <v>12678.939154781146</v>
      </c>
      <c r="E57" s="31">
        <f t="shared" si="2"/>
        <v>38580.412430110184</v>
      </c>
    </row>
    <row r="58" spans="1:5" x14ac:dyDescent="0.25">
      <c r="A58" s="24">
        <v>43943</v>
      </c>
      <c r="C58" s="31">
        <f t="shared" si="0"/>
        <v>26498.189072179022</v>
      </c>
      <c r="D58" s="31">
        <f t="shared" si="1"/>
        <v>12588.125930824774</v>
      </c>
      <c r="E58" s="31">
        <f t="shared" si="2"/>
        <v>40408.252213533269</v>
      </c>
    </row>
    <row r="59" spans="1:5" x14ac:dyDescent="0.25">
      <c r="A59" s="24">
        <v>43944</v>
      </c>
      <c r="C59" s="31">
        <f t="shared" si="0"/>
        <v>27366.702351912376</v>
      </c>
      <c r="D59" s="31">
        <f t="shared" si="1"/>
        <v>12474.739732446587</v>
      </c>
      <c r="E59" s="31">
        <f t="shared" si="2"/>
        <v>42258.664971378166</v>
      </c>
    </row>
    <row r="60" spans="1:5" x14ac:dyDescent="0.25">
      <c r="A60" s="24">
        <v>43945</v>
      </c>
      <c r="C60" s="31">
        <f t="shared" si="0"/>
        <v>28235.215631645729</v>
      </c>
      <c r="D60" s="31">
        <f t="shared" si="1"/>
        <v>12339.288096484208</v>
      </c>
      <c r="E60" s="31">
        <f t="shared" si="2"/>
        <v>44131.143166807247</v>
      </c>
    </row>
    <row r="61" spans="1:5" x14ac:dyDescent="0.25">
      <c r="A61" s="24">
        <v>43946</v>
      </c>
      <c r="C61" s="31">
        <f t="shared" si="0"/>
        <v>29103.728911379083</v>
      </c>
      <c r="D61" s="31">
        <f t="shared" si="1"/>
        <v>12182.245767673005</v>
      </c>
      <c r="E61" s="31">
        <f t="shared" si="2"/>
        <v>46025.212055085161</v>
      </c>
    </row>
    <row r="62" spans="1:5" x14ac:dyDescent="0.25">
      <c r="A62" s="24">
        <v>43947</v>
      </c>
      <c r="C62" s="31">
        <f t="shared" si="0"/>
        <v>29972.242191112437</v>
      </c>
      <c r="D62" s="31">
        <f t="shared" si="1"/>
        <v>12004.058088257691</v>
      </c>
      <c r="E62" s="31">
        <f t="shared" si="2"/>
        <v>47940.426293967183</v>
      </c>
    </row>
    <row r="63" spans="1:5" x14ac:dyDescent="0.25">
      <c r="A63" s="24">
        <v>43948</v>
      </c>
      <c r="C63" s="31">
        <f t="shared" si="0"/>
        <v>30840.75547084579</v>
      </c>
      <c r="D63" s="31">
        <f t="shared" si="1"/>
        <v>11805.143915846762</v>
      </c>
      <c r="E63" s="31">
        <f t="shared" si="2"/>
        <v>49876.367025844818</v>
      </c>
    </row>
    <row r="64" spans="1:5" x14ac:dyDescent="0.25">
      <c r="A64" s="24">
        <v>43949</v>
      </c>
      <c r="C64" s="31">
        <f t="shared" si="0"/>
        <v>31709.268750579144</v>
      </c>
      <c r="D64" s="31">
        <f t="shared" si="1"/>
        <v>11585.898150836969</v>
      </c>
      <c r="E64" s="31">
        <f t="shared" si="2"/>
        <v>51832.639350321318</v>
      </c>
    </row>
    <row r="65" spans="1:5" x14ac:dyDescent="0.25">
      <c r="A65" s="24">
        <v>43950</v>
      </c>
      <c r="C65" s="31">
        <f t="shared" si="0"/>
        <v>32577.782030312501</v>
      </c>
      <c r="D65" s="31">
        <f t="shared" si="1"/>
        <v>11346.693938201079</v>
      </c>
      <c r="E65" s="31">
        <f t="shared" si="2"/>
        <v>53808.870122423919</v>
      </c>
    </row>
    <row r="66" spans="1:5" x14ac:dyDescent="0.25">
      <c r="A66" s="24">
        <v>43951</v>
      </c>
      <c r="C66" s="31">
        <f t="shared" si="0"/>
        <v>33446.295310045854</v>
      </c>
      <c r="D66" s="31">
        <f t="shared" si="1"/>
        <v>11087.884595736527</v>
      </c>
      <c r="E66" s="31">
        <f t="shared" si="2"/>
        <v>55804.706024355182</v>
      </c>
    </row>
    <row r="67" spans="1:5" x14ac:dyDescent="0.25">
      <c r="A67" s="24">
        <v>43952</v>
      </c>
      <c r="C67" s="31">
        <f t="shared" si="0"/>
        <v>34314.808589779204</v>
      </c>
      <c r="D67" s="31">
        <f t="shared" si="1"/>
        <v>10809.805311020533</v>
      </c>
      <c r="E67" s="31">
        <f t="shared" si="2"/>
        <v>57819.811868537872</v>
      </c>
    </row>
    <row r="68" spans="1:5" x14ac:dyDescent="0.25">
      <c r="A68" s="24">
        <v>43953</v>
      </c>
      <c r="C68" s="31">
        <f t="shared" si="0"/>
        <v>35183.321869512562</v>
      </c>
      <c r="D68" s="31">
        <f t="shared" si="1"/>
        <v>10512.774641597574</v>
      </c>
      <c r="E68" s="31">
        <f t="shared" si="2"/>
        <v>59853.869097427552</v>
      </c>
    </row>
    <row r="69" spans="1:5" x14ac:dyDescent="0.25">
      <c r="A69" s="24">
        <v>43954</v>
      </c>
      <c r="C69" s="31">
        <f t="shared" si="0"/>
        <v>36051.835149245919</v>
      </c>
      <c r="D69" s="31">
        <f t="shared" si="1"/>
        <v>10197.09584682067</v>
      </c>
      <c r="E69" s="31">
        <f t="shared" si="2"/>
        <v>61906.574451671171</v>
      </c>
    </row>
    <row r="70" spans="1:5" x14ac:dyDescent="0.25">
      <c r="A70" s="24">
        <v>43955</v>
      </c>
      <c r="C70" s="31">
        <f t="shared" ref="C70:C87" si="3">_xlfn.FORECAST.ETS(A70,$B$2:$B$37,$A$2:$A$37,1,1)</f>
        <v>36920.348428979269</v>
      </c>
      <c r="D70" s="31">
        <f t="shared" ref="D70:D101" si="4">C70-_xlfn.FORECAST.ETS.CONFINT(A70,$B$2:$B$37,$A$2:$A$37,0.95,1,1)</f>
        <v>9863.0580749014844</v>
      </c>
      <c r="E70" s="31">
        <f t="shared" ref="E70:E87" si="5">C70+_xlfn.FORECAST.ETS.CONFINT(A70,$B$2:$B$37,$A$2:$A$37,0.95,1,1)</f>
        <v>63977.638783057053</v>
      </c>
    </row>
    <row r="71" spans="1:5" x14ac:dyDescent="0.25">
      <c r="A71" s="24">
        <v>43956</v>
      </c>
      <c r="C71" s="31">
        <f t="shared" si="3"/>
        <v>37788.861708712619</v>
      </c>
      <c r="D71" s="31">
        <f t="shared" si="4"/>
        <v>9510.9374248136228</v>
      </c>
      <c r="E71" s="31">
        <f t="shared" si="5"/>
        <v>66066.785992611607</v>
      </c>
    </row>
    <row r="72" spans="1:5" x14ac:dyDescent="0.25">
      <c r="A72" s="24">
        <v>43957</v>
      </c>
      <c r="C72" s="31">
        <f t="shared" si="3"/>
        <v>38657.374988445976</v>
      </c>
      <c r="D72" s="31">
        <f t="shared" si="4"/>
        <v>9140.9978995283454</v>
      </c>
      <c r="E72" s="31">
        <f t="shared" si="5"/>
        <v>68173.752077363606</v>
      </c>
    </row>
    <row r="73" spans="1:5" x14ac:dyDescent="0.25">
      <c r="A73" s="24">
        <v>43958</v>
      </c>
      <c r="C73" s="31">
        <f t="shared" si="3"/>
        <v>39525.888268179333</v>
      </c>
      <c r="D73" s="31">
        <f t="shared" si="4"/>
        <v>8753.4922644832768</v>
      </c>
      <c r="E73" s="31">
        <f t="shared" si="5"/>
        <v>70298.284271875396</v>
      </c>
    </row>
    <row r="74" spans="1:5" x14ac:dyDescent="0.25">
      <c r="A74" s="24">
        <v>43959</v>
      </c>
      <c r="C74" s="31">
        <f t="shared" si="3"/>
        <v>40394.401547912683</v>
      </c>
      <c r="D74" s="31">
        <f t="shared" si="4"/>
        <v>8348.662823069797</v>
      </c>
      <c r="E74" s="31">
        <f t="shared" si="5"/>
        <v>72440.140272755569</v>
      </c>
    </row>
    <row r="75" spans="1:5" x14ac:dyDescent="0.25">
      <c r="A75" s="24">
        <v>43960</v>
      </c>
      <c r="C75" s="31">
        <f t="shared" si="3"/>
        <v>41262.914827646033</v>
      </c>
      <c r="D75" s="31">
        <f t="shared" si="4"/>
        <v>7926.742119180446</v>
      </c>
      <c r="E75" s="31">
        <f t="shared" si="5"/>
        <v>74599.08753611162</v>
      </c>
    </row>
    <row r="76" spans="1:5" x14ac:dyDescent="0.25">
      <c r="A76" s="24">
        <v>43961</v>
      </c>
      <c r="C76" s="31">
        <f t="shared" si="3"/>
        <v>42131.428107379397</v>
      </c>
      <c r="D76" s="31">
        <f t="shared" si="4"/>
        <v>7487.9535754103345</v>
      </c>
      <c r="E76" s="31">
        <f t="shared" si="5"/>
        <v>76774.902639348467</v>
      </c>
    </row>
    <row r="77" spans="1:5" x14ac:dyDescent="0.25">
      <c r="A77" s="24">
        <v>43962</v>
      </c>
      <c r="C77" s="31">
        <f t="shared" si="3"/>
        <v>42999.941387112747</v>
      </c>
      <c r="D77" s="31">
        <f t="shared" si="4"/>
        <v>7032.5120743001244</v>
      </c>
      <c r="E77" s="31">
        <f t="shared" si="5"/>
        <v>78967.370699925377</v>
      </c>
    </row>
    <row r="78" spans="1:5" x14ac:dyDescent="0.25">
      <c r="A78" s="24">
        <v>43963</v>
      </c>
      <c r="C78" s="31">
        <f t="shared" si="3"/>
        <v>43868.454666846097</v>
      </c>
      <c r="D78" s="31">
        <f t="shared" si="4"/>
        <v>6560.6244889967929</v>
      </c>
      <c r="E78" s="31">
        <f t="shared" si="5"/>
        <v>81176.284844695401</v>
      </c>
    </row>
    <row r="79" spans="1:5" x14ac:dyDescent="0.25">
      <c r="A79" s="24">
        <v>43964</v>
      </c>
      <c r="C79" s="31">
        <f t="shared" si="3"/>
        <v>44736.967946579462</v>
      </c>
      <c r="D79" s="31">
        <f t="shared" si="4"/>
        <v>6072.4901688562968</v>
      </c>
      <c r="E79" s="31">
        <f t="shared" si="5"/>
        <v>83401.445724302626</v>
      </c>
    </row>
    <row r="80" spans="1:5" x14ac:dyDescent="0.25">
      <c r="A80" s="24">
        <v>43965</v>
      </c>
      <c r="C80" s="31">
        <f t="shared" si="3"/>
        <v>45605.481226312811</v>
      </c>
      <c r="D80" s="31">
        <f t="shared" si="4"/>
        <v>5568.3013847925686</v>
      </c>
      <c r="E80" s="31">
        <f t="shared" si="5"/>
        <v>85642.661067833047</v>
      </c>
    </row>
    <row r="81" spans="1:5" x14ac:dyDescent="0.25">
      <c r="A81" s="24">
        <v>43966</v>
      </c>
      <c r="C81" s="31">
        <f t="shared" si="3"/>
        <v>46473.994506046161</v>
      </c>
      <c r="D81" s="31">
        <f t="shared" si="4"/>
        <v>5048.2437385651865</v>
      </c>
      <c r="E81" s="31">
        <f t="shared" si="5"/>
        <v>87899.745273527136</v>
      </c>
    </row>
    <row r="82" spans="1:5" x14ac:dyDescent="0.25">
      <c r="A82" s="24">
        <v>43967</v>
      </c>
      <c r="C82" s="31">
        <f t="shared" si="3"/>
        <v>47342.507785779511</v>
      </c>
      <c r="D82" s="31">
        <f t="shared" si="4"/>
        <v>4512.4965396761254</v>
      </c>
      <c r="E82" s="31">
        <f t="shared" si="5"/>
        <v>90172.519031882897</v>
      </c>
    </row>
    <row r="83" spans="1:5" x14ac:dyDescent="0.25">
      <c r="A83" s="24">
        <v>43968</v>
      </c>
      <c r="C83" s="31">
        <f t="shared" si="3"/>
        <v>48211.021065512876</v>
      </c>
      <c r="D83" s="31">
        <f t="shared" si="4"/>
        <v>3961.2331530995725</v>
      </c>
      <c r="E83" s="31">
        <f t="shared" si="5"/>
        <v>92460.808977926179</v>
      </c>
    </row>
    <row r="84" spans="1:5" x14ac:dyDescent="0.25">
      <c r="A84" s="24">
        <v>43969</v>
      </c>
      <c r="C84" s="31">
        <f t="shared" si="3"/>
        <v>49079.534345246226</v>
      </c>
      <c r="D84" s="31">
        <f t="shared" si="4"/>
        <v>3394.6213206847751</v>
      </c>
      <c r="E84" s="31">
        <f t="shared" si="5"/>
        <v>94764.447369807676</v>
      </c>
    </row>
    <row r="85" spans="1:5" x14ac:dyDescent="0.25">
      <c r="A85" s="24">
        <v>43970</v>
      </c>
      <c r="C85" s="31">
        <f t="shared" si="3"/>
        <v>49948.047624979576</v>
      </c>
      <c r="D85" s="31">
        <f t="shared" si="4"/>
        <v>2812.8234587411134</v>
      </c>
      <c r="E85" s="31">
        <f t="shared" si="5"/>
        <v>97083.271791218038</v>
      </c>
    </row>
    <row r="86" spans="1:5" x14ac:dyDescent="0.25">
      <c r="A86" s="24">
        <v>43971</v>
      </c>
      <c r="C86" s="31">
        <f t="shared" si="3"/>
        <v>50816.56090471294</v>
      </c>
      <c r="D86" s="31">
        <f t="shared" si="4"/>
        <v>2215.9969340281896</v>
      </c>
      <c r="E86" s="31">
        <f t="shared" si="5"/>
        <v>99417.124875397683</v>
      </c>
    </row>
    <row r="87" spans="1:5" x14ac:dyDescent="0.25">
      <c r="A87" s="24">
        <v>43972</v>
      </c>
      <c r="C87" s="31">
        <f t="shared" si="3"/>
        <v>51685.07418444629</v>
      </c>
      <c r="D87" s="31">
        <f t="shared" si="4"/>
        <v>1604.2943201250309</v>
      </c>
      <c r="E87" s="31">
        <f t="shared" si="5"/>
        <v>101765.85404876755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 2 0 2 0 - 0 4 - 0 1 T 0 0 : 1 6 : 4 0 . 5 7 5 0 0 7 7 + 0 1 : 0 0 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 C o l u m n s \ A S   ( A c c .   S u s p e c t s ) < / K e y > < / D i a g r a m O b j e c t K e y > < D i a g r a m O b j e c t K e y > < K e y > C o l u m n s \ A C   ( A c c .   C o n f i r m e d ) < / K e y > < / D i a g r a m O b j e c t K e y > < D i a g r a m O b j e c t K e y > < K e y > C o l u m n s \ A R   ( A c c .   R e c o v e r e d ) < / K e y > < / D i a g r a m O b j e c t K e y > < D i a g r a m O b j e c t K e y > < K e y > C o l u m n s \ A D   ( A c c .   D e a t h s ) < / K e y > < / D i a g r a m O b j e c t K e y > < D i a g r a m O b j e c t K e y > < K e y > C o l u m n s \ A N   ( A c c .   N e g a t i v e s ) < / K e y > < / D i a g r a m O b j e c t K e y > < D i a g r a m O b j e c t K e y > < K e y > C o l u m n s \ A H   ( A c c .   H o s p i t a l ) < / K e y > < / D i a g r a m O b j e c t K e y > < D i a g r a m O b j e c t K e y > < K e y > C o l u m n s \ A I   ( A c c .   I C U ) < / K e y > < / D i a g r a m O b j e c t K e y > < D i a g r a m O b j e c t K e y > < K e y > C o l u m n s \ A L   ( A c c .   P e n d i n g   L a b ) < / K e y > < / D i a g r a m O b j e c t K e y > < D i a g r a m O b j e c t K e y > < K e y > C o l u m n s \ A V   ( A c c .   S u r v e i l l a n c e ) < / K e y > < / D i a g r a m O b j e c t K e y > < D i a g r a m O b j e c t K e y > < K e y > C o l u m n s \ D N S   ( D a i l y   N e w   S u s p e c t s ) < / K e y > < / D i a g r a m O b j e c t K e y > < D i a g r a m O b j e c t K e y > < K e y > C o l u m n s \ D N C   ( D a i l y   N e w   C o n f i r m e d ) < / K e y > < / D i a g r a m O b j e c t K e y > < D i a g r a m O b j e c t K e y > < K e y > C o l u m n s \ D N R   ( D a i l y   N e w   R e c o v e r e d ) < / K e y > < / D i a g r a m O b j e c t K e y > < D i a g r a m O b j e c t K e y > < K e y > C o l u m n s \ D N D   ( D a i l y   N e w   D e a t h s ) < / K e y > < / D i a g r a m O b j e c t K e y > < D i a g r a m O b j e c t K e y > < K e y > C o l u m n s \ D N N   ( D a i l y   N e w   N e g a t i v e s ) < / K e y > < / D i a g r a m O b j e c t K e y > < D i a g r a m O b j e c t K e y > < K e y > C o l u m n s \ D N H   ( D a i l y   N e w   H o s p i t a l ) < / K e y > < / D i a g r a m O b j e c t K e y > < D i a g r a m O b j e c t K e y > < K e y > C o l u m n s \ D N I   ( D a i l y   N e w   I C U ) < / K e y > < / D i a g r a m O b j e c t K e y > < D i a g r a m O b j e c t K e y > < K e y > C o l u m n s \ D N L   ( D a i l y   N e w   P e n d i n g   L a b ) < / K e y > < / D i a g r a m O b j e c t K e y > < D i a g r a m O b j e c t K e y > < K e y > C o l u m n s \ D N V   ( D a i l y   N e w   S u r v e i l l a n c e ) < / K e y > < / D i a g r a m O b j e c t K e y > < D i a g r a m O b j e c t K e y > < K e y > C o l u m n s \ A c t i v e   C a s e s < / K e y > < / D i a g r a m O b j e c t K e y > < D i a g r a m O b j e c t K e y > < K e y > C o l u m n s \ D N S   /   P r e v   A S < / K e y > < / D i a g r a m O b j e c t K e y > < D i a g r a m O b j e c t K e y > < K e y > C o l u m n s \ D N C   /   P r e v   A C < / K e y > < / D i a g r a m O b j e c t K e y > < D i a g r a m O b j e c t K e y > < K e y > C o l u m n s \ D N R   /   P r e v   A R < / K e y > < / D i a g r a m O b j e c t K e y > < D i a g r a m O b j e c t K e y > < K e y > C o l u m n s \ D N D   /   P r e v   A D < / K e y > < / D i a g r a m O b j e c t K e y > < D i a g r a m O b j e c t K e y > < K e y > C o l u m n s \ D i f   D N S   v s   P r e v   D N S < / K e y > < / D i a g r a m O b j e c t K e y > < D i a g r a m O b j e c t K e y > < K e y > C o l u m n s \ D i f   D N C   v s   P r e v   D N C < / K e y > < / D i a g r a m O b j e c t K e y > < D i a g r a m O b j e c t K e y > < K e y > C o l u m n s \ A C   %   A S < / K e y > < / D i a g r a m O b j e c t K e y > < D i a g r a m O b j e c t K e y > < K e y > C o l u m n s \ A R   %   A C < / K e y > < / D i a g r a m O b j e c t K e y > < D i a g r a m O b j e c t K e y > < K e y > C o l u m n s \ A D   %   A C < / K e y > < / D i a g r a m O b j e c t K e y > < D i a g r a m O b j e c t K e y > < K e y > C o l u m n s \ A C   %   A N < / K e y > < / D i a g r a m O b j e c t K e y > < D i a g r a m O b j e c t K e y > < K e y > C o l u m n s \ A H   %   A C < / K e y > < / D i a g r a m O b j e c t K e y > < D i a g r a m O b j e c t K e y > < K e y > C o l u m n s \ A I   %   A H < / K e y > < / D i a g r a m O b j e c t K e y > < D i a g r a m O b j e c t K e y > < K e y > C o l u m n s \ A L   %   A S < / K e y > < / D i a g r a m O b j e c t K e y > < D i a g r a m O b j e c t K e y > < K e y > C o l u m n s \ A N   %   A S < / K e y > < / D i a g r a m O b j e c t K e y > < D i a g r a m O b j e c t K e y > < K e y > C o l u m n s \ D N C   %   D N S < / K e y > < / D i a g r a m O b j e c t K e y > < D i a g r a m O b j e c t K e y > < K e y > C o l u m n s \ D N C   %   D N N < / K e y > < / D i a g r a m O b j e c t K e y > < D i a g r a m O b j e c t K e y > < K e y > C o l u m n s \ R e p o r t   I D < / K e y > < / D i a g r a m O b j e c t K e y > < D i a g r a m O b j e c t K e y > < K e y > C o l u m n s \ W e e k 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 A S   ( A c c .   S u s p e c t s ) < / s t r i n g > < / k e y > < v a l u e > < i n t > 1 4 7 < / i n t > < / v a l u e > < / i t e m > < i t e m > < k e y > < s t r i n g > A C   ( A c c .   C o n f i r m e d ) < / s t r i n g > < / k e y > < v a l u e > < i n t > 1 5 9 < / i n t > < / v a l u e > < / i t e m > < i t e m > < k e y > < s t r i n g > A R   ( A c c .   R e c o v e r e d ) < / s t r i n g > < / k e y > < v a l u e > < i n t > 1 6 0 < / i n t > < / v a l u e > < / i t e m > < i t e m > < k e y > < s t r i n g > A D   ( A c c .   D e a t h s ) < / s t r i n g > < / k e y > < v a l u e > < i n t > 1 3 8 < / i n t > < / v a l u e > < / i t e m > < i t e m > < k e y > < s t r i n g > A N   ( A c c .   N e g a t i v e s ) < / s t r i n g > < / k e y > < v a l u e > < i n t > 1 5 7 < / i n t > < / v a l u e > < / i t e m > < i t e m > < k e y > < s t r i n g > A H   ( A c c .   H o s p i t a l ) < / s t r i n g > < / k e y > < v a l u e > < i n t > 1 4 6 < / i n t > < / v a l u e > < / i t e m > < i t e m > < k e y > < s t r i n g > A I   ( A c c .   I C U ) < / s t r i n g > < / k e y > < v a l u e > < i n t > 1 1 1 < / i n t > < / v a l u e > < / i t e m > < i t e m > < k e y > < s t r i n g > A L   ( A c c .   P e n d i n g   L a b ) < / s t r i n g > < / k e y > < v a l u e > < i n t > 1 6 7 < / i n t > < / v a l u e > < / i t e m > < i t e m > < k e y > < s t r i n g > A V   ( A c c .   S u r v e i l l a n c e ) < / s t r i n g > < / k e y > < v a l u e > < i n t > 1 7 0 < / i n t > < / v a l u e > < / i t e m > < i t e m > < k e y > < s t r i n g > D N S   ( D a i l y   N e w   S u s p e c t s ) < / s t r i n g > < / k e y > < v a l u e > < i n t > 1 9 5 < / i n t > < / v a l u e > < / i t e m > < i t e m > < k e y > < s t r i n g > D N C   ( D a i l y   N e w   C o n f i r m e d ) < / s t r i n g > < / k e y > < v a l u e > < i n t > 2 0 7 < / i n t > < / v a l u e > < / i t e m > < i t e m > < k e y > < s t r i n g > D N R   ( D a i l y   N e w   R e c o v e r e d ) < / s t r i n g > < / k e y > < v a l u e > < i n t > 2 0 8 < / i n t > < / v a l u e > < / i t e m > < i t e m > < k e y > < s t r i n g > D N D   ( D a i l y   N e w   D e a t h s ) < / s t r i n g > < / k e y > < v a l u e > < i n t > 1 8 6 < / i n t > < / v a l u e > < / i t e m > < i t e m > < k e y > < s t r i n g > D N N   ( D a i l y   N e w   N e g a t i v e s ) < / s t r i n g > < / k e y > < v a l u e > < i n t > 2 0 5 < / i n t > < / v a l u e > < / i t e m > < i t e m > < k e y > < s t r i n g > D N H   ( D a i l y   N e w   H o s p i t a l ) < / s t r i n g > < / k e y > < v a l u e > < i n t > 1 9 4 < / i n t > < / v a l u e > < / i t e m > < i t e m > < k e y > < s t r i n g > D N I   ( D a i l y   N e w   I C U ) < / s t r i n g > < / k e y > < v a l u e > < i n t > 1 5 9 < / i n t > < / v a l u e > < / i t e m > < i t e m > < k e y > < s t r i n g > D N L   ( D a i l y   N e w   P e n d i n g   L a b ) < / s t r i n g > < / k e y > < v a l u e > < i n t > 2 1 5 < / i n t > < / v a l u e > < / i t e m > < i t e m > < k e y > < s t r i n g > D N V   ( D a i l y   N e w   S u r v e i l l a n c e ) < / s t r i n g > < / k e y > < v a l u e > < i n t > 2 1 9 < / i n t > < / v a l u e > < / i t e m > < i t e m > < k e y > < s t r i n g > A c t i v e   C a s e s < / s t r i n g > < / k e y > < v a l u e > < i n t > 1 1 2 < / i n t > < / v a l u e > < / i t e m > < i t e m > < k e y > < s t r i n g > D N S   /   P r e v   A S < / s t r i n g > < / k e y > < v a l u e > < i n t > 1 2 1 < / i n t > < / v a l u e > < / i t e m > < i t e m > < k e y > < s t r i n g > D N C   /   P r e v   A C < / s t r i n g > < / k e y > < v a l u e > < i n t > 1 2 3 < / i n t > < / v a l u e > < / i t e m > < i t e m > < k e y > < s t r i n g > D N R   /   P r e v   A R < / s t r i n g > < / k e y > < v a l u e > < i n t > 1 2 3 < / i n t > < / v a l u e > < / i t e m > < i t e m > < k e y > < s t r i n g > D N D   /   P r e v   A D < / s t r i n g > < / k e y > < v a l u e > < i n t > 1 2 5 < / i n t > < / v a l u e > < / i t e m > < i t e m > < k e y > < s t r i n g > D i f   D N S   v s   P r e v   D N S < / s t r i n g > < / k e y > < v a l u e > < i n t > 1 5 9 < / i n t > < / v a l u e > < / i t e m > < i t e m > < k e y > < s t r i n g > D i f   D N C   v s   P r e v   D N C < / s t r i n g > < / k e y > < v a l u e > < i n t > 1 6 1 < / i n t > < / v a l u e > < / i t e m > < i t e m > < k e y > < s t r i n g > A C   %   A S < / s t r i n g > < / k e y > < v a l u e > < i n t > 8 6 < / i n t > < / v a l u e > < / i t e m > < i t e m > < k e y > < s t r i n g > A R   %   A C < / s t r i n g > < / k e y > < v a l u e > < i n t > 8 7 < / i n t > < / v a l u e > < / i t e m > < i t e m > < k e y > < s t r i n g > A D   %   A C < / s t r i n g > < / k e y > < v a l u e > < i n t > 8 8 < / i n t > < / v a l u e > < / i t e m > < i t e m > < k e y > < s t r i n g > A C   %   A N < / s t r i n g > < / k e y > < v a l u e > < i n t > 8 9 < / i n t > < / v a l u e > < / i t e m > < i t e m > < k e y > < s t r i n g > A H   %   A C < / s t r i n g > < / k e y > < v a l u e > < i n t > 8 8 < / i n t > < / v a l u e > < / i t e m > < i t e m > < k e y > < s t r i n g > A I   %   A H < / s t r i n g > < / k e y > < v a l u e > < i n t > 8 4 < / i n t > < / v a l u e > < / i t e m > < i t e m > < k e y > < s t r i n g > A L   %   A S < / s t r i n g > < / k e y > < v a l u e > < i n t > 8 4 < / i n t > < / v a l u e > < / i t e m > < i t e m > < k e y > < s t r i n g > A N   %   A S < / s t r i n g > < / k e y > < v a l u e > < i n t > 8 8 < / i n t > < / v a l u e > < / i t e m > < i t e m > < k e y > < s t r i n g > D N C   %   D N S < / s t r i n g > < / k e y > < v a l u e > < i n t > 1 0 6 < / i n t > < / v a l u e > < / i t e m > < i t e m > < k e y > < s t r i n g > D N C   %   D N N < / s t r i n g > < / k e y > < v a l u e > < i n t > 1 0 9 < / i n t > < / v a l u e > < / i t e m > < i t e m > < k e y > < s t r i n g > R e p o r t   I D < / s t r i n g > < / k e y > < v a l u e > < i n t > 9 4 < / i n t > < / v a l u e > < / i t e m > < i t e m > < k e y > < s t r i n g > W e e k < / s t r i n g > < / k e y > < v a l u e > < i n t > 7 1 < / i n t > < / v a l u e > < / i t e m > < i t e m > < k e y > < s t r i n g > M o n t h < / s t r i n g > < / k e y > < v a l u e > < i n t > 7 7 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 A S   ( A c c .   S u s p e c t s ) < / s t r i n g > < / k e y > < v a l u e > < i n t > 1 < / i n t > < / v a l u e > < / i t e m > < i t e m > < k e y > < s t r i n g > A C   ( A c c .   C o n f i r m e d ) < / s t r i n g > < / k e y > < v a l u e > < i n t > 2 < / i n t > < / v a l u e > < / i t e m > < i t e m > < k e y > < s t r i n g > A R   ( A c c .   R e c o v e r e d ) < / s t r i n g > < / k e y > < v a l u e > < i n t > 3 < / i n t > < / v a l u e > < / i t e m > < i t e m > < k e y > < s t r i n g > A D   ( A c c .   D e a t h s ) < / s t r i n g > < / k e y > < v a l u e > < i n t > 4 < / i n t > < / v a l u e > < / i t e m > < i t e m > < k e y > < s t r i n g > A N   ( A c c .   N e g a t i v e s ) < / s t r i n g > < / k e y > < v a l u e > < i n t > 5 < / i n t > < / v a l u e > < / i t e m > < i t e m > < k e y > < s t r i n g > A H   ( A c c .   H o s p i t a l ) < / s t r i n g > < / k e y > < v a l u e > < i n t > 6 < / i n t > < / v a l u e > < / i t e m > < i t e m > < k e y > < s t r i n g > A I   ( A c c .   I C U ) < / s t r i n g > < / k e y > < v a l u e > < i n t > 7 < / i n t > < / v a l u e > < / i t e m > < i t e m > < k e y > < s t r i n g > A L   ( A c c .   P e n d i n g   L a b ) < / s t r i n g > < / k e y > < v a l u e > < i n t > 8 < / i n t > < / v a l u e > < / i t e m > < i t e m > < k e y > < s t r i n g > A V   ( A c c .   S u r v e i l l a n c e ) < / s t r i n g > < / k e y > < v a l u e > < i n t > 9 < / i n t > < / v a l u e > < / i t e m > < i t e m > < k e y > < s t r i n g > D N S   ( D a i l y   N e w   S u s p e c t s ) < / s t r i n g > < / k e y > < v a l u e > < i n t > 1 0 < / i n t > < / v a l u e > < / i t e m > < i t e m > < k e y > < s t r i n g > D N C   ( D a i l y   N e w   C o n f i r m e d ) < / s t r i n g > < / k e y > < v a l u e > < i n t > 1 1 < / i n t > < / v a l u e > < / i t e m > < i t e m > < k e y > < s t r i n g > D N R   ( D a i l y   N e w   R e c o v e r e d ) < / s t r i n g > < / k e y > < v a l u e > < i n t > 1 2 < / i n t > < / v a l u e > < / i t e m > < i t e m > < k e y > < s t r i n g > D N D   ( D a i l y   N e w   D e a t h s ) < / s t r i n g > < / k e y > < v a l u e > < i n t > 1 3 < / i n t > < / v a l u e > < / i t e m > < i t e m > < k e y > < s t r i n g > D N N   ( D a i l y   N e w   N e g a t i v e s ) < / s t r i n g > < / k e y > < v a l u e > < i n t > 1 4 < / i n t > < / v a l u e > < / i t e m > < i t e m > < k e y > < s t r i n g > D N H   ( D a i l y   N e w   H o s p i t a l ) < / s t r i n g > < / k e y > < v a l u e > < i n t > 1 5 < / i n t > < / v a l u e > < / i t e m > < i t e m > < k e y > < s t r i n g > D N I   ( D a i l y   N e w   I C U ) < / s t r i n g > < / k e y > < v a l u e > < i n t > 1 6 < / i n t > < / v a l u e > < / i t e m > < i t e m > < k e y > < s t r i n g > D N L   ( D a i l y   N e w   P e n d i n g   L a b ) < / s t r i n g > < / k e y > < v a l u e > < i n t > 1 7 < / i n t > < / v a l u e > < / i t e m > < i t e m > < k e y > < s t r i n g > D N V   ( D a i l y   N e w   S u r v e i l l a n c e ) < / s t r i n g > < / k e y > < v a l u e > < i n t > 1 8 < / i n t > < / v a l u e > < / i t e m > < i t e m > < k e y > < s t r i n g > A c t i v e   C a s e s < / s t r i n g > < / k e y > < v a l u e > < i n t > 1 9 < / i n t > < / v a l u e > < / i t e m > < i t e m > < k e y > < s t r i n g > D N S   /   P r e v   A S < / s t r i n g > < / k e y > < v a l u e > < i n t > 2 0 < / i n t > < / v a l u e > < / i t e m > < i t e m > < k e y > < s t r i n g > D N C   /   P r e v   A C < / s t r i n g > < / k e y > < v a l u e > < i n t > 2 1 < / i n t > < / v a l u e > < / i t e m > < i t e m > < k e y > < s t r i n g > D N R   /   P r e v   A R < / s t r i n g > < / k e y > < v a l u e > < i n t > 2 2 < / i n t > < / v a l u e > < / i t e m > < i t e m > < k e y > < s t r i n g > D N D   /   P r e v   A D < / s t r i n g > < / k e y > < v a l u e > < i n t > 2 3 < / i n t > < / v a l u e > < / i t e m > < i t e m > < k e y > < s t r i n g > D i f   D N S   v s   P r e v   D N S < / s t r i n g > < / k e y > < v a l u e > < i n t > 2 4 < / i n t > < / v a l u e > < / i t e m > < i t e m > < k e y > < s t r i n g > D i f   D N C   v s   P r e v   D N C < / s t r i n g > < / k e y > < v a l u e > < i n t > 2 5 < / i n t > < / v a l u e > < / i t e m > < i t e m > < k e y > < s t r i n g > A C   %   A S < / s t r i n g > < / k e y > < v a l u e > < i n t > 2 6 < / i n t > < / v a l u e > < / i t e m > < i t e m > < k e y > < s t r i n g > A R   %   A C < / s t r i n g > < / k e y > < v a l u e > < i n t > 2 7 < / i n t > < / v a l u e > < / i t e m > < i t e m > < k e y > < s t r i n g > A D   %   A C < / s t r i n g > < / k e y > < v a l u e > < i n t > 2 8 < / i n t > < / v a l u e > < / i t e m > < i t e m > < k e y > < s t r i n g > A C   %   A N < / s t r i n g > < / k e y > < v a l u e > < i n t > 2 9 < / i n t > < / v a l u e > < / i t e m > < i t e m > < k e y > < s t r i n g > A H   %   A C < / s t r i n g > < / k e y > < v a l u e > < i n t > 3 0 < / i n t > < / v a l u e > < / i t e m > < i t e m > < k e y > < s t r i n g > A I   %   A H < / s t r i n g > < / k e y > < v a l u e > < i n t > 3 1 < / i n t > < / v a l u e > < / i t e m > < i t e m > < k e y > < s t r i n g > A L   %   A S < / s t r i n g > < / k e y > < v a l u e > < i n t > 3 2 < / i n t > < / v a l u e > < / i t e m > < i t e m > < k e y > < s t r i n g > A N   %   A S < / s t r i n g > < / k e y > < v a l u e > < i n t > 3 3 < / i n t > < / v a l u e > < / i t e m > < i t e m > < k e y > < s t r i n g > D N C   %   D N S < / s t r i n g > < / k e y > < v a l u e > < i n t > 3 4 < / i n t > < / v a l u e > < / i t e m > < i t e m > < k e y > < s t r i n g > D N C   %   D N N < / s t r i n g > < / k e y > < v a l u e > < i n t > 3 5 < / i n t > < / v a l u e > < / i t e m > < i t e m > < k e y > < s t r i n g > R e p o r t   I D < / s t r i n g > < / k e y > < v a l u e > < i n t > 3 6 < / i n t > < / v a l u e > < / i t e m > < i t e m > < k e y > < s t r i n g > W e e k < / s t r i n g > < / k e y > < v a l u e > < i n t > 3 7 < / i n t > < / v a l u e > < / i t e m > < i t e m > < k e y > < s t r i n g > M o n t h < / s t r i n g > < / k e y > < v a l u e > < i n t > 3 8 < / i n t > < / v a l u e > < / i t e m > < i t e m > < k e y > < s t r i n g > W e e k d a y 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279A82D-FE5A-44E8-8195-AF68A0E1FCB3}">
  <ds:schemaRefs/>
</ds:datastoreItem>
</file>

<file path=customXml/itemProps10.xml><?xml version="1.0" encoding="utf-8"?>
<ds:datastoreItem xmlns:ds="http://schemas.openxmlformats.org/officeDocument/2006/customXml" ds:itemID="{B0127221-8049-44A9-A419-B7F2CE2BCA58}">
  <ds:schemaRefs/>
</ds:datastoreItem>
</file>

<file path=customXml/itemProps11.xml><?xml version="1.0" encoding="utf-8"?>
<ds:datastoreItem xmlns:ds="http://schemas.openxmlformats.org/officeDocument/2006/customXml" ds:itemID="{AADA3358-5B9D-40D0-85DB-A46350AB9512}">
  <ds:schemaRefs/>
</ds:datastoreItem>
</file>

<file path=customXml/itemProps12.xml><?xml version="1.0" encoding="utf-8"?>
<ds:datastoreItem xmlns:ds="http://schemas.openxmlformats.org/officeDocument/2006/customXml" ds:itemID="{6820EA90-B968-47E1-862F-F4C380DB55D9}">
  <ds:schemaRefs/>
</ds:datastoreItem>
</file>

<file path=customXml/itemProps13.xml><?xml version="1.0" encoding="utf-8"?>
<ds:datastoreItem xmlns:ds="http://schemas.openxmlformats.org/officeDocument/2006/customXml" ds:itemID="{B6D991EF-BE95-438F-8C6B-4C2BFC04AD92}">
  <ds:schemaRefs/>
</ds:datastoreItem>
</file>

<file path=customXml/itemProps14.xml><?xml version="1.0" encoding="utf-8"?>
<ds:datastoreItem xmlns:ds="http://schemas.openxmlformats.org/officeDocument/2006/customXml" ds:itemID="{A1A6CCB6-DD13-4493-9AA9-3534379205FC}">
  <ds:schemaRefs/>
</ds:datastoreItem>
</file>

<file path=customXml/itemProps15.xml><?xml version="1.0" encoding="utf-8"?>
<ds:datastoreItem xmlns:ds="http://schemas.openxmlformats.org/officeDocument/2006/customXml" ds:itemID="{C0F903F5-D1AD-4F91-98F9-4FCAD8C4B4C5}">
  <ds:schemaRefs/>
</ds:datastoreItem>
</file>

<file path=customXml/itemProps16.xml><?xml version="1.0" encoding="utf-8"?>
<ds:datastoreItem xmlns:ds="http://schemas.openxmlformats.org/officeDocument/2006/customXml" ds:itemID="{083B8327-DA99-42D4-9F8F-94F80D2D6C2D}">
  <ds:schemaRefs/>
</ds:datastoreItem>
</file>

<file path=customXml/itemProps2.xml><?xml version="1.0" encoding="utf-8"?>
<ds:datastoreItem xmlns:ds="http://schemas.openxmlformats.org/officeDocument/2006/customXml" ds:itemID="{BA3237FF-D998-4E99-B4BD-BE0809D75314}">
  <ds:schemaRefs/>
</ds:datastoreItem>
</file>

<file path=customXml/itemProps3.xml><?xml version="1.0" encoding="utf-8"?>
<ds:datastoreItem xmlns:ds="http://schemas.openxmlformats.org/officeDocument/2006/customXml" ds:itemID="{FA2EA1EE-45A8-4C89-BC9B-FBC5E5FC30FF}">
  <ds:schemaRefs/>
</ds:datastoreItem>
</file>

<file path=customXml/itemProps4.xml><?xml version="1.0" encoding="utf-8"?>
<ds:datastoreItem xmlns:ds="http://schemas.openxmlformats.org/officeDocument/2006/customXml" ds:itemID="{36DB0EDF-8E97-486C-B0D5-6798B9B94784}">
  <ds:schemaRefs/>
</ds:datastoreItem>
</file>

<file path=customXml/itemProps5.xml><?xml version="1.0" encoding="utf-8"?>
<ds:datastoreItem xmlns:ds="http://schemas.openxmlformats.org/officeDocument/2006/customXml" ds:itemID="{322B42C5-87CC-4F30-AE2D-9FB3B22ECE1F}">
  <ds:schemaRefs/>
</ds:datastoreItem>
</file>

<file path=customXml/itemProps6.xml><?xml version="1.0" encoding="utf-8"?>
<ds:datastoreItem xmlns:ds="http://schemas.openxmlformats.org/officeDocument/2006/customXml" ds:itemID="{16EAC2E4-75E0-47F9-9457-F3F58504791C}">
  <ds:schemaRefs/>
</ds:datastoreItem>
</file>

<file path=customXml/itemProps7.xml><?xml version="1.0" encoding="utf-8"?>
<ds:datastoreItem xmlns:ds="http://schemas.openxmlformats.org/officeDocument/2006/customXml" ds:itemID="{2C6F59E7-3F1C-4859-A6D1-225720BF2EED}">
  <ds:schemaRefs/>
</ds:datastoreItem>
</file>

<file path=customXml/itemProps8.xml><?xml version="1.0" encoding="utf-8"?>
<ds:datastoreItem xmlns:ds="http://schemas.openxmlformats.org/officeDocument/2006/customXml" ds:itemID="{8A010FBC-EFCF-4AFD-AA36-D90FC24AA799}">
  <ds:schemaRefs/>
</ds:datastoreItem>
</file>

<file path=customXml/itemProps9.xml><?xml version="1.0" encoding="utf-8"?>
<ds:datastoreItem xmlns:ds="http://schemas.openxmlformats.org/officeDocument/2006/customXml" ds:itemID="{36EDB43A-E3D1-4DE2-82BA-F3975BFFD7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AC Region</vt:lpstr>
      <vt:lpstr>AC Age</vt:lpstr>
      <vt:lpstr>Symptoms</vt:lpstr>
      <vt:lpstr>DND Age</vt:lpstr>
      <vt:lpstr>Week</vt:lpstr>
      <vt:lpstr>Weekday</vt:lpstr>
      <vt:lpstr>F AC</vt:lpstr>
      <vt:lpstr>F AC0401</vt:lpstr>
      <vt:lpstr>F AC0402</vt:lpstr>
      <vt:lpstr>F DNC</vt:lpstr>
      <vt:lpstr>F DNC0401</vt:lpstr>
      <vt:lpstr>F DNC0402</vt:lpstr>
      <vt:lpstr>F AD</vt:lpstr>
      <vt:lpstr>F AD0402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2020-04-02T14:57:41Z</dcterms:modified>
</cp:coreProperties>
</file>