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mi\Desktop\"/>
    </mc:Choice>
  </mc:AlternateContent>
  <xr:revisionPtr revIDLastSave="0" documentId="13_ncr:1_{B834FA41-DB56-426C-93E0-7FA0CB3C7B76}" xr6:coauthVersionLast="45" xr6:coauthVersionMax="45" xr10:uidLastSave="{00000000-0000-0000-0000-000000000000}"/>
  <bookViews>
    <workbookView xWindow="-27990" yWindow="-120" windowWidth="28110" windowHeight="16440" tabRatio="758" firstSheet="4" activeTab="15" xr2:uid="{690E66F5-A47F-45E5-A75B-442D4617D3F3}"/>
  </bookViews>
  <sheets>
    <sheet name="Data" sheetId="1" r:id="rId1"/>
    <sheet name="AC Region" sheetId="26" r:id="rId2"/>
    <sheet name="AC Age" sheetId="25" r:id="rId3"/>
    <sheet name="Symptoms" sheetId="24" r:id="rId4"/>
    <sheet name="DND Age" sheetId="23" r:id="rId5"/>
    <sheet name="Week" sheetId="17" r:id="rId6"/>
    <sheet name="Weekday" sheetId="16" r:id="rId7"/>
    <sheet name="FCT AC" sheetId="15" r:id="rId8"/>
    <sheet name="FCT AC 0331" sheetId="29" r:id="rId9"/>
    <sheet name="FCT AC 0401" sheetId="31" r:id="rId10"/>
    <sheet name="FCT DNC" sheetId="14" r:id="rId11"/>
    <sheet name="FCT DNC 0331" sheetId="30" r:id="rId12"/>
    <sheet name="FCT DNC 0401" sheetId="32" r:id="rId13"/>
    <sheet name="Evolution" sheetId="7" r:id="rId14"/>
    <sheet name="RoG" sheetId="18" r:id="rId15"/>
    <sheet name="Share AS" sheetId="19" r:id="rId16"/>
  </sheets>
  <definedNames>
    <definedName name="_xlcn.WorksheetConnection_COVID19PT.xlsxData1" hidden="1">Data[]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" name="Data" connection="WorksheetConnection_COVID19 PT.xlsx!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37" i="23" l="1"/>
  <c r="AD37" i="23"/>
  <c r="AC37" i="23"/>
  <c r="AB37" i="23"/>
  <c r="AA37" i="23"/>
  <c r="Z37" i="23"/>
  <c r="Y37" i="23"/>
  <c r="X37" i="23"/>
  <c r="W37" i="23"/>
  <c r="V37" i="23"/>
  <c r="U37" i="23"/>
  <c r="T37" i="23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N37" i="1"/>
  <c r="X37" i="1" s="1"/>
  <c r="M37" i="1"/>
  <c r="W37" i="1" s="1"/>
  <c r="L37" i="1"/>
  <c r="AI37" i="1" s="1"/>
  <c r="K37" i="1"/>
  <c r="U37" i="1" s="1"/>
  <c r="O37" i="1"/>
  <c r="P37" i="1"/>
  <c r="Q37" i="1"/>
  <c r="R37" i="1"/>
  <c r="S37" i="1"/>
  <c r="T37" i="1"/>
  <c r="AA37" i="1"/>
  <c r="AB37" i="1"/>
  <c r="AC37" i="1"/>
  <c r="AD37" i="1"/>
  <c r="AE37" i="1"/>
  <c r="AF37" i="1"/>
  <c r="AG37" i="1"/>
  <c r="AH37" i="1"/>
  <c r="AL37" i="1"/>
  <c r="AM37" i="1"/>
  <c r="AN37" i="1"/>
  <c r="H71" i="14"/>
  <c r="H83" i="14"/>
  <c r="H72" i="14"/>
  <c r="H84" i="14"/>
  <c r="H73" i="14"/>
  <c r="H85" i="14"/>
  <c r="H74" i="14"/>
  <c r="H86" i="14"/>
  <c r="H75" i="14"/>
  <c r="H87" i="14"/>
  <c r="H76" i="14"/>
  <c r="H77" i="14"/>
  <c r="H68" i="14"/>
  <c r="H81" i="14"/>
  <c r="H82" i="14"/>
  <c r="H78" i="14"/>
  <c r="H67" i="14"/>
  <c r="H79" i="14"/>
  <c r="H80" i="14"/>
  <c r="H69" i="14"/>
  <c r="H70" i="14"/>
  <c r="C41" i="32"/>
  <c r="C42" i="32"/>
  <c r="C54" i="32"/>
  <c r="C66" i="32"/>
  <c r="C78" i="32"/>
  <c r="C69" i="32"/>
  <c r="C70" i="32"/>
  <c r="C59" i="32"/>
  <c r="C60" i="32"/>
  <c r="C64" i="32"/>
  <c r="C77" i="32"/>
  <c r="C43" i="32"/>
  <c r="C55" i="32"/>
  <c r="C67" i="32"/>
  <c r="C79" i="32"/>
  <c r="C57" i="32"/>
  <c r="H3" i="32"/>
  <c r="C58" i="32"/>
  <c r="C47" i="32"/>
  <c r="C83" i="32"/>
  <c r="H5" i="32"/>
  <c r="C72" i="32"/>
  <c r="H6" i="32"/>
  <c r="C76" i="32"/>
  <c r="C44" i="32"/>
  <c r="C56" i="32"/>
  <c r="C68" i="32"/>
  <c r="C80" i="32"/>
  <c r="H2" i="32"/>
  <c r="C45" i="32"/>
  <c r="C81" i="32"/>
  <c r="C46" i="32"/>
  <c r="C82" i="32"/>
  <c r="H4" i="32"/>
  <c r="C71" i="32"/>
  <c r="C48" i="32"/>
  <c r="C84" i="32"/>
  <c r="C52" i="32"/>
  <c r="C53" i="32"/>
  <c r="C49" i="32"/>
  <c r="C61" i="32"/>
  <c r="C73" i="32"/>
  <c r="C85" i="32"/>
  <c r="H7" i="32"/>
  <c r="C38" i="32"/>
  <c r="C50" i="32"/>
  <c r="C62" i="32"/>
  <c r="C74" i="32"/>
  <c r="C86" i="32"/>
  <c r="H8" i="32"/>
  <c r="C39" i="32"/>
  <c r="C51" i="32"/>
  <c r="C63" i="32"/>
  <c r="C75" i="32"/>
  <c r="C87" i="32"/>
  <c r="C40" i="32"/>
  <c r="C65" i="32"/>
  <c r="C41" i="31"/>
  <c r="C53" i="31"/>
  <c r="C65" i="31"/>
  <c r="C77" i="31"/>
  <c r="C55" i="31"/>
  <c r="C46" i="31"/>
  <c r="C82" i="31"/>
  <c r="C63" i="31"/>
  <c r="C76" i="31"/>
  <c r="C42" i="31"/>
  <c r="C54" i="31"/>
  <c r="C66" i="31"/>
  <c r="C78" i="31"/>
  <c r="C43" i="31"/>
  <c r="C67" i="31"/>
  <c r="C79" i="31"/>
  <c r="H3" i="31"/>
  <c r="C70" i="31"/>
  <c r="H4" i="31"/>
  <c r="C75" i="31"/>
  <c r="C40" i="31"/>
  <c r="C44" i="31"/>
  <c r="C56" i="31"/>
  <c r="C68" i="31"/>
  <c r="C80" i="31"/>
  <c r="H2" i="31"/>
  <c r="C45" i="31"/>
  <c r="C57" i="31"/>
  <c r="C69" i="31"/>
  <c r="C81" i="31"/>
  <c r="C58" i="31"/>
  <c r="C39" i="31"/>
  <c r="C47" i="31"/>
  <c r="C59" i="31"/>
  <c r="C71" i="31"/>
  <c r="C83" i="31"/>
  <c r="H5" i="31"/>
  <c r="C48" i="31"/>
  <c r="C60" i="31"/>
  <c r="C72" i="31"/>
  <c r="C84" i="31"/>
  <c r="H6" i="31"/>
  <c r="C50" i="31"/>
  <c r="C51" i="31"/>
  <c r="C52" i="31"/>
  <c r="C49" i="31"/>
  <c r="C61" i="31"/>
  <c r="C73" i="31"/>
  <c r="C85" i="31"/>
  <c r="H7" i="31"/>
  <c r="C38" i="31"/>
  <c r="C62" i="31"/>
  <c r="C74" i="31"/>
  <c r="C86" i="31"/>
  <c r="H8" i="31"/>
  <c r="C87" i="31"/>
  <c r="C64" i="31"/>
  <c r="V37" i="1" l="1"/>
  <c r="AJ37" i="1"/>
  <c r="AE36" i="23"/>
  <c r="AD36" i="23"/>
  <c r="AC36" i="23"/>
  <c r="AB36" i="23"/>
  <c r="AA36" i="23"/>
  <c r="Z36" i="23"/>
  <c r="Y36" i="23"/>
  <c r="X36" i="23"/>
  <c r="W36" i="23"/>
  <c r="V36" i="23"/>
  <c r="U36" i="23"/>
  <c r="T36" i="23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T38" i="25"/>
  <c r="U38" i="25"/>
  <c r="V38" i="25"/>
  <c r="W38" i="25"/>
  <c r="X38" i="25"/>
  <c r="Y38" i="25"/>
  <c r="Z38" i="25"/>
  <c r="AA38" i="25"/>
  <c r="AB38" i="25"/>
  <c r="AC38" i="25"/>
  <c r="AD38" i="25"/>
  <c r="AE38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T40" i="25"/>
  <c r="U40" i="25"/>
  <c r="V40" i="25"/>
  <c r="W40" i="25"/>
  <c r="X40" i="25"/>
  <c r="Y40" i="25"/>
  <c r="Z40" i="25"/>
  <c r="AA40" i="25"/>
  <c r="AB40" i="25"/>
  <c r="AC40" i="25"/>
  <c r="AD40" i="25"/>
  <c r="AE40" i="25"/>
  <c r="T41" i="25"/>
  <c r="U41" i="25"/>
  <c r="V41" i="25"/>
  <c r="W41" i="25"/>
  <c r="X41" i="25"/>
  <c r="Y41" i="25"/>
  <c r="Z41" i="25"/>
  <c r="AA41" i="25"/>
  <c r="AB41" i="25"/>
  <c r="AC41" i="25"/>
  <c r="AD41" i="25"/>
  <c r="AE41" i="25"/>
  <c r="T42" i="25"/>
  <c r="U42" i="25"/>
  <c r="V42" i="25"/>
  <c r="W42" i="25"/>
  <c r="X42" i="25"/>
  <c r="Y42" i="25"/>
  <c r="Z42" i="25"/>
  <c r="AA42" i="25"/>
  <c r="AB42" i="25"/>
  <c r="AC42" i="25"/>
  <c r="AD42" i="25"/>
  <c r="AE42" i="25"/>
  <c r="T43" i="25"/>
  <c r="U43" i="25"/>
  <c r="V43" i="25"/>
  <c r="W43" i="25"/>
  <c r="X43" i="25"/>
  <c r="Y43" i="25"/>
  <c r="Z43" i="25"/>
  <c r="AA43" i="25"/>
  <c r="AB43" i="25"/>
  <c r="AC43" i="25"/>
  <c r="AD43" i="25"/>
  <c r="AE43" i="25"/>
  <c r="T44" i="25"/>
  <c r="U44" i="25"/>
  <c r="V44" i="25"/>
  <c r="W44" i="25"/>
  <c r="X44" i="25"/>
  <c r="Y44" i="25"/>
  <c r="Z44" i="25"/>
  <c r="AA44" i="25"/>
  <c r="AB44" i="25"/>
  <c r="AC44" i="25"/>
  <c r="AD44" i="25"/>
  <c r="AE44" i="25"/>
  <c r="T45" i="25"/>
  <c r="U45" i="25"/>
  <c r="V45" i="25"/>
  <c r="W45" i="25"/>
  <c r="X45" i="25"/>
  <c r="Y45" i="25"/>
  <c r="Z45" i="25"/>
  <c r="AA45" i="25"/>
  <c r="AB45" i="25"/>
  <c r="AC45" i="25"/>
  <c r="AD45" i="25"/>
  <c r="AE45" i="25"/>
  <c r="K36" i="1"/>
  <c r="L36" i="1"/>
  <c r="M36" i="1"/>
  <c r="W36" i="1" s="1"/>
  <c r="N36" i="1"/>
  <c r="X36" i="1" s="1"/>
  <c r="O36" i="1"/>
  <c r="P36" i="1"/>
  <c r="Q36" i="1"/>
  <c r="R36" i="1"/>
  <c r="S36" i="1"/>
  <c r="T36" i="1"/>
  <c r="AA36" i="1"/>
  <c r="AB36" i="1"/>
  <c r="AC36" i="1"/>
  <c r="AD36" i="1"/>
  <c r="AE36" i="1"/>
  <c r="AF36" i="1"/>
  <c r="AG36" i="1"/>
  <c r="AH36" i="1"/>
  <c r="AL36" i="1"/>
  <c r="AM36" i="1"/>
  <c r="AN36" i="1"/>
  <c r="C38" i="30"/>
  <c r="C50" i="30"/>
  <c r="C62" i="30"/>
  <c r="C39" i="30"/>
  <c r="C51" i="30"/>
  <c r="C63" i="30"/>
  <c r="C40" i="30"/>
  <c r="C52" i="30"/>
  <c r="C41" i="30"/>
  <c r="C53" i="30"/>
  <c r="C65" i="30"/>
  <c r="C42" i="30"/>
  <c r="C54" i="30"/>
  <c r="C66" i="30"/>
  <c r="C43" i="30"/>
  <c r="C55" i="30"/>
  <c r="H2" i="30"/>
  <c r="C44" i="30"/>
  <c r="C56" i="30"/>
  <c r="H3" i="30"/>
  <c r="C45" i="30"/>
  <c r="C57" i="30"/>
  <c r="H4" i="30"/>
  <c r="C59" i="30"/>
  <c r="H6" i="30"/>
  <c r="C46" i="30"/>
  <c r="C58" i="30"/>
  <c r="H5" i="30"/>
  <c r="C47" i="30"/>
  <c r="C48" i="30"/>
  <c r="C60" i="30"/>
  <c r="H7" i="30"/>
  <c r="C37" i="30"/>
  <c r="C49" i="30"/>
  <c r="C61" i="30"/>
  <c r="H8" i="30"/>
  <c r="C64" i="30"/>
  <c r="C37" i="29"/>
  <c r="C49" i="29"/>
  <c r="C61" i="29"/>
  <c r="H8" i="29"/>
  <c r="C38" i="29"/>
  <c r="C50" i="29"/>
  <c r="C62" i="29"/>
  <c r="H6" i="29"/>
  <c r="C48" i="29"/>
  <c r="C39" i="29"/>
  <c r="C51" i="29"/>
  <c r="C63" i="29"/>
  <c r="C40" i="29"/>
  <c r="C52" i="29"/>
  <c r="C64" i="29"/>
  <c r="H7" i="29"/>
  <c r="C41" i="29"/>
  <c r="C53" i="29"/>
  <c r="C65" i="29"/>
  <c r="C59" i="29"/>
  <c r="C42" i="29"/>
  <c r="C54" i="29"/>
  <c r="C66" i="29"/>
  <c r="C47" i="29"/>
  <c r="C43" i="29"/>
  <c r="C55" i="29"/>
  <c r="H2" i="29"/>
  <c r="C45" i="29"/>
  <c r="C60" i="29"/>
  <c r="C44" i="29"/>
  <c r="C56" i="29"/>
  <c r="H3" i="29"/>
  <c r="C57" i="29"/>
  <c r="H4" i="29"/>
  <c r="C46" i="29"/>
  <c r="C58" i="29"/>
  <c r="H5" i="29"/>
  <c r="E40" i="32"/>
  <c r="D86" i="32"/>
  <c r="D73" i="32"/>
  <c r="E48" i="32"/>
  <c r="E80" i="32"/>
  <c r="E83" i="32"/>
  <c r="E55" i="32"/>
  <c r="E70" i="32"/>
  <c r="E41" i="32"/>
  <c r="D87" i="32"/>
  <c r="D61" i="32"/>
  <c r="E68" i="32"/>
  <c r="E43" i="32"/>
  <c r="D75" i="32"/>
  <c r="E49" i="32"/>
  <c r="D56" i="32"/>
  <c r="D77" i="32"/>
  <c r="D50" i="32"/>
  <c r="E46" i="32"/>
  <c r="E64" i="32"/>
  <c r="E51" i="32"/>
  <c r="D81" i="32"/>
  <c r="E60" i="32"/>
  <c r="E87" i="32"/>
  <c r="E74" i="32"/>
  <c r="E61" i="32"/>
  <c r="D71" i="32"/>
  <c r="D68" i="32"/>
  <c r="D47" i="32"/>
  <c r="D43" i="32"/>
  <c r="D69" i="32"/>
  <c r="D74" i="32"/>
  <c r="E71" i="32"/>
  <c r="E47" i="32"/>
  <c r="E69" i="32"/>
  <c r="E62" i="32"/>
  <c r="D82" i="32"/>
  <c r="D58" i="32"/>
  <c r="E78" i="32"/>
  <c r="D63" i="32"/>
  <c r="E57" i="32"/>
  <c r="E38" i="32"/>
  <c r="D79" i="32"/>
  <c r="E75" i="32"/>
  <c r="D62" i="32"/>
  <c r="D49" i="32"/>
  <c r="E82" i="32"/>
  <c r="E56" i="32"/>
  <c r="E58" i="32"/>
  <c r="E77" i="32"/>
  <c r="D78" i="32"/>
  <c r="E63" i="32"/>
  <c r="E50" i="32"/>
  <c r="D53" i="32"/>
  <c r="D46" i="32"/>
  <c r="D44" i="32"/>
  <c r="D57" i="32"/>
  <c r="D64" i="32"/>
  <c r="E66" i="32"/>
  <c r="E53" i="32"/>
  <c r="E44" i="32"/>
  <c r="D66" i="32"/>
  <c r="D52" i="32"/>
  <c r="D76" i="32"/>
  <c r="D54" i="32"/>
  <c r="D51" i="32"/>
  <c r="D38" i="32"/>
  <c r="E52" i="32"/>
  <c r="E81" i="32"/>
  <c r="E76" i="32"/>
  <c r="E79" i="32"/>
  <c r="D60" i="32"/>
  <c r="E54" i="32"/>
  <c r="E65" i="32"/>
  <c r="E39" i="32"/>
  <c r="E85" i="32"/>
  <c r="E84" i="32"/>
  <c r="D45" i="32"/>
  <c r="D72" i="32"/>
  <c r="D67" i="32"/>
  <c r="D59" i="32"/>
  <c r="E42" i="32"/>
  <c r="D65" i="32"/>
  <c r="D39" i="32"/>
  <c r="D85" i="32"/>
  <c r="D84" i="32"/>
  <c r="E45" i="32"/>
  <c r="E72" i="32"/>
  <c r="E67" i="32"/>
  <c r="E59" i="32"/>
  <c r="D42" i="32"/>
  <c r="D40" i="32"/>
  <c r="E86" i="32"/>
  <c r="E73" i="32"/>
  <c r="D48" i="32"/>
  <c r="D80" i="32"/>
  <c r="D83" i="32"/>
  <c r="D55" i="32"/>
  <c r="D70" i="32"/>
  <c r="D41" i="32"/>
  <c r="D64" i="31"/>
  <c r="E85" i="31"/>
  <c r="E50" i="31"/>
  <c r="D71" i="31"/>
  <c r="D69" i="31"/>
  <c r="D44" i="31"/>
  <c r="D43" i="31"/>
  <c r="D63" i="31"/>
  <c r="D53" i="31"/>
  <c r="E64" i="31"/>
  <c r="E71" i="31"/>
  <c r="E44" i="31"/>
  <c r="E63" i="31"/>
  <c r="D87" i="31"/>
  <c r="E73" i="31"/>
  <c r="E84" i="31"/>
  <c r="E59" i="31"/>
  <c r="D57" i="31"/>
  <c r="D40" i="31"/>
  <c r="E78" i="31"/>
  <c r="D82" i="31"/>
  <c r="D41" i="31"/>
  <c r="E61" i="31"/>
  <c r="E72" i="31"/>
  <c r="D45" i="31"/>
  <c r="D66" i="31"/>
  <c r="E87" i="31"/>
  <c r="D73" i="31"/>
  <c r="D84" i="31"/>
  <c r="D59" i="31"/>
  <c r="E57" i="31"/>
  <c r="E40" i="31"/>
  <c r="D78" i="31"/>
  <c r="E82" i="31"/>
  <c r="E41" i="31"/>
  <c r="E86" i="31"/>
  <c r="E47" i="31"/>
  <c r="D75" i="31"/>
  <c r="D46" i="31"/>
  <c r="D86" i="31"/>
  <c r="D61" i="31"/>
  <c r="D72" i="31"/>
  <c r="D47" i="31"/>
  <c r="E45" i="31"/>
  <c r="E75" i="31"/>
  <c r="E66" i="31"/>
  <c r="E46" i="31"/>
  <c r="E55" i="31"/>
  <c r="E83" i="31"/>
  <c r="E74" i="31"/>
  <c r="E49" i="31"/>
  <c r="E60" i="31"/>
  <c r="D39" i="31"/>
  <c r="D80" i="31"/>
  <c r="D70" i="31"/>
  <c r="E54" i="31"/>
  <c r="D55" i="31"/>
  <c r="D54" i="31"/>
  <c r="D81" i="31"/>
  <c r="D65" i="31"/>
  <c r="D74" i="31"/>
  <c r="D49" i="31"/>
  <c r="D60" i="31"/>
  <c r="E39" i="31"/>
  <c r="E80" i="31"/>
  <c r="E70" i="31"/>
  <c r="D51" i="31"/>
  <c r="E62" i="31"/>
  <c r="D52" i="31"/>
  <c r="E48" i="31"/>
  <c r="D58" i="31"/>
  <c r="D68" i="31"/>
  <c r="D79" i="31"/>
  <c r="D42" i="31"/>
  <c r="E77" i="31"/>
  <c r="D56" i="31"/>
  <c r="D76" i="31"/>
  <c r="D62" i="31"/>
  <c r="E52" i="31"/>
  <c r="D48" i="31"/>
  <c r="E58" i="31"/>
  <c r="E68" i="31"/>
  <c r="E79" i="31"/>
  <c r="E42" i="31"/>
  <c r="D77" i="31"/>
  <c r="E38" i="31"/>
  <c r="D67" i="31"/>
  <c r="D38" i="31"/>
  <c r="E51" i="31"/>
  <c r="D83" i="31"/>
  <c r="E81" i="31"/>
  <c r="E56" i="31"/>
  <c r="E67" i="31"/>
  <c r="E76" i="31"/>
  <c r="E65" i="31"/>
  <c r="D85" i="31"/>
  <c r="D50" i="31"/>
  <c r="E69" i="31"/>
  <c r="E43" i="31"/>
  <c r="E53" i="31"/>
  <c r="U36" i="1" l="1"/>
  <c r="Y37" i="1"/>
  <c r="V36" i="1"/>
  <c r="Z37" i="1"/>
  <c r="AI36" i="1"/>
  <c r="AJ36" i="1"/>
  <c r="AE35" i="23"/>
  <c r="AD35" i="23"/>
  <c r="AC35" i="23"/>
  <c r="AB35" i="23"/>
  <c r="AA35" i="23"/>
  <c r="Z35" i="23"/>
  <c r="Y35" i="23"/>
  <c r="X35" i="23"/>
  <c r="W35" i="23"/>
  <c r="V35" i="23"/>
  <c r="U35" i="23"/>
  <c r="T35" i="23"/>
  <c r="AH35" i="1"/>
  <c r="AG35" i="1"/>
  <c r="AF35" i="1"/>
  <c r="AE35" i="1"/>
  <c r="AD35" i="1"/>
  <c r="AC35" i="1"/>
  <c r="AB35" i="1"/>
  <c r="AA35" i="1"/>
  <c r="T35" i="1"/>
  <c r="S35" i="1"/>
  <c r="R35" i="1"/>
  <c r="Q35" i="1"/>
  <c r="P35" i="1"/>
  <c r="O35" i="1"/>
  <c r="N35" i="1"/>
  <c r="X35" i="1" s="1"/>
  <c r="M35" i="1"/>
  <c r="W35" i="1" s="1"/>
  <c r="L35" i="1"/>
  <c r="Z36" i="1" s="1"/>
  <c r="K35" i="1"/>
  <c r="Y36" i="1" s="1"/>
  <c r="AE35" i="25"/>
  <c r="AD35" i="25"/>
  <c r="AC35" i="25"/>
  <c r="AB35" i="25"/>
  <c r="AA35" i="25"/>
  <c r="Z35" i="25"/>
  <c r="Y35" i="25"/>
  <c r="X35" i="25"/>
  <c r="W35" i="25"/>
  <c r="V35" i="25"/>
  <c r="U35" i="25"/>
  <c r="T35" i="25"/>
  <c r="E37" i="30"/>
  <c r="E59" i="30"/>
  <c r="D43" i="30"/>
  <c r="D41" i="30"/>
  <c r="D62" i="30"/>
  <c r="D60" i="30"/>
  <c r="D57" i="30"/>
  <c r="E66" i="30"/>
  <c r="E52" i="30"/>
  <c r="E50" i="30"/>
  <c r="D61" i="30"/>
  <c r="E44" i="30"/>
  <c r="E55" i="30"/>
  <c r="D55" i="30"/>
  <c r="D37" i="30"/>
  <c r="E60" i="30"/>
  <c r="E57" i="30"/>
  <c r="D66" i="30"/>
  <c r="D52" i="30"/>
  <c r="D50" i="30"/>
  <c r="D48" i="30"/>
  <c r="D45" i="30"/>
  <c r="E54" i="30"/>
  <c r="E40" i="30"/>
  <c r="E38" i="30"/>
  <c r="E47" i="30"/>
  <c r="E56" i="30"/>
  <c r="D63" i="30"/>
  <c r="D58" i="30"/>
  <c r="E65" i="30"/>
  <c r="E58" i="30"/>
  <c r="D65" i="30"/>
  <c r="D49" i="30"/>
  <c r="E53" i="30"/>
  <c r="E49" i="30"/>
  <c r="D39" i="30"/>
  <c r="E43" i="30"/>
  <c r="E41" i="30"/>
  <c r="E48" i="30"/>
  <c r="E45" i="30"/>
  <c r="D54" i="30"/>
  <c r="D40" i="30"/>
  <c r="D38" i="30"/>
  <c r="E64" i="30"/>
  <c r="D47" i="30"/>
  <c r="D56" i="30"/>
  <c r="E42" i="30"/>
  <c r="E63" i="30"/>
  <c r="D64" i="30"/>
  <c r="D42" i="30"/>
  <c r="D44" i="30"/>
  <c r="E51" i="30"/>
  <c r="E61" i="30"/>
  <c r="D51" i="30"/>
  <c r="D46" i="30"/>
  <c r="E39" i="30"/>
  <c r="E46" i="30"/>
  <c r="D53" i="30"/>
  <c r="D59" i="30"/>
  <c r="E62" i="30"/>
  <c r="E58" i="29"/>
  <c r="E45" i="29"/>
  <c r="D42" i="29"/>
  <c r="D52" i="29"/>
  <c r="D62" i="29"/>
  <c r="D56" i="29"/>
  <c r="E54" i="29"/>
  <c r="D46" i="29"/>
  <c r="D55" i="29"/>
  <c r="D59" i="29"/>
  <c r="E40" i="29"/>
  <c r="E50" i="29"/>
  <c r="D47" i="29"/>
  <c r="D45" i="29"/>
  <c r="E46" i="29"/>
  <c r="E55" i="29"/>
  <c r="E59" i="29"/>
  <c r="D40" i="29"/>
  <c r="D50" i="29"/>
  <c r="E53" i="29"/>
  <c r="D61" i="29"/>
  <c r="E37" i="29"/>
  <c r="E62" i="29"/>
  <c r="D57" i="29"/>
  <c r="D43" i="29"/>
  <c r="D65" i="29"/>
  <c r="E63" i="29"/>
  <c r="E38" i="29"/>
  <c r="E51" i="29"/>
  <c r="E61" i="29"/>
  <c r="E48" i="29"/>
  <c r="E57" i="29"/>
  <c r="E43" i="29"/>
  <c r="E65" i="29"/>
  <c r="D63" i="29"/>
  <c r="D38" i="29"/>
  <c r="E64" i="29"/>
  <c r="E56" i="29"/>
  <c r="E47" i="29"/>
  <c r="D53" i="29"/>
  <c r="D51" i="29"/>
  <c r="E52" i="29"/>
  <c r="D44" i="29"/>
  <c r="D66" i="29"/>
  <c r="D41" i="29"/>
  <c r="E39" i="29"/>
  <c r="E49" i="29"/>
  <c r="E60" i="29"/>
  <c r="E44" i="29"/>
  <c r="E66" i="29"/>
  <c r="E41" i="29"/>
  <c r="D39" i="29"/>
  <c r="D49" i="29"/>
  <c r="E42" i="29"/>
  <c r="D60" i="29"/>
  <c r="D54" i="29"/>
  <c r="D64" i="29"/>
  <c r="D48" i="29"/>
  <c r="D37" i="29"/>
  <c r="D58" i="29"/>
  <c r="U35" i="1" l="1"/>
  <c r="AI35" i="1"/>
  <c r="V35" i="1"/>
  <c r="AJ35" i="1"/>
  <c r="AE30" i="25"/>
  <c r="AD30" i="25"/>
  <c r="AC30" i="25"/>
  <c r="AB30" i="25"/>
  <c r="AA30" i="25"/>
  <c r="Z30" i="25"/>
  <c r="Y30" i="25"/>
  <c r="X30" i="25"/>
  <c r="W30" i="25"/>
  <c r="V30" i="25"/>
  <c r="U30" i="25"/>
  <c r="T30" i="25"/>
  <c r="T19" i="23"/>
  <c r="T20" i="23"/>
  <c r="T21" i="23"/>
  <c r="T22" i="23"/>
  <c r="T23" i="23"/>
  <c r="T24" i="23"/>
  <c r="T25" i="23"/>
  <c r="T26" i="23"/>
  <c r="T27" i="23"/>
  <c r="T28" i="23"/>
  <c r="T29" i="23"/>
  <c r="T30" i="23"/>
  <c r="T31" i="23"/>
  <c r="AE34" i="23"/>
  <c r="AD34" i="23"/>
  <c r="AC34" i="23"/>
  <c r="AB34" i="23"/>
  <c r="AA34" i="23"/>
  <c r="Z34" i="23"/>
  <c r="Y34" i="23"/>
  <c r="X34" i="23"/>
  <c r="W34" i="23"/>
  <c r="V34" i="23"/>
  <c r="U34" i="23"/>
  <c r="AE33" i="23"/>
  <c r="AD33" i="23"/>
  <c r="AC33" i="23"/>
  <c r="AB33" i="23"/>
  <c r="AA33" i="23"/>
  <c r="Z33" i="23"/>
  <c r="Y33" i="23"/>
  <c r="X33" i="23"/>
  <c r="W33" i="23"/>
  <c r="V33" i="23"/>
  <c r="U33" i="23"/>
  <c r="AE32" i="23"/>
  <c r="AD32" i="23"/>
  <c r="AC32" i="23"/>
  <c r="AB32" i="23"/>
  <c r="AA32" i="23"/>
  <c r="Z32" i="23"/>
  <c r="Y32" i="23"/>
  <c r="X32" i="23"/>
  <c r="W32" i="23"/>
  <c r="V32" i="23"/>
  <c r="U32" i="23"/>
  <c r="AE31" i="23"/>
  <c r="AD31" i="23"/>
  <c r="AC31" i="23"/>
  <c r="AB31" i="23"/>
  <c r="AA31" i="23"/>
  <c r="Z31" i="23"/>
  <c r="Y31" i="23"/>
  <c r="X31" i="23"/>
  <c r="W31" i="23"/>
  <c r="V31" i="23"/>
  <c r="U31" i="23"/>
  <c r="W31" i="25"/>
  <c r="X31" i="25"/>
  <c r="Y31" i="25"/>
  <c r="Z31" i="25"/>
  <c r="AA31" i="25"/>
  <c r="AB31" i="25"/>
  <c r="AC31" i="25"/>
  <c r="AD31" i="25"/>
  <c r="AE31" i="25"/>
  <c r="W32" i="25"/>
  <c r="X32" i="25"/>
  <c r="Y32" i="25"/>
  <c r="Z32" i="25"/>
  <c r="AA32" i="25"/>
  <c r="AB32" i="25"/>
  <c r="AC32" i="25"/>
  <c r="AD32" i="25"/>
  <c r="AE32" i="25"/>
  <c r="W33" i="25"/>
  <c r="X33" i="25"/>
  <c r="Y33" i="25"/>
  <c r="Z33" i="25"/>
  <c r="AA33" i="25"/>
  <c r="AB33" i="25"/>
  <c r="AC33" i="25"/>
  <c r="AD33" i="25"/>
  <c r="AE33" i="25"/>
  <c r="AD34" i="25"/>
  <c r="AC34" i="25"/>
  <c r="AB34" i="25"/>
  <c r="AA34" i="25"/>
  <c r="Z34" i="25"/>
  <c r="Y34" i="25"/>
  <c r="X34" i="25"/>
  <c r="W34" i="25"/>
  <c r="AE34" i="25"/>
  <c r="V33" i="25"/>
  <c r="U33" i="25"/>
  <c r="V32" i="25"/>
  <c r="U32" i="25"/>
  <c r="V31" i="25"/>
  <c r="U31" i="25"/>
  <c r="V34" i="25"/>
  <c r="U34" i="25"/>
  <c r="T31" i="25"/>
  <c r="T32" i="23"/>
  <c r="T32" i="25"/>
  <c r="T33" i="23"/>
  <c r="T33" i="25"/>
  <c r="T34" i="25"/>
  <c r="T34" i="23"/>
  <c r="AN34" i="1"/>
  <c r="AM34" i="1"/>
  <c r="AL34" i="1"/>
  <c r="AH34" i="1"/>
  <c r="AG34" i="1"/>
  <c r="AF34" i="1"/>
  <c r="AE34" i="1"/>
  <c r="AD34" i="1"/>
  <c r="AC34" i="1"/>
  <c r="AB34" i="1"/>
  <c r="AA34" i="1"/>
  <c r="T34" i="1"/>
  <c r="S34" i="1"/>
  <c r="R34" i="1"/>
  <c r="Q34" i="1"/>
  <c r="P34" i="1"/>
  <c r="O34" i="1"/>
  <c r="N34" i="1"/>
  <c r="X34" i="1" s="1"/>
  <c r="M34" i="1"/>
  <c r="W34" i="1" s="1"/>
  <c r="L34" i="1"/>
  <c r="Z35" i="1" s="1"/>
  <c r="K34" i="1"/>
  <c r="U34" i="1" s="1"/>
  <c r="Y35" i="1" l="1"/>
  <c r="AJ34" i="1"/>
  <c r="V34" i="1"/>
  <c r="AI34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G33" i="1" l="1"/>
  <c r="AF33" i="1"/>
  <c r="AE33" i="1"/>
  <c r="AD33" i="1"/>
  <c r="AC33" i="1"/>
  <c r="AB33" i="1"/>
  <c r="AA33" i="1"/>
  <c r="T33" i="1"/>
  <c r="S33" i="1"/>
  <c r="R33" i="1"/>
  <c r="Q33" i="1"/>
  <c r="P33" i="1"/>
  <c r="O33" i="1"/>
  <c r="N33" i="1"/>
  <c r="X33" i="1" s="1"/>
  <c r="M33" i="1"/>
  <c r="W33" i="1" s="1"/>
  <c r="L33" i="1"/>
  <c r="Z34" i="1" s="1"/>
  <c r="K33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I2" i="1"/>
  <c r="AI3" i="1"/>
  <c r="AI4" i="1"/>
  <c r="AI5" i="1"/>
  <c r="AI6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X23" i="1"/>
  <c r="X24" i="1"/>
  <c r="X25" i="1"/>
  <c r="X26" i="1"/>
  <c r="X27" i="1"/>
  <c r="X28" i="1"/>
  <c r="X29" i="1"/>
  <c r="X30" i="1"/>
  <c r="X31" i="1"/>
  <c r="X32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AJ20" i="1" s="1"/>
  <c r="O21" i="1"/>
  <c r="AJ21" i="1" s="1"/>
  <c r="O22" i="1"/>
  <c r="AJ22" i="1" s="1"/>
  <c r="O23" i="1"/>
  <c r="AJ23" i="1" s="1"/>
  <c r="O24" i="1"/>
  <c r="AJ24" i="1" s="1"/>
  <c r="O25" i="1"/>
  <c r="AJ25" i="1" s="1"/>
  <c r="O26" i="1"/>
  <c r="AJ26" i="1" s="1"/>
  <c r="O27" i="1"/>
  <c r="AJ27" i="1" s="1"/>
  <c r="O28" i="1"/>
  <c r="AJ28" i="1" s="1"/>
  <c r="O29" i="1"/>
  <c r="AJ29" i="1" s="1"/>
  <c r="O30" i="1"/>
  <c r="AJ30" i="1" s="1"/>
  <c r="O31" i="1"/>
  <c r="AJ31" i="1" s="1"/>
  <c r="O32" i="1"/>
  <c r="AJ32" i="1" s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5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5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5" i="1"/>
  <c r="H38" i="14"/>
  <c r="H37" i="14"/>
  <c r="H65" i="14"/>
  <c r="H60" i="14"/>
  <c r="H48" i="14"/>
  <c r="H53" i="14"/>
  <c r="H34" i="14"/>
  <c r="H36" i="14"/>
  <c r="H47" i="14"/>
  <c r="H41" i="14"/>
  <c r="H46" i="14"/>
  <c r="H64" i="14"/>
  <c r="H63" i="14"/>
  <c r="H44" i="14"/>
  <c r="H59" i="14"/>
  <c r="H35" i="14"/>
  <c r="H45" i="14"/>
  <c r="H40" i="14"/>
  <c r="H56" i="14"/>
  <c r="H58" i="14"/>
  <c r="H57" i="14"/>
  <c r="H55" i="14"/>
  <c r="H42" i="14"/>
  <c r="H51" i="14"/>
  <c r="H33" i="14"/>
  <c r="H43" i="14"/>
  <c r="H61" i="14"/>
  <c r="H52" i="14"/>
  <c r="H39" i="14"/>
  <c r="H66" i="14"/>
  <c r="H54" i="14"/>
  <c r="H49" i="14"/>
  <c r="H62" i="14"/>
  <c r="H50" i="14"/>
  <c r="U33" i="1" l="1"/>
  <c r="Y34" i="1"/>
  <c r="AJ33" i="1"/>
  <c r="V33" i="1"/>
  <c r="Y33" i="1"/>
  <c r="G8" i="16"/>
  <c r="G10" i="16"/>
  <c r="G12" i="16"/>
  <c r="G14" i="16"/>
  <c r="E6" i="16"/>
  <c r="H10" i="16"/>
  <c r="C11" i="16"/>
  <c r="B14" i="16"/>
  <c r="B13" i="16"/>
  <c r="F7" i="16"/>
  <c r="G9" i="16"/>
  <c r="H12" i="16"/>
  <c r="C13" i="16"/>
  <c r="D9" i="16"/>
  <c r="F11" i="16"/>
  <c r="G13" i="16"/>
  <c r="D11" i="16"/>
  <c r="E7" i="16"/>
  <c r="E9" i="16"/>
  <c r="E11" i="16"/>
  <c r="E13" i="16"/>
  <c r="B12" i="16"/>
  <c r="B6" i="16"/>
  <c r="B11" i="16"/>
  <c r="G11" i="16"/>
  <c r="H7" i="16"/>
  <c r="H9" i="16"/>
  <c r="H11" i="16"/>
  <c r="H13" i="16"/>
  <c r="B9" i="16"/>
  <c r="C10" i="16"/>
  <c r="C14" i="16"/>
  <c r="D10" i="16"/>
  <c r="D14" i="16"/>
  <c r="C8" i="16"/>
  <c r="C12" i="16"/>
  <c r="B8" i="16"/>
  <c r="D8" i="16"/>
  <c r="D12" i="16"/>
  <c r="B7" i="16"/>
  <c r="B10" i="16"/>
  <c r="E8" i="16"/>
  <c r="E10" i="16"/>
  <c r="E12" i="16"/>
  <c r="E14" i="16"/>
  <c r="C6" i="16"/>
  <c r="H14" i="16"/>
  <c r="C7" i="16"/>
  <c r="D7" i="16"/>
  <c r="H6" i="16"/>
  <c r="F13" i="16"/>
  <c r="F8" i="16"/>
  <c r="F10" i="16"/>
  <c r="F12" i="16"/>
  <c r="F14" i="16"/>
  <c r="D6" i="16"/>
  <c r="H8" i="16"/>
  <c r="F6" i="16"/>
  <c r="C9" i="16"/>
  <c r="G6" i="16"/>
  <c r="D13" i="16"/>
  <c r="F9" i="16"/>
  <c r="G7" i="16"/>
  <c r="F7" i="17"/>
  <c r="F9" i="17"/>
  <c r="F11" i="17"/>
  <c r="F13" i="17"/>
  <c r="C5" i="17"/>
  <c r="H9" i="17"/>
  <c r="G7" i="17"/>
  <c r="G9" i="17"/>
  <c r="G11" i="17"/>
  <c r="G13" i="17"/>
  <c r="D5" i="17"/>
  <c r="H7" i="17"/>
  <c r="E5" i="17"/>
  <c r="C6" i="17"/>
  <c r="C8" i="17"/>
  <c r="C10" i="17"/>
  <c r="C12" i="17"/>
  <c r="B13" i="17"/>
  <c r="F5" i="17"/>
  <c r="F10" i="17"/>
  <c r="D6" i="17"/>
  <c r="D8" i="17"/>
  <c r="D10" i="17"/>
  <c r="D12" i="17"/>
  <c r="B12" i="17"/>
  <c r="G5" i="17"/>
  <c r="E6" i="17"/>
  <c r="E8" i="17"/>
  <c r="E12" i="17"/>
  <c r="B11" i="17"/>
  <c r="H5" i="17"/>
  <c r="E10" i="17"/>
  <c r="F6" i="17"/>
  <c r="F8" i="17"/>
  <c r="G6" i="17"/>
  <c r="G8" i="17"/>
  <c r="G10" i="17"/>
  <c r="G12" i="17"/>
  <c r="B9" i="17"/>
  <c r="C7" i="17"/>
  <c r="C11" i="17"/>
  <c r="B7" i="17"/>
  <c r="B10" i="17"/>
  <c r="H6" i="17"/>
  <c r="H8" i="17"/>
  <c r="H10" i="17"/>
  <c r="H12" i="17"/>
  <c r="B8" i="17"/>
  <c r="C9" i="17"/>
  <c r="C13" i="17"/>
  <c r="D7" i="17"/>
  <c r="D9" i="17"/>
  <c r="D11" i="17"/>
  <c r="D13" i="17"/>
  <c r="B6" i="17"/>
  <c r="H11" i="17"/>
  <c r="F12" i="17"/>
  <c r="E7" i="17"/>
  <c r="E9" i="17"/>
  <c r="E11" i="17"/>
  <c r="E13" i="17"/>
  <c r="B5" i="17"/>
  <c r="H13" i="17"/>
  <c r="Z33" i="1"/>
  <c r="AI33" i="1"/>
  <c r="B17" i="17" l="1"/>
  <c r="H16" i="17"/>
  <c r="B22" i="17"/>
  <c r="H19" i="16"/>
  <c r="D21" i="16"/>
  <c r="E24" i="17"/>
  <c r="C20" i="17"/>
  <c r="B23" i="17"/>
  <c r="F20" i="16"/>
  <c r="F19" i="17"/>
  <c r="D24" i="16"/>
  <c r="G22" i="16"/>
  <c r="B21" i="17"/>
  <c r="G18" i="17"/>
  <c r="F17" i="16"/>
  <c r="D25" i="16"/>
  <c r="B23" i="16"/>
  <c r="F18" i="16"/>
  <c r="D24" i="17"/>
  <c r="H20" i="17"/>
  <c r="E24" i="16"/>
  <c r="B24" i="16"/>
  <c r="D22" i="17"/>
  <c r="C22" i="17"/>
  <c r="E23" i="17"/>
  <c r="C23" i="17"/>
  <c r="C16" i="17"/>
  <c r="D17" i="16"/>
  <c r="E23" i="16"/>
  <c r="C25" i="16"/>
  <c r="E22" i="16"/>
  <c r="B25" i="16"/>
  <c r="B18" i="17"/>
  <c r="E19" i="17"/>
  <c r="C21" i="17"/>
  <c r="F24" i="17"/>
  <c r="F25" i="16"/>
  <c r="E21" i="16"/>
  <c r="C21" i="16"/>
  <c r="E20" i="16"/>
  <c r="C22" i="16"/>
  <c r="B24" i="17"/>
  <c r="C18" i="17"/>
  <c r="H24" i="17"/>
  <c r="D18" i="17"/>
  <c r="B20" i="17"/>
  <c r="E17" i="17"/>
  <c r="C19" i="17"/>
  <c r="F22" i="17"/>
  <c r="F23" i="16"/>
  <c r="E19" i="16"/>
  <c r="B20" i="16"/>
  <c r="E18" i="16"/>
  <c r="H21" i="16"/>
  <c r="E25" i="16"/>
  <c r="D20" i="17"/>
  <c r="B16" i="17"/>
  <c r="C24" i="17"/>
  <c r="G23" i="17"/>
  <c r="G16" i="17"/>
  <c r="C17" i="17"/>
  <c r="F20" i="17"/>
  <c r="F21" i="16"/>
  <c r="B21" i="16"/>
  <c r="H24" i="16"/>
  <c r="D22" i="16"/>
  <c r="E17" i="16"/>
  <c r="F18" i="17"/>
  <c r="B18" i="16"/>
  <c r="H22" i="16"/>
  <c r="G24" i="16"/>
  <c r="G25" i="16"/>
  <c r="E16" i="17"/>
  <c r="F19" i="16"/>
  <c r="E22" i="17"/>
  <c r="B19" i="17"/>
  <c r="G19" i="17"/>
  <c r="D23" i="17"/>
  <c r="H18" i="17"/>
  <c r="G18" i="16"/>
  <c r="F24" i="16"/>
  <c r="D23" i="16"/>
  <c r="H20" i="16"/>
  <c r="F22" i="16"/>
  <c r="G23" i="16"/>
  <c r="F16" i="17"/>
  <c r="G21" i="17"/>
  <c r="E20" i="17"/>
  <c r="H23" i="17"/>
  <c r="G17" i="17"/>
  <c r="D21" i="17"/>
  <c r="D16" i="17"/>
  <c r="H17" i="16"/>
  <c r="D19" i="16"/>
  <c r="H18" i="16"/>
  <c r="D20" i="16"/>
  <c r="G21" i="16"/>
  <c r="H21" i="17"/>
  <c r="G24" i="17"/>
  <c r="B19" i="16"/>
  <c r="C24" i="16"/>
  <c r="G19" i="16"/>
  <c r="C17" i="16"/>
  <c r="F23" i="17"/>
  <c r="F17" i="17"/>
  <c r="G22" i="17"/>
  <c r="G17" i="16"/>
  <c r="C18" i="16"/>
  <c r="C23" i="16"/>
  <c r="B22" i="16"/>
  <c r="H23" i="16"/>
  <c r="E18" i="17"/>
  <c r="D19" i="17"/>
  <c r="D18" i="16"/>
  <c r="H19" i="17"/>
  <c r="D17" i="17"/>
  <c r="H22" i="17"/>
  <c r="H17" i="17"/>
  <c r="E21" i="17"/>
  <c r="F21" i="17"/>
  <c r="G20" i="17"/>
  <c r="C20" i="16"/>
  <c r="H25" i="16"/>
  <c r="C19" i="16"/>
  <c r="B17" i="16"/>
  <c r="G20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57180B-ACB9-4FDA-ADC1-30D6D887CE3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306987E-A61E-497D-95B2-574583316D53}" name="WorksheetConnection_COVID19 PT.xlsx!Data" type="102" refreshedVersion="6" minRefreshableVersion="5">
    <extLst>
      <ext xmlns:x15="http://schemas.microsoft.com/office/spreadsheetml/2010/11/main" uri="{DE250136-89BD-433C-8126-D09CA5730AF9}">
        <x15:connection id="Data">
          <x15:rangePr sourceName="_xlcn.WorksheetConnection_COVID19PT.xlsxData1"/>
        </x15:connection>
      </ext>
    </extLst>
  </connection>
</connections>
</file>

<file path=xl/sharedStrings.xml><?xml version="1.0" encoding="utf-8"?>
<sst xmlns="http://schemas.openxmlformats.org/spreadsheetml/2006/main" count="253" uniqueCount="137">
  <si>
    <t>Date</t>
  </si>
  <si>
    <t>Dif DNC vs Prev DNC</t>
  </si>
  <si>
    <t>Active Cases</t>
  </si>
  <si>
    <t>DNC % DNS</t>
  </si>
  <si>
    <t>Week</t>
  </si>
  <si>
    <t>Month</t>
  </si>
  <si>
    <t>Weekday</t>
  </si>
  <si>
    <t>Dif DNS vs Prev DNS</t>
  </si>
  <si>
    <t>Report ID</t>
  </si>
  <si>
    <t>AS (Acc. Suspects)</t>
  </si>
  <si>
    <t>AC (Acc. Confirmed)</t>
  </si>
  <si>
    <t>AR (Acc. Recovered)</t>
  </si>
  <si>
    <t>AD (Acc. Deaths)</t>
  </si>
  <si>
    <t>AN (Acc. Negatives)</t>
  </si>
  <si>
    <t>AH (Acc. Hospital)</t>
  </si>
  <si>
    <t>AI (Acc. ICU)</t>
  </si>
  <si>
    <t>AL (Acc. Pending Lab)</t>
  </si>
  <si>
    <t>AV (Acc. Surveillance)</t>
  </si>
  <si>
    <t>DNS (Daily New Suspects)</t>
  </si>
  <si>
    <t>DNR (Daily New Recovered)</t>
  </si>
  <si>
    <t>DND (Daily New Deaths)</t>
  </si>
  <si>
    <t>DNC (Daily New Confirmed)</t>
  </si>
  <si>
    <t>DNN (Daily New Negatives)</t>
  </si>
  <si>
    <t>DNH (Daily New Hospital)</t>
  </si>
  <si>
    <t>DNI (Daily New ICU)</t>
  </si>
  <si>
    <t>DNL (Daily New Pending Lab)</t>
  </si>
  <si>
    <t>DNV (Daily New Surveillance)</t>
  </si>
  <si>
    <t>DNS / Prev AS</t>
  </si>
  <si>
    <t>DNC / Prev AC</t>
  </si>
  <si>
    <t>DNR / Prev AR</t>
  </si>
  <si>
    <t>DND / Prev AD</t>
  </si>
  <si>
    <t>AC % AS</t>
  </si>
  <si>
    <t>AR % AC</t>
  </si>
  <si>
    <t>AD % AC</t>
  </si>
  <si>
    <t>Values</t>
  </si>
  <si>
    <t>AC % AN</t>
  </si>
  <si>
    <t>DNC % DNN</t>
  </si>
  <si>
    <t>AH % AC</t>
  </si>
  <si>
    <t>AI % AH</t>
  </si>
  <si>
    <t>AL % AS</t>
  </si>
  <si>
    <t>Timeline</t>
  </si>
  <si>
    <t>Forecast</t>
  </si>
  <si>
    <t>Lower Confidence Bound</t>
  </si>
  <si>
    <t>Upper Confidence Bound</t>
  </si>
  <si>
    <t>Statistic</t>
  </si>
  <si>
    <t>Value</t>
  </si>
  <si>
    <t>Alpha</t>
  </si>
  <si>
    <t>Beta</t>
  </si>
  <si>
    <t>Gamma</t>
  </si>
  <si>
    <t>MASE</t>
  </si>
  <si>
    <t>SMAPE</t>
  </si>
  <si>
    <t>MAE</t>
  </si>
  <si>
    <t>RMSE</t>
  </si>
  <si>
    <t>FCT0327</t>
  </si>
  <si>
    <t>FCT0328</t>
  </si>
  <si>
    <t>Actuals</t>
  </si>
  <si>
    <t>Mon</t>
  </si>
  <si>
    <t>Tue</t>
  </si>
  <si>
    <t>Wed</t>
  </si>
  <si>
    <t>Thur</t>
  </si>
  <si>
    <t>Fri</t>
  </si>
  <si>
    <t>Sat</t>
  </si>
  <si>
    <t>Sun</t>
  </si>
  <si>
    <t>Weekday % DNC</t>
  </si>
  <si>
    <t>Weekday % DNS</t>
  </si>
  <si>
    <t>Weekday % DNR</t>
  </si>
  <si>
    <t>Weekday % DND</t>
  </si>
  <si>
    <t>Weekday % DNN</t>
  </si>
  <si>
    <t>Weekday % DNH</t>
  </si>
  <si>
    <t>Weekday % DNI</t>
  </si>
  <si>
    <t>Weekday % DNL</t>
  </si>
  <si>
    <t>Weekday % DNV</t>
  </si>
  <si>
    <t>AN % AS</t>
  </si>
  <si>
    <t>FCT0329</t>
  </si>
  <si>
    <t>00-09 M</t>
  </si>
  <si>
    <t>00-09 F</t>
  </si>
  <si>
    <t>10-19 M</t>
  </si>
  <si>
    <t>10-19 F</t>
  </si>
  <si>
    <t>20-29 M</t>
  </si>
  <si>
    <t>20-29 F</t>
  </si>
  <si>
    <t>30-39 M</t>
  </si>
  <si>
    <t>30-39 F</t>
  </si>
  <si>
    <t>40-49 M</t>
  </si>
  <si>
    <t>40-49 F</t>
  </si>
  <si>
    <t>50-59 M</t>
  </si>
  <si>
    <t>50-59 F</t>
  </si>
  <si>
    <t>60-69 F</t>
  </si>
  <si>
    <t>70-79 M</t>
  </si>
  <si>
    <t>70-79 F</t>
  </si>
  <si>
    <t>80+ M</t>
  </si>
  <si>
    <t>80+ F</t>
  </si>
  <si>
    <t>60-69 M</t>
  </si>
  <si>
    <t>Total</t>
  </si>
  <si>
    <t>Fever</t>
  </si>
  <si>
    <t>Cough</t>
  </si>
  <si>
    <t>Breathing Difficulties</t>
  </si>
  <si>
    <t>Cefaleia</t>
  </si>
  <si>
    <t>Muscle Pain</t>
  </si>
  <si>
    <t>Weakness</t>
  </si>
  <si>
    <t>% Cases</t>
  </si>
  <si>
    <t>AC Norte</t>
  </si>
  <si>
    <t>AD Norte</t>
  </si>
  <si>
    <t>AR Norte</t>
  </si>
  <si>
    <t>AC Centro</t>
  </si>
  <si>
    <t>AD Centro</t>
  </si>
  <si>
    <t>AR Centro</t>
  </si>
  <si>
    <t>AC LVT</t>
  </si>
  <si>
    <t>AD LVT</t>
  </si>
  <si>
    <t>AR LVT</t>
  </si>
  <si>
    <t>AC Alentejo</t>
  </si>
  <si>
    <t>AD Alentejo</t>
  </si>
  <si>
    <t>AR Alentejo</t>
  </si>
  <si>
    <t>AC Algarve</t>
  </si>
  <si>
    <t>AD Algarve</t>
  </si>
  <si>
    <t>AR Algarve</t>
  </si>
  <si>
    <t>AC Açores</t>
  </si>
  <si>
    <t>AD Açores</t>
  </si>
  <si>
    <t>AR Açores</t>
  </si>
  <si>
    <t>AC Madeira</t>
  </si>
  <si>
    <t>AD Madeira</t>
  </si>
  <si>
    <t>AR Madeira</t>
  </si>
  <si>
    <t>Total M</t>
  </si>
  <si>
    <t>Total F</t>
  </si>
  <si>
    <t>Total 00-09</t>
  </si>
  <si>
    <t>Total 10-19</t>
  </si>
  <si>
    <t>Total 20-29</t>
  </si>
  <si>
    <t>Total 30-39</t>
  </si>
  <si>
    <t>Total 40-49</t>
  </si>
  <si>
    <t>Total 50-59</t>
  </si>
  <si>
    <t>Total 60-69</t>
  </si>
  <si>
    <t>Total 70-79</t>
  </si>
  <si>
    <t>Total 80+</t>
  </si>
  <si>
    <t>FCT330</t>
  </si>
  <si>
    <t>FCT0330</t>
  </si>
  <si>
    <t>FCT0331</t>
  </si>
  <si>
    <t>N/A</t>
  </si>
  <si>
    <t>FCT0401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</si>
</sst>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dd/mm/yy;@"/>
    <numFmt numFmtId="165" formatCode="_(* #,##0_);_(* \(#,##0\);_(* &quot;-&quot;??_);_(@_)"/>
    <numFmt numFmtId="167" formatCode="_(* #,##0.0_);_(* \(#,##0.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sz val="8"/>
      <name val="Calibri"/>
      <family val="2"/>
      <scheme val="minor"/>
    </font>
    <font>
      <b/>
      <sz val="8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medium">
        <color rgb="FFCCCCCC"/>
      </right>
      <top style="thin">
        <color theme="1"/>
      </top>
      <bottom style="medium">
        <color rgb="FFCCCCCC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4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" fontId="4" fillId="0" borderId="5" xfId="1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0" borderId="0" xfId="0" applyFont="1"/>
    <xf numFmtId="164" fontId="6" fillId="0" borderId="2" xfId="0" applyNumberFormat="1" applyFont="1" applyBorder="1" applyAlignment="1">
      <alignment horizontal="center" wrapText="1"/>
    </xf>
    <xf numFmtId="9" fontId="6" fillId="0" borderId="1" xfId="2" applyFont="1" applyFill="1" applyBorder="1" applyAlignment="1">
      <alignment horizontal="center" wrapText="1"/>
    </xf>
    <xf numFmtId="10" fontId="6" fillId="0" borderId="1" xfId="2" applyNumberFormat="1" applyFont="1" applyFill="1" applyBorder="1" applyAlignment="1">
      <alignment horizontal="center" wrapText="1"/>
    </xf>
    <xf numFmtId="10" fontId="6" fillId="0" borderId="1" xfId="2" applyNumberFormat="1" applyFont="1" applyBorder="1" applyAlignment="1">
      <alignment horizontal="center" wrapText="1"/>
    </xf>
    <xf numFmtId="0" fontId="6" fillId="4" borderId="0" xfId="0" applyFont="1" applyFill="1" applyAlignment="1">
      <alignment horizontal="center" wrapText="1"/>
    </xf>
    <xf numFmtId="0" fontId="6" fillId="4" borderId="0" xfId="0" applyNumberFormat="1" applyFont="1" applyFill="1" applyAlignment="1">
      <alignment horizontal="center" wrapText="1"/>
    </xf>
    <xf numFmtId="9" fontId="6" fillId="0" borderId="0" xfId="2" applyFont="1" applyBorder="1" applyAlignment="1">
      <alignment horizontal="center" wrapText="1"/>
    </xf>
    <xf numFmtId="0" fontId="5" fillId="2" borderId="0" xfId="0" applyFont="1" applyFill="1"/>
    <xf numFmtId="0" fontId="5" fillId="3" borderId="0" xfId="0" applyFont="1" applyFill="1"/>
    <xf numFmtId="0" fontId="5" fillId="0" borderId="0" xfId="0" applyFont="1" applyFill="1"/>
    <xf numFmtId="1" fontId="5" fillId="0" borderId="0" xfId="1" applyNumberFormat="1" applyFont="1" applyFill="1"/>
    <xf numFmtId="1" fontId="5" fillId="0" borderId="0" xfId="0" applyNumberFormat="1" applyFont="1" applyFill="1"/>
    <xf numFmtId="0" fontId="5" fillId="4" borderId="0" xfId="0" applyFont="1" applyFill="1"/>
    <xf numFmtId="164" fontId="0" fillId="0" borderId="0" xfId="0" applyNumberFormat="1"/>
    <xf numFmtId="4" fontId="0" fillId="0" borderId="0" xfId="0" applyNumberFormat="1"/>
    <xf numFmtId="165" fontId="6" fillId="2" borderId="1" xfId="1" applyNumberFormat="1" applyFont="1" applyFill="1" applyBorder="1" applyAlignment="1">
      <alignment horizontal="center" wrapText="1"/>
    </xf>
    <xf numFmtId="165" fontId="6" fillId="2" borderId="0" xfId="1" applyNumberFormat="1" applyFont="1" applyFill="1" applyAlignment="1">
      <alignment horizontal="center" wrapText="1"/>
    </xf>
    <xf numFmtId="165" fontId="6" fillId="3" borderId="1" xfId="1" applyNumberFormat="1" applyFont="1" applyFill="1" applyBorder="1" applyAlignment="1">
      <alignment horizontal="center" wrapText="1"/>
    </xf>
    <xf numFmtId="165" fontId="6" fillId="3" borderId="3" xfId="1" applyNumberFormat="1" applyFont="1" applyFill="1" applyBorder="1" applyAlignment="1">
      <alignment horizontal="center" wrapText="1"/>
    </xf>
    <xf numFmtId="165" fontId="6" fillId="0" borderId="1" xfId="1" applyNumberFormat="1" applyFont="1" applyFill="1" applyBorder="1" applyAlignment="1">
      <alignment horizontal="center" wrapText="1"/>
    </xf>
    <xf numFmtId="165" fontId="6" fillId="3" borderId="1" xfId="0" applyNumberFormat="1" applyFont="1" applyFill="1" applyBorder="1" applyAlignment="1">
      <alignment horizontal="center" wrapText="1"/>
    </xf>
    <xf numFmtId="165" fontId="6" fillId="3" borderId="3" xfId="0" applyNumberFormat="1" applyFont="1" applyFill="1" applyBorder="1" applyAlignment="1">
      <alignment horizontal="center" wrapText="1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9" fillId="0" borderId="0" xfId="0" applyFont="1"/>
    <xf numFmtId="165" fontId="9" fillId="0" borderId="0" xfId="1" applyNumberFormat="1" applyFont="1"/>
    <xf numFmtId="0" fontId="7" fillId="0" borderId="8" xfId="0" applyFont="1" applyFill="1" applyBorder="1" applyAlignment="1">
      <alignment horizontal="center"/>
    </xf>
    <xf numFmtId="164" fontId="2" fillId="0" borderId="7" xfId="0" applyNumberFormat="1" applyFont="1" applyFill="1" applyBorder="1"/>
    <xf numFmtId="165" fontId="2" fillId="0" borderId="7" xfId="1" applyNumberFormat="1" applyFont="1" applyFill="1" applyBorder="1"/>
    <xf numFmtId="165" fontId="2" fillId="0" borderId="0" xfId="1" applyNumberFormat="1" applyFont="1" applyFill="1" applyBorder="1"/>
    <xf numFmtId="164" fontId="2" fillId="0" borderId="10" xfId="0" applyNumberFormat="1" applyFont="1" applyFill="1" applyBorder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0" fontId="9" fillId="0" borderId="0" xfId="2" applyNumberFormat="1" applyFont="1"/>
    <xf numFmtId="0" fontId="6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9" fontId="6" fillId="0" borderId="0" xfId="2" applyFont="1" applyAlignment="1">
      <alignment horizontal="center"/>
    </xf>
    <xf numFmtId="0" fontId="4" fillId="0" borderId="11" xfId="0" applyFont="1" applyBorder="1" applyAlignment="1">
      <alignment horizontal="center" vertical="center" wrapText="1"/>
    </xf>
    <xf numFmtId="164" fontId="6" fillId="5" borderId="2" xfId="0" applyNumberFormat="1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165" fontId="6" fillId="2" borderId="6" xfId="1" applyNumberFormat="1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65" fontId="11" fillId="0" borderId="0" xfId="1" applyNumberFormat="1" applyFont="1" applyFill="1" applyBorder="1" applyAlignment="1">
      <alignment horizontal="center"/>
    </xf>
    <xf numFmtId="164" fontId="11" fillId="0" borderId="0" xfId="0" applyNumberFormat="1" applyFont="1" applyFill="1" applyBorder="1" applyAlignment="1">
      <alignment horizontal="center"/>
    </xf>
    <xf numFmtId="9" fontId="6" fillId="0" borderId="1" xfId="2" applyNumberFormat="1" applyFont="1" applyFill="1" applyBorder="1" applyAlignment="1">
      <alignment horizontal="center" wrapText="1"/>
    </xf>
    <xf numFmtId="9" fontId="6" fillId="0" borderId="0" xfId="2" applyNumberFormat="1" applyFont="1" applyBorder="1" applyAlignment="1">
      <alignment horizontal="center" wrapText="1"/>
    </xf>
    <xf numFmtId="165" fontId="6" fillId="0" borderId="0" xfId="1" applyNumberFormat="1" applyFont="1" applyAlignment="1">
      <alignment horizontal="center"/>
    </xf>
    <xf numFmtId="165" fontId="6" fillId="0" borderId="0" xfId="1" applyNumberFormat="1" applyFont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9" fontId="6" fillId="2" borderId="1" xfId="2" applyFont="1" applyFill="1" applyBorder="1" applyAlignment="1">
      <alignment horizontal="center" wrapText="1"/>
    </xf>
    <xf numFmtId="167" fontId="6" fillId="0" borderId="1" xfId="1" applyNumberFormat="1" applyFont="1" applyFill="1" applyBorder="1" applyAlignment="1">
      <alignment horizontal="center" wrapText="1"/>
    </xf>
    <xf numFmtId="9" fontId="6" fillId="0" borderId="1" xfId="2" applyFont="1" applyBorder="1" applyAlignment="1">
      <alignment horizontal="center" wrapText="1"/>
    </xf>
    <xf numFmtId="165" fontId="2" fillId="0" borderId="0" xfId="1" applyNumberFormat="1" applyFont="1" applyFill="1"/>
    <xf numFmtId="165" fontId="2" fillId="6" borderId="0" xfId="1" applyNumberFormat="1" applyFont="1" applyFill="1" applyBorder="1"/>
    <xf numFmtId="165" fontId="2" fillId="7" borderId="7" xfId="1" applyNumberFormat="1" applyFont="1" applyFill="1" applyBorder="1"/>
    <xf numFmtId="165" fontId="2" fillId="7" borderId="0" xfId="1" applyNumberFormat="1" applyFont="1" applyFill="1" applyBorder="1"/>
    <xf numFmtId="165" fontId="11" fillId="0" borderId="0" xfId="1" applyNumberFormat="1" applyFont="1" applyFill="1" applyAlignment="1">
      <alignment horizontal="center"/>
    </xf>
    <xf numFmtId="165" fontId="11" fillId="8" borderId="0" xfId="1" applyNumberFormat="1" applyFont="1" applyFill="1" applyBorder="1" applyAlignment="1">
      <alignment horizontal="center"/>
    </xf>
    <xf numFmtId="165" fontId="11" fillId="7" borderId="0" xfId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4" formatCode="#,##0.00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dd/mm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arrow"/>
        <family val="2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</dxf>
    <dxf>
      <numFmt numFmtId="4" formatCode="#,##0.00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dd/mm/yy;@"/>
    </dxf>
    <dxf>
      <numFmt numFmtId="4" formatCode="#,##0.00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dd/mm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numFmt numFmtId="165" formatCode="_(* #,##0_);_(* \(#,##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numFmt numFmtId="165" formatCode="_(* #,##0_);_(* \(#,##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numFmt numFmtId="165" formatCode="_(* #,##0_);_(* \(#,##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numFmt numFmtId="165" formatCode="_(* #,##0_);_(* \(#,##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numFmt numFmtId="165" formatCode="_(* #,##0_);_(* \(#,##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numFmt numFmtId="164" formatCode="dd/mm/yy;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numFmt numFmtId="4" formatCode="#,##0.00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dd/mm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arrow"/>
        <family val="2"/>
        <scheme val="none"/>
      </font>
      <numFmt numFmtId="165" formatCode="_(* #,##0_);_(* \(#,##0\);_(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arrow"/>
        <family val="2"/>
        <scheme val="none"/>
      </font>
      <numFmt numFmtId="165" formatCode="_(* #,##0_);_(* \(#,##0\);_(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arrow"/>
        <family val="2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arrow"/>
        <family val="2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arrow"/>
        <family val="2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arrow"/>
        <family val="2"/>
        <scheme val="none"/>
      </font>
      <numFmt numFmtId="165" formatCode="_(* #,##0_);_(* \(#,##0\);_(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arrow"/>
        <family val="2"/>
        <scheme val="none"/>
      </font>
      <numFmt numFmtId="164" formatCode="dd/mm/yy;@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arrow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164" formatCode="dd/mm/yy;@"/>
      <alignment horizontal="center" vertical="bottom" textRotation="0" wrapText="1" indent="0" justifyLastLine="0" shrinkToFit="0" readingOrder="0"/>
      <border diagonalUp="0" diagonalDown="0" outline="0">
        <left/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164" formatCode="dd/mm/yy;@"/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164" formatCode="dd/mm/yy;@"/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164" formatCode="dd/mm/yy;@"/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left style="medium">
          <color rgb="FFCCCCCC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fill>
        <patternFill patternType="solid">
          <fgColor indexed="64"/>
          <bgColor theme="1" tint="0.249977111117893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13" formatCode="0%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14" formatCode="0.00%"/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26" Type="http://schemas.openxmlformats.org/officeDocument/2006/relationships/customXml" Target="../customXml/item4.xml"/><Relationship Id="rId21" Type="http://schemas.openxmlformats.org/officeDocument/2006/relationships/powerPivotData" Target="model/item.data"/><Relationship Id="rId34" Type="http://schemas.openxmlformats.org/officeDocument/2006/relationships/customXml" Target="../customXml/item1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3.xml"/><Relationship Id="rId33" Type="http://schemas.openxmlformats.org/officeDocument/2006/relationships/customXml" Target="../customXml/item11.xml"/><Relationship Id="rId38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29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32" Type="http://schemas.openxmlformats.org/officeDocument/2006/relationships/customXml" Target="../customXml/item10.xml"/><Relationship Id="rId37" Type="http://schemas.openxmlformats.org/officeDocument/2006/relationships/customXml" Target="../customXml/item1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28" Type="http://schemas.openxmlformats.org/officeDocument/2006/relationships/customXml" Target="../customXml/item6.xml"/><Relationship Id="rId36" Type="http://schemas.openxmlformats.org/officeDocument/2006/relationships/customXml" Target="../customXml/item14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31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Relationship Id="rId27" Type="http://schemas.openxmlformats.org/officeDocument/2006/relationships/customXml" Target="../customXml/item5.xml"/><Relationship Id="rId30" Type="http://schemas.openxmlformats.org/officeDocument/2006/relationships/customXml" Target="../customXml/item8.xml"/><Relationship Id="rId35" Type="http://schemas.openxmlformats.org/officeDocument/2006/relationships/customXml" Target="../customXml/item1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 for Acc. Confirmed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'FCT AC'!$B$1</c:f>
              <c:strCache>
                <c:ptCount val="1"/>
                <c:pt idx="0">
                  <c:v>Actuals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'FCT AC'!$A$2:$A$87</c:f>
              <c:numCache>
                <c:formatCode>dd/mm/yy;@</c:formatCode>
                <c:ptCount val="8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  <c:pt idx="72">
                  <c:v>43959</c:v>
                </c:pt>
                <c:pt idx="73">
                  <c:v>43960</c:v>
                </c:pt>
                <c:pt idx="74">
                  <c:v>43961</c:v>
                </c:pt>
                <c:pt idx="75">
                  <c:v>43962</c:v>
                </c:pt>
                <c:pt idx="76">
                  <c:v>43963</c:v>
                </c:pt>
                <c:pt idx="77">
                  <c:v>43964</c:v>
                </c:pt>
                <c:pt idx="78">
                  <c:v>43965</c:v>
                </c:pt>
                <c:pt idx="79">
                  <c:v>43966</c:v>
                </c:pt>
                <c:pt idx="80">
                  <c:v>43967</c:v>
                </c:pt>
                <c:pt idx="81">
                  <c:v>43968</c:v>
                </c:pt>
                <c:pt idx="82">
                  <c:v>43969</c:v>
                </c:pt>
                <c:pt idx="83">
                  <c:v>43970</c:v>
                </c:pt>
                <c:pt idx="84">
                  <c:v>43971</c:v>
                </c:pt>
                <c:pt idx="85">
                  <c:v>43972</c:v>
                </c:pt>
              </c:numCache>
            </c:numRef>
          </c:cat>
          <c:val>
            <c:numRef>
              <c:f>'FCT AC'!$B$2:$B$87</c:f>
              <c:numCache>
                <c:formatCode>_(* #,##0_);_(* \(#,##0\);_(* "-"??_);_(@_)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9</c:v>
                </c:pt>
                <c:pt idx="9">
                  <c:v>13</c:v>
                </c:pt>
                <c:pt idx="10">
                  <c:v>21</c:v>
                </c:pt>
                <c:pt idx="11">
                  <c:v>30</c:v>
                </c:pt>
                <c:pt idx="12">
                  <c:v>39</c:v>
                </c:pt>
                <c:pt idx="13">
                  <c:v>41</c:v>
                </c:pt>
                <c:pt idx="14">
                  <c:v>59</c:v>
                </c:pt>
                <c:pt idx="15">
                  <c:v>78</c:v>
                </c:pt>
                <c:pt idx="16">
                  <c:v>112</c:v>
                </c:pt>
                <c:pt idx="17">
                  <c:v>169</c:v>
                </c:pt>
                <c:pt idx="18">
                  <c:v>245</c:v>
                </c:pt>
                <c:pt idx="19">
                  <c:v>331</c:v>
                </c:pt>
                <c:pt idx="20">
                  <c:v>448</c:v>
                </c:pt>
                <c:pt idx="21">
                  <c:v>642</c:v>
                </c:pt>
                <c:pt idx="22">
                  <c:v>785</c:v>
                </c:pt>
                <c:pt idx="23">
                  <c:v>1020</c:v>
                </c:pt>
                <c:pt idx="24">
                  <c:v>1280</c:v>
                </c:pt>
                <c:pt idx="25">
                  <c:v>1600</c:v>
                </c:pt>
                <c:pt idx="26">
                  <c:v>2060</c:v>
                </c:pt>
                <c:pt idx="27">
                  <c:v>2362</c:v>
                </c:pt>
                <c:pt idx="28">
                  <c:v>2995</c:v>
                </c:pt>
                <c:pt idx="29">
                  <c:v>3544</c:v>
                </c:pt>
                <c:pt idx="30">
                  <c:v>4268</c:v>
                </c:pt>
                <c:pt idx="31">
                  <c:v>5170</c:v>
                </c:pt>
                <c:pt idx="32">
                  <c:v>5962</c:v>
                </c:pt>
                <c:pt idx="33">
                  <c:v>6408</c:v>
                </c:pt>
                <c:pt idx="34">
                  <c:v>7443</c:v>
                </c:pt>
                <c:pt idx="35">
                  <c:v>8251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1-4999-8AB6-803137FB11DD}"/>
            </c:ext>
          </c:extLst>
        </c:ser>
        <c:ser>
          <c:idx val="1"/>
          <c:order val="1"/>
          <c:tx>
            <c:strRef>
              <c:f>'FCT AC'!$C$1</c:f>
              <c:strCache>
                <c:ptCount val="1"/>
                <c:pt idx="0">
                  <c:v>FCT0401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'FCT AC'!$A$2:$A$87</c:f>
              <c:numCache>
                <c:formatCode>dd/mm/yy;@</c:formatCode>
                <c:ptCount val="8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  <c:pt idx="72">
                  <c:v>43959</c:v>
                </c:pt>
                <c:pt idx="73">
                  <c:v>43960</c:v>
                </c:pt>
                <c:pt idx="74">
                  <c:v>43961</c:v>
                </c:pt>
                <c:pt idx="75">
                  <c:v>43962</c:v>
                </c:pt>
                <c:pt idx="76">
                  <c:v>43963</c:v>
                </c:pt>
                <c:pt idx="77">
                  <c:v>43964</c:v>
                </c:pt>
                <c:pt idx="78">
                  <c:v>43965</c:v>
                </c:pt>
                <c:pt idx="79">
                  <c:v>43966</c:v>
                </c:pt>
                <c:pt idx="80">
                  <c:v>43967</c:v>
                </c:pt>
                <c:pt idx="81">
                  <c:v>43968</c:v>
                </c:pt>
                <c:pt idx="82">
                  <c:v>43969</c:v>
                </c:pt>
                <c:pt idx="83">
                  <c:v>43970</c:v>
                </c:pt>
                <c:pt idx="84">
                  <c:v>43971</c:v>
                </c:pt>
                <c:pt idx="85">
                  <c:v>43972</c:v>
                </c:pt>
              </c:numCache>
            </c:numRef>
          </c:cat>
          <c:val>
            <c:numRef>
              <c:f>'FCT AC'!$C$2:$C$87</c:f>
              <c:numCache>
                <c:formatCode>_(* #,##0_);_(* \(#,##0\);_(* "-"??_);_(@_)</c:formatCode>
                <c:ptCount val="86"/>
                <c:pt idx="35">
                  <c:v>8251</c:v>
                </c:pt>
                <c:pt idx="36">
                  <c:v>9127.9234775119403</c:v>
                </c:pt>
                <c:pt idx="37">
                  <c:v>9996.4367572452938</c:v>
                </c:pt>
                <c:pt idx="38">
                  <c:v>10864.950036978649</c:v>
                </c:pt>
                <c:pt idx="39">
                  <c:v>11733.463316712003</c:v>
                </c:pt>
                <c:pt idx="40">
                  <c:v>12601.976596445356</c:v>
                </c:pt>
                <c:pt idx="41">
                  <c:v>13470.489876178712</c:v>
                </c:pt>
                <c:pt idx="42">
                  <c:v>14339.003155912065</c:v>
                </c:pt>
                <c:pt idx="43">
                  <c:v>15207.516435645419</c:v>
                </c:pt>
                <c:pt idx="44">
                  <c:v>16076.029715378772</c:v>
                </c:pt>
                <c:pt idx="45">
                  <c:v>16944.542995112126</c:v>
                </c:pt>
                <c:pt idx="46">
                  <c:v>17813.056274845483</c:v>
                </c:pt>
                <c:pt idx="47">
                  <c:v>18681.569554578833</c:v>
                </c:pt>
                <c:pt idx="48">
                  <c:v>19550.08283431219</c:v>
                </c:pt>
                <c:pt idx="49">
                  <c:v>20418.596114045544</c:v>
                </c:pt>
                <c:pt idx="50">
                  <c:v>21287.109393778897</c:v>
                </c:pt>
                <c:pt idx="51">
                  <c:v>22155.622673512251</c:v>
                </c:pt>
                <c:pt idx="52">
                  <c:v>23024.135953245604</c:v>
                </c:pt>
                <c:pt idx="53">
                  <c:v>23892.649232978958</c:v>
                </c:pt>
                <c:pt idx="54">
                  <c:v>24761.162512712312</c:v>
                </c:pt>
                <c:pt idx="55">
                  <c:v>25629.675792445665</c:v>
                </c:pt>
                <c:pt idx="56">
                  <c:v>26498.189072179022</c:v>
                </c:pt>
                <c:pt idx="57">
                  <c:v>27366.702351912376</c:v>
                </c:pt>
                <c:pt idx="58">
                  <c:v>28235.215631645729</c:v>
                </c:pt>
                <c:pt idx="59">
                  <c:v>29103.728911379083</c:v>
                </c:pt>
                <c:pt idx="60">
                  <c:v>29972.242191112437</c:v>
                </c:pt>
                <c:pt idx="61">
                  <c:v>30840.75547084579</c:v>
                </c:pt>
                <c:pt idx="62">
                  <c:v>31709.268750579144</c:v>
                </c:pt>
                <c:pt idx="63">
                  <c:v>32577.782030312501</c:v>
                </c:pt>
                <c:pt idx="64">
                  <c:v>33446.295310045854</c:v>
                </c:pt>
                <c:pt idx="65">
                  <c:v>34314.808589779204</c:v>
                </c:pt>
                <c:pt idx="66">
                  <c:v>35183.321869512562</c:v>
                </c:pt>
                <c:pt idx="67">
                  <c:v>36051.835149245919</c:v>
                </c:pt>
                <c:pt idx="68">
                  <c:v>36920.348428979269</c:v>
                </c:pt>
                <c:pt idx="69">
                  <c:v>37788.861708712619</c:v>
                </c:pt>
                <c:pt idx="70">
                  <c:v>38657.374988445976</c:v>
                </c:pt>
                <c:pt idx="71">
                  <c:v>39525.888268179333</c:v>
                </c:pt>
                <c:pt idx="72">
                  <c:v>40394.401547912683</c:v>
                </c:pt>
                <c:pt idx="73">
                  <c:v>41262.914827646033</c:v>
                </c:pt>
                <c:pt idx="74">
                  <c:v>42131.428107379397</c:v>
                </c:pt>
                <c:pt idx="75">
                  <c:v>42999.941387112747</c:v>
                </c:pt>
                <c:pt idx="76">
                  <c:v>43868.454666846097</c:v>
                </c:pt>
                <c:pt idx="77">
                  <c:v>44736.967946579462</c:v>
                </c:pt>
                <c:pt idx="78">
                  <c:v>45605.481226312811</c:v>
                </c:pt>
                <c:pt idx="79">
                  <c:v>46473.994506046161</c:v>
                </c:pt>
                <c:pt idx="80">
                  <c:v>47342.507785779511</c:v>
                </c:pt>
                <c:pt idx="81">
                  <c:v>48211.021065512876</c:v>
                </c:pt>
                <c:pt idx="82">
                  <c:v>49079.534345246226</c:v>
                </c:pt>
                <c:pt idx="83">
                  <c:v>49948.047624979576</c:v>
                </c:pt>
                <c:pt idx="84">
                  <c:v>50816.56090471294</c:v>
                </c:pt>
                <c:pt idx="85">
                  <c:v>51685.07418444629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11-4999-8AB6-803137FB11DD}"/>
            </c:ext>
          </c:extLst>
        </c:ser>
        <c:ser>
          <c:idx val="2"/>
          <c:order val="2"/>
          <c:tx>
            <c:strRef>
              <c:f>'FCT AC'!$D$1</c:f>
              <c:strCache>
                <c:ptCount val="1"/>
                <c:pt idx="0">
                  <c:v>FCT0331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'FCT AC'!$A$2:$A$87</c:f>
              <c:numCache>
                <c:formatCode>dd/mm/yy;@</c:formatCode>
                <c:ptCount val="8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  <c:pt idx="72">
                  <c:v>43959</c:v>
                </c:pt>
                <c:pt idx="73">
                  <c:v>43960</c:v>
                </c:pt>
                <c:pt idx="74">
                  <c:v>43961</c:v>
                </c:pt>
                <c:pt idx="75">
                  <c:v>43962</c:v>
                </c:pt>
                <c:pt idx="76">
                  <c:v>43963</c:v>
                </c:pt>
                <c:pt idx="77">
                  <c:v>43964</c:v>
                </c:pt>
                <c:pt idx="78">
                  <c:v>43965</c:v>
                </c:pt>
                <c:pt idx="79">
                  <c:v>43966</c:v>
                </c:pt>
                <c:pt idx="80">
                  <c:v>43967</c:v>
                </c:pt>
                <c:pt idx="81">
                  <c:v>43968</c:v>
                </c:pt>
                <c:pt idx="82">
                  <c:v>43969</c:v>
                </c:pt>
                <c:pt idx="83">
                  <c:v>43970</c:v>
                </c:pt>
                <c:pt idx="84">
                  <c:v>43971</c:v>
                </c:pt>
                <c:pt idx="85">
                  <c:v>43972</c:v>
                </c:pt>
              </c:numCache>
            </c:numRef>
          </c:cat>
          <c:val>
            <c:numRef>
              <c:f>'FCT AC'!$D$2:$D$87</c:f>
              <c:numCache>
                <c:formatCode>_(* #,##0_);_(* \(#,##0\);_(* "-"??_);_(@_)</c:formatCode>
                <c:ptCount val="86"/>
                <c:pt idx="34">
                  <c:v>7443</c:v>
                </c:pt>
                <c:pt idx="35">
                  <c:v>8335.1019777858601</c:v>
                </c:pt>
                <c:pt idx="36">
                  <c:v>9279.2229355487016</c:v>
                </c:pt>
                <c:pt idx="37">
                  <c:v>10223.343893311543</c:v>
                </c:pt>
                <c:pt idx="38">
                  <c:v>11167.464851074386</c:v>
                </c:pt>
                <c:pt idx="39">
                  <c:v>12111.585808837226</c:v>
                </c:pt>
                <c:pt idx="40">
                  <c:v>13055.706766600069</c:v>
                </c:pt>
                <c:pt idx="41">
                  <c:v>13999.827724362913</c:v>
                </c:pt>
                <c:pt idx="42">
                  <c:v>14943.948682125752</c:v>
                </c:pt>
                <c:pt idx="43">
                  <c:v>15888.069639888596</c:v>
                </c:pt>
                <c:pt idx="44">
                  <c:v>16832.190597651435</c:v>
                </c:pt>
                <c:pt idx="45">
                  <c:v>17776.311555414279</c:v>
                </c:pt>
                <c:pt idx="46">
                  <c:v>18720.432513177122</c:v>
                </c:pt>
                <c:pt idx="47">
                  <c:v>19664.553470939962</c:v>
                </c:pt>
                <c:pt idx="48">
                  <c:v>20608.674428702805</c:v>
                </c:pt>
                <c:pt idx="49">
                  <c:v>21552.795386465648</c:v>
                </c:pt>
                <c:pt idx="50">
                  <c:v>22496.916344228488</c:v>
                </c:pt>
                <c:pt idx="51">
                  <c:v>23441.037301991331</c:v>
                </c:pt>
                <c:pt idx="52">
                  <c:v>24385.158259754171</c:v>
                </c:pt>
                <c:pt idx="53">
                  <c:v>25329.279217517014</c:v>
                </c:pt>
                <c:pt idx="54">
                  <c:v>26273.400175279854</c:v>
                </c:pt>
                <c:pt idx="55">
                  <c:v>27217.521133042697</c:v>
                </c:pt>
                <c:pt idx="56">
                  <c:v>28161.642090805541</c:v>
                </c:pt>
                <c:pt idx="57">
                  <c:v>29105.76304856838</c:v>
                </c:pt>
                <c:pt idx="58">
                  <c:v>30049.884006331224</c:v>
                </c:pt>
                <c:pt idx="59">
                  <c:v>30994.004964094067</c:v>
                </c:pt>
                <c:pt idx="60">
                  <c:v>31938.125921856907</c:v>
                </c:pt>
                <c:pt idx="61">
                  <c:v>32882.24687961975</c:v>
                </c:pt>
                <c:pt idx="62">
                  <c:v>33826.367837382597</c:v>
                </c:pt>
                <c:pt idx="63">
                  <c:v>34770.488795145437</c:v>
                </c:pt>
                <c:pt idx="64">
                  <c:v>35714.609752908276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11-4999-8AB6-803137FB11DD}"/>
            </c:ext>
          </c:extLst>
        </c:ser>
        <c:ser>
          <c:idx val="3"/>
          <c:order val="3"/>
          <c:tx>
            <c:strRef>
              <c:f>'FCT AC'!$E$1</c:f>
              <c:strCache>
                <c:ptCount val="1"/>
                <c:pt idx="0">
                  <c:v>FCT330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'FCT AC'!$A$2:$A$87</c:f>
              <c:numCache>
                <c:formatCode>dd/mm/yy;@</c:formatCode>
                <c:ptCount val="8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  <c:pt idx="72">
                  <c:v>43959</c:v>
                </c:pt>
                <c:pt idx="73">
                  <c:v>43960</c:v>
                </c:pt>
                <c:pt idx="74">
                  <c:v>43961</c:v>
                </c:pt>
                <c:pt idx="75">
                  <c:v>43962</c:v>
                </c:pt>
                <c:pt idx="76">
                  <c:v>43963</c:v>
                </c:pt>
                <c:pt idx="77">
                  <c:v>43964</c:v>
                </c:pt>
                <c:pt idx="78">
                  <c:v>43965</c:v>
                </c:pt>
                <c:pt idx="79">
                  <c:v>43966</c:v>
                </c:pt>
                <c:pt idx="80">
                  <c:v>43967</c:v>
                </c:pt>
                <c:pt idx="81">
                  <c:v>43968</c:v>
                </c:pt>
                <c:pt idx="82">
                  <c:v>43969</c:v>
                </c:pt>
                <c:pt idx="83">
                  <c:v>43970</c:v>
                </c:pt>
                <c:pt idx="84">
                  <c:v>43971</c:v>
                </c:pt>
                <c:pt idx="85">
                  <c:v>43972</c:v>
                </c:pt>
              </c:numCache>
            </c:numRef>
          </c:cat>
          <c:val>
            <c:numRef>
              <c:f>'FCT AC'!$E$2:$E$87</c:f>
              <c:numCache>
                <c:formatCode>_(* #,##0_);_(* \(#,##0\);_(* "-"??_);_(@_)</c:formatCode>
                <c:ptCount val="86"/>
                <c:pt idx="33">
                  <c:v>6408</c:v>
                </c:pt>
                <c:pt idx="34">
                  <c:v>6890.4548061901642</c:v>
                </c:pt>
                <c:pt idx="35">
                  <c:v>7372.1982491650906</c:v>
                </c:pt>
                <c:pt idx="36">
                  <c:v>7853.9416921400179</c:v>
                </c:pt>
                <c:pt idx="37">
                  <c:v>8335.6851351149453</c:v>
                </c:pt>
                <c:pt idx="38">
                  <c:v>8817.4285780898717</c:v>
                </c:pt>
                <c:pt idx="39">
                  <c:v>9299.1720210647982</c:v>
                </c:pt>
                <c:pt idx="40">
                  <c:v>9780.9154640397246</c:v>
                </c:pt>
                <c:pt idx="41">
                  <c:v>10262.658907014651</c:v>
                </c:pt>
                <c:pt idx="42">
                  <c:v>10744.402349989577</c:v>
                </c:pt>
                <c:pt idx="43">
                  <c:v>11226.145792964504</c:v>
                </c:pt>
                <c:pt idx="44">
                  <c:v>11707.88923593943</c:v>
                </c:pt>
                <c:pt idx="45">
                  <c:v>12189.632678914357</c:v>
                </c:pt>
                <c:pt idx="46">
                  <c:v>12671.376121889283</c:v>
                </c:pt>
                <c:pt idx="47">
                  <c:v>13153.119564864211</c:v>
                </c:pt>
                <c:pt idx="48">
                  <c:v>13634.863007839138</c:v>
                </c:pt>
                <c:pt idx="49">
                  <c:v>14116.606450814064</c:v>
                </c:pt>
                <c:pt idx="50">
                  <c:v>14598.349893788991</c:v>
                </c:pt>
                <c:pt idx="51">
                  <c:v>15080.093336763917</c:v>
                </c:pt>
                <c:pt idx="52">
                  <c:v>15561.836779738844</c:v>
                </c:pt>
                <c:pt idx="53">
                  <c:v>16043.58022271377</c:v>
                </c:pt>
                <c:pt idx="54">
                  <c:v>16525.323665688698</c:v>
                </c:pt>
                <c:pt idx="55">
                  <c:v>17007.067108663625</c:v>
                </c:pt>
                <c:pt idx="56">
                  <c:v>17488.810551638551</c:v>
                </c:pt>
                <c:pt idx="57">
                  <c:v>17970.553994613478</c:v>
                </c:pt>
                <c:pt idx="58">
                  <c:v>18452.297437588404</c:v>
                </c:pt>
                <c:pt idx="59">
                  <c:v>18934.040880563331</c:v>
                </c:pt>
                <c:pt idx="60">
                  <c:v>19415.784323538257</c:v>
                </c:pt>
                <c:pt idx="61">
                  <c:v>19897.527766513187</c:v>
                </c:pt>
                <c:pt idx="62">
                  <c:v>20379.271209488114</c:v>
                </c:pt>
                <c:pt idx="63">
                  <c:v>20861.01465246304</c:v>
                </c:pt>
                <c:pt idx="64">
                  <c:v>21342.758095437966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51-40D3-BE3F-70419D3327AC}"/>
            </c:ext>
          </c:extLst>
        </c:ser>
        <c:ser>
          <c:idx val="4"/>
          <c:order val="4"/>
          <c:tx>
            <c:strRef>
              <c:f>'FCT AC'!$F$1</c:f>
              <c:strCache>
                <c:ptCount val="1"/>
                <c:pt idx="0">
                  <c:v>FCT0329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'FCT AC'!$A$2:$A$87</c:f>
              <c:numCache>
                <c:formatCode>dd/mm/yy;@</c:formatCode>
                <c:ptCount val="8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  <c:pt idx="72">
                  <c:v>43959</c:v>
                </c:pt>
                <c:pt idx="73">
                  <c:v>43960</c:v>
                </c:pt>
                <c:pt idx="74">
                  <c:v>43961</c:v>
                </c:pt>
                <c:pt idx="75">
                  <c:v>43962</c:v>
                </c:pt>
                <c:pt idx="76">
                  <c:v>43963</c:v>
                </c:pt>
                <c:pt idx="77">
                  <c:v>43964</c:v>
                </c:pt>
                <c:pt idx="78">
                  <c:v>43965</c:v>
                </c:pt>
                <c:pt idx="79">
                  <c:v>43966</c:v>
                </c:pt>
                <c:pt idx="80">
                  <c:v>43967</c:v>
                </c:pt>
                <c:pt idx="81">
                  <c:v>43968</c:v>
                </c:pt>
                <c:pt idx="82">
                  <c:v>43969</c:v>
                </c:pt>
                <c:pt idx="83">
                  <c:v>43970</c:v>
                </c:pt>
                <c:pt idx="84">
                  <c:v>43971</c:v>
                </c:pt>
                <c:pt idx="85">
                  <c:v>43972</c:v>
                </c:pt>
              </c:numCache>
            </c:numRef>
          </c:cat>
          <c:val>
            <c:numRef>
              <c:f>'FCT AC'!$F$2:$F$87</c:f>
              <c:numCache>
                <c:formatCode>_(* #,##0_);_(* \(#,##0\);_(* "-"??_);_(@_)</c:formatCode>
                <c:ptCount val="86"/>
                <c:pt idx="32">
                  <c:v>5962</c:v>
                </c:pt>
                <c:pt idx="33">
                  <c:v>6809.9784765581808</c:v>
                </c:pt>
                <c:pt idx="34">
                  <c:v>7708.1093843476601</c:v>
                </c:pt>
                <c:pt idx="35">
                  <c:v>8606.2402921371395</c:v>
                </c:pt>
                <c:pt idx="36">
                  <c:v>9504.3711999266179</c:v>
                </c:pt>
                <c:pt idx="37">
                  <c:v>10402.502107716096</c:v>
                </c:pt>
                <c:pt idx="38">
                  <c:v>11300.633015505577</c:v>
                </c:pt>
                <c:pt idx="39">
                  <c:v>12198.763923295057</c:v>
                </c:pt>
                <c:pt idx="40">
                  <c:v>13096.894831084535</c:v>
                </c:pt>
                <c:pt idx="41">
                  <c:v>13995.025738874014</c:v>
                </c:pt>
                <c:pt idx="42">
                  <c:v>14893.156646663494</c:v>
                </c:pt>
                <c:pt idx="43">
                  <c:v>15791.287554452974</c:v>
                </c:pt>
                <c:pt idx="44">
                  <c:v>16689.418462242451</c:v>
                </c:pt>
                <c:pt idx="45">
                  <c:v>17587.549370031931</c:v>
                </c:pt>
                <c:pt idx="46">
                  <c:v>18485.680277821411</c:v>
                </c:pt>
                <c:pt idx="47">
                  <c:v>19383.811185610892</c:v>
                </c:pt>
                <c:pt idx="48">
                  <c:v>20281.942093400368</c:v>
                </c:pt>
                <c:pt idx="49">
                  <c:v>21180.073001189849</c:v>
                </c:pt>
                <c:pt idx="50">
                  <c:v>22078.203908979329</c:v>
                </c:pt>
                <c:pt idx="51">
                  <c:v>22976.334816768809</c:v>
                </c:pt>
                <c:pt idx="52">
                  <c:v>23874.465724558286</c:v>
                </c:pt>
                <c:pt idx="53">
                  <c:v>24772.596632347766</c:v>
                </c:pt>
                <c:pt idx="54">
                  <c:v>25670.727540137246</c:v>
                </c:pt>
                <c:pt idx="55">
                  <c:v>26568.858447926727</c:v>
                </c:pt>
                <c:pt idx="56">
                  <c:v>27466.989355716203</c:v>
                </c:pt>
                <c:pt idx="57">
                  <c:v>28365.120263505683</c:v>
                </c:pt>
                <c:pt idx="58">
                  <c:v>29263.251171295164</c:v>
                </c:pt>
                <c:pt idx="59">
                  <c:v>30161.38207908464</c:v>
                </c:pt>
                <c:pt idx="60">
                  <c:v>31059.512986874121</c:v>
                </c:pt>
                <c:pt idx="61">
                  <c:v>31957.643894663601</c:v>
                </c:pt>
                <c:pt idx="62">
                  <c:v>32855.774802453081</c:v>
                </c:pt>
                <c:pt idx="63">
                  <c:v>33753.905710242558</c:v>
                </c:pt>
                <c:pt idx="64">
                  <c:v>34652.036618032034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87-44E5-9BA3-F58233D4EED6}"/>
            </c:ext>
          </c:extLst>
        </c:ser>
        <c:ser>
          <c:idx val="5"/>
          <c:order val="5"/>
          <c:tx>
            <c:strRef>
              <c:f>'FCT AC'!$G$1</c:f>
              <c:strCache>
                <c:ptCount val="1"/>
                <c:pt idx="0">
                  <c:v>FCT0328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'FCT AC'!$A$2:$A$87</c:f>
              <c:numCache>
                <c:formatCode>dd/mm/yy;@</c:formatCode>
                <c:ptCount val="8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  <c:pt idx="72">
                  <c:v>43959</c:v>
                </c:pt>
                <c:pt idx="73">
                  <c:v>43960</c:v>
                </c:pt>
                <c:pt idx="74">
                  <c:v>43961</c:v>
                </c:pt>
                <c:pt idx="75">
                  <c:v>43962</c:v>
                </c:pt>
                <c:pt idx="76">
                  <c:v>43963</c:v>
                </c:pt>
                <c:pt idx="77">
                  <c:v>43964</c:v>
                </c:pt>
                <c:pt idx="78">
                  <c:v>43965</c:v>
                </c:pt>
                <c:pt idx="79">
                  <c:v>43966</c:v>
                </c:pt>
                <c:pt idx="80">
                  <c:v>43967</c:v>
                </c:pt>
                <c:pt idx="81">
                  <c:v>43968</c:v>
                </c:pt>
                <c:pt idx="82">
                  <c:v>43969</c:v>
                </c:pt>
                <c:pt idx="83">
                  <c:v>43970</c:v>
                </c:pt>
                <c:pt idx="84">
                  <c:v>43971</c:v>
                </c:pt>
                <c:pt idx="85">
                  <c:v>43972</c:v>
                </c:pt>
              </c:numCache>
            </c:numRef>
          </c:cat>
          <c:val>
            <c:numRef>
              <c:f>'FCT AC'!$G$2:$G$87</c:f>
              <c:numCache>
                <c:formatCode>_(* #,##0_);_(* \(#,##0\);_(* "-"??_);_(@_)</c:formatCode>
                <c:ptCount val="86"/>
                <c:pt idx="31">
                  <c:v>5170</c:v>
                </c:pt>
                <c:pt idx="32">
                  <c:v>6044.5294341523841</c:v>
                </c:pt>
                <c:pt idx="33">
                  <c:v>6939.8691766441998</c:v>
                </c:pt>
                <c:pt idx="34">
                  <c:v>7835.2089191360155</c:v>
                </c:pt>
                <c:pt idx="35">
                  <c:v>8730.5486616278322</c:v>
                </c:pt>
                <c:pt idx="36">
                  <c:v>9625.888404119647</c:v>
                </c:pt>
                <c:pt idx="37">
                  <c:v>10521.228146611462</c:v>
                </c:pt>
                <c:pt idx="38">
                  <c:v>11416.567889103279</c:v>
                </c:pt>
                <c:pt idx="39">
                  <c:v>12311.907631595095</c:v>
                </c:pt>
                <c:pt idx="40">
                  <c:v>13207.24737408691</c:v>
                </c:pt>
                <c:pt idx="41">
                  <c:v>14102.587116578725</c:v>
                </c:pt>
                <c:pt idx="42">
                  <c:v>14997.926859070543</c:v>
                </c:pt>
                <c:pt idx="43">
                  <c:v>15893.266601562358</c:v>
                </c:pt>
                <c:pt idx="44">
                  <c:v>16788.606344054173</c:v>
                </c:pt>
                <c:pt idx="45">
                  <c:v>17683.946086545988</c:v>
                </c:pt>
                <c:pt idx="46">
                  <c:v>18579.285829037806</c:v>
                </c:pt>
                <c:pt idx="47">
                  <c:v>19474.625571529621</c:v>
                </c:pt>
                <c:pt idx="48">
                  <c:v>20369.965314021436</c:v>
                </c:pt>
                <c:pt idx="49">
                  <c:v>21265.305056513251</c:v>
                </c:pt>
                <c:pt idx="50">
                  <c:v>22160.644799005069</c:v>
                </c:pt>
                <c:pt idx="51">
                  <c:v>23055.984541496884</c:v>
                </c:pt>
                <c:pt idx="52">
                  <c:v>23951.324283988699</c:v>
                </c:pt>
                <c:pt idx="53">
                  <c:v>24846.664026480517</c:v>
                </c:pt>
                <c:pt idx="54">
                  <c:v>25742.003768972332</c:v>
                </c:pt>
                <c:pt idx="55">
                  <c:v>26637.343511464147</c:v>
                </c:pt>
                <c:pt idx="56">
                  <c:v>27532.683253955962</c:v>
                </c:pt>
                <c:pt idx="57">
                  <c:v>28428.022996447777</c:v>
                </c:pt>
                <c:pt idx="58">
                  <c:v>29323.362738939595</c:v>
                </c:pt>
                <c:pt idx="59">
                  <c:v>30218.70248143141</c:v>
                </c:pt>
                <c:pt idx="60">
                  <c:v>31114.042223923225</c:v>
                </c:pt>
                <c:pt idx="61">
                  <c:v>32009.381966415043</c:v>
                </c:pt>
                <c:pt idx="62">
                  <c:v>32904.721708906858</c:v>
                </c:pt>
                <c:pt idx="63">
                  <c:v>33800.061451398673</c:v>
                </c:pt>
                <c:pt idx="64">
                  <c:v>34695.401193890488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4F-4A75-9BF4-A6E5D3F84EC4}"/>
            </c:ext>
          </c:extLst>
        </c:ser>
        <c:ser>
          <c:idx val="6"/>
          <c:order val="6"/>
          <c:tx>
            <c:strRef>
              <c:f>'FCT AC'!$H$1</c:f>
              <c:strCache>
                <c:ptCount val="1"/>
                <c:pt idx="0">
                  <c:v>FCT0327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'FCT AC'!$A$2:$A$87</c:f>
              <c:numCache>
                <c:formatCode>dd/mm/yy;@</c:formatCode>
                <c:ptCount val="8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  <c:pt idx="72">
                  <c:v>43959</c:v>
                </c:pt>
                <c:pt idx="73">
                  <c:v>43960</c:v>
                </c:pt>
                <c:pt idx="74">
                  <c:v>43961</c:v>
                </c:pt>
                <c:pt idx="75">
                  <c:v>43962</c:v>
                </c:pt>
                <c:pt idx="76">
                  <c:v>43963</c:v>
                </c:pt>
                <c:pt idx="77">
                  <c:v>43964</c:v>
                </c:pt>
                <c:pt idx="78">
                  <c:v>43965</c:v>
                </c:pt>
                <c:pt idx="79">
                  <c:v>43966</c:v>
                </c:pt>
                <c:pt idx="80">
                  <c:v>43967</c:v>
                </c:pt>
                <c:pt idx="81">
                  <c:v>43968</c:v>
                </c:pt>
                <c:pt idx="82">
                  <c:v>43969</c:v>
                </c:pt>
                <c:pt idx="83">
                  <c:v>43970</c:v>
                </c:pt>
                <c:pt idx="84">
                  <c:v>43971</c:v>
                </c:pt>
                <c:pt idx="85">
                  <c:v>43972</c:v>
                </c:pt>
              </c:numCache>
            </c:numRef>
          </c:cat>
          <c:val>
            <c:numRef>
              <c:f>'FCT AC'!$H$2:$H$87</c:f>
              <c:numCache>
                <c:formatCode>_(* #,##0_);_(* \(#,##0\);_(* "-"??_);_(@_)</c:formatCode>
                <c:ptCount val="86"/>
                <c:pt idx="30">
                  <c:v>4268</c:v>
                </c:pt>
                <c:pt idx="31">
                  <c:v>4961.8969166056868</c:v>
                </c:pt>
                <c:pt idx="32">
                  <c:v>5670.1519871260143</c:v>
                </c:pt>
                <c:pt idx="33">
                  <c:v>6378.4070576463428</c:v>
                </c:pt>
                <c:pt idx="34">
                  <c:v>7086.6621281666703</c:v>
                </c:pt>
                <c:pt idx="35">
                  <c:v>7794.9171986869987</c:v>
                </c:pt>
                <c:pt idx="36">
                  <c:v>8503.1722692073272</c:v>
                </c:pt>
                <c:pt idx="37">
                  <c:v>9211.4273397276556</c:v>
                </c:pt>
                <c:pt idx="38">
                  <c:v>9919.6824102479841</c:v>
                </c:pt>
                <c:pt idx="39">
                  <c:v>10627.937480768313</c:v>
                </c:pt>
                <c:pt idx="40">
                  <c:v>11336.192551288639</c:v>
                </c:pt>
                <c:pt idx="41">
                  <c:v>12044.447621808968</c:v>
                </c:pt>
                <c:pt idx="42">
                  <c:v>12752.702692329296</c:v>
                </c:pt>
                <c:pt idx="43">
                  <c:v>13460.957762849624</c:v>
                </c:pt>
                <c:pt idx="44">
                  <c:v>14169.212833369951</c:v>
                </c:pt>
                <c:pt idx="45">
                  <c:v>14877.46790389028</c:v>
                </c:pt>
                <c:pt idx="46">
                  <c:v>15585.722974410608</c:v>
                </c:pt>
                <c:pt idx="47">
                  <c:v>16293.978044930936</c:v>
                </c:pt>
                <c:pt idx="48">
                  <c:v>17002.233115451265</c:v>
                </c:pt>
                <c:pt idx="49">
                  <c:v>17710.48818597159</c:v>
                </c:pt>
                <c:pt idx="50">
                  <c:v>18418.743256491922</c:v>
                </c:pt>
                <c:pt idx="51">
                  <c:v>19126.998327012247</c:v>
                </c:pt>
                <c:pt idx="52">
                  <c:v>19835.253397532579</c:v>
                </c:pt>
                <c:pt idx="53">
                  <c:v>20543.508468052903</c:v>
                </c:pt>
                <c:pt idx="54">
                  <c:v>21251.763538573236</c:v>
                </c:pt>
                <c:pt idx="55">
                  <c:v>21960.01860909356</c:v>
                </c:pt>
                <c:pt idx="56">
                  <c:v>22668.273679613892</c:v>
                </c:pt>
                <c:pt idx="57">
                  <c:v>23376.528750134217</c:v>
                </c:pt>
                <c:pt idx="58">
                  <c:v>24084.783820654542</c:v>
                </c:pt>
                <c:pt idx="59">
                  <c:v>24793.038891174874</c:v>
                </c:pt>
                <c:pt idx="60">
                  <c:v>25501.293961695199</c:v>
                </c:pt>
                <c:pt idx="61">
                  <c:v>26209.549032215531</c:v>
                </c:pt>
                <c:pt idx="62">
                  <c:v>26917.804102735856</c:v>
                </c:pt>
                <c:pt idx="63">
                  <c:v>27626.059173256188</c:v>
                </c:pt>
                <c:pt idx="64">
                  <c:v>28334.314243776513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5B-4901-890C-704DD444E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3746431"/>
        <c:axId val="751193135"/>
      </c:lineChart>
      <c:dateAx>
        <c:axId val="613746431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193135"/>
        <c:crosses val="autoZero"/>
        <c:auto val="1"/>
        <c:lblOffset val="100"/>
        <c:baseTimeUnit val="days"/>
      </c:dateAx>
      <c:valAx>
        <c:axId val="75119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74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'FCT AC 0331'!$B$1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'FCT AC 0331'!$B$2:$B$66</c:f>
              <c:numCache>
                <c:formatCode>_(* #,##0_);_(* \(#,##0\);_(* "-"??_);_(@_)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9</c:v>
                </c:pt>
                <c:pt idx="9">
                  <c:v>13</c:v>
                </c:pt>
                <c:pt idx="10">
                  <c:v>21</c:v>
                </c:pt>
                <c:pt idx="11">
                  <c:v>30</c:v>
                </c:pt>
                <c:pt idx="12">
                  <c:v>39</c:v>
                </c:pt>
                <c:pt idx="13">
                  <c:v>41</c:v>
                </c:pt>
                <c:pt idx="14">
                  <c:v>59</c:v>
                </c:pt>
                <c:pt idx="15">
                  <c:v>78</c:v>
                </c:pt>
                <c:pt idx="16">
                  <c:v>112</c:v>
                </c:pt>
                <c:pt idx="17">
                  <c:v>169</c:v>
                </c:pt>
                <c:pt idx="18">
                  <c:v>245</c:v>
                </c:pt>
                <c:pt idx="19">
                  <c:v>331</c:v>
                </c:pt>
                <c:pt idx="20">
                  <c:v>448</c:v>
                </c:pt>
                <c:pt idx="21">
                  <c:v>642</c:v>
                </c:pt>
                <c:pt idx="22">
                  <c:v>785</c:v>
                </c:pt>
                <c:pt idx="23">
                  <c:v>1020</c:v>
                </c:pt>
                <c:pt idx="24">
                  <c:v>1280</c:v>
                </c:pt>
                <c:pt idx="25">
                  <c:v>1600</c:v>
                </c:pt>
                <c:pt idx="26">
                  <c:v>2060</c:v>
                </c:pt>
                <c:pt idx="27">
                  <c:v>2362</c:v>
                </c:pt>
                <c:pt idx="28">
                  <c:v>2995</c:v>
                </c:pt>
                <c:pt idx="29">
                  <c:v>3544</c:v>
                </c:pt>
                <c:pt idx="30">
                  <c:v>4268</c:v>
                </c:pt>
                <c:pt idx="31">
                  <c:v>5170</c:v>
                </c:pt>
                <c:pt idx="32">
                  <c:v>5962</c:v>
                </c:pt>
                <c:pt idx="33">
                  <c:v>6408</c:v>
                </c:pt>
                <c:pt idx="34">
                  <c:v>7443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61-4617-B4E7-B60E8DAAFFCF}"/>
            </c:ext>
          </c:extLst>
        </c:ser>
        <c:ser>
          <c:idx val="1"/>
          <c:order val="1"/>
          <c:tx>
            <c:strRef>
              <c:f>'FCT AC 0331'!$C$1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'FCT AC 0331'!$A$2:$A$66</c:f>
              <c:numCache>
                <c:formatCode>dd/mm/yy;@</c:formatCode>
                <c:ptCount val="65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</c:numCache>
            </c:numRef>
          </c:cat>
          <c:val>
            <c:numRef>
              <c:f>'FCT AC 0331'!$C$2:$C$66</c:f>
              <c:numCache>
                <c:formatCode>General</c:formatCode>
                <c:ptCount val="65"/>
                <c:pt idx="34" formatCode="_(* #,##0_);_(* \(#,##0\);_(* &quot;-&quot;??_);_(@_)">
                  <c:v>7443</c:v>
                </c:pt>
                <c:pt idx="35" formatCode="_(* #,##0_);_(* \(#,##0\);_(* &quot;-&quot;??_);_(@_)">
                  <c:v>8335.1019777858601</c:v>
                </c:pt>
                <c:pt idx="36" formatCode="_(* #,##0_);_(* \(#,##0\);_(* &quot;-&quot;??_);_(@_)">
                  <c:v>9279.2229355487016</c:v>
                </c:pt>
                <c:pt idx="37" formatCode="_(* #,##0_);_(* \(#,##0\);_(* &quot;-&quot;??_);_(@_)">
                  <c:v>10223.343893311543</c:v>
                </c:pt>
                <c:pt idx="38" formatCode="_(* #,##0_);_(* \(#,##0\);_(* &quot;-&quot;??_);_(@_)">
                  <c:v>11167.464851074386</c:v>
                </c:pt>
                <c:pt idx="39" formatCode="_(* #,##0_);_(* \(#,##0\);_(* &quot;-&quot;??_);_(@_)">
                  <c:v>12111.585808837226</c:v>
                </c:pt>
                <c:pt idx="40" formatCode="_(* #,##0_);_(* \(#,##0\);_(* &quot;-&quot;??_);_(@_)">
                  <c:v>13055.706766600069</c:v>
                </c:pt>
                <c:pt idx="41" formatCode="_(* #,##0_);_(* \(#,##0\);_(* &quot;-&quot;??_);_(@_)">
                  <c:v>13999.827724362913</c:v>
                </c:pt>
                <c:pt idx="42" formatCode="_(* #,##0_);_(* \(#,##0\);_(* &quot;-&quot;??_);_(@_)">
                  <c:v>14943.948682125752</c:v>
                </c:pt>
                <c:pt idx="43" formatCode="_(* #,##0_);_(* \(#,##0\);_(* &quot;-&quot;??_);_(@_)">
                  <c:v>15888.069639888596</c:v>
                </c:pt>
                <c:pt idx="44" formatCode="_(* #,##0_);_(* \(#,##0\);_(* &quot;-&quot;??_);_(@_)">
                  <c:v>16832.190597651435</c:v>
                </c:pt>
                <c:pt idx="45" formatCode="_(* #,##0_);_(* \(#,##0\);_(* &quot;-&quot;??_);_(@_)">
                  <c:v>17776.311555414279</c:v>
                </c:pt>
                <c:pt idx="46" formatCode="_(* #,##0_);_(* \(#,##0\);_(* &quot;-&quot;??_);_(@_)">
                  <c:v>18720.432513177122</c:v>
                </c:pt>
                <c:pt idx="47" formatCode="_(* #,##0_);_(* \(#,##0\);_(* &quot;-&quot;??_);_(@_)">
                  <c:v>19664.553470939962</c:v>
                </c:pt>
                <c:pt idx="48" formatCode="_(* #,##0_);_(* \(#,##0\);_(* &quot;-&quot;??_);_(@_)">
                  <c:v>20608.674428702805</c:v>
                </c:pt>
                <c:pt idx="49" formatCode="_(* #,##0_);_(* \(#,##0\);_(* &quot;-&quot;??_);_(@_)">
                  <c:v>21552.795386465648</c:v>
                </c:pt>
                <c:pt idx="50" formatCode="_(* #,##0_);_(* \(#,##0\);_(* &quot;-&quot;??_);_(@_)">
                  <c:v>22496.916344228488</c:v>
                </c:pt>
                <c:pt idx="51" formatCode="_(* #,##0_);_(* \(#,##0\);_(* &quot;-&quot;??_);_(@_)">
                  <c:v>23441.037301991331</c:v>
                </c:pt>
                <c:pt idx="52" formatCode="_(* #,##0_);_(* \(#,##0\);_(* &quot;-&quot;??_);_(@_)">
                  <c:v>24385.158259754171</c:v>
                </c:pt>
                <c:pt idx="53" formatCode="_(* #,##0_);_(* \(#,##0\);_(* &quot;-&quot;??_);_(@_)">
                  <c:v>25329.279217517014</c:v>
                </c:pt>
                <c:pt idx="54" formatCode="_(* #,##0_);_(* \(#,##0\);_(* &quot;-&quot;??_);_(@_)">
                  <c:v>26273.400175279854</c:v>
                </c:pt>
                <c:pt idx="55" formatCode="_(* #,##0_);_(* \(#,##0\);_(* &quot;-&quot;??_);_(@_)">
                  <c:v>27217.521133042697</c:v>
                </c:pt>
                <c:pt idx="56" formatCode="_(* #,##0_);_(* \(#,##0\);_(* &quot;-&quot;??_);_(@_)">
                  <c:v>28161.642090805541</c:v>
                </c:pt>
                <c:pt idx="57" formatCode="_(* #,##0_);_(* \(#,##0\);_(* &quot;-&quot;??_);_(@_)">
                  <c:v>29105.76304856838</c:v>
                </c:pt>
                <c:pt idx="58" formatCode="_(* #,##0_);_(* \(#,##0\);_(* &quot;-&quot;??_);_(@_)">
                  <c:v>30049.884006331224</c:v>
                </c:pt>
                <c:pt idx="59" formatCode="_(* #,##0_);_(* \(#,##0\);_(* &quot;-&quot;??_);_(@_)">
                  <c:v>30994.004964094067</c:v>
                </c:pt>
                <c:pt idx="60" formatCode="_(* #,##0_);_(* \(#,##0\);_(* &quot;-&quot;??_);_(@_)">
                  <c:v>31938.125921856907</c:v>
                </c:pt>
                <c:pt idx="61" formatCode="_(* #,##0_);_(* \(#,##0\);_(* &quot;-&quot;??_);_(@_)">
                  <c:v>32882.24687961975</c:v>
                </c:pt>
                <c:pt idx="62" formatCode="_(* #,##0_);_(* \(#,##0\);_(* &quot;-&quot;??_);_(@_)">
                  <c:v>33826.367837382597</c:v>
                </c:pt>
                <c:pt idx="63" formatCode="_(* #,##0_);_(* \(#,##0\);_(* &quot;-&quot;??_);_(@_)">
                  <c:v>34770.488795145437</c:v>
                </c:pt>
                <c:pt idx="64" formatCode="_(* #,##0_);_(* \(#,##0\);_(* &quot;-&quot;??_);_(@_)">
                  <c:v>35714.609752908276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61-4617-B4E7-B60E8DAAFFCF}"/>
            </c:ext>
          </c:extLst>
        </c:ser>
        <c:ser>
          <c:idx val="2"/>
          <c:order val="2"/>
          <c:tx>
            <c:strRef>
              <c:f>'FCT AC 0331'!$D$1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'FCT AC 0331'!$A$2:$A$66</c:f>
              <c:numCache>
                <c:formatCode>dd/mm/yy;@</c:formatCode>
                <c:ptCount val="65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</c:numCache>
            </c:numRef>
          </c:cat>
          <c:val>
            <c:numRef>
              <c:f>'FCT AC 0331'!$D$2:$D$66</c:f>
              <c:numCache>
                <c:formatCode>General</c:formatCode>
                <c:ptCount val="65"/>
                <c:pt idx="34" formatCode="_(* #,##0_);_(* \(#,##0\);_(* &quot;-&quot;??_);_(@_)">
                  <c:v>7443</c:v>
                </c:pt>
                <c:pt idx="35" formatCode="_(* #,##0_);_(* \(#,##0\);_(* &quot;-&quot;??_);_(@_)">
                  <c:v>8065.1553473225358</c:v>
                </c:pt>
                <c:pt idx="36" formatCode="_(* #,##0_);_(* \(#,##0\);_(* &quot;-&quot;??_);_(@_)">
                  <c:v>8723.6047628824726</c:v>
                </c:pt>
                <c:pt idx="37" formatCode="_(* #,##0_);_(* \(#,##0\);_(* &quot;-&quot;??_);_(@_)">
                  <c:v>9307.2894392815706</c:v>
                </c:pt>
                <c:pt idx="38" formatCode="_(* #,##0_);_(* \(#,##0\);_(* &quot;-&quot;??_);_(@_)">
                  <c:v>9832.5517690431461</c:v>
                </c:pt>
                <c:pt idx="39" formatCode="_(* #,##0_);_(* \(#,##0\);_(* &quot;-&quot;??_);_(@_)">
                  <c:v>10307.420572027415</c:v>
                </c:pt>
                <c:pt idx="40" formatCode="_(* #,##0_);_(* \(#,##0\);_(* &quot;-&quot;??_);_(@_)">
                  <c:v>10737.085908292529</c:v>
                </c:pt>
                <c:pt idx="41" formatCode="_(* #,##0_);_(* \(#,##0\);_(* &quot;-&quot;??_);_(@_)">
                  <c:v>11125.327157029244</c:v>
                </c:pt>
                <c:pt idx="42" formatCode="_(* #,##0_);_(* \(#,##0\);_(* &quot;-&quot;??_);_(@_)">
                  <c:v>11475.079441406604</c:v>
                </c:pt>
                <c:pt idx="43" formatCode="_(* #,##0_);_(* \(#,##0\);_(* &quot;-&quot;??_);_(@_)">
                  <c:v>11788.716922224205</c:v>
                </c:pt>
                <c:pt idx="44" formatCode="_(* #,##0_);_(* \(#,##0\);_(* &quot;-&quot;??_);_(@_)">
                  <c:v>12068.215437989853</c:v>
                </c:pt>
                <c:pt idx="45" formatCode="_(* #,##0_);_(* \(#,##0\);_(* &quot;-&quot;??_);_(@_)">
                  <c:v>12315.254625681349</c:v>
                </c:pt>
                <c:pt idx="46" formatCode="_(* #,##0_);_(* \(#,##0\);_(* &quot;-&quot;??_);_(@_)">
                  <c:v>12531.286188038022</c:v>
                </c:pt>
                <c:pt idx="47" formatCode="_(* #,##0_);_(* \(#,##0\);_(* &quot;-&quot;??_);_(@_)">
                  <c:v>12717.581700384464</c:v>
                </c:pt>
                <c:pt idx="48" formatCode="_(* #,##0_);_(* \(#,##0\);_(* &quot;-&quot;??_);_(@_)">
                  <c:v>12875.267316895835</c:v>
                </c:pt>
                <c:pt idx="49" formatCode="_(* #,##0_);_(* \(#,##0\);_(* &quot;-&quot;??_);_(@_)">
                  <c:v>13005.34970435899</c:v>
                </c:pt>
                <c:pt idx="50" formatCode="_(* #,##0_);_(* \(#,##0\);_(* &quot;-&quot;??_);_(@_)">
                  <c:v>13108.735886750454</c:v>
                </c:pt>
                <c:pt idx="51" formatCode="_(* #,##0_);_(* \(#,##0\);_(* &quot;-&quot;??_);_(@_)">
                  <c:v>13186.248736438218</c:v>
                </c:pt>
                <c:pt idx="52" formatCode="_(* #,##0_);_(* \(#,##0\);_(* &quot;-&quot;??_);_(@_)">
                  <c:v>13238.639274839239</c:v>
                </c:pt>
                <c:pt idx="53" formatCode="_(* #,##0_);_(* \(#,##0\);_(* &quot;-&quot;??_);_(@_)">
                  <c:v>13266.596584735495</c:v>
                </c:pt>
                <c:pt idx="54" formatCode="_(* #,##0_);_(* \(#,##0\);_(* &quot;-&quot;??_);_(@_)">
                  <c:v>13270.75590170824</c:v>
                </c:pt>
                <c:pt idx="55" formatCode="_(* #,##0_);_(* \(#,##0\);_(* &quot;-&quot;??_);_(@_)">
                  <c:v>13251.705294896961</c:v>
                </c:pt>
                <c:pt idx="56" formatCode="_(* #,##0_);_(* \(#,##0\);_(* &quot;-&quot;??_);_(@_)">
                  <c:v>13209.991239293924</c:v>
                </c:pt>
                <c:pt idx="57" formatCode="_(* #,##0_);_(* \(#,##0\);_(* &quot;-&quot;??_);_(@_)">
                  <c:v>13146.123305986854</c:v>
                </c:pt>
                <c:pt idx="58" formatCode="_(* #,##0_);_(* \(#,##0\);_(* &quot;-&quot;??_);_(@_)">
                  <c:v>13060.578142527738</c:v>
                </c:pt>
                <c:pt idx="59" formatCode="_(* #,##0_);_(* \(#,##0\);_(* &quot;-&quot;??_);_(@_)">
                  <c:v>12953.802876130263</c:v>
                </c:pt>
                <c:pt idx="60" formatCode="_(* #,##0_);_(* \(#,##0\);_(* &quot;-&quot;??_);_(@_)">
                  <c:v>12826.218043219258</c:v>
                </c:pt>
                <c:pt idx="61" formatCode="_(* #,##0_);_(* \(#,##0\);_(* &quot;-&quot;??_);_(@_)">
                  <c:v>12678.220126985303</c:v>
                </c:pt>
                <c:pt idx="62" formatCode="_(* #,##0_);_(* \(#,##0\);_(* &quot;-&quot;??_);_(@_)">
                  <c:v>12510.183767997441</c:v>
                </c:pt>
                <c:pt idx="63" formatCode="_(* #,##0_);_(* \(#,##0\);_(* &quot;-&quot;??_);_(@_)">
                  <c:v>12322.463700180382</c:v>
                </c:pt>
                <c:pt idx="64" formatCode="_(* #,##0_);_(* \(#,##0\);_(* &quot;-&quot;??_);_(@_)">
                  <c:v>12115.396454571215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61-4617-B4E7-B60E8DAAFFCF}"/>
            </c:ext>
          </c:extLst>
        </c:ser>
        <c:ser>
          <c:idx val="3"/>
          <c:order val="3"/>
          <c:tx>
            <c:strRef>
              <c:f>'FCT AC 0331'!$E$1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'FCT AC 0331'!$A$2:$A$66</c:f>
              <c:numCache>
                <c:formatCode>dd/mm/yy;@</c:formatCode>
                <c:ptCount val="65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</c:numCache>
            </c:numRef>
          </c:cat>
          <c:val>
            <c:numRef>
              <c:f>'FCT AC 0331'!$E$2:$E$66</c:f>
              <c:numCache>
                <c:formatCode>General</c:formatCode>
                <c:ptCount val="65"/>
                <c:pt idx="34" formatCode="_(* #,##0_);_(* \(#,##0\);_(* &quot;-&quot;??_);_(@_)">
                  <c:v>7443</c:v>
                </c:pt>
                <c:pt idx="35" formatCode="_(* #,##0_);_(* \(#,##0\);_(* &quot;-&quot;??_);_(@_)">
                  <c:v>8605.0486082491843</c:v>
                </c:pt>
                <c:pt idx="36" formatCode="_(* #,##0_);_(* \(#,##0\);_(* &quot;-&quot;??_);_(@_)">
                  <c:v>9834.8411082149305</c:v>
                </c:pt>
                <c:pt idx="37" formatCode="_(* #,##0_);_(* \(#,##0\);_(* &quot;-&quot;??_);_(@_)">
                  <c:v>11139.398347341516</c:v>
                </c:pt>
                <c:pt idx="38" formatCode="_(* #,##0_);_(* \(#,##0\);_(* &quot;-&quot;??_);_(@_)">
                  <c:v>12502.377933105627</c:v>
                </c:pt>
                <c:pt idx="39" formatCode="_(* #,##0_);_(* \(#,##0\);_(* &quot;-&quot;??_);_(@_)">
                  <c:v>13915.751045647037</c:v>
                </c:pt>
                <c:pt idx="40" formatCode="_(* #,##0_);_(* \(#,##0\);_(* &quot;-&quot;??_);_(@_)">
                  <c:v>15374.32762490761</c:v>
                </c:pt>
                <c:pt idx="41" formatCode="_(* #,##0_);_(* \(#,##0\);_(* &quot;-&quot;??_);_(@_)">
                  <c:v>16874.32829169658</c:v>
                </c:pt>
                <c:pt idx="42" formatCode="_(* #,##0_);_(* \(#,##0\);_(* &quot;-&quot;??_);_(@_)">
                  <c:v>18412.817922844901</c:v>
                </c:pt>
                <c:pt idx="43" formatCode="_(* #,##0_);_(* \(#,##0\);_(* &quot;-&quot;??_);_(@_)">
                  <c:v>19987.422357552987</c:v>
                </c:pt>
                <c:pt idx="44" formatCode="_(* #,##0_);_(* \(#,##0\);_(* &quot;-&quot;??_);_(@_)">
                  <c:v>21596.165757313018</c:v>
                </c:pt>
                <c:pt idx="45" formatCode="_(* #,##0_);_(* \(#,##0\);_(* &quot;-&quot;??_);_(@_)">
                  <c:v>23237.368485147206</c:v>
                </c:pt>
                <c:pt idx="46" formatCode="_(* #,##0_);_(* \(#,##0\);_(* &quot;-&quot;??_);_(@_)">
                  <c:v>24909.578838316222</c:v>
                </c:pt>
                <c:pt idx="47" formatCode="_(* #,##0_);_(* \(#,##0\);_(* &quot;-&quot;??_);_(@_)">
                  <c:v>26611.525241495459</c:v>
                </c:pt>
                <c:pt idx="48" formatCode="_(* #,##0_);_(* \(#,##0\);_(* &quot;-&quot;??_);_(@_)">
                  <c:v>28342.081540509775</c:v>
                </c:pt>
                <c:pt idx="49" formatCode="_(* #,##0_);_(* \(#,##0\);_(* &quot;-&quot;??_);_(@_)">
                  <c:v>30100.241068572308</c:v>
                </c:pt>
                <c:pt idx="50" formatCode="_(* #,##0_);_(* \(#,##0\);_(* &quot;-&quot;??_);_(@_)">
                  <c:v>31885.096801706524</c:v>
                </c:pt>
                <c:pt idx="51" formatCode="_(* #,##0_);_(* \(#,##0\);_(* &quot;-&quot;??_);_(@_)">
                  <c:v>33695.825867544445</c:v>
                </c:pt>
                <c:pt idx="52" formatCode="_(* #,##0_);_(* \(#,##0\);_(* &quot;-&quot;??_);_(@_)">
                  <c:v>35531.677244669103</c:v>
                </c:pt>
                <c:pt idx="53" formatCode="_(* #,##0_);_(* \(#,##0\);_(* &quot;-&quot;??_);_(@_)">
                  <c:v>37391.961850298532</c:v>
                </c:pt>
                <c:pt idx="54" formatCode="_(* #,##0_);_(* \(#,##0\);_(* &quot;-&quot;??_);_(@_)">
                  <c:v>39276.044448851469</c:v>
                </c:pt>
                <c:pt idx="55" formatCode="_(* #,##0_);_(* \(#,##0\);_(* &quot;-&quot;??_);_(@_)">
                  <c:v>41183.33697118843</c:v>
                </c:pt>
                <c:pt idx="56" formatCode="_(* #,##0_);_(* \(#,##0\);_(* &quot;-&quot;??_);_(@_)">
                  <c:v>43113.292942317159</c:v>
                </c:pt>
                <c:pt idx="57" formatCode="_(* #,##0_);_(* \(#,##0\);_(* &quot;-&quot;??_);_(@_)">
                  <c:v>45065.402791149907</c:v>
                </c:pt>
                <c:pt idx="58" formatCode="_(* #,##0_);_(* \(#,##0\);_(* &quot;-&quot;??_);_(@_)">
                  <c:v>47039.189870134709</c:v>
                </c:pt>
                <c:pt idx="59" formatCode="_(* #,##0_);_(* \(#,##0\);_(* &quot;-&quot;??_);_(@_)">
                  <c:v>49034.207052057871</c:v>
                </c:pt>
                <c:pt idx="60" formatCode="_(* #,##0_);_(* \(#,##0\);_(* &quot;-&quot;??_);_(@_)">
                  <c:v>51050.033800494552</c:v>
                </c:pt>
                <c:pt idx="61" formatCode="_(* #,##0_);_(* \(#,##0\);_(* &quot;-&quot;??_);_(@_)">
                  <c:v>53086.273632254197</c:v>
                </c:pt>
                <c:pt idx="62" formatCode="_(* #,##0_);_(* \(#,##0\);_(* &quot;-&quot;??_);_(@_)">
                  <c:v>55142.551906767752</c:v>
                </c:pt>
                <c:pt idx="63" formatCode="_(* #,##0_);_(* \(#,##0\);_(* &quot;-&quot;??_);_(@_)">
                  <c:v>57218.513890110495</c:v>
                </c:pt>
                <c:pt idx="64" formatCode="_(* #,##0_);_(* \(#,##0\);_(* &quot;-&quot;??_);_(@_)">
                  <c:v>59313.823051245337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61-4617-B4E7-B60E8DAAF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537583"/>
        <c:axId val="454895135"/>
      </c:lineChart>
      <c:catAx>
        <c:axId val="3415375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95135"/>
        <c:crosses val="autoZero"/>
        <c:auto val="1"/>
        <c:lblAlgn val="ctr"/>
        <c:lblOffset val="100"/>
        <c:noMultiLvlLbl val="0"/>
      </c:catAx>
      <c:valAx>
        <c:axId val="45489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53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'FCT AC 0401'!$B$1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'FCT AC 0401'!$B$2:$B$87</c:f>
              <c:numCache>
                <c:formatCode>_(* #,##0_);_(* \(#,##0\);_(* "-"??_);_(@_)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9</c:v>
                </c:pt>
                <c:pt idx="9">
                  <c:v>13</c:v>
                </c:pt>
                <c:pt idx="10">
                  <c:v>21</c:v>
                </c:pt>
                <c:pt idx="11">
                  <c:v>30</c:v>
                </c:pt>
                <c:pt idx="12">
                  <c:v>39</c:v>
                </c:pt>
                <c:pt idx="13">
                  <c:v>41</c:v>
                </c:pt>
                <c:pt idx="14">
                  <c:v>59</c:v>
                </c:pt>
                <c:pt idx="15">
                  <c:v>78</c:v>
                </c:pt>
                <c:pt idx="16">
                  <c:v>112</c:v>
                </c:pt>
                <c:pt idx="17">
                  <c:v>169</c:v>
                </c:pt>
                <c:pt idx="18">
                  <c:v>245</c:v>
                </c:pt>
                <c:pt idx="19">
                  <c:v>331</c:v>
                </c:pt>
                <c:pt idx="20">
                  <c:v>448</c:v>
                </c:pt>
                <c:pt idx="21">
                  <c:v>642</c:v>
                </c:pt>
                <c:pt idx="22">
                  <c:v>785</c:v>
                </c:pt>
                <c:pt idx="23">
                  <c:v>1020</c:v>
                </c:pt>
                <c:pt idx="24">
                  <c:v>1280</c:v>
                </c:pt>
                <c:pt idx="25">
                  <c:v>1600</c:v>
                </c:pt>
                <c:pt idx="26">
                  <c:v>2060</c:v>
                </c:pt>
                <c:pt idx="27">
                  <c:v>2362</c:v>
                </c:pt>
                <c:pt idx="28">
                  <c:v>2995</c:v>
                </c:pt>
                <c:pt idx="29">
                  <c:v>3544</c:v>
                </c:pt>
                <c:pt idx="30">
                  <c:v>4268</c:v>
                </c:pt>
                <c:pt idx="31">
                  <c:v>5170</c:v>
                </c:pt>
                <c:pt idx="32">
                  <c:v>5962</c:v>
                </c:pt>
                <c:pt idx="33">
                  <c:v>6408</c:v>
                </c:pt>
                <c:pt idx="34">
                  <c:v>7443</c:v>
                </c:pt>
                <c:pt idx="35">
                  <c:v>8251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72-4A5C-9660-5BF6AFA6CB3C}"/>
            </c:ext>
          </c:extLst>
        </c:ser>
        <c:ser>
          <c:idx val="1"/>
          <c:order val="1"/>
          <c:tx>
            <c:strRef>
              <c:f>'FCT AC 0401'!$C$1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'FCT AC 0401'!$A$2:$A$87</c:f>
              <c:numCache>
                <c:formatCode>dd/mm/yy;@</c:formatCode>
                <c:ptCount val="8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  <c:pt idx="72">
                  <c:v>43959</c:v>
                </c:pt>
                <c:pt idx="73">
                  <c:v>43960</c:v>
                </c:pt>
                <c:pt idx="74">
                  <c:v>43961</c:v>
                </c:pt>
                <c:pt idx="75">
                  <c:v>43962</c:v>
                </c:pt>
                <c:pt idx="76">
                  <c:v>43963</c:v>
                </c:pt>
                <c:pt idx="77">
                  <c:v>43964</c:v>
                </c:pt>
                <c:pt idx="78">
                  <c:v>43965</c:v>
                </c:pt>
                <c:pt idx="79">
                  <c:v>43966</c:v>
                </c:pt>
                <c:pt idx="80">
                  <c:v>43967</c:v>
                </c:pt>
                <c:pt idx="81">
                  <c:v>43968</c:v>
                </c:pt>
                <c:pt idx="82">
                  <c:v>43969</c:v>
                </c:pt>
                <c:pt idx="83">
                  <c:v>43970</c:v>
                </c:pt>
                <c:pt idx="84">
                  <c:v>43971</c:v>
                </c:pt>
                <c:pt idx="85">
                  <c:v>43972</c:v>
                </c:pt>
              </c:numCache>
            </c:numRef>
          </c:cat>
          <c:val>
            <c:numRef>
              <c:f>'FCT AC 0401'!$C$2:$C$87</c:f>
              <c:numCache>
                <c:formatCode>General</c:formatCode>
                <c:ptCount val="86"/>
                <c:pt idx="35" formatCode="_(* #,##0_);_(* \(#,##0\);_(* &quot;-&quot;??_);_(@_)">
                  <c:v>8251</c:v>
                </c:pt>
                <c:pt idx="36" formatCode="_(* #,##0_);_(* \(#,##0\);_(* &quot;-&quot;??_);_(@_)">
                  <c:v>9127.9234775119403</c:v>
                </c:pt>
                <c:pt idx="37" formatCode="_(* #,##0_);_(* \(#,##0\);_(* &quot;-&quot;??_);_(@_)">
                  <c:v>9996.4367572452938</c:v>
                </c:pt>
                <c:pt idx="38" formatCode="_(* #,##0_);_(* \(#,##0\);_(* &quot;-&quot;??_);_(@_)">
                  <c:v>10864.950036978649</c:v>
                </c:pt>
                <c:pt idx="39" formatCode="_(* #,##0_);_(* \(#,##0\);_(* &quot;-&quot;??_);_(@_)">
                  <c:v>11733.463316712003</c:v>
                </c:pt>
                <c:pt idx="40" formatCode="_(* #,##0_);_(* \(#,##0\);_(* &quot;-&quot;??_);_(@_)">
                  <c:v>12601.976596445356</c:v>
                </c:pt>
                <c:pt idx="41" formatCode="_(* #,##0_);_(* \(#,##0\);_(* &quot;-&quot;??_);_(@_)">
                  <c:v>13470.489876178712</c:v>
                </c:pt>
                <c:pt idx="42" formatCode="_(* #,##0_);_(* \(#,##0\);_(* &quot;-&quot;??_);_(@_)">
                  <c:v>14339.003155912065</c:v>
                </c:pt>
                <c:pt idx="43" formatCode="_(* #,##0_);_(* \(#,##0\);_(* &quot;-&quot;??_);_(@_)">
                  <c:v>15207.516435645419</c:v>
                </c:pt>
                <c:pt idx="44" formatCode="_(* #,##0_);_(* \(#,##0\);_(* &quot;-&quot;??_);_(@_)">
                  <c:v>16076.029715378772</c:v>
                </c:pt>
                <c:pt idx="45" formatCode="_(* #,##0_);_(* \(#,##0\);_(* &quot;-&quot;??_);_(@_)">
                  <c:v>16944.542995112126</c:v>
                </c:pt>
                <c:pt idx="46" formatCode="_(* #,##0_);_(* \(#,##0\);_(* &quot;-&quot;??_);_(@_)">
                  <c:v>17813.056274845483</c:v>
                </c:pt>
                <c:pt idx="47" formatCode="_(* #,##0_);_(* \(#,##0\);_(* &quot;-&quot;??_);_(@_)">
                  <c:v>18681.569554578833</c:v>
                </c:pt>
                <c:pt idx="48" formatCode="_(* #,##0_);_(* \(#,##0\);_(* &quot;-&quot;??_);_(@_)">
                  <c:v>19550.08283431219</c:v>
                </c:pt>
                <c:pt idx="49" formatCode="_(* #,##0_);_(* \(#,##0\);_(* &quot;-&quot;??_);_(@_)">
                  <c:v>20418.596114045544</c:v>
                </c:pt>
                <c:pt idx="50" formatCode="_(* #,##0_);_(* \(#,##0\);_(* &quot;-&quot;??_);_(@_)">
                  <c:v>21287.109393778897</c:v>
                </c:pt>
                <c:pt idx="51" formatCode="_(* #,##0_);_(* \(#,##0\);_(* &quot;-&quot;??_);_(@_)">
                  <c:v>22155.622673512251</c:v>
                </c:pt>
                <c:pt idx="52" formatCode="_(* #,##0_);_(* \(#,##0\);_(* &quot;-&quot;??_);_(@_)">
                  <c:v>23024.135953245604</c:v>
                </c:pt>
                <c:pt idx="53" formatCode="_(* #,##0_);_(* \(#,##0\);_(* &quot;-&quot;??_);_(@_)">
                  <c:v>23892.649232978958</c:v>
                </c:pt>
                <c:pt idx="54" formatCode="_(* #,##0_);_(* \(#,##0\);_(* &quot;-&quot;??_);_(@_)">
                  <c:v>24761.162512712312</c:v>
                </c:pt>
                <c:pt idx="55" formatCode="_(* #,##0_);_(* \(#,##0\);_(* &quot;-&quot;??_);_(@_)">
                  <c:v>25629.675792445665</c:v>
                </c:pt>
                <c:pt idx="56" formatCode="_(* #,##0_);_(* \(#,##0\);_(* &quot;-&quot;??_);_(@_)">
                  <c:v>26498.189072179022</c:v>
                </c:pt>
                <c:pt idx="57" formatCode="_(* #,##0_);_(* \(#,##0\);_(* &quot;-&quot;??_);_(@_)">
                  <c:v>27366.702351912376</c:v>
                </c:pt>
                <c:pt idx="58" formatCode="_(* #,##0_);_(* \(#,##0\);_(* &quot;-&quot;??_);_(@_)">
                  <c:v>28235.215631645729</c:v>
                </c:pt>
                <c:pt idx="59" formatCode="_(* #,##0_);_(* \(#,##0\);_(* &quot;-&quot;??_);_(@_)">
                  <c:v>29103.728911379083</c:v>
                </c:pt>
                <c:pt idx="60" formatCode="_(* #,##0_);_(* \(#,##0\);_(* &quot;-&quot;??_);_(@_)">
                  <c:v>29972.242191112437</c:v>
                </c:pt>
                <c:pt idx="61" formatCode="_(* #,##0_);_(* \(#,##0\);_(* &quot;-&quot;??_);_(@_)">
                  <c:v>30840.75547084579</c:v>
                </c:pt>
                <c:pt idx="62" formatCode="_(* #,##0_);_(* \(#,##0\);_(* &quot;-&quot;??_);_(@_)">
                  <c:v>31709.268750579144</c:v>
                </c:pt>
                <c:pt idx="63" formatCode="_(* #,##0_);_(* \(#,##0\);_(* &quot;-&quot;??_);_(@_)">
                  <c:v>32577.782030312501</c:v>
                </c:pt>
                <c:pt idx="64" formatCode="_(* #,##0_);_(* \(#,##0\);_(* &quot;-&quot;??_);_(@_)">
                  <c:v>33446.295310045854</c:v>
                </c:pt>
                <c:pt idx="65" formatCode="_(* #,##0_);_(* \(#,##0\);_(* &quot;-&quot;??_);_(@_)">
                  <c:v>34314.808589779204</c:v>
                </c:pt>
                <c:pt idx="66" formatCode="_(* #,##0_);_(* \(#,##0\);_(* &quot;-&quot;??_);_(@_)">
                  <c:v>35183.321869512562</c:v>
                </c:pt>
                <c:pt idx="67" formatCode="_(* #,##0_);_(* \(#,##0\);_(* &quot;-&quot;??_);_(@_)">
                  <c:v>36051.835149245919</c:v>
                </c:pt>
                <c:pt idx="68" formatCode="_(* #,##0_);_(* \(#,##0\);_(* &quot;-&quot;??_);_(@_)">
                  <c:v>36920.348428979269</c:v>
                </c:pt>
                <c:pt idx="69" formatCode="_(* #,##0_);_(* \(#,##0\);_(* &quot;-&quot;??_);_(@_)">
                  <c:v>37788.861708712619</c:v>
                </c:pt>
                <c:pt idx="70" formatCode="_(* #,##0_);_(* \(#,##0\);_(* &quot;-&quot;??_);_(@_)">
                  <c:v>38657.374988445976</c:v>
                </c:pt>
                <c:pt idx="71" formatCode="_(* #,##0_);_(* \(#,##0\);_(* &quot;-&quot;??_);_(@_)">
                  <c:v>39525.888268179333</c:v>
                </c:pt>
                <c:pt idx="72" formatCode="_(* #,##0_);_(* \(#,##0\);_(* &quot;-&quot;??_);_(@_)">
                  <c:v>40394.401547912683</c:v>
                </c:pt>
                <c:pt idx="73" formatCode="_(* #,##0_);_(* \(#,##0\);_(* &quot;-&quot;??_);_(@_)">
                  <c:v>41262.914827646033</c:v>
                </c:pt>
                <c:pt idx="74" formatCode="_(* #,##0_);_(* \(#,##0\);_(* &quot;-&quot;??_);_(@_)">
                  <c:v>42131.428107379397</c:v>
                </c:pt>
                <c:pt idx="75" formatCode="_(* #,##0_);_(* \(#,##0\);_(* &quot;-&quot;??_);_(@_)">
                  <c:v>42999.941387112747</c:v>
                </c:pt>
                <c:pt idx="76" formatCode="_(* #,##0_);_(* \(#,##0\);_(* &quot;-&quot;??_);_(@_)">
                  <c:v>43868.454666846097</c:v>
                </c:pt>
                <c:pt idx="77" formatCode="_(* #,##0_);_(* \(#,##0\);_(* &quot;-&quot;??_);_(@_)">
                  <c:v>44736.967946579462</c:v>
                </c:pt>
                <c:pt idx="78" formatCode="_(* #,##0_);_(* \(#,##0\);_(* &quot;-&quot;??_);_(@_)">
                  <c:v>45605.481226312811</c:v>
                </c:pt>
                <c:pt idx="79" formatCode="_(* #,##0_);_(* \(#,##0\);_(* &quot;-&quot;??_);_(@_)">
                  <c:v>46473.994506046161</c:v>
                </c:pt>
                <c:pt idx="80" formatCode="_(* #,##0_);_(* \(#,##0\);_(* &quot;-&quot;??_);_(@_)">
                  <c:v>47342.507785779511</c:v>
                </c:pt>
                <c:pt idx="81" formatCode="_(* #,##0_);_(* \(#,##0\);_(* &quot;-&quot;??_);_(@_)">
                  <c:v>48211.021065512876</c:v>
                </c:pt>
                <c:pt idx="82" formatCode="_(* #,##0_);_(* \(#,##0\);_(* &quot;-&quot;??_);_(@_)">
                  <c:v>49079.534345246226</c:v>
                </c:pt>
                <c:pt idx="83" formatCode="_(* #,##0_);_(* \(#,##0\);_(* &quot;-&quot;??_);_(@_)">
                  <c:v>49948.047624979576</c:v>
                </c:pt>
                <c:pt idx="84" formatCode="_(* #,##0_);_(* \(#,##0\);_(* &quot;-&quot;??_);_(@_)">
                  <c:v>50816.56090471294</c:v>
                </c:pt>
                <c:pt idx="85" formatCode="_(* #,##0_);_(* \(#,##0\);_(* &quot;-&quot;??_);_(@_)">
                  <c:v>51685.07418444629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72-4A5C-9660-5BF6AFA6CB3C}"/>
            </c:ext>
          </c:extLst>
        </c:ser>
        <c:ser>
          <c:idx val="2"/>
          <c:order val="2"/>
          <c:tx>
            <c:strRef>
              <c:f>'FCT AC 0401'!$D$1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'FCT AC 0401'!$A$2:$A$87</c:f>
              <c:numCache>
                <c:formatCode>dd/mm/yy;@</c:formatCode>
                <c:ptCount val="8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  <c:pt idx="72">
                  <c:v>43959</c:v>
                </c:pt>
                <c:pt idx="73">
                  <c:v>43960</c:v>
                </c:pt>
                <c:pt idx="74">
                  <c:v>43961</c:v>
                </c:pt>
                <c:pt idx="75">
                  <c:v>43962</c:v>
                </c:pt>
                <c:pt idx="76">
                  <c:v>43963</c:v>
                </c:pt>
                <c:pt idx="77">
                  <c:v>43964</c:v>
                </c:pt>
                <c:pt idx="78">
                  <c:v>43965</c:v>
                </c:pt>
                <c:pt idx="79">
                  <c:v>43966</c:v>
                </c:pt>
                <c:pt idx="80">
                  <c:v>43967</c:v>
                </c:pt>
                <c:pt idx="81">
                  <c:v>43968</c:v>
                </c:pt>
                <c:pt idx="82">
                  <c:v>43969</c:v>
                </c:pt>
                <c:pt idx="83">
                  <c:v>43970</c:v>
                </c:pt>
                <c:pt idx="84">
                  <c:v>43971</c:v>
                </c:pt>
                <c:pt idx="85">
                  <c:v>43972</c:v>
                </c:pt>
              </c:numCache>
            </c:numRef>
          </c:cat>
          <c:val>
            <c:numRef>
              <c:f>'FCT AC 0401'!$D$2:$D$87</c:f>
              <c:numCache>
                <c:formatCode>General</c:formatCode>
                <c:ptCount val="86"/>
                <c:pt idx="35" formatCode="_(* #,##0_);_(* \(#,##0\);_(* &quot;-&quot;??_);_(@_)">
                  <c:v>8251</c:v>
                </c:pt>
                <c:pt idx="36" formatCode="_(* #,##0_);_(* \(#,##0\);_(* &quot;-&quot;??_);_(@_)">
                  <c:v>8859.0544964185156</c:v>
                </c:pt>
                <c:pt idx="37" formatCode="_(* #,##0_);_(* \(#,##0\);_(* &quot;-&quot;??_);_(@_)">
                  <c:v>9443.0366584725998</c:v>
                </c:pt>
                <c:pt idx="38" formatCode="_(* #,##0_);_(* \(#,##0\);_(* &quot;-&quot;??_);_(@_)">
                  <c:v>9952.5525484143491</c:v>
                </c:pt>
                <c:pt idx="39" formatCode="_(* #,##0_);_(* \(#,##0\);_(* &quot;-&quot;??_);_(@_)">
                  <c:v>10403.879318578762</c:v>
                </c:pt>
                <c:pt idx="40" formatCode="_(* #,##0_);_(* \(#,##0\);_(* &quot;-&quot;??_);_(@_)">
                  <c:v>10805.013737110326</c:v>
                </c:pt>
                <c:pt idx="41" formatCode="_(* #,##0_);_(* \(#,##0\);_(* &quot;-&quot;??_);_(@_)">
                  <c:v>11161.125144916365</c:v>
                </c:pt>
                <c:pt idx="42" formatCode="_(* #,##0_);_(* \(#,##0\);_(* &quot;-&quot;??_);_(@_)">
                  <c:v>11475.977833591995</c:v>
                </c:pt>
                <c:pt idx="43" formatCode="_(* #,##0_);_(* \(#,##0\);_(* &quot;-&quot;??_);_(@_)">
                  <c:v>11752.495209050794</c:v>
                </c:pt>
                <c:pt idx="44" formatCode="_(* #,##0_);_(* \(#,##0\);_(* &quot;-&quot;??_);_(@_)">
                  <c:v>11993.041954245247</c:v>
                </c:pt>
                <c:pt idx="45" formatCode="_(* #,##0_);_(* \(#,##0\);_(* &quot;-&quot;??_);_(@_)">
                  <c:v>12199.586019971732</c:v>
                </c:pt>
                <c:pt idx="46" formatCode="_(* #,##0_);_(* \(#,##0\);_(* &quot;-&quot;??_);_(@_)">
                  <c:v>12373.800337957729</c:v>
                </c:pt>
                <c:pt idx="47" formatCode="_(* #,##0_);_(* \(#,##0\);_(* &quot;-&quot;??_);_(@_)">
                  <c:v>12517.130815624649</c:v>
                </c:pt>
                <c:pt idx="48" formatCode="_(* #,##0_);_(* \(#,##0\);_(* &quot;-&quot;??_);_(@_)">
                  <c:v>12630.843952062791</c:v>
                </c:pt>
                <c:pt idx="49" formatCode="_(* #,##0_);_(* \(#,##0\);_(* &quot;-&quot;??_);_(@_)">
                  <c:v>12716.061405746292</c:v>
                </c:pt>
                <c:pt idx="50" formatCode="_(* #,##0_);_(* \(#,##0\);_(* &quot;-&quot;??_);_(@_)">
                  <c:v>12773.785824764595</c:v>
                </c:pt>
                <c:pt idx="51" formatCode="_(* #,##0_);_(* \(#,##0\);_(* &quot;-&quot;??_);_(@_)">
                  <c:v>12804.920612179174</c:v>
                </c:pt>
                <c:pt idx="52" formatCode="_(* #,##0_);_(* \(#,##0\);_(* &quot;-&quot;??_);_(@_)">
                  <c:v>12810.285355383179</c:v>
                </c:pt>
                <c:pt idx="53" formatCode="_(* #,##0_);_(* \(#,##0\);_(* &quot;-&quot;??_);_(@_)">
                  <c:v>12790.628077653697</c:v>
                </c:pt>
                <c:pt idx="54" formatCode="_(* #,##0_);_(* \(#,##0\);_(* &quot;-&quot;??_);_(@_)">
                  <c:v>12746.635110896998</c:v>
                </c:pt>
                <c:pt idx="55" formatCode="_(* #,##0_);_(* \(#,##0\);_(* &quot;-&quot;??_);_(@_)">
                  <c:v>12678.939154781146</c:v>
                </c:pt>
                <c:pt idx="56" formatCode="_(* #,##0_);_(* \(#,##0\);_(* &quot;-&quot;??_);_(@_)">
                  <c:v>12588.125930824774</c:v>
                </c:pt>
                <c:pt idx="57" formatCode="_(* #,##0_);_(* \(#,##0\);_(* &quot;-&quot;??_);_(@_)">
                  <c:v>12474.739732446587</c:v>
                </c:pt>
                <c:pt idx="58" formatCode="_(* #,##0_);_(* \(#,##0\);_(* &quot;-&quot;??_);_(@_)">
                  <c:v>12339.288096484208</c:v>
                </c:pt>
                <c:pt idx="59" formatCode="_(* #,##0_);_(* \(#,##0\);_(* &quot;-&quot;??_);_(@_)">
                  <c:v>12182.245767673005</c:v>
                </c:pt>
                <c:pt idx="60" formatCode="_(* #,##0_);_(* \(#,##0\);_(* &quot;-&quot;??_);_(@_)">
                  <c:v>12004.058088257691</c:v>
                </c:pt>
                <c:pt idx="61" formatCode="_(* #,##0_);_(* \(#,##0\);_(* &quot;-&quot;??_);_(@_)">
                  <c:v>11805.143915846762</c:v>
                </c:pt>
                <c:pt idx="62" formatCode="_(* #,##0_);_(* \(#,##0\);_(* &quot;-&quot;??_);_(@_)">
                  <c:v>11585.898150836969</c:v>
                </c:pt>
                <c:pt idx="63" formatCode="_(* #,##0_);_(* \(#,##0\);_(* &quot;-&quot;??_);_(@_)">
                  <c:v>11346.693938201079</c:v>
                </c:pt>
                <c:pt idx="64" formatCode="_(* #,##0_);_(* \(#,##0\);_(* &quot;-&quot;??_);_(@_)">
                  <c:v>11087.884595736527</c:v>
                </c:pt>
                <c:pt idx="65" formatCode="_(* #,##0_);_(* \(#,##0\);_(* &quot;-&quot;??_);_(@_)">
                  <c:v>10809.805311020533</c:v>
                </c:pt>
                <c:pt idx="66" formatCode="_(* #,##0_);_(* \(#,##0\);_(* &quot;-&quot;??_);_(@_)">
                  <c:v>10512.774641597574</c:v>
                </c:pt>
                <c:pt idx="67" formatCode="_(* #,##0_);_(* \(#,##0\);_(* &quot;-&quot;??_);_(@_)">
                  <c:v>10197.09584682067</c:v>
                </c:pt>
                <c:pt idx="68" formatCode="_(* #,##0_);_(* \(#,##0\);_(* &quot;-&quot;??_);_(@_)">
                  <c:v>9863.0580749014844</c:v>
                </c:pt>
                <c:pt idx="69" formatCode="_(* #,##0_);_(* \(#,##0\);_(* &quot;-&quot;??_);_(@_)">
                  <c:v>9510.9374248136228</c:v>
                </c:pt>
                <c:pt idx="70" formatCode="_(* #,##0_);_(* \(#,##0\);_(* &quot;-&quot;??_);_(@_)">
                  <c:v>9140.9978995283454</c:v>
                </c:pt>
                <c:pt idx="71" formatCode="_(* #,##0_);_(* \(#,##0\);_(* &quot;-&quot;??_);_(@_)">
                  <c:v>8753.4922644832768</c:v>
                </c:pt>
                <c:pt idx="72" formatCode="_(* #,##0_);_(* \(#,##0\);_(* &quot;-&quot;??_);_(@_)">
                  <c:v>8348.662823069797</c:v>
                </c:pt>
                <c:pt idx="73" formatCode="_(* #,##0_);_(* \(#,##0\);_(* &quot;-&quot;??_);_(@_)">
                  <c:v>7926.742119180446</c:v>
                </c:pt>
                <c:pt idx="74" formatCode="_(* #,##0_);_(* \(#,##0\);_(* &quot;-&quot;??_);_(@_)">
                  <c:v>7487.9535754103345</c:v>
                </c:pt>
                <c:pt idx="75" formatCode="_(* #,##0_);_(* \(#,##0\);_(* &quot;-&quot;??_);_(@_)">
                  <c:v>7032.5120743001244</c:v>
                </c:pt>
                <c:pt idx="76" formatCode="_(* #,##0_);_(* \(#,##0\);_(* &quot;-&quot;??_);_(@_)">
                  <c:v>6560.6244889967929</c:v>
                </c:pt>
                <c:pt idx="77" formatCode="_(* #,##0_);_(* \(#,##0\);_(* &quot;-&quot;??_);_(@_)">
                  <c:v>6072.4901688562968</c:v>
                </c:pt>
                <c:pt idx="78" formatCode="_(* #,##0_);_(* \(#,##0\);_(* &quot;-&quot;??_);_(@_)">
                  <c:v>5568.3013847925686</c:v>
                </c:pt>
                <c:pt idx="79" formatCode="_(* #,##0_);_(* \(#,##0\);_(* &quot;-&quot;??_);_(@_)">
                  <c:v>5048.2437385651865</c:v>
                </c:pt>
                <c:pt idx="80" formatCode="_(* #,##0_);_(* \(#,##0\);_(* &quot;-&quot;??_);_(@_)">
                  <c:v>4512.4965396761254</c:v>
                </c:pt>
                <c:pt idx="81" formatCode="_(* #,##0_);_(* \(#,##0\);_(* &quot;-&quot;??_);_(@_)">
                  <c:v>3961.2331530995725</c:v>
                </c:pt>
                <c:pt idx="82" formatCode="_(* #,##0_);_(* \(#,##0\);_(* &quot;-&quot;??_);_(@_)">
                  <c:v>3394.6213206847751</c:v>
                </c:pt>
                <c:pt idx="83" formatCode="_(* #,##0_);_(* \(#,##0\);_(* &quot;-&quot;??_);_(@_)">
                  <c:v>2812.8234587411134</c:v>
                </c:pt>
                <c:pt idx="84" formatCode="_(* #,##0_);_(* \(#,##0\);_(* &quot;-&quot;??_);_(@_)">
                  <c:v>2215.9969340281896</c:v>
                </c:pt>
                <c:pt idx="85" formatCode="_(* #,##0_);_(* \(#,##0\);_(* &quot;-&quot;??_);_(@_)">
                  <c:v>1604.2943201250309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72-4A5C-9660-5BF6AFA6CB3C}"/>
            </c:ext>
          </c:extLst>
        </c:ser>
        <c:ser>
          <c:idx val="3"/>
          <c:order val="3"/>
          <c:tx>
            <c:strRef>
              <c:f>'FCT AC 0401'!$E$1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'FCT AC 0401'!$A$2:$A$87</c:f>
              <c:numCache>
                <c:formatCode>dd/mm/yy;@</c:formatCode>
                <c:ptCount val="8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  <c:pt idx="72">
                  <c:v>43959</c:v>
                </c:pt>
                <c:pt idx="73">
                  <c:v>43960</c:v>
                </c:pt>
                <c:pt idx="74">
                  <c:v>43961</c:v>
                </c:pt>
                <c:pt idx="75">
                  <c:v>43962</c:v>
                </c:pt>
                <c:pt idx="76">
                  <c:v>43963</c:v>
                </c:pt>
                <c:pt idx="77">
                  <c:v>43964</c:v>
                </c:pt>
                <c:pt idx="78">
                  <c:v>43965</c:v>
                </c:pt>
                <c:pt idx="79">
                  <c:v>43966</c:v>
                </c:pt>
                <c:pt idx="80">
                  <c:v>43967</c:v>
                </c:pt>
                <c:pt idx="81">
                  <c:v>43968</c:v>
                </c:pt>
                <c:pt idx="82">
                  <c:v>43969</c:v>
                </c:pt>
                <c:pt idx="83">
                  <c:v>43970</c:v>
                </c:pt>
                <c:pt idx="84">
                  <c:v>43971</c:v>
                </c:pt>
                <c:pt idx="85">
                  <c:v>43972</c:v>
                </c:pt>
              </c:numCache>
            </c:numRef>
          </c:cat>
          <c:val>
            <c:numRef>
              <c:f>'FCT AC 0401'!$E$2:$E$87</c:f>
              <c:numCache>
                <c:formatCode>General</c:formatCode>
                <c:ptCount val="86"/>
                <c:pt idx="35" formatCode="_(* #,##0_);_(* \(#,##0\);_(* &quot;-&quot;??_);_(@_)">
                  <c:v>8251</c:v>
                </c:pt>
                <c:pt idx="36" formatCode="_(* #,##0_);_(* \(#,##0\);_(* &quot;-&quot;??_);_(@_)">
                  <c:v>9396.792458605365</c:v>
                </c:pt>
                <c:pt idx="37" formatCode="_(* #,##0_);_(* \(#,##0\);_(* &quot;-&quot;??_);_(@_)">
                  <c:v>10549.836856017988</c:v>
                </c:pt>
                <c:pt idx="38" formatCode="_(* #,##0_);_(* \(#,##0\);_(* &quot;-&quot;??_);_(@_)">
                  <c:v>11777.347525542949</c:v>
                </c:pt>
                <c:pt idx="39" formatCode="_(* #,##0_);_(* \(#,##0\);_(* &quot;-&quot;??_);_(@_)">
                  <c:v>13063.047314845244</c:v>
                </c:pt>
                <c:pt idx="40" formatCode="_(* #,##0_);_(* \(#,##0\);_(* &quot;-&quot;??_);_(@_)">
                  <c:v>14398.939455780386</c:v>
                </c:pt>
                <c:pt idx="41" formatCode="_(* #,##0_);_(* \(#,##0\);_(* &quot;-&quot;??_);_(@_)">
                  <c:v>15779.854607441059</c:v>
                </c:pt>
                <c:pt idx="42" formatCode="_(* #,##0_);_(* \(#,##0\);_(* &quot;-&quot;??_);_(@_)">
                  <c:v>17202.028478232136</c:v>
                </c:pt>
                <c:pt idx="43" formatCode="_(* #,##0_);_(* \(#,##0\);_(* &quot;-&quot;??_);_(@_)">
                  <c:v>18662.537662240044</c:v>
                </c:pt>
                <c:pt idx="44" formatCode="_(* #,##0_);_(* \(#,##0\);_(* &quot;-&quot;??_);_(@_)">
                  <c:v>20159.017476512297</c:v>
                </c:pt>
                <c:pt idx="45" formatCode="_(* #,##0_);_(* \(#,##0\);_(* &quot;-&quot;??_);_(@_)">
                  <c:v>21689.49997025252</c:v>
                </c:pt>
                <c:pt idx="46" formatCode="_(* #,##0_);_(* \(#,##0\);_(* &quot;-&quot;??_);_(@_)">
                  <c:v>23252.312211733239</c:v>
                </c:pt>
                <c:pt idx="47" formatCode="_(* #,##0_);_(* \(#,##0\);_(* &quot;-&quot;??_);_(@_)">
                  <c:v>24846.008293533017</c:v>
                </c:pt>
                <c:pt idx="48" formatCode="_(* #,##0_);_(* \(#,##0\);_(* &quot;-&quot;??_);_(@_)">
                  <c:v>26469.32171656159</c:v>
                </c:pt>
                <c:pt idx="49" formatCode="_(* #,##0_);_(* \(#,##0\);_(* &quot;-&quot;??_);_(@_)">
                  <c:v>28121.130822344796</c:v>
                </c:pt>
                <c:pt idx="50" formatCode="_(* #,##0_);_(* \(#,##0\);_(* &quot;-&quot;??_);_(@_)">
                  <c:v>29800.432962793202</c:v>
                </c:pt>
                <c:pt idx="51" formatCode="_(* #,##0_);_(* \(#,##0\);_(* &quot;-&quot;??_);_(@_)">
                  <c:v>31506.32473484533</c:v>
                </c:pt>
                <c:pt idx="52" formatCode="_(* #,##0_);_(* \(#,##0\);_(* &quot;-&quot;??_);_(@_)">
                  <c:v>33237.986551108028</c:v>
                </c:pt>
                <c:pt idx="53" formatCode="_(* #,##0_);_(* \(#,##0\);_(* &quot;-&quot;??_);_(@_)">
                  <c:v>34994.670388304221</c:v>
                </c:pt>
                <c:pt idx="54" formatCode="_(* #,##0_);_(* \(#,##0\);_(* &quot;-&quot;??_);_(@_)">
                  <c:v>36775.689914527626</c:v>
                </c:pt>
                <c:pt idx="55" formatCode="_(* #,##0_);_(* \(#,##0\);_(* &quot;-&quot;??_);_(@_)">
                  <c:v>38580.412430110184</c:v>
                </c:pt>
                <c:pt idx="56" formatCode="_(* #,##0_);_(* \(#,##0\);_(* &quot;-&quot;??_);_(@_)">
                  <c:v>40408.252213533269</c:v>
                </c:pt>
                <c:pt idx="57" formatCode="_(* #,##0_);_(* \(#,##0\);_(* &quot;-&quot;??_);_(@_)">
                  <c:v>42258.664971378166</c:v>
                </c:pt>
                <c:pt idx="58" formatCode="_(* #,##0_);_(* \(#,##0\);_(* &quot;-&quot;??_);_(@_)">
                  <c:v>44131.143166807247</c:v>
                </c:pt>
                <c:pt idx="59" formatCode="_(* #,##0_);_(* \(#,##0\);_(* &quot;-&quot;??_);_(@_)">
                  <c:v>46025.212055085161</c:v>
                </c:pt>
                <c:pt idx="60" formatCode="_(* #,##0_);_(* \(#,##0\);_(* &quot;-&quot;??_);_(@_)">
                  <c:v>47940.426293967183</c:v>
                </c:pt>
                <c:pt idx="61" formatCode="_(* #,##0_);_(* \(#,##0\);_(* &quot;-&quot;??_);_(@_)">
                  <c:v>49876.367025844818</c:v>
                </c:pt>
                <c:pt idx="62" formatCode="_(* #,##0_);_(* \(#,##0\);_(* &quot;-&quot;??_);_(@_)">
                  <c:v>51832.639350321318</c:v>
                </c:pt>
                <c:pt idx="63" formatCode="_(* #,##0_);_(* \(#,##0\);_(* &quot;-&quot;??_);_(@_)">
                  <c:v>53808.870122423919</c:v>
                </c:pt>
                <c:pt idx="64" formatCode="_(* #,##0_);_(* \(#,##0\);_(* &quot;-&quot;??_);_(@_)">
                  <c:v>55804.706024355182</c:v>
                </c:pt>
                <c:pt idx="65" formatCode="_(* #,##0_);_(* \(#,##0\);_(* &quot;-&quot;??_);_(@_)">
                  <c:v>57819.811868537872</c:v>
                </c:pt>
                <c:pt idx="66" formatCode="_(* #,##0_);_(* \(#,##0\);_(* &quot;-&quot;??_);_(@_)">
                  <c:v>59853.869097427552</c:v>
                </c:pt>
                <c:pt idx="67" formatCode="_(* #,##0_);_(* \(#,##0\);_(* &quot;-&quot;??_);_(@_)">
                  <c:v>61906.574451671171</c:v>
                </c:pt>
                <c:pt idx="68" formatCode="_(* #,##0_);_(* \(#,##0\);_(* &quot;-&quot;??_);_(@_)">
                  <c:v>63977.638783057053</c:v>
                </c:pt>
                <c:pt idx="69" formatCode="_(* #,##0_);_(* \(#,##0\);_(* &quot;-&quot;??_);_(@_)">
                  <c:v>66066.785992611607</c:v>
                </c:pt>
                <c:pt idx="70" formatCode="_(* #,##0_);_(* \(#,##0\);_(* &quot;-&quot;??_);_(@_)">
                  <c:v>68173.752077363606</c:v>
                </c:pt>
                <c:pt idx="71" formatCode="_(* #,##0_);_(* \(#,##0\);_(* &quot;-&quot;??_);_(@_)">
                  <c:v>70298.284271875396</c:v>
                </c:pt>
                <c:pt idx="72" formatCode="_(* #,##0_);_(* \(#,##0\);_(* &quot;-&quot;??_);_(@_)">
                  <c:v>72440.140272755569</c:v>
                </c:pt>
                <c:pt idx="73" formatCode="_(* #,##0_);_(* \(#,##0\);_(* &quot;-&quot;??_);_(@_)">
                  <c:v>74599.08753611162</c:v>
                </c:pt>
                <c:pt idx="74" formatCode="_(* #,##0_);_(* \(#,##0\);_(* &quot;-&quot;??_);_(@_)">
                  <c:v>76774.902639348467</c:v>
                </c:pt>
                <c:pt idx="75" formatCode="_(* #,##0_);_(* \(#,##0\);_(* &quot;-&quot;??_);_(@_)">
                  <c:v>78967.370699925377</c:v>
                </c:pt>
                <c:pt idx="76" formatCode="_(* #,##0_);_(* \(#,##0\);_(* &quot;-&quot;??_);_(@_)">
                  <c:v>81176.284844695401</c:v>
                </c:pt>
                <c:pt idx="77" formatCode="_(* #,##0_);_(* \(#,##0\);_(* &quot;-&quot;??_);_(@_)">
                  <c:v>83401.445724302626</c:v>
                </c:pt>
                <c:pt idx="78" formatCode="_(* #,##0_);_(* \(#,##0\);_(* &quot;-&quot;??_);_(@_)">
                  <c:v>85642.661067833047</c:v>
                </c:pt>
                <c:pt idx="79" formatCode="_(* #,##0_);_(* \(#,##0\);_(* &quot;-&quot;??_);_(@_)">
                  <c:v>87899.745273527136</c:v>
                </c:pt>
                <c:pt idx="80" formatCode="_(* #,##0_);_(* \(#,##0\);_(* &quot;-&quot;??_);_(@_)">
                  <c:v>90172.519031882897</c:v>
                </c:pt>
                <c:pt idx="81" formatCode="_(* #,##0_);_(* \(#,##0\);_(* &quot;-&quot;??_);_(@_)">
                  <c:v>92460.808977926179</c:v>
                </c:pt>
                <c:pt idx="82" formatCode="_(* #,##0_);_(* \(#,##0\);_(* &quot;-&quot;??_);_(@_)">
                  <c:v>94764.447369807676</c:v>
                </c:pt>
                <c:pt idx="83" formatCode="_(* #,##0_);_(* \(#,##0\);_(* &quot;-&quot;??_);_(@_)">
                  <c:v>97083.271791218038</c:v>
                </c:pt>
                <c:pt idx="84" formatCode="_(* #,##0_);_(* \(#,##0\);_(* &quot;-&quot;??_);_(@_)">
                  <c:v>99417.124875397683</c:v>
                </c:pt>
                <c:pt idx="85" formatCode="_(* #,##0_);_(* \(#,##0\);_(* &quot;-&quot;??_);_(@_)">
                  <c:v>101765.85404876755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72-4A5C-9660-5BF6AFA6C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70544"/>
        <c:axId val="294398208"/>
      </c:lineChart>
      <c:catAx>
        <c:axId val="528705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98208"/>
        <c:crosses val="autoZero"/>
        <c:auto val="1"/>
        <c:lblAlgn val="ctr"/>
        <c:lblOffset val="100"/>
        <c:noMultiLvlLbl val="0"/>
      </c:catAx>
      <c:valAx>
        <c:axId val="29439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7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 for Daily</a:t>
            </a:r>
            <a:r>
              <a:rPr lang="en-US" baseline="0"/>
              <a:t> New Confirmed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'FCT DNC'!$B$1</c:f>
              <c:strCache>
                <c:ptCount val="1"/>
                <c:pt idx="0">
                  <c:v>Actuals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'FCT DNC'!$A$2:$A$87</c:f>
              <c:numCache>
                <c:formatCode>dd/mm/yy;@</c:formatCode>
                <c:ptCount val="8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  <c:pt idx="72">
                  <c:v>43959</c:v>
                </c:pt>
                <c:pt idx="73">
                  <c:v>43960</c:v>
                </c:pt>
                <c:pt idx="74">
                  <c:v>43961</c:v>
                </c:pt>
                <c:pt idx="75">
                  <c:v>43962</c:v>
                </c:pt>
                <c:pt idx="76">
                  <c:v>43963</c:v>
                </c:pt>
                <c:pt idx="77">
                  <c:v>43964</c:v>
                </c:pt>
                <c:pt idx="78">
                  <c:v>43965</c:v>
                </c:pt>
                <c:pt idx="79">
                  <c:v>43966</c:v>
                </c:pt>
                <c:pt idx="80">
                  <c:v>43967</c:v>
                </c:pt>
                <c:pt idx="81">
                  <c:v>43968</c:v>
                </c:pt>
                <c:pt idx="82">
                  <c:v>43969</c:v>
                </c:pt>
                <c:pt idx="83">
                  <c:v>43970</c:v>
                </c:pt>
                <c:pt idx="84">
                  <c:v>43971</c:v>
                </c:pt>
                <c:pt idx="85">
                  <c:v>43972</c:v>
                </c:pt>
              </c:numCache>
            </c:numRef>
          </c:cat>
          <c:val>
            <c:numRef>
              <c:f>'FCT DNC'!$B$2:$B$87</c:f>
              <c:numCache>
                <c:formatCode>_(* #,##0_);_(* \(#,##0\);_(* "-"??_);_(@_)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2</c:v>
                </c:pt>
                <c:pt idx="14">
                  <c:v>18</c:v>
                </c:pt>
                <c:pt idx="15">
                  <c:v>19</c:v>
                </c:pt>
                <c:pt idx="16">
                  <c:v>34</c:v>
                </c:pt>
                <c:pt idx="17">
                  <c:v>57</c:v>
                </c:pt>
                <c:pt idx="18">
                  <c:v>76</c:v>
                </c:pt>
                <c:pt idx="19">
                  <c:v>86</c:v>
                </c:pt>
                <c:pt idx="20">
                  <c:v>117</c:v>
                </c:pt>
                <c:pt idx="21">
                  <c:v>194</c:v>
                </c:pt>
                <c:pt idx="22">
                  <c:v>143</c:v>
                </c:pt>
                <c:pt idx="23">
                  <c:v>235</c:v>
                </c:pt>
                <c:pt idx="24">
                  <c:v>260</c:v>
                </c:pt>
                <c:pt idx="25">
                  <c:v>320</c:v>
                </c:pt>
                <c:pt idx="26">
                  <c:v>460</c:v>
                </c:pt>
                <c:pt idx="27">
                  <c:v>302</c:v>
                </c:pt>
                <c:pt idx="28">
                  <c:v>633</c:v>
                </c:pt>
                <c:pt idx="29">
                  <c:v>549</c:v>
                </c:pt>
                <c:pt idx="30">
                  <c:v>724</c:v>
                </c:pt>
                <c:pt idx="31">
                  <c:v>902</c:v>
                </c:pt>
                <c:pt idx="32">
                  <c:v>792</c:v>
                </c:pt>
                <c:pt idx="33">
                  <c:v>446</c:v>
                </c:pt>
                <c:pt idx="34">
                  <c:v>1035</c:v>
                </c:pt>
                <c:pt idx="35">
                  <c:v>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30-4D3F-81B8-922E321DE222}"/>
            </c:ext>
          </c:extLst>
        </c:ser>
        <c:ser>
          <c:idx val="1"/>
          <c:order val="1"/>
          <c:tx>
            <c:strRef>
              <c:f>'FCT DNC'!$C$1</c:f>
              <c:strCache>
                <c:ptCount val="1"/>
                <c:pt idx="0">
                  <c:v>FCT0401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'FCT DNC'!$A$2:$A$87</c:f>
              <c:numCache>
                <c:formatCode>dd/mm/yy;@</c:formatCode>
                <c:ptCount val="8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  <c:pt idx="72">
                  <c:v>43959</c:v>
                </c:pt>
                <c:pt idx="73">
                  <c:v>43960</c:v>
                </c:pt>
                <c:pt idx="74">
                  <c:v>43961</c:v>
                </c:pt>
                <c:pt idx="75">
                  <c:v>43962</c:v>
                </c:pt>
                <c:pt idx="76">
                  <c:v>43963</c:v>
                </c:pt>
                <c:pt idx="77">
                  <c:v>43964</c:v>
                </c:pt>
                <c:pt idx="78">
                  <c:v>43965</c:v>
                </c:pt>
                <c:pt idx="79">
                  <c:v>43966</c:v>
                </c:pt>
                <c:pt idx="80">
                  <c:v>43967</c:v>
                </c:pt>
                <c:pt idx="81">
                  <c:v>43968</c:v>
                </c:pt>
                <c:pt idx="82">
                  <c:v>43969</c:v>
                </c:pt>
                <c:pt idx="83">
                  <c:v>43970</c:v>
                </c:pt>
                <c:pt idx="84">
                  <c:v>43971</c:v>
                </c:pt>
                <c:pt idx="85">
                  <c:v>43972</c:v>
                </c:pt>
              </c:numCache>
            </c:numRef>
          </c:cat>
          <c:val>
            <c:numRef>
              <c:f>'FCT DNC'!$C$2:$C$87</c:f>
              <c:numCache>
                <c:formatCode>_(* #,##0_);_(* \(#,##0\);_(* "-"??_);_(@_)</c:formatCode>
                <c:ptCount val="86"/>
                <c:pt idx="35">
                  <c:v>808</c:v>
                </c:pt>
                <c:pt idx="36">
                  <c:v>833.03127413127459</c:v>
                </c:pt>
                <c:pt idx="37">
                  <c:v>858.06254826254826</c:v>
                </c:pt>
                <c:pt idx="38">
                  <c:v>883.09382239382285</c:v>
                </c:pt>
                <c:pt idx="39">
                  <c:v>908.12509652509652</c:v>
                </c:pt>
                <c:pt idx="40">
                  <c:v>933.15637065637111</c:v>
                </c:pt>
                <c:pt idx="41">
                  <c:v>958.18764478764479</c:v>
                </c:pt>
                <c:pt idx="42">
                  <c:v>983.21891891891937</c:v>
                </c:pt>
                <c:pt idx="43">
                  <c:v>1008.250193050193</c:v>
                </c:pt>
                <c:pt idx="44">
                  <c:v>1033.2814671814676</c:v>
                </c:pt>
                <c:pt idx="45">
                  <c:v>1058.3127413127413</c:v>
                </c:pt>
                <c:pt idx="46">
                  <c:v>1083.3440154440159</c:v>
                </c:pt>
                <c:pt idx="47">
                  <c:v>1108.3752895752896</c:v>
                </c:pt>
                <c:pt idx="48">
                  <c:v>1133.4065637065642</c:v>
                </c:pt>
                <c:pt idx="49">
                  <c:v>1158.4378378378378</c:v>
                </c:pt>
                <c:pt idx="50">
                  <c:v>1183.4691119691124</c:v>
                </c:pt>
                <c:pt idx="51">
                  <c:v>1208.5003861003861</c:v>
                </c:pt>
                <c:pt idx="52">
                  <c:v>1233.5316602316607</c:v>
                </c:pt>
                <c:pt idx="53">
                  <c:v>1258.5629343629344</c:v>
                </c:pt>
                <c:pt idx="54">
                  <c:v>1283.5942084942089</c:v>
                </c:pt>
                <c:pt idx="55">
                  <c:v>1308.6254826254826</c:v>
                </c:pt>
                <c:pt idx="56">
                  <c:v>1333.6567567567572</c:v>
                </c:pt>
                <c:pt idx="57">
                  <c:v>1358.6880308880309</c:v>
                </c:pt>
                <c:pt idx="58">
                  <c:v>1383.7193050193055</c:v>
                </c:pt>
                <c:pt idx="59">
                  <c:v>1408.7505791505791</c:v>
                </c:pt>
                <c:pt idx="60">
                  <c:v>1433.7818532818537</c:v>
                </c:pt>
                <c:pt idx="61">
                  <c:v>1458.8131274131274</c:v>
                </c:pt>
                <c:pt idx="62">
                  <c:v>1483.844401544402</c:v>
                </c:pt>
                <c:pt idx="63">
                  <c:v>1508.8756756756757</c:v>
                </c:pt>
                <c:pt idx="64">
                  <c:v>1533.9069498069503</c:v>
                </c:pt>
                <c:pt idx="65">
                  <c:v>1558.9382239382239</c:v>
                </c:pt>
                <c:pt idx="66">
                  <c:v>1583.9694980694985</c:v>
                </c:pt>
                <c:pt idx="67">
                  <c:v>1609.0007722007722</c:v>
                </c:pt>
                <c:pt idx="68">
                  <c:v>1634.0320463320468</c:v>
                </c:pt>
                <c:pt idx="69">
                  <c:v>1659.0633204633205</c:v>
                </c:pt>
                <c:pt idx="70">
                  <c:v>1684.094594594595</c:v>
                </c:pt>
                <c:pt idx="71">
                  <c:v>1709.1258687258687</c:v>
                </c:pt>
                <c:pt idx="72">
                  <c:v>1734.1571428571433</c:v>
                </c:pt>
                <c:pt idx="73">
                  <c:v>1759.188416988417</c:v>
                </c:pt>
                <c:pt idx="74">
                  <c:v>1784.2196911196916</c:v>
                </c:pt>
                <c:pt idx="75">
                  <c:v>1809.2509652509652</c:v>
                </c:pt>
                <c:pt idx="76">
                  <c:v>1834.2822393822398</c:v>
                </c:pt>
                <c:pt idx="77">
                  <c:v>1859.3135135135135</c:v>
                </c:pt>
                <c:pt idx="78">
                  <c:v>1884.3447876447881</c:v>
                </c:pt>
                <c:pt idx="79">
                  <c:v>1909.3760617760618</c:v>
                </c:pt>
                <c:pt idx="80">
                  <c:v>1934.4073359073363</c:v>
                </c:pt>
                <c:pt idx="81">
                  <c:v>1959.43861003861</c:v>
                </c:pt>
                <c:pt idx="82">
                  <c:v>1984.4698841698846</c:v>
                </c:pt>
                <c:pt idx="83">
                  <c:v>2009.5011583011583</c:v>
                </c:pt>
                <c:pt idx="84">
                  <c:v>2034.5324324324329</c:v>
                </c:pt>
                <c:pt idx="85">
                  <c:v>2059.5637065637065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30-4D3F-81B8-922E321DE222}"/>
            </c:ext>
          </c:extLst>
        </c:ser>
        <c:ser>
          <c:idx val="2"/>
          <c:order val="2"/>
          <c:tx>
            <c:strRef>
              <c:f>'FCT DNC'!$D$1</c:f>
              <c:strCache>
                <c:ptCount val="1"/>
                <c:pt idx="0">
                  <c:v>FCT0331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'FCT DNC'!$A$2:$A$87</c:f>
              <c:numCache>
                <c:formatCode>dd/mm/yy;@</c:formatCode>
                <c:ptCount val="8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  <c:pt idx="72">
                  <c:v>43959</c:v>
                </c:pt>
                <c:pt idx="73">
                  <c:v>43960</c:v>
                </c:pt>
                <c:pt idx="74">
                  <c:v>43961</c:v>
                </c:pt>
                <c:pt idx="75">
                  <c:v>43962</c:v>
                </c:pt>
                <c:pt idx="76">
                  <c:v>43963</c:v>
                </c:pt>
                <c:pt idx="77">
                  <c:v>43964</c:v>
                </c:pt>
                <c:pt idx="78">
                  <c:v>43965</c:v>
                </c:pt>
                <c:pt idx="79">
                  <c:v>43966</c:v>
                </c:pt>
                <c:pt idx="80">
                  <c:v>43967</c:v>
                </c:pt>
                <c:pt idx="81">
                  <c:v>43968</c:v>
                </c:pt>
                <c:pt idx="82">
                  <c:v>43969</c:v>
                </c:pt>
                <c:pt idx="83">
                  <c:v>43970</c:v>
                </c:pt>
                <c:pt idx="84">
                  <c:v>43971</c:v>
                </c:pt>
                <c:pt idx="85">
                  <c:v>43972</c:v>
                </c:pt>
              </c:numCache>
            </c:numRef>
          </c:cat>
          <c:val>
            <c:numRef>
              <c:f>'FCT DNC'!$D$2:$D$87</c:f>
              <c:numCache>
                <c:formatCode>_(* #,##0_);_(* \(#,##0\);_(* "-"??_);_(@_)</c:formatCode>
                <c:ptCount val="86"/>
                <c:pt idx="34">
                  <c:v>1035</c:v>
                </c:pt>
                <c:pt idx="35">
                  <c:v>1059.3215686274505</c:v>
                </c:pt>
                <c:pt idx="36">
                  <c:v>1083.6431372549021</c:v>
                </c:pt>
                <c:pt idx="37">
                  <c:v>1107.9647058823525</c:v>
                </c:pt>
                <c:pt idx="38">
                  <c:v>1132.2862745098039</c:v>
                </c:pt>
                <c:pt idx="39">
                  <c:v>1156.6078431372543</c:v>
                </c:pt>
                <c:pt idx="40">
                  <c:v>1180.9294117647059</c:v>
                </c:pt>
                <c:pt idx="41">
                  <c:v>1205.2509803921564</c:v>
                </c:pt>
                <c:pt idx="42">
                  <c:v>1229.5725490196078</c:v>
                </c:pt>
                <c:pt idx="43">
                  <c:v>1253.8941176470582</c:v>
                </c:pt>
                <c:pt idx="44">
                  <c:v>1278.2156862745098</c:v>
                </c:pt>
                <c:pt idx="45">
                  <c:v>1302.5372549019603</c:v>
                </c:pt>
                <c:pt idx="46">
                  <c:v>1326.8588235294117</c:v>
                </c:pt>
                <c:pt idx="47">
                  <c:v>1351.1803921568624</c:v>
                </c:pt>
                <c:pt idx="48">
                  <c:v>1375.5019607843137</c:v>
                </c:pt>
                <c:pt idx="49">
                  <c:v>1399.8235294117642</c:v>
                </c:pt>
                <c:pt idx="50">
                  <c:v>1424.1450980392158</c:v>
                </c:pt>
                <c:pt idx="51">
                  <c:v>1448.4666666666662</c:v>
                </c:pt>
                <c:pt idx="52">
                  <c:v>1472.7882352941176</c:v>
                </c:pt>
                <c:pt idx="53">
                  <c:v>1497.1098039215681</c:v>
                </c:pt>
                <c:pt idx="54">
                  <c:v>1521.4313725490194</c:v>
                </c:pt>
                <c:pt idx="55">
                  <c:v>1545.7529411764701</c:v>
                </c:pt>
                <c:pt idx="56">
                  <c:v>1570.0745098039215</c:v>
                </c:pt>
                <c:pt idx="57">
                  <c:v>1594.396078431372</c:v>
                </c:pt>
                <c:pt idx="58">
                  <c:v>1618.7176470588236</c:v>
                </c:pt>
                <c:pt idx="59">
                  <c:v>1643.039215686274</c:v>
                </c:pt>
                <c:pt idx="60">
                  <c:v>1667.3607843137254</c:v>
                </c:pt>
                <c:pt idx="61">
                  <c:v>1691.6823529411761</c:v>
                </c:pt>
                <c:pt idx="62">
                  <c:v>1716.0039215686274</c:v>
                </c:pt>
                <c:pt idx="63">
                  <c:v>1740.3254901960779</c:v>
                </c:pt>
                <c:pt idx="64">
                  <c:v>1764.6470588235295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30-4D3F-81B8-922E321DE222}"/>
            </c:ext>
          </c:extLst>
        </c:ser>
        <c:ser>
          <c:idx val="3"/>
          <c:order val="3"/>
          <c:tx>
            <c:strRef>
              <c:f>'FCT DNC'!$E$1</c:f>
              <c:strCache>
                <c:ptCount val="1"/>
                <c:pt idx="0">
                  <c:v>FCT0330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'FCT DNC'!$A$2:$A$87</c:f>
              <c:numCache>
                <c:formatCode>dd/mm/yy;@</c:formatCode>
                <c:ptCount val="8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  <c:pt idx="72">
                  <c:v>43959</c:v>
                </c:pt>
                <c:pt idx="73">
                  <c:v>43960</c:v>
                </c:pt>
                <c:pt idx="74">
                  <c:v>43961</c:v>
                </c:pt>
                <c:pt idx="75">
                  <c:v>43962</c:v>
                </c:pt>
                <c:pt idx="76">
                  <c:v>43963</c:v>
                </c:pt>
                <c:pt idx="77">
                  <c:v>43964</c:v>
                </c:pt>
                <c:pt idx="78">
                  <c:v>43965</c:v>
                </c:pt>
                <c:pt idx="79">
                  <c:v>43966</c:v>
                </c:pt>
                <c:pt idx="80">
                  <c:v>43967</c:v>
                </c:pt>
                <c:pt idx="81">
                  <c:v>43968</c:v>
                </c:pt>
                <c:pt idx="82">
                  <c:v>43969</c:v>
                </c:pt>
                <c:pt idx="83">
                  <c:v>43970</c:v>
                </c:pt>
                <c:pt idx="84">
                  <c:v>43971</c:v>
                </c:pt>
                <c:pt idx="85">
                  <c:v>43972</c:v>
                </c:pt>
              </c:numCache>
            </c:numRef>
          </c:cat>
          <c:val>
            <c:numRef>
              <c:f>'FCT DNC'!$E$2:$E$87</c:f>
              <c:numCache>
                <c:formatCode>_(* #,##0_);_(* \(#,##0\);_(* "-"??_);_(@_)</c:formatCode>
                <c:ptCount val="86"/>
                <c:pt idx="33">
                  <c:v>446</c:v>
                </c:pt>
                <c:pt idx="34">
                  <c:v>468.13506493506509</c:v>
                </c:pt>
                <c:pt idx="35">
                  <c:v>490.27012987012984</c:v>
                </c:pt>
                <c:pt idx="36">
                  <c:v>512.40519480519504</c:v>
                </c:pt>
                <c:pt idx="37">
                  <c:v>534.54025974025967</c:v>
                </c:pt>
                <c:pt idx="38">
                  <c:v>556.67532467532487</c:v>
                </c:pt>
                <c:pt idx="39">
                  <c:v>578.81038961038951</c:v>
                </c:pt>
                <c:pt idx="40">
                  <c:v>600.94545454545471</c:v>
                </c:pt>
                <c:pt idx="41">
                  <c:v>623.08051948051946</c:v>
                </c:pt>
                <c:pt idx="42">
                  <c:v>645.21558441558466</c:v>
                </c:pt>
                <c:pt idx="43">
                  <c:v>667.35064935064929</c:v>
                </c:pt>
                <c:pt idx="44">
                  <c:v>689.48571428571449</c:v>
                </c:pt>
                <c:pt idx="45">
                  <c:v>711.62077922077913</c:v>
                </c:pt>
                <c:pt idx="46">
                  <c:v>733.75584415584433</c:v>
                </c:pt>
                <c:pt idx="47">
                  <c:v>755.89090909090908</c:v>
                </c:pt>
                <c:pt idx="48">
                  <c:v>778.02597402597428</c:v>
                </c:pt>
                <c:pt idx="49">
                  <c:v>800.16103896103891</c:v>
                </c:pt>
                <c:pt idx="50">
                  <c:v>822.296103896104</c:v>
                </c:pt>
                <c:pt idx="51">
                  <c:v>844.43116883116875</c:v>
                </c:pt>
                <c:pt idx="52">
                  <c:v>866.56623376623395</c:v>
                </c:pt>
                <c:pt idx="53">
                  <c:v>888.7012987012987</c:v>
                </c:pt>
                <c:pt idx="54">
                  <c:v>910.8363636363639</c:v>
                </c:pt>
                <c:pt idx="55">
                  <c:v>932.97142857142853</c:v>
                </c:pt>
                <c:pt idx="56">
                  <c:v>955.10649350649362</c:v>
                </c:pt>
                <c:pt idx="57">
                  <c:v>977.24155844155837</c:v>
                </c:pt>
                <c:pt idx="58">
                  <c:v>999.37662337662357</c:v>
                </c:pt>
                <c:pt idx="59">
                  <c:v>1021.5116883116883</c:v>
                </c:pt>
                <c:pt idx="60">
                  <c:v>1043.6467532467534</c:v>
                </c:pt>
                <c:pt idx="61">
                  <c:v>1065.7818181818182</c:v>
                </c:pt>
                <c:pt idx="62">
                  <c:v>1087.9168831168831</c:v>
                </c:pt>
                <c:pt idx="63">
                  <c:v>1110.0519480519481</c:v>
                </c:pt>
                <c:pt idx="64">
                  <c:v>1132.1870129870131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83-4A6A-870A-E6EA7662A086}"/>
            </c:ext>
          </c:extLst>
        </c:ser>
        <c:ser>
          <c:idx val="4"/>
          <c:order val="4"/>
          <c:tx>
            <c:strRef>
              <c:f>'FCT DNC'!$F$1</c:f>
              <c:strCache>
                <c:ptCount val="1"/>
                <c:pt idx="0">
                  <c:v>FCT0329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'FCT DNC'!$A$2:$A$87</c:f>
              <c:numCache>
                <c:formatCode>dd/mm/yy;@</c:formatCode>
                <c:ptCount val="8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  <c:pt idx="72">
                  <c:v>43959</c:v>
                </c:pt>
                <c:pt idx="73">
                  <c:v>43960</c:v>
                </c:pt>
                <c:pt idx="74">
                  <c:v>43961</c:v>
                </c:pt>
                <c:pt idx="75">
                  <c:v>43962</c:v>
                </c:pt>
                <c:pt idx="76">
                  <c:v>43963</c:v>
                </c:pt>
                <c:pt idx="77">
                  <c:v>43964</c:v>
                </c:pt>
                <c:pt idx="78">
                  <c:v>43965</c:v>
                </c:pt>
                <c:pt idx="79">
                  <c:v>43966</c:v>
                </c:pt>
                <c:pt idx="80">
                  <c:v>43967</c:v>
                </c:pt>
                <c:pt idx="81">
                  <c:v>43968</c:v>
                </c:pt>
                <c:pt idx="82">
                  <c:v>43969</c:v>
                </c:pt>
                <c:pt idx="83">
                  <c:v>43970</c:v>
                </c:pt>
                <c:pt idx="84">
                  <c:v>43971</c:v>
                </c:pt>
                <c:pt idx="85">
                  <c:v>43972</c:v>
                </c:pt>
              </c:numCache>
            </c:numRef>
          </c:cat>
          <c:val>
            <c:numRef>
              <c:f>'FCT DNC'!$F$2:$F$87</c:f>
              <c:numCache>
                <c:formatCode>_(* #,##0_);_(* \(#,##0\);_(* "-"??_);_(@_)</c:formatCode>
                <c:ptCount val="86"/>
                <c:pt idx="32">
                  <c:v>792</c:v>
                </c:pt>
                <c:pt idx="33">
                  <c:v>918.73466937219087</c:v>
                </c:pt>
                <c:pt idx="34">
                  <c:v>1018.2671096525905</c:v>
                </c:pt>
                <c:pt idx="35">
                  <c:v>1117.79954993299</c:v>
                </c:pt>
                <c:pt idx="36">
                  <c:v>1217.3319902133896</c:v>
                </c:pt>
                <c:pt idx="37">
                  <c:v>1316.8644304937893</c:v>
                </c:pt>
                <c:pt idx="38">
                  <c:v>1416.3968707741888</c:v>
                </c:pt>
                <c:pt idx="39">
                  <c:v>1515.9293110545887</c:v>
                </c:pt>
                <c:pt idx="40">
                  <c:v>1615.4617513349881</c:v>
                </c:pt>
                <c:pt idx="41">
                  <c:v>1714.9941916153875</c:v>
                </c:pt>
                <c:pt idx="42">
                  <c:v>1814.5266318957874</c:v>
                </c:pt>
                <c:pt idx="43">
                  <c:v>1914.0590721761869</c:v>
                </c:pt>
                <c:pt idx="44">
                  <c:v>2013.5915124565863</c:v>
                </c:pt>
                <c:pt idx="45">
                  <c:v>2113.1239527369862</c:v>
                </c:pt>
                <c:pt idx="46">
                  <c:v>2212.6563930173857</c:v>
                </c:pt>
                <c:pt idx="47">
                  <c:v>2312.1888332977851</c:v>
                </c:pt>
                <c:pt idx="48">
                  <c:v>2411.721273578185</c:v>
                </c:pt>
                <c:pt idx="49">
                  <c:v>2511.2537138585844</c:v>
                </c:pt>
                <c:pt idx="50">
                  <c:v>2610.7861541389839</c:v>
                </c:pt>
                <c:pt idx="51">
                  <c:v>2710.3185944193838</c:v>
                </c:pt>
                <c:pt idx="52">
                  <c:v>2809.8510346997832</c:v>
                </c:pt>
                <c:pt idx="53">
                  <c:v>2909.3834749801827</c:v>
                </c:pt>
                <c:pt idx="54">
                  <c:v>3008.9159152605826</c:v>
                </c:pt>
                <c:pt idx="55">
                  <c:v>3108.448355540982</c:v>
                </c:pt>
                <c:pt idx="56">
                  <c:v>3207.9807958213814</c:v>
                </c:pt>
                <c:pt idx="57">
                  <c:v>3307.5132361017813</c:v>
                </c:pt>
                <c:pt idx="58">
                  <c:v>3407.0456763821808</c:v>
                </c:pt>
                <c:pt idx="59">
                  <c:v>3506.5781166625802</c:v>
                </c:pt>
                <c:pt idx="60">
                  <c:v>3606.1105569429801</c:v>
                </c:pt>
                <c:pt idx="61">
                  <c:v>3705.6429972233796</c:v>
                </c:pt>
                <c:pt idx="62">
                  <c:v>3805.175437503779</c:v>
                </c:pt>
                <c:pt idx="63">
                  <c:v>3904.7078777841789</c:v>
                </c:pt>
                <c:pt idx="64">
                  <c:v>4004.2403180645783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45-49AA-AEBA-CEA0A9237DF8}"/>
            </c:ext>
          </c:extLst>
        </c:ser>
        <c:ser>
          <c:idx val="5"/>
          <c:order val="5"/>
          <c:tx>
            <c:strRef>
              <c:f>'FCT DNC'!$G$1</c:f>
              <c:strCache>
                <c:ptCount val="1"/>
                <c:pt idx="0">
                  <c:v>FCT0328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'FCT DNC'!$A$2:$A$87</c:f>
              <c:numCache>
                <c:formatCode>dd/mm/yy;@</c:formatCode>
                <c:ptCount val="8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  <c:pt idx="72">
                  <c:v>43959</c:v>
                </c:pt>
                <c:pt idx="73">
                  <c:v>43960</c:v>
                </c:pt>
                <c:pt idx="74">
                  <c:v>43961</c:v>
                </c:pt>
                <c:pt idx="75">
                  <c:v>43962</c:v>
                </c:pt>
                <c:pt idx="76">
                  <c:v>43963</c:v>
                </c:pt>
                <c:pt idx="77">
                  <c:v>43964</c:v>
                </c:pt>
                <c:pt idx="78">
                  <c:v>43965</c:v>
                </c:pt>
                <c:pt idx="79">
                  <c:v>43966</c:v>
                </c:pt>
                <c:pt idx="80">
                  <c:v>43967</c:v>
                </c:pt>
                <c:pt idx="81">
                  <c:v>43968</c:v>
                </c:pt>
                <c:pt idx="82">
                  <c:v>43969</c:v>
                </c:pt>
                <c:pt idx="83">
                  <c:v>43970</c:v>
                </c:pt>
                <c:pt idx="84">
                  <c:v>43971</c:v>
                </c:pt>
                <c:pt idx="85">
                  <c:v>43972</c:v>
                </c:pt>
              </c:numCache>
            </c:numRef>
          </c:cat>
          <c:val>
            <c:numRef>
              <c:f>'FCT DNC'!$G$2:$G$87</c:f>
              <c:numCache>
                <c:formatCode>_(* #,##0_);_(* \(#,##0\);_(* "-"??_);_(@_)</c:formatCode>
                <c:ptCount val="86"/>
                <c:pt idx="31">
                  <c:v>902</c:v>
                </c:pt>
                <c:pt idx="32">
                  <c:v>1019.0673635534285</c:v>
                </c:pt>
                <c:pt idx="33">
                  <c:v>1170.2353978857382</c:v>
                </c:pt>
                <c:pt idx="34">
                  <c:v>1321.4034322180478</c:v>
                </c:pt>
                <c:pt idx="35">
                  <c:v>1472.5714665503574</c:v>
                </c:pt>
                <c:pt idx="36">
                  <c:v>1623.739500882667</c:v>
                </c:pt>
                <c:pt idx="37">
                  <c:v>1774.9075352149766</c:v>
                </c:pt>
                <c:pt idx="38">
                  <c:v>1926.0755695472862</c:v>
                </c:pt>
                <c:pt idx="39">
                  <c:v>2077.2436038795959</c:v>
                </c:pt>
                <c:pt idx="40">
                  <c:v>2228.4116382119055</c:v>
                </c:pt>
                <c:pt idx="41">
                  <c:v>2379.5796725442151</c:v>
                </c:pt>
                <c:pt idx="42">
                  <c:v>2530.7477068765247</c:v>
                </c:pt>
                <c:pt idx="43">
                  <c:v>2681.9157412088343</c:v>
                </c:pt>
                <c:pt idx="44">
                  <c:v>2833.083775541144</c:v>
                </c:pt>
                <c:pt idx="45">
                  <c:v>2984.2518098734536</c:v>
                </c:pt>
                <c:pt idx="46">
                  <c:v>3135.4198442057632</c:v>
                </c:pt>
                <c:pt idx="47">
                  <c:v>3286.5878785380728</c:v>
                </c:pt>
                <c:pt idx="48">
                  <c:v>3437.7559128703824</c:v>
                </c:pt>
                <c:pt idx="49">
                  <c:v>3588.923947202692</c:v>
                </c:pt>
                <c:pt idx="50">
                  <c:v>3740.0919815350017</c:v>
                </c:pt>
                <c:pt idx="51">
                  <c:v>3891.2600158673113</c:v>
                </c:pt>
                <c:pt idx="52">
                  <c:v>4042.4280501996209</c:v>
                </c:pt>
                <c:pt idx="53">
                  <c:v>4193.5960845319305</c:v>
                </c:pt>
                <c:pt idx="54">
                  <c:v>4344.7641188642401</c:v>
                </c:pt>
                <c:pt idx="55">
                  <c:v>4495.9321531965497</c:v>
                </c:pt>
                <c:pt idx="56">
                  <c:v>4647.1001875288594</c:v>
                </c:pt>
                <c:pt idx="57">
                  <c:v>4798.268221861169</c:v>
                </c:pt>
                <c:pt idx="58">
                  <c:v>4949.4362561934786</c:v>
                </c:pt>
                <c:pt idx="59">
                  <c:v>5100.6042905257882</c:v>
                </c:pt>
                <c:pt idx="60">
                  <c:v>5251.7723248580978</c:v>
                </c:pt>
                <c:pt idx="61">
                  <c:v>5402.9403591904074</c:v>
                </c:pt>
                <c:pt idx="62">
                  <c:v>5554.1083935227171</c:v>
                </c:pt>
                <c:pt idx="63">
                  <c:v>5705.2764278550267</c:v>
                </c:pt>
                <c:pt idx="64">
                  <c:v>5856.4444621873363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43-493F-8441-DC278D05B354}"/>
            </c:ext>
          </c:extLst>
        </c:ser>
        <c:ser>
          <c:idx val="6"/>
          <c:order val="6"/>
          <c:tx>
            <c:strRef>
              <c:f>'FCT DNC'!$H$1</c:f>
              <c:strCache>
                <c:ptCount val="1"/>
                <c:pt idx="0">
                  <c:v>FCT0327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'FCT DNC'!$A$2:$A$87</c:f>
              <c:numCache>
                <c:formatCode>dd/mm/yy;@</c:formatCode>
                <c:ptCount val="8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  <c:pt idx="72">
                  <c:v>43959</c:v>
                </c:pt>
                <c:pt idx="73">
                  <c:v>43960</c:v>
                </c:pt>
                <c:pt idx="74">
                  <c:v>43961</c:v>
                </c:pt>
                <c:pt idx="75">
                  <c:v>43962</c:v>
                </c:pt>
                <c:pt idx="76">
                  <c:v>43963</c:v>
                </c:pt>
                <c:pt idx="77">
                  <c:v>43964</c:v>
                </c:pt>
                <c:pt idx="78">
                  <c:v>43965</c:v>
                </c:pt>
                <c:pt idx="79">
                  <c:v>43966</c:v>
                </c:pt>
                <c:pt idx="80">
                  <c:v>43967</c:v>
                </c:pt>
                <c:pt idx="81">
                  <c:v>43968</c:v>
                </c:pt>
                <c:pt idx="82">
                  <c:v>43969</c:v>
                </c:pt>
                <c:pt idx="83">
                  <c:v>43970</c:v>
                </c:pt>
                <c:pt idx="84">
                  <c:v>43971</c:v>
                </c:pt>
                <c:pt idx="85">
                  <c:v>43972</c:v>
                </c:pt>
              </c:numCache>
            </c:numRef>
          </c:cat>
          <c:val>
            <c:numRef>
              <c:f>'FCT DNC'!$H$2:$H$87</c:f>
              <c:numCache>
                <c:formatCode>_(* #,##0_);_(* \(#,##0\);_(* "-"??_);_(@_)</c:formatCode>
                <c:ptCount val="86"/>
                <c:pt idx="30">
                  <c:v>724</c:v>
                </c:pt>
                <c:pt idx="31">
                  <c:v>742.59879032258038</c:v>
                </c:pt>
                <c:pt idx="32">
                  <c:v>761.19758064516134</c:v>
                </c:pt>
                <c:pt idx="33">
                  <c:v>779.79637096774172</c:v>
                </c:pt>
                <c:pt idx="34">
                  <c:v>798.39516129032256</c:v>
                </c:pt>
                <c:pt idx="35">
                  <c:v>816.99395161290295</c:v>
                </c:pt>
                <c:pt idx="36">
                  <c:v>835.5927419354839</c:v>
                </c:pt>
                <c:pt idx="37">
                  <c:v>854.19153225806429</c:v>
                </c:pt>
                <c:pt idx="38">
                  <c:v>872.79032258064512</c:v>
                </c:pt>
                <c:pt idx="39">
                  <c:v>891.38911290322551</c:v>
                </c:pt>
                <c:pt idx="40">
                  <c:v>909.98790322580646</c:v>
                </c:pt>
                <c:pt idx="41">
                  <c:v>928.58669354838685</c:v>
                </c:pt>
                <c:pt idx="42">
                  <c:v>947.18548387096769</c:v>
                </c:pt>
                <c:pt idx="43">
                  <c:v>965.78427419354819</c:v>
                </c:pt>
                <c:pt idx="44">
                  <c:v>984.38306451612902</c:v>
                </c:pt>
                <c:pt idx="45">
                  <c:v>1002.9818548387094</c:v>
                </c:pt>
                <c:pt idx="46">
                  <c:v>1021.5806451612904</c:v>
                </c:pt>
                <c:pt idx="47">
                  <c:v>1040.1794354838705</c:v>
                </c:pt>
                <c:pt idx="48">
                  <c:v>1058.7782258064517</c:v>
                </c:pt>
                <c:pt idx="49">
                  <c:v>1077.377016129032</c:v>
                </c:pt>
                <c:pt idx="50">
                  <c:v>1095.9758064516129</c:v>
                </c:pt>
                <c:pt idx="51">
                  <c:v>1114.5745967741932</c:v>
                </c:pt>
                <c:pt idx="52">
                  <c:v>1133.1733870967744</c:v>
                </c:pt>
                <c:pt idx="53">
                  <c:v>1151.7721774193544</c:v>
                </c:pt>
                <c:pt idx="54">
                  <c:v>1170.3709677419356</c:v>
                </c:pt>
                <c:pt idx="55">
                  <c:v>1188.9697580645159</c:v>
                </c:pt>
                <c:pt idx="56">
                  <c:v>1207.5685483870968</c:v>
                </c:pt>
                <c:pt idx="57">
                  <c:v>1226.1673387096771</c:v>
                </c:pt>
                <c:pt idx="58">
                  <c:v>1244.7661290322583</c:v>
                </c:pt>
                <c:pt idx="59">
                  <c:v>1263.3649193548383</c:v>
                </c:pt>
                <c:pt idx="60">
                  <c:v>1281.9637096774193</c:v>
                </c:pt>
                <c:pt idx="61">
                  <c:v>1300.5624999999998</c:v>
                </c:pt>
                <c:pt idx="62">
                  <c:v>1319.1612903225807</c:v>
                </c:pt>
                <c:pt idx="63">
                  <c:v>1337.7600806451608</c:v>
                </c:pt>
                <c:pt idx="64">
                  <c:v>1356.3588709677422</c:v>
                </c:pt>
                <c:pt idx="65">
                  <c:v>1374.9576612903222</c:v>
                </c:pt>
                <c:pt idx="66">
                  <c:v>1393.5564516129032</c:v>
                </c:pt>
                <c:pt idx="67">
                  <c:v>1412.1552419354834</c:v>
                </c:pt>
                <c:pt idx="68">
                  <c:v>1430.7540322580646</c:v>
                </c:pt>
                <c:pt idx="69">
                  <c:v>1449.3528225806447</c:v>
                </c:pt>
                <c:pt idx="70">
                  <c:v>1467.9516129032259</c:v>
                </c:pt>
                <c:pt idx="71">
                  <c:v>1486.5504032258061</c:v>
                </c:pt>
                <c:pt idx="72">
                  <c:v>1505.1491935483871</c:v>
                </c:pt>
                <c:pt idx="73">
                  <c:v>1523.7479838709673</c:v>
                </c:pt>
                <c:pt idx="74">
                  <c:v>1542.3467741935485</c:v>
                </c:pt>
                <c:pt idx="75">
                  <c:v>1560.9455645161286</c:v>
                </c:pt>
                <c:pt idx="76">
                  <c:v>1579.5443548387098</c:v>
                </c:pt>
                <c:pt idx="77">
                  <c:v>1598.14314516129</c:v>
                </c:pt>
                <c:pt idx="78">
                  <c:v>1616.741935483871</c:v>
                </c:pt>
                <c:pt idx="79">
                  <c:v>1635.3407258064512</c:v>
                </c:pt>
                <c:pt idx="80">
                  <c:v>1653.9395161290324</c:v>
                </c:pt>
                <c:pt idx="81">
                  <c:v>1672.5383064516125</c:v>
                </c:pt>
                <c:pt idx="82">
                  <c:v>1691.1370967741937</c:v>
                </c:pt>
                <c:pt idx="83">
                  <c:v>1709.7358870967739</c:v>
                </c:pt>
                <c:pt idx="84">
                  <c:v>1728.3346774193549</c:v>
                </c:pt>
                <c:pt idx="85">
                  <c:v>1746.9334677419349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81-4DC4-8FDB-6E4FE06C4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963359"/>
        <c:axId val="751193967"/>
      </c:lineChart>
      <c:dateAx>
        <c:axId val="753963359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193967"/>
        <c:crosses val="autoZero"/>
        <c:auto val="1"/>
        <c:lblOffset val="100"/>
        <c:baseTimeUnit val="days"/>
      </c:dateAx>
      <c:valAx>
        <c:axId val="75119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6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'FCT DNC 0331'!$B$1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'FCT DNC 0331'!$B$2:$B$66</c:f>
              <c:numCache>
                <c:formatCode>_(* #,##0_);_(* \(#,##0\);_(* "-"??_);_(@_)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2</c:v>
                </c:pt>
                <c:pt idx="14">
                  <c:v>18</c:v>
                </c:pt>
                <c:pt idx="15">
                  <c:v>19</c:v>
                </c:pt>
                <c:pt idx="16">
                  <c:v>34</c:v>
                </c:pt>
                <c:pt idx="17">
                  <c:v>57</c:v>
                </c:pt>
                <c:pt idx="18">
                  <c:v>76</c:v>
                </c:pt>
                <c:pt idx="19">
                  <c:v>86</c:v>
                </c:pt>
                <c:pt idx="20">
                  <c:v>117</c:v>
                </c:pt>
                <c:pt idx="21">
                  <c:v>194</c:v>
                </c:pt>
                <c:pt idx="22">
                  <c:v>143</c:v>
                </c:pt>
                <c:pt idx="23">
                  <c:v>235</c:v>
                </c:pt>
                <c:pt idx="24">
                  <c:v>260</c:v>
                </c:pt>
                <c:pt idx="25">
                  <c:v>320</c:v>
                </c:pt>
                <c:pt idx="26">
                  <c:v>460</c:v>
                </c:pt>
                <c:pt idx="27">
                  <c:v>302</c:v>
                </c:pt>
                <c:pt idx="28">
                  <c:v>633</c:v>
                </c:pt>
                <c:pt idx="29">
                  <c:v>549</c:v>
                </c:pt>
                <c:pt idx="30">
                  <c:v>724</c:v>
                </c:pt>
                <c:pt idx="31">
                  <c:v>902</c:v>
                </c:pt>
                <c:pt idx="32">
                  <c:v>792</c:v>
                </c:pt>
                <c:pt idx="33">
                  <c:v>446</c:v>
                </c:pt>
                <c:pt idx="34">
                  <c:v>1035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66-4492-B11E-DFF957CA4E04}"/>
            </c:ext>
          </c:extLst>
        </c:ser>
        <c:ser>
          <c:idx val="1"/>
          <c:order val="1"/>
          <c:tx>
            <c:strRef>
              <c:f>'FCT DNC 0331'!$C$1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'FCT DNC 0331'!$A$2:$A$66</c:f>
              <c:numCache>
                <c:formatCode>dd/mm/yy;@</c:formatCode>
                <c:ptCount val="65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</c:numCache>
            </c:numRef>
          </c:cat>
          <c:val>
            <c:numRef>
              <c:f>'FCT DNC 0331'!$C$2:$C$66</c:f>
              <c:numCache>
                <c:formatCode>General</c:formatCode>
                <c:ptCount val="65"/>
                <c:pt idx="34" formatCode="_(* #,##0_);_(* \(#,##0\);_(* &quot;-&quot;??_);_(@_)">
                  <c:v>1035</c:v>
                </c:pt>
                <c:pt idx="35" formatCode="_(* #,##0_);_(* \(#,##0\);_(* &quot;-&quot;??_);_(@_)">
                  <c:v>1059.3215686274505</c:v>
                </c:pt>
                <c:pt idx="36" formatCode="_(* #,##0_);_(* \(#,##0\);_(* &quot;-&quot;??_);_(@_)">
                  <c:v>1083.6431372549021</c:v>
                </c:pt>
                <c:pt idx="37" formatCode="_(* #,##0_);_(* \(#,##0\);_(* &quot;-&quot;??_);_(@_)">
                  <c:v>1107.9647058823525</c:v>
                </c:pt>
                <c:pt idx="38" formatCode="_(* #,##0_);_(* \(#,##0\);_(* &quot;-&quot;??_);_(@_)">
                  <c:v>1132.2862745098039</c:v>
                </c:pt>
                <c:pt idx="39" formatCode="_(* #,##0_);_(* \(#,##0\);_(* &quot;-&quot;??_);_(@_)">
                  <c:v>1156.6078431372543</c:v>
                </c:pt>
                <c:pt idx="40" formatCode="_(* #,##0_);_(* \(#,##0\);_(* &quot;-&quot;??_);_(@_)">
                  <c:v>1180.9294117647059</c:v>
                </c:pt>
                <c:pt idx="41" formatCode="_(* #,##0_);_(* \(#,##0\);_(* &quot;-&quot;??_);_(@_)">
                  <c:v>1205.2509803921564</c:v>
                </c:pt>
                <c:pt idx="42" formatCode="_(* #,##0_);_(* \(#,##0\);_(* &quot;-&quot;??_);_(@_)">
                  <c:v>1229.5725490196078</c:v>
                </c:pt>
                <c:pt idx="43" formatCode="_(* #,##0_);_(* \(#,##0\);_(* &quot;-&quot;??_);_(@_)">
                  <c:v>1253.8941176470582</c:v>
                </c:pt>
                <c:pt idx="44" formatCode="_(* #,##0_);_(* \(#,##0\);_(* &quot;-&quot;??_);_(@_)">
                  <c:v>1278.2156862745098</c:v>
                </c:pt>
                <c:pt idx="45" formatCode="_(* #,##0_);_(* \(#,##0\);_(* &quot;-&quot;??_);_(@_)">
                  <c:v>1302.5372549019603</c:v>
                </c:pt>
                <c:pt idx="46" formatCode="_(* #,##0_);_(* \(#,##0\);_(* &quot;-&quot;??_);_(@_)">
                  <c:v>1326.8588235294117</c:v>
                </c:pt>
                <c:pt idx="47" formatCode="_(* #,##0_);_(* \(#,##0\);_(* &quot;-&quot;??_);_(@_)">
                  <c:v>1351.1803921568624</c:v>
                </c:pt>
                <c:pt idx="48" formatCode="_(* #,##0_);_(* \(#,##0\);_(* &quot;-&quot;??_);_(@_)">
                  <c:v>1375.5019607843137</c:v>
                </c:pt>
                <c:pt idx="49" formatCode="_(* #,##0_);_(* \(#,##0\);_(* &quot;-&quot;??_);_(@_)">
                  <c:v>1399.8235294117642</c:v>
                </c:pt>
                <c:pt idx="50" formatCode="_(* #,##0_);_(* \(#,##0\);_(* &quot;-&quot;??_);_(@_)">
                  <c:v>1424.1450980392158</c:v>
                </c:pt>
                <c:pt idx="51" formatCode="_(* #,##0_);_(* \(#,##0\);_(* &quot;-&quot;??_);_(@_)">
                  <c:v>1448.4666666666662</c:v>
                </c:pt>
                <c:pt idx="52" formatCode="_(* #,##0_);_(* \(#,##0\);_(* &quot;-&quot;??_);_(@_)">
                  <c:v>1472.7882352941176</c:v>
                </c:pt>
                <c:pt idx="53" formatCode="_(* #,##0_);_(* \(#,##0\);_(* &quot;-&quot;??_);_(@_)">
                  <c:v>1497.1098039215681</c:v>
                </c:pt>
                <c:pt idx="54" formatCode="_(* #,##0_);_(* \(#,##0\);_(* &quot;-&quot;??_);_(@_)">
                  <c:v>1521.4313725490194</c:v>
                </c:pt>
                <c:pt idx="55" formatCode="_(* #,##0_);_(* \(#,##0\);_(* &quot;-&quot;??_);_(@_)">
                  <c:v>1545.7529411764701</c:v>
                </c:pt>
                <c:pt idx="56" formatCode="_(* #,##0_);_(* \(#,##0\);_(* &quot;-&quot;??_);_(@_)">
                  <c:v>1570.0745098039215</c:v>
                </c:pt>
                <c:pt idx="57" formatCode="_(* #,##0_);_(* \(#,##0\);_(* &quot;-&quot;??_);_(@_)">
                  <c:v>1594.396078431372</c:v>
                </c:pt>
                <c:pt idx="58" formatCode="_(* #,##0_);_(* \(#,##0\);_(* &quot;-&quot;??_);_(@_)">
                  <c:v>1618.7176470588236</c:v>
                </c:pt>
                <c:pt idx="59" formatCode="_(* #,##0_);_(* \(#,##0\);_(* &quot;-&quot;??_);_(@_)">
                  <c:v>1643.039215686274</c:v>
                </c:pt>
                <c:pt idx="60" formatCode="_(* #,##0_);_(* \(#,##0\);_(* &quot;-&quot;??_);_(@_)">
                  <c:v>1667.3607843137254</c:v>
                </c:pt>
                <c:pt idx="61" formatCode="_(* #,##0_);_(* \(#,##0\);_(* &quot;-&quot;??_);_(@_)">
                  <c:v>1691.6823529411761</c:v>
                </c:pt>
                <c:pt idx="62" formatCode="_(* #,##0_);_(* \(#,##0\);_(* &quot;-&quot;??_);_(@_)">
                  <c:v>1716.0039215686274</c:v>
                </c:pt>
                <c:pt idx="63" formatCode="_(* #,##0_);_(* \(#,##0\);_(* &quot;-&quot;??_);_(@_)">
                  <c:v>1740.3254901960779</c:v>
                </c:pt>
                <c:pt idx="64" formatCode="_(* #,##0_);_(* \(#,##0\);_(* &quot;-&quot;??_);_(@_)">
                  <c:v>1764.6470588235295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66-4492-B11E-DFF957CA4E04}"/>
            </c:ext>
          </c:extLst>
        </c:ser>
        <c:ser>
          <c:idx val="2"/>
          <c:order val="2"/>
          <c:tx>
            <c:strRef>
              <c:f>'FCT DNC 0331'!$D$1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'FCT DNC 0331'!$A$2:$A$66</c:f>
              <c:numCache>
                <c:formatCode>dd/mm/yy;@</c:formatCode>
                <c:ptCount val="65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</c:numCache>
            </c:numRef>
          </c:cat>
          <c:val>
            <c:numRef>
              <c:f>'FCT DNC 0331'!$D$2:$D$66</c:f>
              <c:numCache>
                <c:formatCode>General</c:formatCode>
                <c:ptCount val="65"/>
                <c:pt idx="34" formatCode="_(* #,##0_);_(* \(#,##0\);_(* &quot;-&quot;??_);_(@_)">
                  <c:v>1035</c:v>
                </c:pt>
                <c:pt idx="35" formatCode="_(* #,##0_);_(* \(#,##0\);_(* &quot;-&quot;??_);_(@_)">
                  <c:v>707.35467678902819</c:v>
                </c:pt>
                <c:pt idx="36" formatCode="_(* #,##0_);_(* \(#,##0\);_(* &quot;-&quot;??_);_(@_)">
                  <c:v>643.47325226148496</c:v>
                </c:pt>
                <c:pt idx="37" formatCode="_(* #,##0_);_(* \(#,##0\);_(* &quot;-&quot;??_);_(@_)">
                  <c:v>594.3456300670739</c:v>
                </c:pt>
                <c:pt idx="38" formatCode="_(* #,##0_);_(* \(#,##0\);_(* &quot;-&quot;??_);_(@_)">
                  <c:v>554.3191276316669</c:v>
                </c:pt>
                <c:pt idx="39" formatCode="_(* #,##0_);_(* \(#,##0\);_(* &quot;-&quot;??_);_(@_)">
                  <c:v>520.62499831843104</c:v>
                </c:pt>
                <c:pt idx="40" formatCode="_(* #,##0_);_(* \(#,##0\);_(* &quot;-&quot;??_);_(@_)">
                  <c:v>491.66221328294512</c:v>
                </c:pt>
                <c:pt idx="41" formatCode="_(* #,##0_);_(* \(#,##0\);_(* &quot;-&quot;??_);_(@_)">
                  <c:v>466.40624255544788</c:v>
                </c:pt>
                <c:pt idx="42" formatCode="_(* #,##0_);_(* \(#,##0\);_(* &quot;-&quot;??_);_(@_)">
                  <c:v>444.15466416879269</c:v>
                </c:pt>
                <c:pt idx="43" formatCode="_(* #,##0_);_(* \(#,##0\);_(* &quot;-&quot;??_);_(@_)">
                  <c:v>424.4011156826765</c:v>
                </c:pt>
                <c:pt idx="44" formatCode="_(* #,##0_);_(* \(#,##0\);_(* &quot;-&quot;??_);_(@_)">
                  <c:v>406.76634535821711</c:v>
                </c:pt>
                <c:pt idx="45" formatCode="_(* #,##0_);_(* \(#,##0\);_(* &quot;-&quot;??_);_(@_)">
                  <c:v>390.9576138219328</c:v>
                </c:pt>
                <c:pt idx="46" formatCode="_(* #,##0_);_(* \(#,##0\);_(* &quot;-&quot;??_);_(@_)">
                  <c:v>376.74338169419968</c:v>
                </c:pt>
                <c:pt idx="47" formatCode="_(* #,##0_);_(* \(#,##0\);_(* &quot;-&quot;??_);_(@_)">
                  <c:v>363.93678802908084</c:v>
                </c:pt>
                <c:pt idx="48" formatCode="_(* #,##0_);_(* \(#,##0\);_(* &quot;-&quot;??_);_(@_)">
                  <c:v>352.38445383535475</c:v>
                </c:pt>
                <c:pt idx="49" formatCode="_(* #,##0_);_(* \(#,##0\);_(* &quot;-&quot;??_);_(@_)">
                  <c:v>341.95865241762294</c:v>
                </c:pt>
                <c:pt idx="50" formatCode="_(* #,##0_);_(* \(#,##0\);_(* &quot;-&quot;??_);_(@_)">
                  <c:v>332.55168631957395</c:v>
                </c:pt>
                <c:pt idx="51" formatCode="_(* #,##0_);_(* \(#,##0\);_(* &quot;-&quot;??_);_(@_)">
                  <c:v>324.07175544439815</c:v>
                </c:pt>
                <c:pt idx="52" formatCode="_(* #,##0_);_(* \(#,##0\);_(* &quot;-&quot;??_);_(@_)">
                  <c:v>316.43985986496955</c:v>
                </c:pt>
                <c:pt idx="53" formatCode="_(* #,##0_);_(* \(#,##0\);_(* &quot;-&quot;??_);_(@_)">
                  <c:v>309.58743731266645</c:v>
                </c:pt>
                <c:pt idx="54" formatCode="_(* #,##0_);_(* \(#,##0\);_(* &quot;-&quot;??_);_(@_)">
                  <c:v>303.45453300721283</c:v>
                </c:pt>
                <c:pt idx="55" formatCode="_(* #,##0_);_(* \(#,##0\);_(* &quot;-&quot;??_);_(@_)">
                  <c:v>297.98836221514239</c:v>
                </c:pt>
                <c:pt idx="56" formatCode="_(* #,##0_);_(* \(#,##0\);_(* &quot;-&quot;??_);_(@_)">
                  <c:v>293.14216723103937</c:v>
                </c:pt>
                <c:pt idx="57" formatCode="_(* #,##0_);_(* \(#,##0\);_(* &quot;-&quot;??_);_(@_)">
                  <c:v>288.87429829286384</c:v>
                </c:pt>
                <c:pt idx="58" formatCode="_(* #,##0_);_(* \(#,##0\);_(* &quot;-&quot;??_);_(@_)">
                  <c:v>285.14746705554444</c:v>
                </c:pt>
                <c:pt idx="59" formatCode="_(* #,##0_);_(* \(#,##0\);_(* &quot;-&quot;??_);_(@_)">
                  <c:v>281.92813461907008</c:v>
                </c:pt>
                <c:pt idx="60" formatCode="_(* #,##0_);_(* \(#,##0\);_(* &quot;-&quot;??_);_(@_)">
                  <c:v>279.18600561787753</c:v>
                </c:pt>
                <c:pt idx="61" formatCode="_(* #,##0_);_(* \(#,##0\);_(* &quot;-&quot;??_);_(@_)">
                  <c:v>276.89360674428667</c:v>
                </c:pt>
                <c:pt idx="62" formatCode="_(* #,##0_);_(* \(#,##0\);_(* &quot;-&quot;??_);_(@_)">
                  <c:v>275.02593310398129</c:v>
                </c:pt>
                <c:pt idx="63" formatCode="_(* #,##0_);_(* \(#,##0\);_(* &quot;-&quot;??_);_(@_)">
                  <c:v>273.56014952586429</c:v>
                </c:pt>
                <c:pt idx="64" formatCode="_(* #,##0_);_(* \(#,##0\);_(* &quot;-&quot;??_);_(@_)">
                  <c:v>272.47533674120791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66-4492-B11E-DFF957CA4E04}"/>
            </c:ext>
          </c:extLst>
        </c:ser>
        <c:ser>
          <c:idx val="3"/>
          <c:order val="3"/>
          <c:tx>
            <c:strRef>
              <c:f>'FCT DNC 0331'!$E$1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'FCT DNC 0331'!$A$2:$A$66</c:f>
              <c:numCache>
                <c:formatCode>dd/mm/yy;@</c:formatCode>
                <c:ptCount val="65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</c:numCache>
            </c:numRef>
          </c:cat>
          <c:val>
            <c:numRef>
              <c:f>'FCT DNC 0331'!$E$2:$E$66</c:f>
              <c:numCache>
                <c:formatCode>General</c:formatCode>
                <c:ptCount val="65"/>
                <c:pt idx="34" formatCode="_(* #,##0_);_(* \(#,##0\);_(* &quot;-&quot;??_);_(@_)">
                  <c:v>1035</c:v>
                </c:pt>
                <c:pt idx="35" formatCode="_(* #,##0_);_(* \(#,##0\);_(* &quot;-&quot;??_);_(@_)">
                  <c:v>1411.2884604658727</c:v>
                </c:pt>
                <c:pt idx="36" formatCode="_(* #,##0_);_(* \(#,##0\);_(* &quot;-&quot;??_);_(@_)">
                  <c:v>1523.8130222483192</c:v>
                </c:pt>
                <c:pt idx="37" formatCode="_(* #,##0_);_(* \(#,##0\);_(* &quot;-&quot;??_);_(@_)">
                  <c:v>1621.5837816976311</c:v>
                </c:pt>
                <c:pt idx="38" formatCode="_(* #,##0_);_(* \(#,##0\);_(* &quot;-&quot;??_);_(@_)">
                  <c:v>1710.2534213879408</c:v>
                </c:pt>
                <c:pt idx="39" formatCode="_(* #,##0_);_(* \(#,##0\);_(* &quot;-&quot;??_);_(@_)">
                  <c:v>1792.5906879560775</c:v>
                </c:pt>
                <c:pt idx="40" formatCode="_(* #,##0_);_(* \(#,##0\);_(* &quot;-&quot;??_);_(@_)">
                  <c:v>1870.1966102464667</c:v>
                </c:pt>
                <c:pt idx="41" formatCode="_(* #,##0_);_(* \(#,##0\);_(* &quot;-&quot;??_);_(@_)">
                  <c:v>1944.0957182288648</c:v>
                </c:pt>
                <c:pt idx="42" formatCode="_(* #,##0_);_(* \(#,##0\);_(* &quot;-&quot;??_);_(@_)">
                  <c:v>2014.9904338704227</c:v>
                </c:pt>
                <c:pt idx="43" formatCode="_(* #,##0_);_(* \(#,##0\);_(* &quot;-&quot;??_);_(@_)">
                  <c:v>2083.3871196114401</c:v>
                </c:pt>
                <c:pt idx="44" formatCode="_(* #,##0_);_(* \(#,##0\);_(* &quot;-&quot;??_);_(@_)">
                  <c:v>2149.6650271908024</c:v>
                </c:pt>
                <c:pt idx="45" formatCode="_(* #,##0_);_(* \(#,##0\);_(* &quot;-&quot;??_);_(@_)">
                  <c:v>2214.1168959819879</c:v>
                </c:pt>
                <c:pt idx="46" formatCode="_(* #,##0_);_(* \(#,##0\);_(* &quot;-&quot;??_);_(@_)">
                  <c:v>2276.9742653646235</c:v>
                </c:pt>
                <c:pt idx="47" formatCode="_(* #,##0_);_(* \(#,##0\);_(* &quot;-&quot;??_);_(@_)">
                  <c:v>2338.4239962846441</c:v>
                </c:pt>
                <c:pt idx="48" formatCode="_(* #,##0_);_(* \(#,##0\);_(* &quot;-&quot;??_);_(@_)">
                  <c:v>2398.6194677332728</c:v>
                </c:pt>
                <c:pt idx="49" formatCode="_(* #,##0_);_(* \(#,##0\);_(* &quot;-&quot;??_);_(@_)">
                  <c:v>2457.6884064059054</c:v>
                </c:pt>
                <c:pt idx="50" formatCode="_(* #,##0_);_(* \(#,##0\);_(* &quot;-&quot;??_);_(@_)">
                  <c:v>2515.7385097588576</c:v>
                </c:pt>
                <c:pt idx="51" formatCode="_(* #,##0_);_(* \(#,##0\);_(* &quot;-&quot;??_);_(@_)">
                  <c:v>2572.8615778889343</c:v>
                </c:pt>
                <c:pt idx="52" formatCode="_(* #,##0_);_(* \(#,##0\);_(* &quot;-&quot;??_);_(@_)">
                  <c:v>2629.1366107232657</c:v>
                </c:pt>
                <c:pt idx="53" formatCode="_(* #,##0_);_(* \(#,##0\);_(* &quot;-&quot;??_);_(@_)">
                  <c:v>2684.6321705304699</c:v>
                </c:pt>
                <c:pt idx="54" formatCode="_(* #,##0_);_(* \(#,##0\);_(* &quot;-&quot;??_);_(@_)">
                  <c:v>2739.4082120908261</c:v>
                </c:pt>
                <c:pt idx="55" formatCode="_(* #,##0_);_(* \(#,##0\);_(* &quot;-&quot;??_);_(@_)">
                  <c:v>2793.5175201377979</c:v>
                </c:pt>
                <c:pt idx="56" formatCode="_(* #,##0_);_(* \(#,##0\);_(* &quot;-&quot;??_);_(@_)">
                  <c:v>2847.0068523768036</c:v>
                </c:pt>
                <c:pt idx="57" formatCode="_(* #,##0_);_(* \(#,##0\);_(* &quot;-&quot;??_);_(@_)">
                  <c:v>2899.9178585698801</c:v>
                </c:pt>
                <c:pt idx="58" formatCode="_(* #,##0_);_(* \(#,##0\);_(* &quot;-&quot;??_);_(@_)">
                  <c:v>2952.2878270621027</c:v>
                </c:pt>
                <c:pt idx="59" formatCode="_(* #,##0_);_(* \(#,##0\);_(* &quot;-&quot;??_);_(@_)">
                  <c:v>3004.150296753478</c:v>
                </c:pt>
                <c:pt idx="60" formatCode="_(* #,##0_);_(* \(#,##0\);_(* &quot;-&quot;??_);_(@_)">
                  <c:v>3055.5355630095733</c:v>
                </c:pt>
                <c:pt idx="61" formatCode="_(* #,##0_);_(* \(#,##0\);_(* &quot;-&quot;??_);_(@_)">
                  <c:v>3106.4710991380653</c:v>
                </c:pt>
                <c:pt idx="62" formatCode="_(* #,##0_);_(* \(#,##0\);_(* &quot;-&quot;??_);_(@_)">
                  <c:v>3156.9819100332734</c:v>
                </c:pt>
                <c:pt idx="63" formatCode="_(* #,##0_);_(* \(#,##0\);_(* &quot;-&quot;??_);_(@_)">
                  <c:v>3207.0908308662915</c:v>
                </c:pt>
                <c:pt idx="64" formatCode="_(* #,##0_);_(* \(#,##0\);_(* &quot;-&quot;??_);_(@_)">
                  <c:v>3256.8187809058509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66-4492-B11E-DFF957CA4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857823"/>
        <c:axId val="572571151"/>
      </c:lineChart>
      <c:catAx>
        <c:axId val="45285782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571151"/>
        <c:crosses val="autoZero"/>
        <c:auto val="1"/>
        <c:lblAlgn val="ctr"/>
        <c:lblOffset val="100"/>
        <c:noMultiLvlLbl val="0"/>
      </c:catAx>
      <c:valAx>
        <c:axId val="57257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85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'FCT DNC 0401'!$B$1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'FCT DNC 0401'!$B$2:$B$87</c:f>
              <c:numCache>
                <c:formatCode>_(* #,##0_);_(* \(#,##0\);_(* "-"??_);_(@_)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2</c:v>
                </c:pt>
                <c:pt idx="14">
                  <c:v>18</c:v>
                </c:pt>
                <c:pt idx="15">
                  <c:v>19</c:v>
                </c:pt>
                <c:pt idx="16">
                  <c:v>34</c:v>
                </c:pt>
                <c:pt idx="17">
                  <c:v>57</c:v>
                </c:pt>
                <c:pt idx="18">
                  <c:v>76</c:v>
                </c:pt>
                <c:pt idx="19">
                  <c:v>86</c:v>
                </c:pt>
                <c:pt idx="20">
                  <c:v>117</c:v>
                </c:pt>
                <c:pt idx="21">
                  <c:v>194</c:v>
                </c:pt>
                <c:pt idx="22">
                  <c:v>143</c:v>
                </c:pt>
                <c:pt idx="23">
                  <c:v>235</c:v>
                </c:pt>
                <c:pt idx="24">
                  <c:v>260</c:v>
                </c:pt>
                <c:pt idx="25">
                  <c:v>320</c:v>
                </c:pt>
                <c:pt idx="26">
                  <c:v>460</c:v>
                </c:pt>
                <c:pt idx="27">
                  <c:v>302</c:v>
                </c:pt>
                <c:pt idx="28">
                  <c:v>633</c:v>
                </c:pt>
                <c:pt idx="29">
                  <c:v>549</c:v>
                </c:pt>
                <c:pt idx="30">
                  <c:v>724</c:v>
                </c:pt>
                <c:pt idx="31">
                  <c:v>902</c:v>
                </c:pt>
                <c:pt idx="32">
                  <c:v>792</c:v>
                </c:pt>
                <c:pt idx="33">
                  <c:v>446</c:v>
                </c:pt>
                <c:pt idx="34">
                  <c:v>1035</c:v>
                </c:pt>
                <c:pt idx="35">
                  <c:v>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C4-45DC-9702-E325BDB03E72}"/>
            </c:ext>
          </c:extLst>
        </c:ser>
        <c:ser>
          <c:idx val="1"/>
          <c:order val="1"/>
          <c:tx>
            <c:strRef>
              <c:f>'FCT DNC 0401'!$C$1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'FCT DNC 0401'!$A$2:$A$87</c:f>
              <c:numCache>
                <c:formatCode>dd/mm/yy;@</c:formatCode>
                <c:ptCount val="8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  <c:pt idx="72">
                  <c:v>43959</c:v>
                </c:pt>
                <c:pt idx="73">
                  <c:v>43960</c:v>
                </c:pt>
                <c:pt idx="74">
                  <c:v>43961</c:v>
                </c:pt>
                <c:pt idx="75">
                  <c:v>43962</c:v>
                </c:pt>
                <c:pt idx="76">
                  <c:v>43963</c:v>
                </c:pt>
                <c:pt idx="77">
                  <c:v>43964</c:v>
                </c:pt>
                <c:pt idx="78">
                  <c:v>43965</c:v>
                </c:pt>
                <c:pt idx="79">
                  <c:v>43966</c:v>
                </c:pt>
                <c:pt idx="80">
                  <c:v>43967</c:v>
                </c:pt>
                <c:pt idx="81">
                  <c:v>43968</c:v>
                </c:pt>
                <c:pt idx="82">
                  <c:v>43969</c:v>
                </c:pt>
                <c:pt idx="83">
                  <c:v>43970</c:v>
                </c:pt>
                <c:pt idx="84">
                  <c:v>43971</c:v>
                </c:pt>
                <c:pt idx="85">
                  <c:v>43972</c:v>
                </c:pt>
              </c:numCache>
            </c:numRef>
          </c:cat>
          <c:val>
            <c:numRef>
              <c:f>'FCT DNC 0401'!$C$2:$C$87</c:f>
              <c:numCache>
                <c:formatCode>General</c:formatCode>
                <c:ptCount val="86"/>
                <c:pt idx="35" formatCode="_(* #,##0_);_(* \(#,##0\);_(* &quot;-&quot;??_);_(@_)">
                  <c:v>808</c:v>
                </c:pt>
                <c:pt idx="36" formatCode="_(* #,##0_);_(* \(#,##0\);_(* &quot;-&quot;??_);_(@_)">
                  <c:v>833.03127413127459</c:v>
                </c:pt>
                <c:pt idx="37" formatCode="_(* #,##0_);_(* \(#,##0\);_(* &quot;-&quot;??_);_(@_)">
                  <c:v>858.06254826254826</c:v>
                </c:pt>
                <c:pt idx="38" formatCode="_(* #,##0_);_(* \(#,##0\);_(* &quot;-&quot;??_);_(@_)">
                  <c:v>883.09382239382285</c:v>
                </c:pt>
                <c:pt idx="39" formatCode="_(* #,##0_);_(* \(#,##0\);_(* &quot;-&quot;??_);_(@_)">
                  <c:v>908.12509652509652</c:v>
                </c:pt>
                <c:pt idx="40" formatCode="_(* #,##0_);_(* \(#,##0\);_(* &quot;-&quot;??_);_(@_)">
                  <c:v>933.15637065637111</c:v>
                </c:pt>
                <c:pt idx="41" formatCode="_(* #,##0_);_(* \(#,##0\);_(* &quot;-&quot;??_);_(@_)">
                  <c:v>958.18764478764479</c:v>
                </c:pt>
                <c:pt idx="42" formatCode="_(* #,##0_);_(* \(#,##0\);_(* &quot;-&quot;??_);_(@_)">
                  <c:v>983.21891891891937</c:v>
                </c:pt>
                <c:pt idx="43" formatCode="_(* #,##0_);_(* \(#,##0\);_(* &quot;-&quot;??_);_(@_)">
                  <c:v>1008.250193050193</c:v>
                </c:pt>
                <c:pt idx="44" formatCode="_(* #,##0_);_(* \(#,##0\);_(* &quot;-&quot;??_);_(@_)">
                  <c:v>1033.2814671814676</c:v>
                </c:pt>
                <c:pt idx="45" formatCode="_(* #,##0_);_(* \(#,##0\);_(* &quot;-&quot;??_);_(@_)">
                  <c:v>1058.3127413127413</c:v>
                </c:pt>
                <c:pt idx="46" formatCode="_(* #,##0_);_(* \(#,##0\);_(* &quot;-&quot;??_);_(@_)">
                  <c:v>1083.3440154440159</c:v>
                </c:pt>
                <c:pt idx="47" formatCode="_(* #,##0_);_(* \(#,##0\);_(* &quot;-&quot;??_);_(@_)">
                  <c:v>1108.3752895752896</c:v>
                </c:pt>
                <c:pt idx="48" formatCode="_(* #,##0_);_(* \(#,##0\);_(* &quot;-&quot;??_);_(@_)">
                  <c:v>1133.4065637065642</c:v>
                </c:pt>
                <c:pt idx="49" formatCode="_(* #,##0_);_(* \(#,##0\);_(* &quot;-&quot;??_);_(@_)">
                  <c:v>1158.4378378378378</c:v>
                </c:pt>
                <c:pt idx="50" formatCode="_(* #,##0_);_(* \(#,##0\);_(* &quot;-&quot;??_);_(@_)">
                  <c:v>1183.4691119691124</c:v>
                </c:pt>
                <c:pt idx="51" formatCode="_(* #,##0_);_(* \(#,##0\);_(* &quot;-&quot;??_);_(@_)">
                  <c:v>1208.5003861003861</c:v>
                </c:pt>
                <c:pt idx="52" formatCode="_(* #,##0_);_(* \(#,##0\);_(* &quot;-&quot;??_);_(@_)">
                  <c:v>1233.5316602316607</c:v>
                </c:pt>
                <c:pt idx="53" formatCode="_(* #,##0_);_(* \(#,##0\);_(* &quot;-&quot;??_);_(@_)">
                  <c:v>1258.5629343629344</c:v>
                </c:pt>
                <c:pt idx="54" formatCode="_(* #,##0_);_(* \(#,##0\);_(* &quot;-&quot;??_);_(@_)">
                  <c:v>1283.5942084942089</c:v>
                </c:pt>
                <c:pt idx="55" formatCode="_(* #,##0_);_(* \(#,##0\);_(* &quot;-&quot;??_);_(@_)">
                  <c:v>1308.6254826254826</c:v>
                </c:pt>
                <c:pt idx="56" formatCode="_(* #,##0_);_(* \(#,##0\);_(* &quot;-&quot;??_);_(@_)">
                  <c:v>1333.6567567567572</c:v>
                </c:pt>
                <c:pt idx="57" formatCode="_(* #,##0_);_(* \(#,##0\);_(* &quot;-&quot;??_);_(@_)">
                  <c:v>1358.6880308880309</c:v>
                </c:pt>
                <c:pt idx="58" formatCode="_(* #,##0_);_(* \(#,##0\);_(* &quot;-&quot;??_);_(@_)">
                  <c:v>1383.7193050193055</c:v>
                </c:pt>
                <c:pt idx="59" formatCode="_(* #,##0_);_(* \(#,##0\);_(* &quot;-&quot;??_);_(@_)">
                  <c:v>1408.7505791505791</c:v>
                </c:pt>
                <c:pt idx="60" formatCode="_(* #,##0_);_(* \(#,##0\);_(* &quot;-&quot;??_);_(@_)">
                  <c:v>1433.7818532818537</c:v>
                </c:pt>
                <c:pt idx="61" formatCode="_(* #,##0_);_(* \(#,##0\);_(* &quot;-&quot;??_);_(@_)">
                  <c:v>1458.8131274131274</c:v>
                </c:pt>
                <c:pt idx="62" formatCode="_(* #,##0_);_(* \(#,##0\);_(* &quot;-&quot;??_);_(@_)">
                  <c:v>1483.844401544402</c:v>
                </c:pt>
                <c:pt idx="63" formatCode="_(* #,##0_);_(* \(#,##0\);_(* &quot;-&quot;??_);_(@_)">
                  <c:v>1508.8756756756757</c:v>
                </c:pt>
                <c:pt idx="64" formatCode="_(* #,##0_);_(* \(#,##0\);_(* &quot;-&quot;??_);_(@_)">
                  <c:v>1533.9069498069503</c:v>
                </c:pt>
                <c:pt idx="65" formatCode="_(* #,##0_);_(* \(#,##0\);_(* &quot;-&quot;??_);_(@_)">
                  <c:v>1558.9382239382239</c:v>
                </c:pt>
                <c:pt idx="66" formatCode="_(* #,##0_);_(* \(#,##0\);_(* &quot;-&quot;??_);_(@_)">
                  <c:v>1583.9694980694985</c:v>
                </c:pt>
                <c:pt idx="67" formatCode="_(* #,##0_);_(* \(#,##0\);_(* &quot;-&quot;??_);_(@_)">
                  <c:v>1609.0007722007722</c:v>
                </c:pt>
                <c:pt idx="68" formatCode="_(* #,##0_);_(* \(#,##0\);_(* &quot;-&quot;??_);_(@_)">
                  <c:v>1634.0320463320468</c:v>
                </c:pt>
                <c:pt idx="69" formatCode="_(* #,##0_);_(* \(#,##0\);_(* &quot;-&quot;??_);_(@_)">
                  <c:v>1659.0633204633205</c:v>
                </c:pt>
                <c:pt idx="70" formatCode="_(* #,##0_);_(* \(#,##0\);_(* &quot;-&quot;??_);_(@_)">
                  <c:v>1684.094594594595</c:v>
                </c:pt>
                <c:pt idx="71" formatCode="_(* #,##0_);_(* \(#,##0\);_(* &quot;-&quot;??_);_(@_)">
                  <c:v>1709.1258687258687</c:v>
                </c:pt>
                <c:pt idx="72" formatCode="_(* #,##0_);_(* \(#,##0\);_(* &quot;-&quot;??_);_(@_)">
                  <c:v>1734.1571428571433</c:v>
                </c:pt>
                <c:pt idx="73" formatCode="_(* #,##0_);_(* \(#,##0\);_(* &quot;-&quot;??_);_(@_)">
                  <c:v>1759.188416988417</c:v>
                </c:pt>
                <c:pt idx="74" formatCode="_(* #,##0_);_(* \(#,##0\);_(* &quot;-&quot;??_);_(@_)">
                  <c:v>1784.2196911196916</c:v>
                </c:pt>
                <c:pt idx="75" formatCode="_(* #,##0_);_(* \(#,##0\);_(* &quot;-&quot;??_);_(@_)">
                  <c:v>1809.2509652509652</c:v>
                </c:pt>
                <c:pt idx="76" formatCode="_(* #,##0_);_(* \(#,##0\);_(* &quot;-&quot;??_);_(@_)">
                  <c:v>1834.2822393822398</c:v>
                </c:pt>
                <c:pt idx="77" formatCode="_(* #,##0_);_(* \(#,##0\);_(* &quot;-&quot;??_);_(@_)">
                  <c:v>1859.3135135135135</c:v>
                </c:pt>
                <c:pt idx="78" formatCode="_(* #,##0_);_(* \(#,##0\);_(* &quot;-&quot;??_);_(@_)">
                  <c:v>1884.3447876447881</c:v>
                </c:pt>
                <c:pt idx="79" formatCode="_(* #,##0_);_(* \(#,##0\);_(* &quot;-&quot;??_);_(@_)">
                  <c:v>1909.3760617760618</c:v>
                </c:pt>
                <c:pt idx="80" formatCode="_(* #,##0_);_(* \(#,##0\);_(* &quot;-&quot;??_);_(@_)">
                  <c:v>1934.4073359073363</c:v>
                </c:pt>
                <c:pt idx="81" formatCode="_(* #,##0_);_(* \(#,##0\);_(* &quot;-&quot;??_);_(@_)">
                  <c:v>1959.43861003861</c:v>
                </c:pt>
                <c:pt idx="82" formatCode="_(* #,##0_);_(* \(#,##0\);_(* &quot;-&quot;??_);_(@_)">
                  <c:v>1984.4698841698846</c:v>
                </c:pt>
                <c:pt idx="83" formatCode="_(* #,##0_);_(* \(#,##0\);_(* &quot;-&quot;??_);_(@_)">
                  <c:v>2009.5011583011583</c:v>
                </c:pt>
                <c:pt idx="84" formatCode="_(* #,##0_);_(* \(#,##0\);_(* &quot;-&quot;??_);_(@_)">
                  <c:v>2034.5324324324329</c:v>
                </c:pt>
                <c:pt idx="85" formatCode="_(* #,##0_);_(* \(#,##0\);_(* &quot;-&quot;??_);_(@_)">
                  <c:v>2059.5637065637065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C4-45DC-9702-E325BDB03E72}"/>
            </c:ext>
          </c:extLst>
        </c:ser>
        <c:ser>
          <c:idx val="2"/>
          <c:order val="2"/>
          <c:tx>
            <c:strRef>
              <c:f>'FCT DNC 0401'!$D$1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'FCT DNC 0401'!$A$2:$A$87</c:f>
              <c:numCache>
                <c:formatCode>dd/mm/yy;@</c:formatCode>
                <c:ptCount val="8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  <c:pt idx="72">
                  <c:v>43959</c:v>
                </c:pt>
                <c:pt idx="73">
                  <c:v>43960</c:v>
                </c:pt>
                <c:pt idx="74">
                  <c:v>43961</c:v>
                </c:pt>
                <c:pt idx="75">
                  <c:v>43962</c:v>
                </c:pt>
                <c:pt idx="76">
                  <c:v>43963</c:v>
                </c:pt>
                <c:pt idx="77">
                  <c:v>43964</c:v>
                </c:pt>
                <c:pt idx="78">
                  <c:v>43965</c:v>
                </c:pt>
                <c:pt idx="79">
                  <c:v>43966</c:v>
                </c:pt>
                <c:pt idx="80">
                  <c:v>43967</c:v>
                </c:pt>
                <c:pt idx="81">
                  <c:v>43968</c:v>
                </c:pt>
                <c:pt idx="82">
                  <c:v>43969</c:v>
                </c:pt>
                <c:pt idx="83">
                  <c:v>43970</c:v>
                </c:pt>
                <c:pt idx="84">
                  <c:v>43971</c:v>
                </c:pt>
                <c:pt idx="85">
                  <c:v>43972</c:v>
                </c:pt>
              </c:numCache>
            </c:numRef>
          </c:cat>
          <c:val>
            <c:numRef>
              <c:f>'FCT DNC 0401'!$D$2:$D$87</c:f>
              <c:numCache>
                <c:formatCode>General</c:formatCode>
                <c:ptCount val="86"/>
                <c:pt idx="35" formatCode="_(* #,##0_);_(* \(#,##0\);_(* &quot;-&quot;??_);_(@_)">
                  <c:v>808</c:v>
                </c:pt>
                <c:pt idx="36" formatCode="_(* #,##0_);_(* \(#,##0\);_(* &quot;-&quot;??_);_(@_)">
                  <c:v>471.05417568274623</c:v>
                </c:pt>
                <c:pt idx="37" formatCode="_(* #,##0_);_(* \(#,##0\);_(* &quot;-&quot;??_);_(@_)">
                  <c:v>405.3738963211494</c:v>
                </c:pt>
                <c:pt idx="38" formatCode="_(* #,##0_);_(* \(#,##0\);_(* &quot;-&quot;??_);_(@_)">
                  <c:v>354.86702867375072</c:v>
                </c:pt>
                <c:pt idx="39" formatCode="_(* #,##0_);_(* \(#,##0\);_(* &quot;-&quot;??_);_(@_)">
                  <c:v>313.72012356654614</c:v>
                </c:pt>
                <c:pt idx="40" formatCode="_(* #,##0_);_(* \(#,##0\);_(* &quot;-&quot;??_);_(@_)">
                  <c:v>279.08568909851147</c:v>
                </c:pt>
                <c:pt idx="41" formatCode="_(* #,##0_);_(* \(#,##0\);_(* &quot;-&quot;??_);_(@_)">
                  <c:v>249.31716194486842</c:v>
                </c:pt>
                <c:pt idx="42" formatCode="_(* #,##0_);_(* \(#,##0\);_(* &quot;-&quot;??_);_(@_)">
                  <c:v>223.3608737228061</c:v>
                </c:pt>
                <c:pt idx="43" formatCode="_(* #,##0_);_(* \(#,##0\);_(* &quot;-&quot;??_);_(@_)">
                  <c:v>200.49442504916829</c:v>
                </c:pt>
                <c:pt idx="44" formatCode="_(* #,##0_);_(* \(#,##0\);_(* &quot;-&quot;??_);_(@_)">
                  <c:v>180.19705214999431</c:v>
                </c:pt>
                <c:pt idx="45" formatCode="_(* #,##0_);_(* \(#,##0\);_(* &quot;-&quot;??_);_(@_)">
                  <c:v>162.07871707794618</c:v>
                </c:pt>
                <c:pt idx="46" formatCode="_(* #,##0_);_(* \(#,##0\);_(* &quot;-&quot;??_);_(@_)">
                  <c:v>145.83835472869134</c:v>
                </c:pt>
                <c:pt idx="47" formatCode="_(* #,##0_);_(* \(#,##0\);_(* &quot;-&quot;??_);_(@_)">
                  <c:v>131.2378405662073</c:v>
                </c:pt>
                <c:pt idx="48" formatCode="_(* #,##0_);_(* \(#,##0\);_(* &quot;-&quot;??_);_(@_)">
                  <c:v>118.08499917686606</c:v>
                </c:pt>
                <c:pt idx="49" formatCode="_(* #,##0_);_(* \(#,##0\);_(* &quot;-&quot;??_);_(@_)">
                  <c:v>106.22208935405479</c:v>
                </c:pt>
                <c:pt idx="50" formatCode="_(* #,##0_);_(* \(#,##0\);_(* &quot;-&quot;??_);_(@_)">
                  <c:v>95.517751757830638</c:v>
                </c:pt>
                <c:pt idx="51" formatCode="_(* #,##0_);_(* \(#,##0\);_(* &quot;-&quot;??_);_(@_)">
                  <c:v>85.861225934153254</c:v>
                </c:pt>
                <c:pt idx="52" formatCode="_(* #,##0_);_(* \(#,##0\);_(* &quot;-&quot;??_);_(@_)">
                  <c:v>77.158100921509686</c:v>
                </c:pt>
                <c:pt idx="53" formatCode="_(* #,##0_);_(* \(#,##0\);_(* &quot;-&quot;??_);_(@_)">
                  <c:v>69.327129974643867</c:v>
                </c:pt>
                <c:pt idx="54" formatCode="_(* #,##0_);_(* \(#,##0\);_(* &quot;-&quot;??_);_(@_)">
                  <c:v>62.29780086177152</c:v>
                </c:pt>
                <c:pt idx="55" formatCode="_(* #,##0_);_(* \(#,##0\);_(* &quot;-&quot;??_);_(@_)">
                  <c:v>56.00845364297561</c:v>
                </c:pt>
                <c:pt idx="56" formatCode="_(* #,##0_);_(* \(#,##0\);_(* &quot;-&quot;??_);_(@_)">
                  <c:v>50.404802346749648</c:v>
                </c:pt>
                <c:pt idx="57" formatCode="_(* #,##0_);_(* \(#,##0\);_(* &quot;-&quot;??_);_(@_)">
                  <c:v>45.438759442903347</c:v>
                </c:pt>
                <c:pt idx="58" formatCode="_(* #,##0_);_(* \(#,##0\);_(* &quot;-&quot;??_);_(@_)">
                  <c:v>41.067490618428792</c:v>
                </c:pt>
                <c:pt idx="59" formatCode="_(* #,##0_);_(* \(#,##0\);_(* &quot;-&quot;??_);_(@_)">
                  <c:v>37.25264701930314</c:v>
                </c:pt>
                <c:pt idx="60" formatCode="_(* #,##0_);_(* \(#,##0\);_(* &quot;-&quot;??_);_(@_)">
                  <c:v>33.959735873645286</c:v>
                </c:pt>
                <c:pt idx="61" formatCode="_(* #,##0_);_(* \(#,##0\);_(* &quot;-&quot;??_);_(@_)">
                  <c:v>31.157600192605969</c:v>
                </c:pt>
                <c:pt idx="62" formatCode="_(* #,##0_);_(* \(#,##0\);_(* &quot;-&quot;??_);_(@_)">
                  <c:v>28.817985306702894</c:v>
                </c:pt>
                <c:pt idx="63" formatCode="_(* #,##0_);_(* \(#,##0\);_(* &quot;-&quot;??_);_(@_)">
                  <c:v>26.915175163368076</c:v>
                </c:pt>
                <c:pt idx="64" formatCode="_(* #,##0_);_(* \(#,##0\);_(* &quot;-&quot;??_);_(@_)">
                  <c:v>25.425685141840404</c:v>
                </c:pt>
                <c:pt idx="65" formatCode="_(* #,##0_);_(* \(#,##0\);_(* &quot;-&quot;??_);_(@_)">
                  <c:v>24.328001013445601</c:v>
                </c:pt>
                <c:pt idx="66" formatCode="_(* #,##0_);_(* \(#,##0\);_(* &quot;-&quot;??_);_(@_)">
                  <c:v>23.602355851905713</c:v>
                </c:pt>
                <c:pt idx="67" formatCode="_(* #,##0_);_(* \(#,##0\);_(* &quot;-&quot;??_);_(@_)">
                  <c:v>23.230538364335644</c:v>
                </c:pt>
                <c:pt idx="68" formatCode="_(* #,##0_);_(* \(#,##0\);_(* &quot;-&quot;??_);_(@_)">
                  <c:v>23.195727400732949</c:v>
                </c:pt>
                <c:pt idx="69" formatCode="_(* #,##0_);_(* \(#,##0\);_(* &quot;-&quot;??_);_(@_)">
                  <c:v>23.482348402721527</c:v>
                </c:pt>
                <c:pt idx="70" formatCode="_(* #,##0_);_(* \(#,##0\);_(* &quot;-&quot;??_);_(@_)">
                  <c:v>24.075948340273726</c:v>
                </c:pt>
                <c:pt idx="71" formatCode="_(* #,##0_);_(* \(#,##0\);_(* &quot;-&quot;??_);_(@_)">
                  <c:v>24.96308630873159</c:v>
                </c:pt>
                <c:pt idx="72" formatCode="_(* #,##0_);_(* \(#,##0\);_(* &quot;-&quot;??_);_(@_)">
                  <c:v>26.131237455663495</c:v>
                </c:pt>
                <c:pt idx="73" formatCode="_(* #,##0_);_(* \(#,##0\);_(* &quot;-&quot;??_);_(@_)">
                  <c:v>27.568708305992686</c:v>
                </c:pt>
                <c:pt idx="74" formatCode="_(* #,##0_);_(* \(#,##0\);_(* &quot;-&quot;??_);_(@_)">
                  <c:v>29.264561876083235</c:v>
                </c:pt>
                <c:pt idx="75" formatCode="_(* #,##0_);_(* \(#,##0\);_(* &quot;-&quot;??_);_(@_)">
                  <c:v>31.208551229150316</c:v>
                </c:pt>
                <c:pt idx="76" formatCode="_(* #,##0_);_(* \(#,##0\);_(* &quot;-&quot;??_);_(@_)">
                  <c:v>33.391060338247371</c:v>
                </c:pt>
                <c:pt idx="77" formatCode="_(* #,##0_);_(* \(#,##0\);_(* &quot;-&quot;??_);_(@_)">
                  <c:v>35.803051298639048</c:v>
                </c:pt>
                <c:pt idx="78" formatCode="_(* #,##0_);_(* \(#,##0\);_(* &quot;-&quot;??_);_(@_)">
                  <c:v>38.436017076400503</c:v>
                </c:pt>
                <c:pt idx="79" formatCode="_(* #,##0_);_(* \(#,##0\);_(* &quot;-&quot;??_);_(@_)">
                  <c:v>41.28193910026107</c:v>
                </c:pt>
                <c:pt idx="80" formatCode="_(* #,##0_);_(* \(#,##0\);_(* &quot;-&quot;??_);_(@_)">
                  <c:v>44.333249103946173</c:v>
                </c:pt>
                <c:pt idx="81" formatCode="_(* #,##0_);_(* \(#,##0\);_(* &quot;-&quot;??_);_(@_)">
                  <c:v>47.582794710076087</c:v>
                </c:pt>
                <c:pt idx="82" formatCode="_(* #,##0_);_(* \(#,##0\);_(* &quot;-&quot;??_);_(@_)">
                  <c:v>51.023808317160046</c:v>
                </c:pt>
                <c:pt idx="83" formatCode="_(* #,##0_);_(* \(#,##0\);_(* &quot;-&quot;??_);_(@_)">
                  <c:v>54.649878910623784</c:v>
                </c:pt>
                <c:pt idx="84" formatCode="_(* #,##0_);_(* \(#,##0\);_(* &quot;-&quot;??_);_(@_)">
                  <c:v>58.454926469191832</c:v>
                </c:pt>
                <c:pt idx="85" formatCode="_(* #,##0_);_(* \(#,##0\);_(* &quot;-&quot;??_);_(@_)">
                  <c:v>62.433178680659466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C4-45DC-9702-E325BDB03E72}"/>
            </c:ext>
          </c:extLst>
        </c:ser>
        <c:ser>
          <c:idx val="3"/>
          <c:order val="3"/>
          <c:tx>
            <c:strRef>
              <c:f>'FCT DNC 0401'!$E$1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'FCT DNC 0401'!$A$2:$A$87</c:f>
              <c:numCache>
                <c:formatCode>dd/mm/yy;@</c:formatCode>
                <c:ptCount val="8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  <c:pt idx="72">
                  <c:v>43959</c:v>
                </c:pt>
                <c:pt idx="73">
                  <c:v>43960</c:v>
                </c:pt>
                <c:pt idx="74">
                  <c:v>43961</c:v>
                </c:pt>
                <c:pt idx="75">
                  <c:v>43962</c:v>
                </c:pt>
                <c:pt idx="76">
                  <c:v>43963</c:v>
                </c:pt>
                <c:pt idx="77">
                  <c:v>43964</c:v>
                </c:pt>
                <c:pt idx="78">
                  <c:v>43965</c:v>
                </c:pt>
                <c:pt idx="79">
                  <c:v>43966</c:v>
                </c:pt>
                <c:pt idx="80">
                  <c:v>43967</c:v>
                </c:pt>
                <c:pt idx="81">
                  <c:v>43968</c:v>
                </c:pt>
                <c:pt idx="82">
                  <c:v>43969</c:v>
                </c:pt>
                <c:pt idx="83">
                  <c:v>43970</c:v>
                </c:pt>
                <c:pt idx="84">
                  <c:v>43971</c:v>
                </c:pt>
                <c:pt idx="85">
                  <c:v>43972</c:v>
                </c:pt>
              </c:numCache>
            </c:numRef>
          </c:cat>
          <c:val>
            <c:numRef>
              <c:f>'FCT DNC 0401'!$E$2:$E$87</c:f>
              <c:numCache>
                <c:formatCode>General</c:formatCode>
                <c:ptCount val="86"/>
                <c:pt idx="35" formatCode="_(* #,##0_);_(* \(#,##0\);_(* &quot;-&quot;??_);_(@_)">
                  <c:v>808</c:v>
                </c:pt>
                <c:pt idx="36" formatCode="_(* #,##0_);_(* \(#,##0\);_(* &quot;-&quot;??_);_(@_)">
                  <c:v>1195.0083725798029</c:v>
                </c:pt>
                <c:pt idx="37" formatCode="_(* #,##0_);_(* \(#,##0\);_(* &quot;-&quot;??_);_(@_)">
                  <c:v>1310.7512002039471</c:v>
                </c:pt>
                <c:pt idx="38" formatCode="_(* #,##0_);_(* \(#,##0\);_(* &quot;-&quot;??_);_(@_)">
                  <c:v>1411.3206161138951</c:v>
                </c:pt>
                <c:pt idx="39" formatCode="_(* #,##0_);_(* \(#,##0\);_(* &quot;-&quot;??_);_(@_)">
                  <c:v>1502.5300694836469</c:v>
                </c:pt>
                <c:pt idx="40" formatCode="_(* #,##0_);_(* \(#,##0\);_(* &quot;-&quot;??_);_(@_)">
                  <c:v>1587.2270522142308</c:v>
                </c:pt>
                <c:pt idx="41" formatCode="_(* #,##0_);_(* \(#,##0\);_(* &quot;-&quot;??_);_(@_)">
                  <c:v>1667.058127630421</c:v>
                </c:pt>
                <c:pt idx="42" formatCode="_(* #,##0_);_(* \(#,##0\);_(* &quot;-&quot;??_);_(@_)">
                  <c:v>1743.0769641150328</c:v>
                </c:pt>
                <c:pt idx="43" formatCode="_(* #,##0_);_(* \(#,##0\);_(* &quot;-&quot;??_);_(@_)">
                  <c:v>1816.0059610512178</c:v>
                </c:pt>
                <c:pt idx="44" formatCode="_(* #,##0_);_(* \(#,##0\);_(* &quot;-&quot;??_);_(@_)">
                  <c:v>1886.365882212941</c:v>
                </c:pt>
                <c:pt idx="45" formatCode="_(* #,##0_);_(* \(#,##0\);_(* &quot;-&quot;??_);_(@_)">
                  <c:v>1954.5467655475363</c:v>
                </c:pt>
                <c:pt idx="46" formatCode="_(* #,##0_);_(* \(#,##0\);_(* &quot;-&quot;??_);_(@_)">
                  <c:v>2020.8496761593406</c:v>
                </c:pt>
                <c:pt idx="47" formatCode="_(* #,##0_);_(* \(#,##0\);_(* &quot;-&quot;??_);_(@_)">
                  <c:v>2085.5127385843716</c:v>
                </c:pt>
                <c:pt idx="48" formatCode="_(* #,##0_);_(* \(#,##0\);_(* &quot;-&quot;??_);_(@_)">
                  <c:v>2148.7281282362624</c:v>
                </c:pt>
                <c:pt idx="49" formatCode="_(* #,##0_);_(* \(#,##0\);_(* &quot;-&quot;??_);_(@_)">
                  <c:v>2210.6535863216209</c:v>
                </c:pt>
                <c:pt idx="50" formatCode="_(* #,##0_);_(* \(#,##0\);_(* &quot;-&quot;??_);_(@_)">
                  <c:v>2271.4204721803944</c:v>
                </c:pt>
                <c:pt idx="51" formatCode="_(* #,##0_);_(* \(#,##0\);_(* &quot;-&quot;??_);_(@_)">
                  <c:v>2331.1395462666187</c:v>
                </c:pt>
                <c:pt idx="52" formatCode="_(* #,##0_);_(* \(#,##0\);_(* &quot;-&quot;??_);_(@_)">
                  <c:v>2389.9052195418117</c:v>
                </c:pt>
                <c:pt idx="53" formatCode="_(* #,##0_);_(* \(#,##0\);_(* &quot;-&quot;??_);_(@_)">
                  <c:v>2447.7987387512248</c:v>
                </c:pt>
                <c:pt idx="54" formatCode="_(* #,##0_);_(* \(#,##0\);_(* &quot;-&quot;??_);_(@_)">
                  <c:v>2504.8906161266464</c:v>
                </c:pt>
                <c:pt idx="55" formatCode="_(* #,##0_);_(* \(#,##0\);_(* &quot;-&quot;??_);_(@_)">
                  <c:v>2561.2425116079894</c:v>
                </c:pt>
                <c:pt idx="56" formatCode="_(* #,##0_);_(* \(#,##0\);_(* &quot;-&quot;??_);_(@_)">
                  <c:v>2616.908711166765</c:v>
                </c:pt>
                <c:pt idx="57" formatCode="_(* #,##0_);_(* \(#,##0\);_(* &quot;-&quot;??_);_(@_)">
                  <c:v>2671.9373023331582</c:v>
                </c:pt>
                <c:pt idx="58" formatCode="_(* #,##0_);_(* \(#,##0\);_(* &quot;-&quot;??_);_(@_)">
                  <c:v>2726.3711194201824</c:v>
                </c:pt>
                <c:pt idx="59" formatCode="_(* #,##0_);_(* \(#,##0\);_(* &quot;-&quot;??_);_(@_)">
                  <c:v>2780.2485112818549</c:v>
                </c:pt>
                <c:pt idx="60" formatCode="_(* #,##0_);_(* \(#,##0\);_(* &quot;-&quot;??_);_(@_)">
                  <c:v>2833.6039706900619</c:v>
                </c:pt>
                <c:pt idx="61" formatCode="_(* #,##0_);_(* \(#,##0\);_(* &quot;-&quot;??_);_(@_)">
                  <c:v>2886.4686546336488</c:v>
                </c:pt>
                <c:pt idx="62" formatCode="_(* #,##0_);_(* \(#,##0\);_(* &quot;-&quot;??_);_(@_)">
                  <c:v>2938.8708177821009</c:v>
                </c:pt>
                <c:pt idx="63" formatCode="_(* #,##0_);_(* \(#,##0\);_(* &quot;-&quot;??_);_(@_)">
                  <c:v>2990.8361761879833</c:v>
                </c:pt>
                <c:pt idx="64" formatCode="_(* #,##0_);_(* \(#,##0\);_(* &quot;-&quot;??_);_(@_)">
                  <c:v>3042.3882144720601</c:v>
                </c:pt>
                <c:pt idx="65" formatCode="_(* #,##0_);_(* \(#,##0\);_(* &quot;-&quot;??_);_(@_)">
                  <c:v>3093.548446863002</c:v>
                </c:pt>
                <c:pt idx="66" formatCode="_(* #,##0_);_(* \(#,##0\);_(* &quot;-&quot;??_);_(@_)">
                  <c:v>3144.3366402870915</c:v>
                </c:pt>
                <c:pt idx="67" formatCode="_(* #,##0_);_(* \(#,##0\);_(* &quot;-&quot;??_);_(@_)">
                  <c:v>3194.7710060372087</c:v>
                </c:pt>
                <c:pt idx="68" formatCode="_(* #,##0_);_(* \(#,##0\);_(* &quot;-&quot;??_);_(@_)">
                  <c:v>3244.8683652633608</c:v>
                </c:pt>
                <c:pt idx="69" formatCode="_(* #,##0_);_(* \(#,##0\);_(* &quot;-&quot;??_);_(@_)">
                  <c:v>3294.6442925239194</c:v>
                </c:pt>
                <c:pt idx="70" formatCode="_(* #,##0_);_(* \(#,##0\);_(* &quot;-&quot;??_);_(@_)">
                  <c:v>3344.1132408489166</c:v>
                </c:pt>
                <c:pt idx="71" formatCode="_(* #,##0_);_(* \(#,##0\);_(* &quot;-&quot;??_);_(@_)">
                  <c:v>3393.2886511430061</c:v>
                </c:pt>
                <c:pt idx="72" formatCode="_(* #,##0_);_(* \(#,##0\);_(* &quot;-&quot;??_);_(@_)">
                  <c:v>3442.1830482586229</c:v>
                </c:pt>
                <c:pt idx="73" formatCode="_(* #,##0_);_(* \(#,##0\);_(* &quot;-&quot;??_);_(@_)">
                  <c:v>3490.808125670841</c:v>
                </c:pt>
                <c:pt idx="74" formatCode="_(* #,##0_);_(* \(#,##0\);_(* &quot;-&quot;??_);_(@_)">
                  <c:v>3539.1748203632997</c:v>
                </c:pt>
                <c:pt idx="75" formatCode="_(* #,##0_);_(* \(#,##0\);_(* &quot;-&quot;??_);_(@_)">
                  <c:v>3587.2933792727799</c:v>
                </c:pt>
                <c:pt idx="76" formatCode="_(* #,##0_);_(* \(#,##0\);_(* &quot;-&quot;??_);_(@_)">
                  <c:v>3635.1734184262323</c:v>
                </c:pt>
                <c:pt idx="77" formatCode="_(* #,##0_);_(* \(#,##0\);_(* &quot;-&quot;??_);_(@_)">
                  <c:v>3682.8239757283882</c:v>
                </c:pt>
                <c:pt idx="78" formatCode="_(* #,##0_);_(* \(#,##0\);_(* &quot;-&quot;??_);_(@_)">
                  <c:v>3730.2535582131759</c:v>
                </c:pt>
                <c:pt idx="79" formatCode="_(* #,##0_);_(* \(#,##0\);_(* &quot;-&quot;??_);_(@_)">
                  <c:v>3777.4701844518622</c:v>
                </c:pt>
                <c:pt idx="80" formatCode="_(* #,##0_);_(* \(#,##0\);_(* &quot;-&quot;??_);_(@_)">
                  <c:v>3824.4814227107263</c:v>
                </c:pt>
                <c:pt idx="81" formatCode="_(* #,##0_);_(* \(#,##0\);_(* &quot;-&quot;??_);_(@_)">
                  <c:v>3871.294425367144</c:v>
                </c:pt>
                <c:pt idx="82" formatCode="_(* #,##0_);_(* \(#,##0\);_(* &quot;-&quot;??_);_(@_)">
                  <c:v>3917.9159600226094</c:v>
                </c:pt>
                <c:pt idx="83" formatCode="_(* #,##0_);_(* \(#,##0\);_(* &quot;-&quot;??_);_(@_)">
                  <c:v>3964.352437691693</c:v>
                </c:pt>
                <c:pt idx="84" formatCode="_(* #,##0_);_(* \(#,##0\);_(* &quot;-&quot;??_);_(@_)">
                  <c:v>4010.6099383956739</c:v>
                </c:pt>
                <c:pt idx="85" formatCode="_(* #,##0_);_(* \(#,##0\);_(* &quot;-&quot;??_);_(@_)">
                  <c:v>4056.6942344467534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C4-45DC-9702-E325BDB03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003728"/>
        <c:axId val="294395712"/>
      </c:lineChart>
      <c:catAx>
        <c:axId val="33100372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95712"/>
        <c:crosses val="autoZero"/>
        <c:auto val="1"/>
        <c:lblAlgn val="ctr"/>
        <c:lblOffset val="100"/>
        <c:noMultiLvlLbl val="0"/>
      </c:catAx>
      <c:valAx>
        <c:axId val="29439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00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 of DNC (Daily New Confirmed)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Data!$L$1</c:f>
              <c:strCache>
                <c:ptCount val="1"/>
                <c:pt idx="0">
                  <c:v>DNC (Daily New Confirmed)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Data!$A$2:$A$37</c15:sqref>
                  </c15:fullRef>
                </c:ext>
              </c:extLst>
              <c:f>Data!$A$3:$A$37</c:f>
              <c:numCache>
                <c:formatCode>dd/mm/yy;@</c:formatCode>
                <c:ptCount val="35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Data!$L$2:$L$37</c15:sqref>
                  </c15:fullRef>
                </c:ext>
              </c:extLst>
              <c:f>Data!$L$3:$L$37</c:f>
              <c:numCache>
                <c:formatCode>_(* #,##0_);_(* \(#,##0\);_(* "-"??_);_(@_)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2</c:v>
                </c:pt>
                <c:pt idx="13">
                  <c:v>18</c:v>
                </c:pt>
                <c:pt idx="14">
                  <c:v>19</c:v>
                </c:pt>
                <c:pt idx="15">
                  <c:v>34</c:v>
                </c:pt>
                <c:pt idx="16">
                  <c:v>57</c:v>
                </c:pt>
                <c:pt idx="17">
                  <c:v>76</c:v>
                </c:pt>
                <c:pt idx="18">
                  <c:v>86</c:v>
                </c:pt>
                <c:pt idx="19">
                  <c:v>117</c:v>
                </c:pt>
                <c:pt idx="20">
                  <c:v>194</c:v>
                </c:pt>
                <c:pt idx="21">
                  <c:v>143</c:v>
                </c:pt>
                <c:pt idx="22">
                  <c:v>235</c:v>
                </c:pt>
                <c:pt idx="23">
                  <c:v>260</c:v>
                </c:pt>
                <c:pt idx="24">
                  <c:v>320</c:v>
                </c:pt>
                <c:pt idx="25">
                  <c:v>460</c:v>
                </c:pt>
                <c:pt idx="26">
                  <c:v>302</c:v>
                </c:pt>
                <c:pt idx="27">
                  <c:v>633</c:v>
                </c:pt>
                <c:pt idx="28">
                  <c:v>549</c:v>
                </c:pt>
                <c:pt idx="29">
                  <c:v>724</c:v>
                </c:pt>
                <c:pt idx="30">
                  <c:v>902</c:v>
                </c:pt>
                <c:pt idx="31">
                  <c:v>792</c:v>
                </c:pt>
                <c:pt idx="32">
                  <c:v>446</c:v>
                </c:pt>
                <c:pt idx="33">
                  <c:v>1035</c:v>
                </c:pt>
                <c:pt idx="34">
                  <c:v>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7-4329-B4A2-70C54537E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367279"/>
        <c:axId val="589919231"/>
      </c:barChart>
      <c:dateAx>
        <c:axId val="804367279"/>
        <c:scaling>
          <c:orientation val="minMax"/>
        </c:scaling>
        <c:delete val="0"/>
        <c:axPos val="b"/>
        <c:numFmt formatCode="dd/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19231"/>
        <c:crosses val="autoZero"/>
        <c:auto val="1"/>
        <c:lblOffset val="100"/>
        <c:baseTimeUnit val="days"/>
      </c:dateAx>
      <c:valAx>
        <c:axId val="58991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36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 of AC (Acc. Confirmed)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AC (Acc. Confirmed)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Data!$A$2:$A$37</c:f>
              <c:numCache>
                <c:formatCode>dd/mm/yy;@</c:formatCode>
                <c:ptCount val="3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</c:numCache>
            </c:numRef>
          </c:cat>
          <c:val>
            <c:numRef>
              <c:f>Data!$C$2:$C$37</c:f>
              <c:numCache>
                <c:formatCode>_(* #,##0_);_(* \(#,##0\);_(* "-"??_);_(@_)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9</c:v>
                </c:pt>
                <c:pt idx="9">
                  <c:v>13</c:v>
                </c:pt>
                <c:pt idx="10">
                  <c:v>21</c:v>
                </c:pt>
                <c:pt idx="11">
                  <c:v>30</c:v>
                </c:pt>
                <c:pt idx="12">
                  <c:v>39</c:v>
                </c:pt>
                <c:pt idx="13">
                  <c:v>41</c:v>
                </c:pt>
                <c:pt idx="14">
                  <c:v>59</c:v>
                </c:pt>
                <c:pt idx="15">
                  <c:v>78</c:v>
                </c:pt>
                <c:pt idx="16">
                  <c:v>112</c:v>
                </c:pt>
                <c:pt idx="17">
                  <c:v>169</c:v>
                </c:pt>
                <c:pt idx="18">
                  <c:v>245</c:v>
                </c:pt>
                <c:pt idx="19">
                  <c:v>331</c:v>
                </c:pt>
                <c:pt idx="20">
                  <c:v>448</c:v>
                </c:pt>
                <c:pt idx="21">
                  <c:v>642</c:v>
                </c:pt>
                <c:pt idx="22">
                  <c:v>785</c:v>
                </c:pt>
                <c:pt idx="23">
                  <c:v>1020</c:v>
                </c:pt>
                <c:pt idx="24">
                  <c:v>1280</c:v>
                </c:pt>
                <c:pt idx="25">
                  <c:v>1600</c:v>
                </c:pt>
                <c:pt idx="26">
                  <c:v>2060</c:v>
                </c:pt>
                <c:pt idx="27">
                  <c:v>2362</c:v>
                </c:pt>
                <c:pt idx="28">
                  <c:v>2995</c:v>
                </c:pt>
                <c:pt idx="29">
                  <c:v>3544</c:v>
                </c:pt>
                <c:pt idx="30">
                  <c:v>4268</c:v>
                </c:pt>
                <c:pt idx="31">
                  <c:v>5170</c:v>
                </c:pt>
                <c:pt idx="32">
                  <c:v>5962</c:v>
                </c:pt>
                <c:pt idx="33">
                  <c:v>6408</c:v>
                </c:pt>
                <c:pt idx="34">
                  <c:v>7443</c:v>
                </c:pt>
                <c:pt idx="35">
                  <c:v>8251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DD-41C0-A789-E96EADDE6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9350831"/>
        <c:axId val="793970319"/>
      </c:lineChart>
      <c:dateAx>
        <c:axId val="929350831"/>
        <c:scaling>
          <c:orientation val="minMax"/>
        </c:scaling>
        <c:delete val="0"/>
        <c:axPos val="b"/>
        <c:numFmt formatCode="dd/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70319"/>
        <c:crosses val="autoZero"/>
        <c:auto val="1"/>
        <c:lblOffset val="100"/>
        <c:baseTimeUnit val="days"/>
      </c:dateAx>
      <c:valAx>
        <c:axId val="79397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350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 of Growth (DNS, DNC, DNR, DND vs Previous Day)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Data!$U$1</c:f>
              <c:strCache>
                <c:ptCount val="1"/>
                <c:pt idx="0">
                  <c:v>DNS / Prev 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Data!$A$23:$A$37</c:f>
              <c:numCache>
                <c:formatCode>dd/mm/yy;@</c:formatCode>
                <c:ptCount val="15"/>
                <c:pt idx="0">
                  <c:v>43908</c:v>
                </c:pt>
                <c:pt idx="1">
                  <c:v>43909</c:v>
                </c:pt>
                <c:pt idx="2">
                  <c:v>43910</c:v>
                </c:pt>
                <c:pt idx="3">
                  <c:v>43911</c:v>
                </c:pt>
                <c:pt idx="4">
                  <c:v>43912</c:v>
                </c:pt>
                <c:pt idx="5">
                  <c:v>43913</c:v>
                </c:pt>
                <c:pt idx="6">
                  <c:v>43914</c:v>
                </c:pt>
                <c:pt idx="7">
                  <c:v>43915</c:v>
                </c:pt>
                <c:pt idx="8">
                  <c:v>43916</c:v>
                </c:pt>
                <c:pt idx="9">
                  <c:v>43917</c:v>
                </c:pt>
                <c:pt idx="10">
                  <c:v>43918</c:v>
                </c:pt>
                <c:pt idx="11">
                  <c:v>43919</c:v>
                </c:pt>
                <c:pt idx="12">
                  <c:v>43920</c:v>
                </c:pt>
                <c:pt idx="13">
                  <c:v>43921</c:v>
                </c:pt>
                <c:pt idx="14">
                  <c:v>43922</c:v>
                </c:pt>
              </c:numCache>
            </c:numRef>
          </c:cat>
          <c:val>
            <c:numRef>
              <c:f>Data!$U$23:$U$37</c:f>
              <c:numCache>
                <c:formatCode>0%</c:formatCode>
                <c:ptCount val="15"/>
                <c:pt idx="0">
                  <c:v>0.25732009925558313</c:v>
                </c:pt>
                <c:pt idx="1">
                  <c:v>0.19617130451943951</c:v>
                </c:pt>
                <c:pt idx="2">
                  <c:v>0.27569707968982016</c:v>
                </c:pt>
                <c:pt idx="3">
                  <c:v>0.27444386963269529</c:v>
                </c:pt>
                <c:pt idx="4">
                  <c:v>0.1953521412624315</c:v>
                </c:pt>
                <c:pt idx="5">
                  <c:v>0.16087953136938621</c:v>
                </c:pt>
                <c:pt idx="6">
                  <c:v>0.13163668275559456</c:v>
                </c:pt>
                <c:pt idx="7">
                  <c:v>0.36713196329326614</c:v>
                </c:pt>
                <c:pt idx="8">
                  <c:v>5.2091704088867881E-2</c:v>
                </c:pt>
                <c:pt idx="9">
                  <c:v>0.14260682032618952</c:v>
                </c:pt>
                <c:pt idx="10">
                  <c:v>0.2879556446856199</c:v>
                </c:pt>
                <c:pt idx="11">
                  <c:v>0.16144593026805887</c:v>
                </c:pt>
                <c:pt idx="12">
                  <c:v>0.16203143893591293</c:v>
                </c:pt>
                <c:pt idx="13">
                  <c:v>0.17825634529249423</c:v>
                </c:pt>
                <c:pt idx="14">
                  <c:v>0.14151595438313558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269-4375-BB96-B7298DF54630}"/>
            </c:ext>
          </c:extLst>
        </c:ser>
        <c:ser>
          <c:idx val="1"/>
          <c:order val="1"/>
          <c:tx>
            <c:strRef>
              <c:f>Data!$V$1</c:f>
              <c:strCache>
                <c:ptCount val="1"/>
                <c:pt idx="0">
                  <c:v>DNC / Prev 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Data!$A$23:$A$37</c:f>
              <c:numCache>
                <c:formatCode>dd/mm/yy;@</c:formatCode>
                <c:ptCount val="15"/>
                <c:pt idx="0">
                  <c:v>43908</c:v>
                </c:pt>
                <c:pt idx="1">
                  <c:v>43909</c:v>
                </c:pt>
                <c:pt idx="2">
                  <c:v>43910</c:v>
                </c:pt>
                <c:pt idx="3">
                  <c:v>43911</c:v>
                </c:pt>
                <c:pt idx="4">
                  <c:v>43912</c:v>
                </c:pt>
                <c:pt idx="5">
                  <c:v>43913</c:v>
                </c:pt>
                <c:pt idx="6">
                  <c:v>43914</c:v>
                </c:pt>
                <c:pt idx="7">
                  <c:v>43915</c:v>
                </c:pt>
                <c:pt idx="8">
                  <c:v>43916</c:v>
                </c:pt>
                <c:pt idx="9">
                  <c:v>43917</c:v>
                </c:pt>
                <c:pt idx="10">
                  <c:v>43918</c:v>
                </c:pt>
                <c:pt idx="11">
                  <c:v>43919</c:v>
                </c:pt>
                <c:pt idx="12">
                  <c:v>43920</c:v>
                </c:pt>
                <c:pt idx="13">
                  <c:v>43921</c:v>
                </c:pt>
                <c:pt idx="14">
                  <c:v>43922</c:v>
                </c:pt>
              </c:numCache>
            </c:numRef>
          </c:cat>
          <c:val>
            <c:numRef>
              <c:f>Data!$V$23:$V$37</c:f>
              <c:numCache>
                <c:formatCode>0%</c:formatCode>
                <c:ptCount val="15"/>
                <c:pt idx="0">
                  <c:v>0.4330357142857143</c:v>
                </c:pt>
                <c:pt idx="1">
                  <c:v>0.22274143302180685</c:v>
                </c:pt>
                <c:pt idx="2">
                  <c:v>0.29936305732484075</c:v>
                </c:pt>
                <c:pt idx="3">
                  <c:v>0.25490196078431371</c:v>
                </c:pt>
                <c:pt idx="4">
                  <c:v>0.25</c:v>
                </c:pt>
                <c:pt idx="5">
                  <c:v>0.28749999999999998</c:v>
                </c:pt>
                <c:pt idx="6">
                  <c:v>0.14660194174757282</c:v>
                </c:pt>
                <c:pt idx="7">
                  <c:v>0.26799322607959358</c:v>
                </c:pt>
                <c:pt idx="8">
                  <c:v>0.18330550918196994</c:v>
                </c:pt>
                <c:pt idx="9">
                  <c:v>0.20428893905191872</c:v>
                </c:pt>
                <c:pt idx="10">
                  <c:v>0.21134020618556701</c:v>
                </c:pt>
                <c:pt idx="11">
                  <c:v>0.15319148936170213</c:v>
                </c:pt>
                <c:pt idx="12">
                  <c:v>7.4807111707480708E-2</c:v>
                </c:pt>
                <c:pt idx="13">
                  <c:v>0.16151685393258428</c:v>
                </c:pt>
                <c:pt idx="14">
                  <c:v>0.1085583769985221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269-4375-BB96-B7298DF54630}"/>
            </c:ext>
          </c:extLst>
        </c:ser>
        <c:ser>
          <c:idx val="2"/>
          <c:order val="2"/>
          <c:tx>
            <c:strRef>
              <c:f>Data!$W$1</c:f>
              <c:strCache>
                <c:ptCount val="1"/>
                <c:pt idx="0">
                  <c:v>DNR / Prev 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Data!$A$23:$A$37</c:f>
              <c:numCache>
                <c:formatCode>dd/mm/yy;@</c:formatCode>
                <c:ptCount val="15"/>
                <c:pt idx="0">
                  <c:v>43908</c:v>
                </c:pt>
                <c:pt idx="1">
                  <c:v>43909</c:v>
                </c:pt>
                <c:pt idx="2">
                  <c:v>43910</c:v>
                </c:pt>
                <c:pt idx="3">
                  <c:v>43911</c:v>
                </c:pt>
                <c:pt idx="4">
                  <c:v>43912</c:v>
                </c:pt>
                <c:pt idx="5">
                  <c:v>43913</c:v>
                </c:pt>
                <c:pt idx="6">
                  <c:v>43914</c:v>
                </c:pt>
                <c:pt idx="7">
                  <c:v>43915</c:v>
                </c:pt>
                <c:pt idx="8">
                  <c:v>43916</c:v>
                </c:pt>
                <c:pt idx="9">
                  <c:v>43917</c:v>
                </c:pt>
                <c:pt idx="10">
                  <c:v>43918</c:v>
                </c:pt>
                <c:pt idx="11">
                  <c:v>43919</c:v>
                </c:pt>
                <c:pt idx="12">
                  <c:v>43920</c:v>
                </c:pt>
                <c:pt idx="13">
                  <c:v>43921</c:v>
                </c:pt>
                <c:pt idx="14">
                  <c:v>43922</c:v>
                </c:pt>
              </c:numCache>
            </c:numRef>
          </c:cat>
          <c:val>
            <c:numRef>
              <c:f>Data!$W$23:$W$37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0</c:v>
                </c:pt>
                <c:pt idx="4">
                  <c:v>0</c:v>
                </c:pt>
                <c:pt idx="5">
                  <c:v>1.8</c:v>
                </c:pt>
                <c:pt idx="6">
                  <c:v>0.5714285714285714</c:v>
                </c:pt>
                <c:pt idx="7">
                  <c:v>0</c:v>
                </c:pt>
                <c:pt idx="8">
                  <c:v>0.95454545454545459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269-4375-BB96-B7298DF54630}"/>
            </c:ext>
          </c:extLst>
        </c:ser>
        <c:ser>
          <c:idx val="3"/>
          <c:order val="3"/>
          <c:tx>
            <c:strRef>
              <c:f>Data!$X$1</c:f>
              <c:strCache>
                <c:ptCount val="1"/>
                <c:pt idx="0">
                  <c:v>DND / Prev 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Data!$A$23:$A$37</c:f>
              <c:numCache>
                <c:formatCode>dd/mm/yy;@</c:formatCode>
                <c:ptCount val="15"/>
                <c:pt idx="0">
                  <c:v>43908</c:v>
                </c:pt>
                <c:pt idx="1">
                  <c:v>43909</c:v>
                </c:pt>
                <c:pt idx="2">
                  <c:v>43910</c:v>
                </c:pt>
                <c:pt idx="3">
                  <c:v>43911</c:v>
                </c:pt>
                <c:pt idx="4">
                  <c:v>43912</c:v>
                </c:pt>
                <c:pt idx="5">
                  <c:v>43913</c:v>
                </c:pt>
                <c:pt idx="6">
                  <c:v>43914</c:v>
                </c:pt>
                <c:pt idx="7">
                  <c:v>43915</c:v>
                </c:pt>
                <c:pt idx="8">
                  <c:v>43916</c:v>
                </c:pt>
                <c:pt idx="9">
                  <c:v>43917</c:v>
                </c:pt>
                <c:pt idx="10">
                  <c:v>43918</c:v>
                </c:pt>
                <c:pt idx="11">
                  <c:v>43919</c:v>
                </c:pt>
                <c:pt idx="12">
                  <c:v>43920</c:v>
                </c:pt>
                <c:pt idx="13">
                  <c:v>43921</c:v>
                </c:pt>
                <c:pt idx="14">
                  <c:v>43922</c:v>
                </c:pt>
              </c:numCache>
            </c:numRef>
          </c:cat>
          <c:val>
            <c:numRef>
              <c:f>Data!$X$23:$X$367</c:f>
              <c:numCache>
                <c:formatCode>0%</c:formatCode>
                <c:ptCount val="345"/>
                <c:pt idx="0">
                  <c:v>1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0.16666666666666666</c:v>
                </c:pt>
                <c:pt idx="5">
                  <c:v>0.6428571428571429</c:v>
                </c:pt>
                <c:pt idx="6">
                  <c:v>0.43478260869565216</c:v>
                </c:pt>
                <c:pt idx="7">
                  <c:v>0.30303030303030304</c:v>
                </c:pt>
                <c:pt idx="8">
                  <c:v>0.39534883720930231</c:v>
                </c:pt>
                <c:pt idx="9">
                  <c:v>0.26666666666666666</c:v>
                </c:pt>
                <c:pt idx="10">
                  <c:v>0.31578947368421051</c:v>
                </c:pt>
                <c:pt idx="11">
                  <c:v>0.19</c:v>
                </c:pt>
                <c:pt idx="12">
                  <c:v>0.17647058823529413</c:v>
                </c:pt>
                <c:pt idx="13">
                  <c:v>0.14285714285714285</c:v>
                </c:pt>
                <c:pt idx="14">
                  <c:v>0.16875000000000001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269-4375-BB96-B7298DF54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035775"/>
        <c:axId val="1064393439"/>
      </c:lineChart>
      <c:dateAx>
        <c:axId val="1063035775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393439"/>
        <c:crosses val="autoZero"/>
        <c:auto val="1"/>
        <c:lblOffset val="100"/>
        <c:baseTimeUnit val="days"/>
      </c:dateAx>
      <c:valAx>
        <c:axId val="106439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03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 of Growth (DNC vs Previous</a:t>
            </a:r>
            <a:r>
              <a:rPr lang="en-US" baseline="0"/>
              <a:t> Day)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Data!$V$2:$V$7</c:f>
              <c:strCache>
                <c:ptCount val="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Data!$A$8:$A$37</c:f>
              <c:numCache>
                <c:formatCode>dd/mm/yy;@</c:formatCode>
                <c:ptCount val="30"/>
                <c:pt idx="0">
                  <c:v>43893</c:v>
                </c:pt>
                <c:pt idx="1">
                  <c:v>43894</c:v>
                </c:pt>
                <c:pt idx="2">
                  <c:v>43895</c:v>
                </c:pt>
                <c:pt idx="3">
                  <c:v>43896</c:v>
                </c:pt>
                <c:pt idx="4">
                  <c:v>43897</c:v>
                </c:pt>
                <c:pt idx="5">
                  <c:v>43898</c:v>
                </c:pt>
                <c:pt idx="6">
                  <c:v>43899</c:v>
                </c:pt>
                <c:pt idx="7">
                  <c:v>43900</c:v>
                </c:pt>
                <c:pt idx="8">
                  <c:v>43901</c:v>
                </c:pt>
                <c:pt idx="9">
                  <c:v>43902</c:v>
                </c:pt>
                <c:pt idx="10">
                  <c:v>43903</c:v>
                </c:pt>
                <c:pt idx="11">
                  <c:v>43904</c:v>
                </c:pt>
                <c:pt idx="12">
                  <c:v>43905</c:v>
                </c:pt>
                <c:pt idx="13">
                  <c:v>43906</c:v>
                </c:pt>
                <c:pt idx="14">
                  <c:v>43907</c:v>
                </c:pt>
                <c:pt idx="15">
                  <c:v>43908</c:v>
                </c:pt>
                <c:pt idx="16">
                  <c:v>43909</c:v>
                </c:pt>
                <c:pt idx="17">
                  <c:v>43910</c:v>
                </c:pt>
                <c:pt idx="18">
                  <c:v>43911</c:v>
                </c:pt>
                <c:pt idx="19">
                  <c:v>43912</c:v>
                </c:pt>
                <c:pt idx="20">
                  <c:v>43913</c:v>
                </c:pt>
                <c:pt idx="21">
                  <c:v>43914</c:v>
                </c:pt>
                <c:pt idx="22">
                  <c:v>43915</c:v>
                </c:pt>
                <c:pt idx="23">
                  <c:v>43916</c:v>
                </c:pt>
                <c:pt idx="24">
                  <c:v>43917</c:v>
                </c:pt>
                <c:pt idx="25">
                  <c:v>43918</c:v>
                </c:pt>
                <c:pt idx="26">
                  <c:v>43919</c:v>
                </c:pt>
                <c:pt idx="27">
                  <c:v>43920</c:v>
                </c:pt>
                <c:pt idx="28">
                  <c:v>43921</c:v>
                </c:pt>
                <c:pt idx="29">
                  <c:v>43922</c:v>
                </c:pt>
              </c:numCache>
            </c:numRef>
          </c:cat>
          <c:val>
            <c:numRef>
              <c:f>Data!$V$8:$V$37</c:f>
              <c:numCache>
                <c:formatCode>0%</c:formatCode>
                <c:ptCount val="30"/>
                <c:pt idx="0">
                  <c:v>1</c:v>
                </c:pt>
                <c:pt idx="1">
                  <c:v>0.5</c:v>
                </c:pt>
                <c:pt idx="2">
                  <c:v>0.5</c:v>
                </c:pt>
                <c:pt idx="3">
                  <c:v>0.44444444444444442</c:v>
                </c:pt>
                <c:pt idx="4">
                  <c:v>0.61538461538461542</c:v>
                </c:pt>
                <c:pt idx="5">
                  <c:v>0.42857142857142855</c:v>
                </c:pt>
                <c:pt idx="6">
                  <c:v>0.3</c:v>
                </c:pt>
                <c:pt idx="7">
                  <c:v>5.128205128205128E-2</c:v>
                </c:pt>
                <c:pt idx="8">
                  <c:v>0.43902439024390244</c:v>
                </c:pt>
                <c:pt idx="9">
                  <c:v>0.32203389830508472</c:v>
                </c:pt>
                <c:pt idx="10">
                  <c:v>0.4358974358974359</c:v>
                </c:pt>
                <c:pt idx="11">
                  <c:v>0.5089285714285714</c:v>
                </c:pt>
                <c:pt idx="12">
                  <c:v>0.44970414201183434</c:v>
                </c:pt>
                <c:pt idx="13">
                  <c:v>0.3510204081632653</c:v>
                </c:pt>
                <c:pt idx="14">
                  <c:v>0.35347432024169184</c:v>
                </c:pt>
                <c:pt idx="15">
                  <c:v>0.4330357142857143</c:v>
                </c:pt>
                <c:pt idx="16">
                  <c:v>0.22274143302180685</c:v>
                </c:pt>
                <c:pt idx="17">
                  <c:v>0.29936305732484075</c:v>
                </c:pt>
                <c:pt idx="18">
                  <c:v>0.25490196078431371</c:v>
                </c:pt>
                <c:pt idx="19">
                  <c:v>0.25</c:v>
                </c:pt>
                <c:pt idx="20">
                  <c:v>0.28749999999999998</c:v>
                </c:pt>
                <c:pt idx="21">
                  <c:v>0.14660194174757282</c:v>
                </c:pt>
                <c:pt idx="22">
                  <c:v>0.26799322607959358</c:v>
                </c:pt>
                <c:pt idx="23">
                  <c:v>0.18330550918196994</c:v>
                </c:pt>
                <c:pt idx="24">
                  <c:v>0.20428893905191872</c:v>
                </c:pt>
                <c:pt idx="25">
                  <c:v>0.21134020618556701</c:v>
                </c:pt>
                <c:pt idx="26">
                  <c:v>0.15319148936170213</c:v>
                </c:pt>
                <c:pt idx="27">
                  <c:v>7.4807111707480708E-2</c:v>
                </c:pt>
                <c:pt idx="28">
                  <c:v>0.16151685393258428</c:v>
                </c:pt>
                <c:pt idx="29">
                  <c:v>0.1085583769985221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47-4196-916A-F42D5C9A7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1386799"/>
        <c:axId val="791003631"/>
      </c:lineChart>
      <c:dateAx>
        <c:axId val="791386799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003631"/>
        <c:crosses val="autoZero"/>
        <c:auto val="1"/>
        <c:lblOffset val="100"/>
        <c:baseTimeUnit val="days"/>
      </c:dateAx>
      <c:valAx>
        <c:axId val="79100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38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% of AS</a:t>
            </a:r>
            <a:r>
              <a:rPr lang="en-US" baseline="0"/>
              <a:t> (AC, AL &amp; AN)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Data!$AA$1</c:f>
              <c:strCache>
                <c:ptCount val="1"/>
                <c:pt idx="0">
                  <c:v>AC % 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Data!$A$2:$A$37</c:f>
              <c:numCache>
                <c:formatCode>dd/mm/yy;@</c:formatCode>
                <c:ptCount val="3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</c:numCache>
            </c:numRef>
          </c:cat>
          <c:val>
            <c:numRef>
              <c:f>Data!$AA$2:$AA$37</c:f>
              <c:numCache>
                <c:formatCode>0%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2.3529411764705882E-2</c:v>
                </c:pt>
                <c:pt idx="6">
                  <c:v>3.9603960396039604E-2</c:v>
                </c:pt>
                <c:pt idx="7">
                  <c:v>5.128205128205128E-2</c:v>
                </c:pt>
                <c:pt idx="8">
                  <c:v>6.1224489795918366E-2</c:v>
                </c:pt>
                <c:pt idx="9">
                  <c:v>7.18232044198895E-2</c:v>
                </c:pt>
                <c:pt idx="10">
                  <c:v>9.375E-2</c:v>
                </c:pt>
                <c:pt idx="11">
                  <c:v>0.10676156583629894</c:v>
                </c:pt>
                <c:pt idx="12">
                  <c:v>0.11504424778761062</c:v>
                </c:pt>
                <c:pt idx="13">
                  <c:v>0.10933333333333334</c:v>
                </c:pt>
                <c:pt idx="14">
                  <c:v>0.12526539278131635</c:v>
                </c:pt>
                <c:pt idx="15">
                  <c:v>0.12244897959183673</c:v>
                </c:pt>
                <c:pt idx="16">
                  <c:v>8.5626911314984705E-2</c:v>
                </c:pt>
                <c:pt idx="17">
                  <c:v>9.9178403755868547E-2</c:v>
                </c:pt>
                <c:pt idx="18">
                  <c:v>0.10788199031263761</c:v>
                </c:pt>
                <c:pt idx="19">
                  <c:v>0.11382393397524071</c:v>
                </c:pt>
                <c:pt idx="20">
                  <c:v>0.11116625310173697</c:v>
                </c:pt>
                <c:pt idx="21">
                  <c:v>0.12670219064535229</c:v>
                </c:pt>
                <c:pt idx="22">
                  <c:v>0.12951658142220757</c:v>
                </c:pt>
                <c:pt idx="23">
                  <c:v>0.13191929643041903</c:v>
                </c:pt>
                <c:pt idx="24">
                  <c:v>0.12989648873553886</c:v>
                </c:pt>
                <c:pt idx="25">
                  <c:v>0.13583496052296459</c:v>
                </c:pt>
                <c:pt idx="26">
                  <c:v>0.150650870264736</c:v>
                </c:pt>
                <c:pt idx="27">
                  <c:v>0.1526431433372108</c:v>
                </c:pt>
                <c:pt idx="28">
                  <c:v>0.14157409595840226</c:v>
                </c:pt>
                <c:pt idx="29">
                  <c:v>0.15923080379206542</c:v>
                </c:pt>
                <c:pt idx="30">
                  <c:v>0.16782666823955014</c:v>
                </c:pt>
                <c:pt idx="31">
                  <c:v>0.15784331684679734</c:v>
                </c:pt>
                <c:pt idx="32">
                  <c:v>0.1567215183218548</c:v>
                </c:pt>
                <c:pt idx="33">
                  <c:v>0.14495769805003847</c:v>
                </c:pt>
                <c:pt idx="34">
                  <c:v>0.14289828360787929</c:v>
                </c:pt>
                <c:pt idx="35">
                  <c:v>0.13877255831945776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8-4672-B213-1EA7FF9603CC}"/>
            </c:ext>
          </c:extLst>
        </c:ser>
        <c:ser>
          <c:idx val="1"/>
          <c:order val="1"/>
          <c:tx>
            <c:strRef>
              <c:f>Data!$AG$1</c:f>
              <c:strCache>
                <c:ptCount val="1"/>
                <c:pt idx="0">
                  <c:v>AL % 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Data!$A$2:$A$37</c:f>
              <c:numCache>
                <c:formatCode>dd/mm/yy;@</c:formatCode>
                <c:ptCount val="3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</c:numCache>
            </c:numRef>
          </c:cat>
          <c:val>
            <c:numRef>
              <c:f>Data!$AG$2:$AG$37</c:f>
              <c:numCache>
                <c:formatCode>0%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0.16574585635359115</c:v>
                </c:pt>
                <c:pt idx="10">
                  <c:v>0.20982142857142858</c:v>
                </c:pt>
                <c:pt idx="11">
                  <c:v>0.199288256227758</c:v>
                </c:pt>
                <c:pt idx="12">
                  <c:v>0.19764011799410031</c:v>
                </c:pt>
                <c:pt idx="13">
                  <c:v>0.22133333333333333</c:v>
                </c:pt>
                <c:pt idx="14">
                  <c:v>0.17622080679405519</c:v>
                </c:pt>
                <c:pt idx="15">
                  <c:v>0.2087912087912088</c:v>
                </c:pt>
                <c:pt idx="16">
                  <c:v>0.13149847094801223</c:v>
                </c:pt>
                <c:pt idx="17">
                  <c:v>7.3943661971830985E-2</c:v>
                </c:pt>
                <c:pt idx="18">
                  <c:v>0.12373403786878027</c:v>
                </c:pt>
                <c:pt idx="19">
                  <c:v>0.12861072902338377</c:v>
                </c:pt>
                <c:pt idx="20">
                  <c:v>8.0148883374689825E-2</c:v>
                </c:pt>
                <c:pt idx="21">
                  <c:v>6.9271758436944941E-2</c:v>
                </c:pt>
                <c:pt idx="22">
                  <c:v>8.0514766540174892E-2</c:v>
                </c:pt>
                <c:pt idx="23">
                  <c:v>0.10993274702534919</c:v>
                </c:pt>
                <c:pt idx="24">
                  <c:v>0.10746904810229349</c:v>
                </c:pt>
                <c:pt idx="25">
                  <c:v>9.7801171576534507E-2</c:v>
                </c:pt>
                <c:pt idx="26">
                  <c:v>0.10253034956852421</c:v>
                </c:pt>
                <c:pt idx="27">
                  <c:v>0.11522553961483779</c:v>
                </c:pt>
                <c:pt idx="28">
                  <c:v>7.5206806901441742E-2</c:v>
                </c:pt>
                <c:pt idx="29">
                  <c:v>8.9589791975558247E-2</c:v>
                </c:pt>
                <c:pt idx="30">
                  <c:v>0.15709173842947582</c:v>
                </c:pt>
                <c:pt idx="31">
                  <c:v>0.1507602124931306</c:v>
                </c:pt>
                <c:pt idx="32">
                  <c:v>0.14478734030808055</c:v>
                </c:pt>
                <c:pt idx="33">
                  <c:v>0.10960050671854499</c:v>
                </c:pt>
                <c:pt idx="34">
                  <c:v>8.8507468417617016E-2</c:v>
                </c:pt>
                <c:pt idx="35">
                  <c:v>8.3371175807726586E-2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78-4672-B213-1EA7FF9603CC}"/>
            </c:ext>
          </c:extLst>
        </c:ser>
        <c:ser>
          <c:idx val="2"/>
          <c:order val="2"/>
          <c:tx>
            <c:strRef>
              <c:f>Data!$AH$1</c:f>
              <c:strCache>
                <c:ptCount val="1"/>
                <c:pt idx="0">
                  <c:v>AN % 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Data!$A$2:$A$37</c:f>
              <c:numCache>
                <c:formatCode>dd/mm/yy;@</c:formatCode>
                <c:ptCount val="36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</c:numCache>
            </c:numRef>
          </c:cat>
          <c:val>
            <c:numRef>
              <c:f>Data!$AH$2:$AH$37</c:f>
              <c:numCache>
                <c:formatCode>0%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0.76882430647291944</c:v>
                </c:pt>
                <c:pt idx="19">
                  <c:v>0.75756533700137552</c:v>
                </c:pt>
                <c:pt idx="20">
                  <c:v>0.80868486352357316</c:v>
                </c:pt>
                <c:pt idx="21">
                  <c:v>0.80402605091770274</c:v>
                </c:pt>
                <c:pt idx="22">
                  <c:v>0.78996865203761757</c:v>
                </c:pt>
                <c:pt idx="23">
                  <c:v>0.75814795654423173</c:v>
                </c:pt>
                <c:pt idx="24">
                  <c:v>0.76263446316216765</c:v>
                </c:pt>
                <c:pt idx="25">
                  <c:v>0.76636386790050093</c:v>
                </c:pt>
                <c:pt idx="26">
                  <c:v>0.74681878016673975</c:v>
                </c:pt>
                <c:pt idx="27">
                  <c:v>0.73213131704795142</c:v>
                </c:pt>
                <c:pt idx="28">
                  <c:v>0.78321909714015603</c:v>
                </c:pt>
                <c:pt idx="29">
                  <c:v>0.7511344745473334</c:v>
                </c:pt>
                <c:pt idx="30">
                  <c:v>0.67508159333097406</c:v>
                </c:pt>
                <c:pt idx="31">
                  <c:v>0.69139647066007204</c:v>
                </c:pt>
                <c:pt idx="32">
                  <c:v>0.69849114137006463</c:v>
                </c:pt>
                <c:pt idx="33">
                  <c:v>0.74544179523141652</c:v>
                </c:pt>
                <c:pt idx="34">
                  <c:v>0.76859424797450371</c:v>
                </c:pt>
                <c:pt idx="35">
                  <c:v>0.77785626587281564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78-4672-B213-1EA7FF960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1205248"/>
        <c:axId val="405728960"/>
      </c:barChart>
      <c:dateAx>
        <c:axId val="411205248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28960"/>
        <c:crosses val="autoZero"/>
        <c:auto val="1"/>
        <c:lblOffset val="100"/>
        <c:baseTimeUnit val="days"/>
      </c:dateAx>
      <c:valAx>
        <c:axId val="40572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0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30</xdr:row>
      <xdr:rowOff>123825</xdr:rowOff>
    </xdr:from>
    <xdr:to>
      <xdr:col>25</xdr:col>
      <xdr:colOff>438150</xdr:colOff>
      <xdr:row>65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D52B6D-D931-44BB-BC9A-0E2959148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12</xdr:row>
      <xdr:rowOff>161925</xdr:rowOff>
    </xdr:from>
    <xdr:to>
      <xdr:col>16</xdr:col>
      <xdr:colOff>323850</xdr:colOff>
      <xdr:row>28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3D4775-3BC3-4713-B18F-99962C382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12</xdr:row>
      <xdr:rowOff>161925</xdr:rowOff>
    </xdr:from>
    <xdr:to>
      <xdr:col>16</xdr:col>
      <xdr:colOff>323850</xdr:colOff>
      <xdr:row>28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187E63-FAB4-41C9-8229-8E1AD92D5E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166687</xdr:colOff>
      <xdr:row>2</xdr:row>
      <xdr:rowOff>142874</xdr:rowOff>
    </xdr:from>
    <xdr:to>
      <xdr:col>26</xdr:col>
      <xdr:colOff>352425</xdr:colOff>
      <xdr:row>35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D44635-2923-4DC4-B3DE-BBDD17AC82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1243012</xdr:colOff>
      <xdr:row>12</xdr:row>
      <xdr:rowOff>161925</xdr:rowOff>
    </xdr:from>
    <xdr:to>
      <xdr:col>14</xdr:col>
      <xdr:colOff>185737</xdr:colOff>
      <xdr:row>28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438F3D-CCF8-4FBF-A1BC-442817422F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1243012</xdr:colOff>
      <xdr:row>12</xdr:row>
      <xdr:rowOff>161925</xdr:rowOff>
    </xdr:from>
    <xdr:to>
      <xdr:col>14</xdr:col>
      <xdr:colOff>185737</xdr:colOff>
      <xdr:row>28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6B2FE0-C74C-442A-B830-DD0F64B9C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0</xdr:row>
      <xdr:rowOff>104775</xdr:rowOff>
    </xdr:from>
    <xdr:to>
      <xdr:col>11</xdr:col>
      <xdr:colOff>371475</xdr:colOff>
      <xdr:row>13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98A690-BAF9-444F-A8E9-955AB8EE2F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371474</xdr:colOff>
      <xdr:row>15</xdr:row>
      <xdr:rowOff>95249</xdr:rowOff>
    </xdr:from>
    <xdr:to>
      <xdr:col>11</xdr:col>
      <xdr:colOff>38099</xdr:colOff>
      <xdr:row>33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402642-8A20-451E-82C5-7908924D4A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2</xdr:row>
      <xdr:rowOff>9525</xdr:rowOff>
    </xdr:from>
    <xdr:to>
      <xdr:col>15</xdr:col>
      <xdr:colOff>438150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78DE16-B656-44C2-B95B-197B6CEF72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28575</xdr:colOff>
      <xdr:row>1</xdr:row>
      <xdr:rowOff>142875</xdr:rowOff>
    </xdr:from>
    <xdr:to>
      <xdr:col>23</xdr:col>
      <xdr:colOff>333375</xdr:colOff>
      <xdr:row>16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322F68-80E2-497B-BAFF-773BB33848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</xdr:row>
      <xdr:rowOff>123825</xdr:rowOff>
    </xdr:from>
    <xdr:to>
      <xdr:col>22</xdr:col>
      <xdr:colOff>504825</xdr:colOff>
      <xdr:row>32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AB1C0B-F9B8-4988-9F07-AC2803F63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74BB9A-8C89-49AE-8A26-574C17DED61A}" name="Data" displayName="Data" ref="A1:AN37" totalsRowShown="0" headerRowDxfId="186" dataDxfId="184" headerRowBorderDxfId="185" tableBorderDxfId="183" totalsRowBorderDxfId="182">
  <autoFilter ref="A1:AN37" xr:uid="{4B85C8C0-D087-4D48-9E65-AF70C439B36D}"/>
  <tableColumns count="40">
    <tableColumn id="1" xr3:uid="{537F76B1-0773-408D-AD11-67AD04BFF52D}" name="Date" dataDxfId="181"/>
    <tableColumn id="2" xr3:uid="{0008A3F2-641C-4618-8519-1BB2BB8CD8F1}" name="AS (Acc. Suspects)" dataDxfId="180"/>
    <tableColumn id="33" xr3:uid="{B1F41BDB-6F83-45BD-886D-945164699B24}" name="AC (Acc. Confirmed)" dataDxfId="179"/>
    <tableColumn id="35" xr3:uid="{D8AF82E6-615D-4268-9F5D-45734AB5BB49}" name="AR (Acc. Recovered)" dataDxfId="178"/>
    <tableColumn id="34" xr3:uid="{27A2DFCD-0B9B-4F48-B9EF-2777BE72D531}" name="AD (Acc. Deaths)" dataDxfId="177"/>
    <tableColumn id="39" xr3:uid="{A6FE9DB6-7EF5-4D96-B970-1E4084DE08C6}" name="AN (Acc. Negatives)" dataDxfId="176"/>
    <tableColumn id="38" xr3:uid="{F3572767-B889-4E30-A84E-C02E3F871279}" name="AH (Acc. Hospital)" dataDxfId="175"/>
    <tableColumn id="40" xr3:uid="{904CA045-71CF-4120-9C54-29CFD3B51156}" name="AI (Acc. ICU)" dataDxfId="174"/>
    <tableColumn id="37" xr3:uid="{1713B47D-516C-43E5-BB78-70FCE1C56DFC}" name="AL (Acc. Pending Lab)" dataDxfId="173"/>
    <tableColumn id="36" xr3:uid="{14A03D4F-82FF-430E-B0F4-6CB3B0E8AFA8}" name="AV (Acc. Surveillance)" dataDxfId="172"/>
    <tableColumn id="3" xr3:uid="{B05831DB-9EFA-484C-8251-3E968EF874D8}" name="DNS (Daily New Suspects)" dataDxfId="171"/>
    <tableColumn id="44" xr3:uid="{77353AAF-2FDA-4BBD-8786-4C210674B1BF}" name="DNC (Daily New Confirmed)" dataDxfId="170"/>
    <tableColumn id="45" xr3:uid="{C6181719-CC5E-4E1A-AC6B-2A5D74E2B3E8}" name="DNR (Daily New Recovered)" dataDxfId="169"/>
    <tableColumn id="46" xr3:uid="{51A594EE-5359-44DA-B689-56648C363749}" name="DND (Daily New Deaths)" dataDxfId="168"/>
    <tableColumn id="47" xr3:uid="{B7648E74-EBC4-484E-88B3-0045CEEB410F}" name="DNN (Daily New Negatives)" dataDxfId="167">
      <calculatedColumnFormula>Data[[#This Row],[AN (Acc. Negatives)]]-F1</calculatedColumnFormula>
    </tableColumn>
    <tableColumn id="42" xr3:uid="{737786A2-9F98-4CD5-AECE-E2E2D3BADFF1}" name="DNH (Daily New Hospital)" dataDxfId="166">
      <calculatedColumnFormula>Data[[#This Row],[AH (Acc. Hospital)]]-G1</calculatedColumnFormula>
    </tableColumn>
    <tableColumn id="43" xr3:uid="{BFCA8C58-56C5-48D8-B0D3-B4B44031A59A}" name="DNI (Daily New ICU)" dataDxfId="165">
      <calculatedColumnFormula>Data[[#This Row],[AI (Acc. ICU)]]-H1</calculatedColumnFormula>
    </tableColumn>
    <tableColumn id="48" xr3:uid="{6CACEBF4-593A-46BC-A478-6480A9259D84}" name="DNL (Daily New Pending Lab)" dataDxfId="164">
      <calculatedColumnFormula>Data[[#This Row],[AL (Acc. Pending Lab)]]-I1</calculatedColumnFormula>
    </tableColumn>
    <tableColumn id="41" xr3:uid="{ABA14777-C6C0-4F6C-BC57-D83D38487AE9}" name="DNV (Daily New Surveillance)" dataDxfId="163">
      <calculatedColumnFormula>Data[[#This Row],[AV (Acc. Surveillance)]]-J1</calculatedColumnFormula>
    </tableColumn>
    <tableColumn id="49" xr3:uid="{DE0E97D8-28EF-47F0-8805-8CD1C1585AC7}" name="Active Cases" dataDxfId="162">
      <calculatedColumnFormula>(Data[[#This Row],[AC (Acc. Confirmed)]])-(Data[[#This Row],[AR (Acc. Recovered)]]+Data[[#This Row],[AD (Acc. Deaths)]])</calculatedColumnFormula>
    </tableColumn>
    <tableColumn id="53" xr3:uid="{9C475E65-DFCB-436A-AD23-8D3E4AD41443}" name="DNS / Prev AS" dataDxfId="161">
      <calculatedColumnFormula>Data[[#This Row],[DNS (Daily New Suspects)]]/B1</calculatedColumnFormula>
    </tableColumn>
    <tableColumn id="50" xr3:uid="{F83577D1-CD7F-4B76-8269-2AAC4EE28699}" name="DNC / Prev AC" dataDxfId="160">
      <calculatedColumnFormula>Data[[#This Row],[DNC (Daily New Confirmed)]]/C1</calculatedColumnFormula>
    </tableColumn>
    <tableColumn id="56" xr3:uid="{9C72D354-7A51-4C64-8E4D-6DD3F10A82AE}" name="DNR / Prev AR" dataDxfId="159" dataCellStyle="Percent">
      <calculatedColumnFormula>Data[[#This Row],[DNR (Daily New Recovered)]]/D1</calculatedColumnFormula>
    </tableColumn>
    <tableColumn id="57" xr3:uid="{C219B621-113A-4218-B8D9-7CBAFE2631DD}" name="DND / Prev AD" dataDxfId="158" dataCellStyle="Percent">
      <calculatedColumnFormula>Data[[#This Row],[DND (Daily New Deaths)]]/E1</calculatedColumnFormula>
    </tableColumn>
    <tableColumn id="58" xr3:uid="{00EF6CA8-850A-4528-96CE-B66FA03F79D4}" name="Dif DNS vs Prev DNS" dataDxfId="157" dataCellStyle="Comma">
      <calculatedColumnFormula>Data[[#This Row],[DNS (Daily New Suspects)]]-K1</calculatedColumnFormula>
    </tableColumn>
    <tableColumn id="54" xr3:uid="{73F5E75A-2729-485C-9F78-BC5C00CF8374}" name="Dif DNC vs Prev DNC" dataDxfId="156" dataCellStyle="Percent">
      <calculatedColumnFormula>Data[[#This Row],[DNC (Daily New Confirmed)]]-L1</calculatedColumnFormula>
    </tableColumn>
    <tableColumn id="60" xr3:uid="{A41CC914-5342-480D-A1C2-03187BEF256A}" name="AC % AS" dataDxfId="155" dataCellStyle="Percent">
      <calculatedColumnFormula>Data[[#This Row],[AC (Acc. Confirmed)]]/Data[[#This Row],[AS (Acc. Suspects)]]</calculatedColumnFormula>
    </tableColumn>
    <tableColumn id="61" xr3:uid="{33847944-B458-4C0F-84FD-F9F641CE2A31}" name="AR % AC" dataDxfId="154" dataCellStyle="Percent">
      <calculatedColumnFormula>Data[[#This Row],[AR (Acc. Recovered)]]/Data[[#This Row],[AS (Acc. Suspects)]]</calculatedColumnFormula>
    </tableColumn>
    <tableColumn id="55" xr3:uid="{5EE34295-D892-40E8-B845-3100DD1F58B6}" name="AD % AC" dataDxfId="153" dataCellStyle="Percent">
      <calculatedColumnFormula>Data[[#This Row],[AD (Acc. Deaths)]]/Data[[#This Row],[AS (Acc. Suspects)]]</calculatedColumnFormula>
    </tableColumn>
    <tableColumn id="51" xr3:uid="{E97E275F-04DE-439A-8ACF-32433CE3A541}" name="AC % AN" dataDxfId="152">
      <calculatedColumnFormula>Data[[#This Row],[AC (Acc. Confirmed)]]/Data[[#This Row],[AN (Acc. Negatives)]]</calculatedColumnFormula>
    </tableColumn>
    <tableColumn id="66" xr3:uid="{C4A93212-B0D1-4EDC-BBB7-434A9E69C6D7}" name="AH % AC" dataDxfId="151">
      <calculatedColumnFormula>Data[[#This Row],[AH (Acc. Hospital)]]/Data[[#This Row],[AC (Acc. Confirmed)]]</calculatedColumnFormula>
    </tableColumn>
    <tableColumn id="67" xr3:uid="{FF08FDE4-B4F4-4855-A23B-2D2C917DBED6}" name="AI % AH" dataDxfId="150">
      <calculatedColumnFormula>Data[[#This Row],[AI (Acc. ICU)]]/Data[[#This Row],[AH (Acc. Hospital)]]</calculatedColumnFormula>
    </tableColumn>
    <tableColumn id="65" xr3:uid="{05B1C735-9629-4AE5-9401-D9B2E627C503}" name="AL % AS" dataDxfId="149">
      <calculatedColumnFormula>Data[[#This Row],[AL (Acc. Pending Lab)]]/Data[[#This Row],[AS (Acc. Suspects)]]</calculatedColumnFormula>
    </tableColumn>
    <tableColumn id="6" xr3:uid="{4BDCE953-A35F-4789-86A5-F98C4AA344AF}" name="AN % AS" dataDxfId="148" dataCellStyle="Percent">
      <calculatedColumnFormula>Data[[#This Row],[AN (Acc. Negatives)]]/Data[[#This Row],[AS (Acc. Suspects)]]</calculatedColumnFormula>
    </tableColumn>
    <tableColumn id="20" xr3:uid="{91D01986-5984-4F08-AC6D-83F70AB781EE}" name="DNC % DNS" dataDxfId="147">
      <calculatedColumnFormula>Data[[#This Row],[DNC (Daily New Confirmed)]]/Data[[#This Row],[DNS (Daily New Suspects)]]</calculatedColumnFormula>
    </tableColumn>
    <tableColumn id="64" xr3:uid="{A40F9A6C-FD69-41C8-BF89-8A30C5CA176D}" name="DNC % DNN" dataDxfId="146">
      <calculatedColumnFormula>Data[[#This Row],[DNC (Daily New Confirmed)]]/Data[[#This Row],[DNN (Daily New Negatives)]]</calculatedColumnFormula>
    </tableColumn>
    <tableColumn id="25" xr3:uid="{0951DA88-EDD7-4580-89E9-23D53B670CAC}" name="Report ID" dataDxfId="145"/>
    <tableColumn id="21" xr3:uid="{F7DAFDBF-582E-46C5-A32A-B945C74E2942}" name="Week" dataDxfId="144">
      <calculatedColumnFormula>WEEKNUM(Data[[#This Row],[Date]])</calculatedColumnFormula>
    </tableColumn>
    <tableColumn id="22" xr3:uid="{75E95CD2-5E14-44E8-AC6C-3D702007373D}" name="Month" dataDxfId="143">
      <calculatedColumnFormula>MONTH(Data[[#This Row],[Date]])</calculatedColumnFormula>
    </tableColumn>
    <tableColumn id="23" xr3:uid="{17EBFFFD-C3E6-4217-8A7D-0CC76F549881}" name="Weekday" dataDxfId="142">
      <calculatedColumnFormula>WEEKDAY(Data[[#This Row],[Date]])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717DE98-B972-4C85-A3EE-9AD6570D6775}" name="Table16" displayName="Table16" ref="A1:V45" totalsRowShown="0" headerRowDxfId="141" dataDxfId="140" tableBorderDxfId="139">
  <autoFilter ref="A1:V45" xr:uid="{716D28C0-68F1-4C1C-B6EF-EFA31419B3FF}"/>
  <tableColumns count="22">
    <tableColumn id="1" xr3:uid="{CC312805-C04E-435F-BA24-914049467069}" name="Date" dataDxfId="138"/>
    <tableColumn id="2" xr3:uid="{F34A53F9-9834-4D04-A6E3-9C0E752F5DA2}" name="AC Norte" dataDxfId="137"/>
    <tableColumn id="3" xr3:uid="{7B3810AB-4DDF-4FC0-B031-B2DB14FCEDD0}" name="AD Norte" dataDxfId="136"/>
    <tableColumn id="4" xr3:uid="{9CDB8A2D-A353-4030-8ECA-162E3816C67C}" name="AR Norte" dataDxfId="135"/>
    <tableColumn id="5" xr3:uid="{36BCF0D9-72A6-4E78-8DDB-14EEDA107F2C}" name="AC Centro" dataDxfId="134"/>
    <tableColumn id="6" xr3:uid="{EE2C00D5-9C8A-4033-A061-691D5927E71F}" name="AD Centro" dataDxfId="133"/>
    <tableColumn id="7" xr3:uid="{7EE275A1-41B2-4817-91F0-8F0888F5812E}" name="AR Centro" dataDxfId="132"/>
    <tableColumn id="8" xr3:uid="{C5A6E775-87FA-47CA-AB7C-9ADF1E24BB28}" name="AC LVT" dataDxfId="131"/>
    <tableColumn id="9" xr3:uid="{191C6701-B51F-44F9-90F7-545DAD124133}" name="AD LVT" dataDxfId="130"/>
    <tableColumn id="10" xr3:uid="{2F528A8A-6118-4A03-9B76-68660FFEA791}" name="AR LVT" dataDxfId="129"/>
    <tableColumn id="11" xr3:uid="{F523C3C2-54B8-4B6E-B97B-A2E81BD7D6EB}" name="AC Alentejo" dataDxfId="128"/>
    <tableColumn id="12" xr3:uid="{B9F8FFBA-31A4-4754-A693-6C4BBB0A78CB}" name="AD Alentejo" dataDxfId="127"/>
    <tableColumn id="13" xr3:uid="{8FCACCF3-03AD-4891-94BD-26B7D81FC234}" name="AR Alentejo" dataDxfId="126"/>
    <tableColumn id="14" xr3:uid="{E8CB9EF7-EE2A-4030-AC64-28DB1C6B53B2}" name="AC Algarve" dataDxfId="125"/>
    <tableColumn id="15" xr3:uid="{B05E5CC3-8487-47EB-BBA8-C150F71C51AD}" name="AD Algarve" dataDxfId="124"/>
    <tableColumn id="16" xr3:uid="{75D4ABCA-D534-4F74-95C5-B6C8C5D2A4E2}" name="AR Algarve" dataDxfId="123"/>
    <tableColumn id="17" xr3:uid="{E7CED1AF-CB51-44E8-9A33-1D32F56886BA}" name="AC Açores" dataDxfId="122"/>
    <tableColumn id="18" xr3:uid="{AF019EE5-A0E2-4862-8253-2833AD481C3F}" name="AD Açores" dataDxfId="121"/>
    <tableColumn id="19" xr3:uid="{E2D43AA8-8B24-4CCB-9D65-D8687AE6DF7D}" name="AR Açores" dataDxfId="120"/>
    <tableColumn id="20" xr3:uid="{724EA442-91C0-4629-A3AB-3326ADF33032}" name="AC Madeira" dataDxfId="119"/>
    <tableColumn id="21" xr3:uid="{D330CD24-8A6B-49A0-AEE0-25C9694CA2E1}" name="AD Madeira" dataDxfId="118"/>
    <tableColumn id="22" xr3:uid="{14769248-796C-452F-AE9A-6857EA27C42C}" name="AR Madeira" dataDxfId="11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2DA5E9B-6785-4C19-BB56-14E62BDB5F1B}" name="Table17" displayName="Table17" ref="A1:AE46" totalsRowShown="0" headerRowDxfId="116" dataDxfId="115">
  <autoFilter ref="A1:AE46" xr:uid="{02C0ADC7-512F-4BCE-B0EB-B87864B3F40F}"/>
  <tableColumns count="31">
    <tableColumn id="1" xr3:uid="{7050856C-DAD5-46C1-94CB-F88CE63D6337}" name="Date" dataDxfId="114"/>
    <tableColumn id="2" xr3:uid="{F1E19F5D-9B72-4546-8A78-A473DBEE8D9E}" name="00-09 M" dataDxfId="113"/>
    <tableColumn id="3" xr3:uid="{9FB683CA-0E87-4D77-AC57-F197191806E1}" name="00-09 F" dataDxfId="112"/>
    <tableColumn id="4" xr3:uid="{7E989C5A-1393-43FE-948F-995B243B53F1}" name="10-19 M" dataDxfId="111"/>
    <tableColumn id="5" xr3:uid="{DE3B0931-F62E-4572-9C56-56A738B55734}" name="10-19 F" dataDxfId="110"/>
    <tableColumn id="6" xr3:uid="{3678CB35-3E5E-4FE2-B6AA-B10D51826EF6}" name="20-29 M" dataDxfId="109"/>
    <tableColumn id="7" xr3:uid="{942A829D-A0A2-4614-8344-DB2CDC75D905}" name="20-29 F" dataDxfId="108"/>
    <tableColumn id="8" xr3:uid="{61818E1C-4FB0-47DB-B5A1-92CA0C27518E}" name="30-39 M" dataDxfId="107"/>
    <tableColumn id="9" xr3:uid="{B8D82C18-77EF-47BB-8912-A31E7103B768}" name="30-39 F" dataDxfId="106"/>
    <tableColumn id="10" xr3:uid="{46744610-3A23-4696-B5AD-E67D24EAA336}" name="40-49 M" dataDxfId="105"/>
    <tableColumn id="11" xr3:uid="{04FF77FC-7E26-475D-BD0D-60DBA85BCD81}" name="40-49 F" dataDxfId="104"/>
    <tableColumn id="12" xr3:uid="{D04A60E5-DE7D-4062-9245-6C3FEFB46A07}" name="50-59 M" dataDxfId="103"/>
    <tableColumn id="13" xr3:uid="{E5079768-93E3-4EF8-93FB-57071EEF3DC9}" name="50-59 F" dataDxfId="102"/>
    <tableColumn id="14" xr3:uid="{5B5F27A7-CF66-43F7-A51E-E8BB0BCC75BD}" name="60-69 M" dataDxfId="101"/>
    <tableColumn id="15" xr3:uid="{90514E53-00C7-4279-B156-7ABBE6A75591}" name="60-69 F" dataDxfId="100"/>
    <tableColumn id="16" xr3:uid="{BAA1495B-4924-47BB-BCD7-6B756CBAFB90}" name="70-79 M" dataDxfId="99"/>
    <tableColumn id="17" xr3:uid="{E368277F-631F-491D-907E-235696352712}" name="70-79 F" dataDxfId="98"/>
    <tableColumn id="18" xr3:uid="{2C9246C7-8738-46F3-B09E-510CAE05F203}" name="80+ M" dataDxfId="97"/>
    <tableColumn id="19" xr3:uid="{05127985-2E2C-4651-B044-0430F0F6F52C}" name="80+ F" dataDxfId="96"/>
    <tableColumn id="20" xr3:uid="{00F3BFA4-247C-4328-BC13-3E31980DF422}" name="Total" dataDxfId="95"/>
    <tableColumn id="21" xr3:uid="{639D2BFD-7297-42C0-A805-58CFDA90E37C}" name="Total M" dataDxfId="94"/>
    <tableColumn id="22" xr3:uid="{5B392D7C-BC0B-4C15-8637-161453AC7C2D}" name="Total F" dataDxfId="93"/>
    <tableColumn id="23" xr3:uid="{AF50D3C7-AD1F-469F-B0C9-DCA651EB1EC4}" name="Total 00-09" dataDxfId="92"/>
    <tableColumn id="24" xr3:uid="{D05910C3-FE3E-49B6-90F0-0D0BE865F5EB}" name="Total 10-19" dataDxfId="91"/>
    <tableColumn id="25" xr3:uid="{D252DEF6-43BC-407F-A5A6-575482DD293A}" name="Total 20-29" dataDxfId="90"/>
    <tableColumn id="26" xr3:uid="{16D7547D-3043-4114-AB74-C13D6DBCE3A7}" name="Total 30-39" dataDxfId="89"/>
    <tableColumn id="27" xr3:uid="{CEEC366B-4A9B-4434-A64D-E2B46464D1A0}" name="Total 40-49" dataDxfId="88"/>
    <tableColumn id="28" xr3:uid="{093D6877-36F1-4707-A4FC-3F965935E74B}" name="Total 50-59" dataDxfId="87"/>
    <tableColumn id="29" xr3:uid="{52665D76-598D-4617-8183-66F958F22691}" name="Total 60-69" dataDxfId="86"/>
    <tableColumn id="30" xr3:uid="{750A35CF-D196-4FDF-B40C-FD2621450DA8}" name="Total 70-79" dataDxfId="85"/>
    <tableColumn id="31" xr3:uid="{D902CA3E-BD38-4DAF-B639-9D151EDBD3CC}" name="Total 80+" dataDxfId="8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5DD42AC-ACE7-4257-BEA2-8D291A96C0CA}" name="Table15" displayName="Table15" ref="A1:H51" totalsRowShown="0" headerRowDxfId="83" dataDxfId="82" dataCellStyle="Percent">
  <autoFilter ref="A1:H51" xr:uid="{A78F4D72-024E-4CA8-A7A0-30EBD24EC1AA}"/>
  <tableColumns count="8">
    <tableColumn id="1" xr3:uid="{CF64E061-AFFE-4BC7-9645-CF6840F3D0C7}" name="Date" dataDxfId="81"/>
    <tableColumn id="2" xr3:uid="{BF18176E-0495-4890-B824-78A749CE1EFB}" name="Fever" dataDxfId="80" dataCellStyle="Percent"/>
    <tableColumn id="3" xr3:uid="{8F89F8A2-D8D1-4FA4-9FF3-4AE1FE645F05}" name="Cough" dataDxfId="79" dataCellStyle="Percent"/>
    <tableColumn id="4" xr3:uid="{528A2345-489E-4354-9957-978EE37AEFE3}" name="Breathing Difficulties" dataDxfId="78" dataCellStyle="Percent"/>
    <tableColumn id="5" xr3:uid="{1F52073C-6C2B-4753-97B5-7DEBFC25358B}" name="Cefaleia" dataDxfId="77" dataCellStyle="Percent"/>
    <tableColumn id="6" xr3:uid="{94D8D17B-7500-482D-8D2A-245E98D07015}" name="Muscle Pain" dataDxfId="76" dataCellStyle="Percent"/>
    <tableColumn id="7" xr3:uid="{75B53319-BF28-4386-9025-FF891994023D}" name="Weakness" dataDxfId="75" dataCellStyle="Percent"/>
    <tableColumn id="8" xr3:uid="{4144A88C-3D61-4F0A-8922-32C381201045}" name="% Cases" dataDxfId="74" dataCellStyle="Percent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620982-D3AB-48F7-8BD9-EF6AC574CF75}" name="Table9" displayName="Table9" ref="A1:AE45" totalsRowShown="0" headerRowDxfId="73" dataDxfId="72">
  <autoFilter ref="A1:AE45" xr:uid="{047AEC0F-50FA-441C-A1B8-AF38025172DC}"/>
  <tableColumns count="31">
    <tableColumn id="1" xr3:uid="{7F4E97FC-A206-431D-B8CE-8B178487A439}" name="Date" dataDxfId="71"/>
    <tableColumn id="2" xr3:uid="{71E73F4C-2E09-40FA-8B05-C533A9A94FDC}" name="00-09 M" dataDxfId="70"/>
    <tableColumn id="3" xr3:uid="{FBBCD7E8-B33A-48D5-8A1F-6D8F4C00D1AB}" name="00-09 F" dataDxfId="69"/>
    <tableColumn id="4" xr3:uid="{E7A35254-8CCD-48CC-B523-48CF4BDA2A09}" name="10-19 M" dataDxfId="68"/>
    <tableColumn id="5" xr3:uid="{438B48ED-5C59-44FD-BBF8-0DB51A920E87}" name="10-19 F" dataDxfId="67"/>
    <tableColumn id="6" xr3:uid="{D7F0FD54-F77B-43C6-A924-3F35AFAC7EE0}" name="20-29 M" dataDxfId="66"/>
    <tableColumn id="7" xr3:uid="{2AF21253-3D08-445F-A078-969B3D1392C6}" name="20-29 F" dataDxfId="65"/>
    <tableColumn id="8" xr3:uid="{5AF1D027-5286-499B-A222-335014A353BE}" name="30-39 M" dataDxfId="64"/>
    <tableColumn id="9" xr3:uid="{0BE71BC2-843F-47B7-8641-7BEBEA29F431}" name="30-39 F" dataDxfId="63"/>
    <tableColumn id="10" xr3:uid="{E04C7A7C-45A1-4E5B-8F64-FC696D0FD24B}" name="40-49 M" dataDxfId="62"/>
    <tableColumn id="11" xr3:uid="{15E822E6-71D8-4C82-9488-DA4D32251582}" name="40-49 F" dataDxfId="61"/>
    <tableColumn id="12" xr3:uid="{7DE54C12-6FB4-4348-BEF4-E0461728FCEC}" name="50-59 M" dataDxfId="60"/>
    <tableColumn id="13" xr3:uid="{AAB36846-43A8-495A-81FF-35880082A759}" name="50-59 F" dataDxfId="59"/>
    <tableColumn id="14" xr3:uid="{C96802F4-1AE2-4D78-B177-729F1031AF6C}" name="60-69 M" dataDxfId="58"/>
    <tableColumn id="15" xr3:uid="{3BDFE657-2993-4EFE-95F8-A60363BEF897}" name="60-69 F" dataDxfId="57"/>
    <tableColumn id="16" xr3:uid="{970C9B1A-276C-48C8-9904-BF52B96574A5}" name="70-79 M" dataDxfId="56"/>
    <tableColumn id="17" xr3:uid="{9A24E52D-C94F-492C-BA75-AD8680423C15}" name="70-79 F" dataDxfId="55"/>
    <tableColumn id="18" xr3:uid="{1ADAA5DD-400B-4B54-A3E7-3BC51EDDA740}" name="80+ M" dataDxfId="54"/>
    <tableColumn id="19" xr3:uid="{C1318C6C-3089-4BC6-9FFD-D303EB20D5C8}" name="80+ F" dataDxfId="53"/>
    <tableColumn id="20" xr3:uid="{A8805D79-C20C-4688-9D15-F52AFEA3EF18}" name="Total" dataDxfId="52"/>
    <tableColumn id="21" xr3:uid="{39A8224D-9EDF-41B0-A4BE-475E4A4CC199}" name="Total M" dataDxfId="51"/>
    <tableColumn id="22" xr3:uid="{B53CCC57-8388-4829-B9A5-2B9D2FC1B347}" name="Total F" dataDxfId="50"/>
    <tableColumn id="23" xr3:uid="{F9B713DE-97EA-43B8-AA82-6F2A4C98A998}" name="Total 00-09" dataDxfId="49"/>
    <tableColumn id="24" xr3:uid="{420DF660-0CC1-403C-8620-8F38B18DBD41}" name="Total 10-19" dataDxfId="48"/>
    <tableColumn id="25" xr3:uid="{B7A6666F-D2AC-478E-B3DC-4237C73F0DD0}" name="Total 20-29" dataDxfId="47"/>
    <tableColumn id="26" xr3:uid="{59E2C8AC-CF4F-44ED-8D85-05FE8104E2FD}" name="Total 30-39" dataDxfId="46"/>
    <tableColumn id="27" xr3:uid="{90056579-466D-4DB6-A3A3-1EE8A138F641}" name="Total 40-49" dataDxfId="45"/>
    <tableColumn id="28" xr3:uid="{D9A5F6C6-ACE2-4A39-975D-796CF5408109}" name="Total 50-59" dataDxfId="44"/>
    <tableColumn id="29" xr3:uid="{0F467BB6-0302-48EE-8AE2-F84C4FFAC063}" name="Total 60-69" dataDxfId="43"/>
    <tableColumn id="30" xr3:uid="{5626C75E-6B25-47B8-88C8-65D2BBF58B4B}" name="Total 70-79" dataDxfId="42"/>
    <tableColumn id="31" xr3:uid="{19289A03-FFBD-4D20-AF71-46EFED0AD41B}" name="Total 80+" dataDxfId="41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8B474E-7313-4CDA-898A-F42D1BB90707}" name="Table4" displayName="Table4" ref="A1:H87" totalsRowShown="0" headerRowDxfId="40" dataDxfId="39" tableBorderDxfId="38" dataCellStyle="Comma">
  <autoFilter ref="A1:H87" xr:uid="{F215F903-A661-4A02-88A8-B5EF1B6BD985}"/>
  <tableColumns count="8">
    <tableColumn id="1" xr3:uid="{FE63B76F-DE7C-4023-925A-5B0E6DE82229}" name="Timeline" dataDxfId="37"/>
    <tableColumn id="2" xr3:uid="{76C9CB77-B863-4452-ACBD-78363520B942}" name="Actuals" dataDxfId="36" dataCellStyle="Comma"/>
    <tableColumn id="8" xr3:uid="{9D2B7334-C487-4B3F-A351-AE3E5C398D0B}" name="FCT0401" dataDxfId="6" dataCellStyle="Comma"/>
    <tableColumn id="7" xr3:uid="{5D3CA04C-8242-41E1-B07A-94E95B8E917C}" name="FCT0331" dataDxfId="35" dataCellStyle="Comma"/>
    <tableColumn id="6" xr3:uid="{3710A67A-91F2-43DE-B91A-C84C32048B9A}" name="FCT330" dataDxfId="34" dataCellStyle="Comma"/>
    <tableColumn id="5" xr3:uid="{D8FBD313-8CA7-46DA-A7E2-48E8385395ED}" name="FCT0329" dataDxfId="33" dataCellStyle="Comma"/>
    <tableColumn id="3" xr3:uid="{3D0DE8D3-36AD-43B3-8007-CC9DC167A0C2}" name="FCT0328" dataDxfId="32" dataCellStyle="Comma"/>
    <tableColumn id="4" xr3:uid="{1503E8D9-37AB-49BD-BEFE-2B53D0459014}" name="FCT0327" dataDxfId="31" dataCellStyle="Comma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60763A3-FF18-4BDC-9041-AE3A1E960279}" name="Table12" displayName="Table12" ref="A1:E66" totalsRowShown="0">
  <autoFilter ref="A1:E66" xr:uid="{A5701A4F-2ABF-466A-A090-6FB11F073E0A}"/>
  <tableColumns count="5">
    <tableColumn id="1" xr3:uid="{D7C48A64-BCDE-4A76-AC1C-367D29210062}" name="Timeline" dataDxfId="30"/>
    <tableColumn id="2" xr3:uid="{4FEFACDE-EA69-4921-A35D-19CD8E1FE36B}" name="Values"/>
    <tableColumn id="3" xr3:uid="{6E902417-8F6D-425D-80A8-CDCD3767153A}" name="Forecast" dataDxfId="29">
      <calculatedColumnFormula>_xlfn.FORECAST.ETS(A2,$B$2:$B$36,$A$2:$A$36,1,1)</calculatedColumnFormula>
    </tableColumn>
    <tableColumn id="4" xr3:uid="{A44EFDFF-B0D2-4148-8F89-72FCE1F91610}" name="Lower Confidence Bound" dataDxfId="28">
      <calculatedColumnFormula>C2-_xlfn.FORECAST.ETS.CONFINT(A2,$B$2:$B$36,$A$2:$A$36,0.95,1,1)</calculatedColumnFormula>
    </tableColumn>
    <tableColumn id="5" xr3:uid="{FDAAF521-B8AD-4EE6-82F1-8EA8B8A71147}" name="Upper Confidence Bound" dataDxfId="27">
      <calculatedColumnFormula>C2+_xlfn.FORECAST.ETS.CONFINT(A2,$B$2:$B$36,$A$2:$A$36,0.95,1,1)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9089746-2172-4336-BA53-522A1504BDFC}" name="Table13" displayName="Table13" ref="G1:H8" totalsRowShown="0">
  <autoFilter ref="G1:H8" xr:uid="{BF56EDD7-424E-4824-B140-3DE01AE29C37}"/>
  <tableColumns count="2">
    <tableColumn id="1" xr3:uid="{9D7A56FB-90E2-4D65-8819-247D9ED43683}" name="Statistic"/>
    <tableColumn id="2" xr3:uid="{E1FAE6F6-F0D7-451C-89C2-943346338764}" name="Value" dataDxfId="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5B93C5-3BC5-495B-8DB0-4D3762E0C64D}" name="Table5" displayName="Table5" ref="A1:E87" totalsRowShown="0">
  <autoFilter ref="A1:E87" xr:uid="{BFE929FB-87D9-4EDA-BD98-42D90317223E}"/>
  <tableColumns count="5">
    <tableColumn id="1" xr3:uid="{BBFEE2DE-7590-40E0-82DA-9EEA27C55CA8}" name="Timeline" dataDxfId="11"/>
    <tableColumn id="2" xr3:uid="{E959CC23-5A73-41D5-ADE0-C4F2A8D4FC58}" name="Values"/>
    <tableColumn id="3" xr3:uid="{EDDBD07E-0998-4538-834C-DE1561F05483}" name="Forecast" dataDxfId="10">
      <calculatedColumnFormula>_xlfn.FORECAST.ETS(A2,$B$2:$B$37,$A$2:$A$37,1,1)</calculatedColumnFormula>
    </tableColumn>
    <tableColumn id="4" xr3:uid="{ABD9ABEA-A2EC-4309-A696-767F0B8B3EFA}" name="Lower Confidence Bound" dataDxfId="9">
      <calculatedColumnFormula>C2-_xlfn.FORECAST.ETS.CONFINT(A2,$B$2:$B$37,$A$2:$A$37,0.95,1,1)</calculatedColumnFormula>
    </tableColumn>
    <tableColumn id="5" xr3:uid="{F663F429-995D-4C44-A8EA-0AD127F9572E}" name="Upper Confidence Bound" dataDxfId="8">
      <calculatedColumnFormula>C2+_xlfn.FORECAST.ETS.CONFINT(A2,$B$2:$B$37,$A$2:$A$37,0.95,1,1)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16C243-5835-459C-B1E9-B3C90AE5659E}" name="Table6" displayName="Table6" ref="G1:H8" totalsRowShown="0">
  <autoFilter ref="G1:H8" xr:uid="{17BC8FFC-E71F-4C29-A85D-89831FB1F525}"/>
  <tableColumns count="2">
    <tableColumn id="1" xr3:uid="{05577DE5-3077-4C3F-BC35-12BC7FB2655C}" name="Statistic"/>
    <tableColumn id="2" xr3:uid="{F07C01DA-3410-41C4-A826-0B9345B010D8}" name="Value" dataDxfId="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4145EB7-FBE8-4E3C-BA3F-75F6EB17DE4B}" name="Table14" displayName="Table14" ref="A1:H87" totalsRowShown="0" headerRowDxfId="25" dataDxfId="24">
  <autoFilter ref="A1:H87" xr:uid="{55C7C5FF-BF58-4905-B69E-C7F94EE3A837}"/>
  <tableColumns count="8">
    <tableColumn id="1" xr3:uid="{517BE8E7-591D-46F8-B234-3EF76B78A8F9}" name="Timeline" dataDxfId="23"/>
    <tableColumn id="2" xr3:uid="{1AE710DC-7759-41C5-A500-5EF63D1BA08E}" name="Actuals" dataDxfId="22" dataCellStyle="Comma"/>
    <tableColumn id="8" xr3:uid="{9EC10721-43B9-444F-9C37-88A3CEB75D96}" name="FCT0401" dataDxfId="0" dataCellStyle="Comma"/>
    <tableColumn id="7" xr3:uid="{7D2A9759-75A8-4F81-A8B5-275D2257C718}" name="FCT0331" dataDxfId="21" dataCellStyle="Comma"/>
    <tableColumn id="6" xr3:uid="{019D8939-DC93-452C-8A1A-D158464B0ED7}" name="FCT0330" dataDxfId="20" dataCellStyle="Comma"/>
    <tableColumn id="4" xr3:uid="{7D5DDC68-F773-4B80-AE69-2070101A7700}" name="FCT0329" dataDxfId="19" dataCellStyle="Comma"/>
    <tableColumn id="5" xr3:uid="{378540BE-10CE-4A1C-9BD2-ECA3074D046B}" name="FCT0328" dataDxfId="18" dataCellStyle="Comma"/>
    <tableColumn id="3" xr3:uid="{E9BC202A-278C-4191-A924-F7FD31E1146E}" name="FCT0327" dataDxfId="17" dataCellStyle="Comma">
      <calculatedColumnFormula>_xlfn.FORECAST.ETS(A2,$B$2:$B$32,$A$2:$A$32,1,1)</calculatedColumnFormula>
    </tableColumn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DDD2C6E-778F-4496-854B-3BF757D1B2BD}" name="Table18" displayName="Table18" ref="A1:E66" totalsRowShown="0">
  <autoFilter ref="A1:E66" xr:uid="{64D7B502-3DBA-4233-8FD6-83C731038D5F}"/>
  <tableColumns count="5">
    <tableColumn id="1" xr3:uid="{14CA04C8-4A35-4C3E-A1A8-5C77289B199B}" name="Timeline" dataDxfId="16"/>
    <tableColumn id="2" xr3:uid="{1DEBA356-824E-4092-A75E-8D68063318BC}" name="Values"/>
    <tableColumn id="3" xr3:uid="{7A23D0AF-EAC6-4156-A8D8-2E164CA72EB7}" name="Forecast" dataDxfId="15">
      <calculatedColumnFormula>_xlfn.FORECAST.ETS(A2,$B$2:$B$36,$A$2:$A$36,1,1)</calculatedColumnFormula>
    </tableColumn>
    <tableColumn id="4" xr3:uid="{7EAD233C-54CA-4789-A901-911B1D60A260}" name="Lower Confidence Bound" dataDxfId="14">
      <calculatedColumnFormula>C2-_xlfn.FORECAST.ETS.CONFINT(A2,$B$2:$B$36,$A$2:$A$36,0.95,1,1)</calculatedColumnFormula>
    </tableColumn>
    <tableColumn id="5" xr3:uid="{2376C211-0721-492F-BCDB-F8D988436E00}" name="Upper Confidence Bound" dataDxfId="13">
      <calculatedColumnFormula>C2+_xlfn.FORECAST.ETS.CONFINT(A2,$B$2:$B$36,$A$2:$A$36,0.95,1,1)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FB041F8-2FEE-4A00-8DF5-068E3EF44A05}" name="Table19" displayName="Table19" ref="G1:H8" totalsRowShown="0">
  <autoFilter ref="G1:H8" xr:uid="{DCEE0A97-6634-4102-99CB-574A8A855ACA}"/>
  <tableColumns count="2">
    <tableColumn id="1" xr3:uid="{F3C26112-748A-4E65-91FB-C2D2C2C4836D}" name="Statistic"/>
    <tableColumn id="2" xr3:uid="{F89BA397-A961-40B9-A151-630928A71940}" name="Value" dataDxfId="1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516FB6-0E23-4427-88B7-4D925CFEF6D6}" name="Table7" displayName="Table7" ref="A1:E87" totalsRowShown="0">
  <autoFilter ref="A1:E87" xr:uid="{FA8B32F0-AE7E-40A2-8C04-EFC053886039}"/>
  <tableColumns count="5">
    <tableColumn id="1" xr3:uid="{A75738BA-2EA9-4019-81BF-A34284E0E5A9}" name="Timeline" dataDxfId="5"/>
    <tableColumn id="2" xr3:uid="{01C00E41-2B7B-40C0-9713-2E5C6D005AD2}" name="Values"/>
    <tableColumn id="3" xr3:uid="{D98470FB-1D85-432A-814A-94C7174F9128}" name="Forecast" dataDxfId="4">
      <calculatedColumnFormula>_xlfn.FORECAST.ETS(A2,$B$2:$B$37,$A$2:$A$37,1,1)</calculatedColumnFormula>
    </tableColumn>
    <tableColumn id="4" xr3:uid="{2643087F-53A2-4CC1-9233-672D51EBC3C4}" name="Lower Confidence Bound" dataDxfId="3">
      <calculatedColumnFormula>C2-_xlfn.FORECAST.ETS.CONFINT(A2,$B$2:$B$37,$A$2:$A$37,0.95,1,1)</calculatedColumnFormula>
    </tableColumn>
    <tableColumn id="5" xr3:uid="{B37BF0BB-77FF-4043-B24D-27DF125AA57B}" name="Upper Confidence Bound" dataDxfId="2">
      <calculatedColumnFormula>C2+_xlfn.FORECAST.ETS.CONFINT(A2,$B$2:$B$37,$A$2:$A$37,0.95,1,1)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B048C3-8D1A-4603-AB4C-EBD7FCE3F7C7}" name="Table8" displayName="Table8" ref="G1:H8" totalsRowShown="0">
  <autoFilter ref="G1:H8" xr:uid="{9906C1E4-2B73-4B3C-B45E-D99003D80B4D}"/>
  <tableColumns count="2">
    <tableColumn id="1" xr3:uid="{9B8D1798-3EA4-4871-B7FC-8ECCF8E57DE9}" name="Statistic"/>
    <tableColumn id="2" xr3:uid="{12CE29E3-25D9-4194-972B-817D58E230EC}" name="Valu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BEF7-1EBF-4C6F-A5A0-018842EA1507}">
  <dimension ref="A1:AN37"/>
  <sheetViews>
    <sheetView workbookViewId="0">
      <pane ySplit="1" topLeftCell="A2" activePane="bottomLeft" state="frozen"/>
      <selection pane="bottomLeft" activeCell="B39" sqref="B39"/>
    </sheetView>
  </sheetViews>
  <sheetFormatPr defaultRowHeight="11.25" x14ac:dyDescent="0.2"/>
  <cols>
    <col min="1" max="1" width="8.42578125" style="10" bestFit="1" customWidth="1"/>
    <col min="2" max="10" width="5.7109375" style="18" customWidth="1"/>
    <col min="11" max="19" width="5.7109375" style="19" customWidth="1"/>
    <col min="20" max="20" width="9.5703125" style="20" bestFit="1" customWidth="1"/>
    <col min="21" max="24" width="5.7109375" style="20" customWidth="1"/>
    <col min="25" max="25" width="5.7109375" style="21" customWidth="1"/>
    <col min="26" max="28" width="5.7109375" style="22" customWidth="1"/>
    <col min="29" max="34" width="5.7109375" style="20" customWidth="1"/>
    <col min="35" max="36" width="5.7109375" style="10" customWidth="1"/>
    <col min="37" max="40" width="5.7109375" style="23" customWidth="1"/>
    <col min="41" max="16384" width="9.140625" style="10"/>
  </cols>
  <sheetData>
    <row r="1" spans="1:40" ht="64.5" thickBot="1" x14ac:dyDescent="0.25">
      <c r="A1" s="2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4" t="s">
        <v>18</v>
      </c>
      <c r="L1" s="4" t="s">
        <v>21</v>
      </c>
      <c r="M1" s="4" t="s">
        <v>19</v>
      </c>
      <c r="N1" s="4" t="s">
        <v>20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5" t="s">
        <v>2</v>
      </c>
      <c r="U1" s="5" t="s">
        <v>27</v>
      </c>
      <c r="V1" s="5" t="s">
        <v>28</v>
      </c>
      <c r="W1" s="5" t="s">
        <v>29</v>
      </c>
      <c r="X1" s="5" t="s">
        <v>30</v>
      </c>
      <c r="Y1" s="6" t="s">
        <v>7</v>
      </c>
      <c r="Z1" s="7" t="s">
        <v>1</v>
      </c>
      <c r="AA1" s="7" t="s">
        <v>31</v>
      </c>
      <c r="AB1" s="7" t="s">
        <v>32</v>
      </c>
      <c r="AC1" s="5" t="s">
        <v>33</v>
      </c>
      <c r="AD1" s="5" t="s">
        <v>35</v>
      </c>
      <c r="AE1" s="5" t="s">
        <v>37</v>
      </c>
      <c r="AF1" s="5" t="s">
        <v>38</v>
      </c>
      <c r="AG1" s="5" t="s">
        <v>39</v>
      </c>
      <c r="AH1" s="5" t="s">
        <v>72</v>
      </c>
      <c r="AI1" s="8" t="s">
        <v>3</v>
      </c>
      <c r="AJ1" s="8" t="s">
        <v>36</v>
      </c>
      <c r="AK1" s="9" t="s">
        <v>8</v>
      </c>
      <c r="AL1" s="9" t="s">
        <v>4</v>
      </c>
      <c r="AM1" s="9" t="s">
        <v>5</v>
      </c>
      <c r="AN1" s="9" t="s">
        <v>6</v>
      </c>
    </row>
    <row r="2" spans="1:40" ht="13.5" thickBot="1" x14ac:dyDescent="0.3">
      <c r="A2" s="11">
        <v>43887</v>
      </c>
      <c r="B2" s="26">
        <v>25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8">
        <v>25</v>
      </c>
      <c r="L2" s="28">
        <v>0</v>
      </c>
      <c r="M2" s="28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30">
        <f>(Data[[#This Row],[AC (Acc. Confirmed)]])-(Data[[#This Row],[AR (Acc. Recovered)]]+Data[[#This Row],[AD (Acc. Deaths)]])</f>
        <v>0</v>
      </c>
      <c r="U2" s="65">
        <v>0</v>
      </c>
      <c r="V2" s="65">
        <v>0</v>
      </c>
      <c r="W2" s="65">
        <v>0</v>
      </c>
      <c r="X2" s="65">
        <v>0</v>
      </c>
      <c r="Y2" s="30"/>
      <c r="Z2" s="30"/>
      <c r="AA2" s="12">
        <f>Data[[#This Row],[AC (Acc. Confirmed)]]/Data[[#This Row],[AS (Acc. Suspects)]]</f>
        <v>0</v>
      </c>
      <c r="AB2" s="13">
        <f>Data[[#This Row],[AR (Acc. Recovered)]]/Data[[#This Row],[AS (Acc. Suspects)]]</f>
        <v>0</v>
      </c>
      <c r="AC2" s="13">
        <f>Data[[#This Row],[AD (Acc. Deaths)]]/Data[[#This Row],[AS (Acc. Suspects)]]</f>
        <v>0</v>
      </c>
      <c r="AD2" s="65">
        <v>0</v>
      </c>
      <c r="AE2" s="65">
        <v>0</v>
      </c>
      <c r="AF2" s="65">
        <v>0</v>
      </c>
      <c r="AG2" s="12">
        <f>Data[[#This Row],[AL (Acc. Pending Lab)]]/Data[[#This Row],[AS (Acc. Suspects)]]</f>
        <v>0</v>
      </c>
      <c r="AH2" s="12">
        <f>Data[[#This Row],[AN (Acc. Negatives)]]/Data[[#This Row],[AS (Acc. Suspects)]]</f>
        <v>0</v>
      </c>
      <c r="AI2" s="14">
        <f>Data[[#This Row],[DNC (Daily New Confirmed)]]/Data[[#This Row],[DNS (Daily New Suspects)]]</f>
        <v>0</v>
      </c>
      <c r="AJ2" s="65">
        <v>0</v>
      </c>
      <c r="AK2" s="15" t="s">
        <v>135</v>
      </c>
      <c r="AL2" s="15">
        <f>WEEKNUM(Data[[#This Row],[Date]])</f>
        <v>9</v>
      </c>
      <c r="AM2" s="15">
        <f>MONTH(Data[[#This Row],[Date]])</f>
        <v>2</v>
      </c>
      <c r="AN2" s="16">
        <f>WEEKDAY(Data[[#This Row],[Date]])</f>
        <v>4</v>
      </c>
    </row>
    <row r="3" spans="1:40" ht="13.5" thickBot="1" x14ac:dyDescent="0.3">
      <c r="A3" s="11">
        <v>43888</v>
      </c>
      <c r="B3" s="26">
        <v>51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8">
        <v>26</v>
      </c>
      <c r="L3" s="28">
        <v>0</v>
      </c>
      <c r="M3" s="28">
        <v>0</v>
      </c>
      <c r="N3" s="29">
        <v>0</v>
      </c>
      <c r="O3" s="28">
        <f>Data[[#This Row],[AN (Acc. Negatives)]]-F2</f>
        <v>0</v>
      </c>
      <c r="P3" s="28">
        <f>Data[[#This Row],[AH (Acc. Hospital)]]-G2</f>
        <v>0</v>
      </c>
      <c r="Q3" s="28">
        <f>Data[[#This Row],[AI (Acc. ICU)]]-H2</f>
        <v>0</v>
      </c>
      <c r="R3" s="28">
        <f>Data[[#This Row],[AL (Acc. Pending Lab)]]-I2</f>
        <v>0</v>
      </c>
      <c r="S3" s="28">
        <f>Data[[#This Row],[AV (Acc. Surveillance)]]-J2</f>
        <v>0</v>
      </c>
      <c r="T3" s="30">
        <f>(Data[[#This Row],[AC (Acc. Confirmed)]])-(Data[[#This Row],[AR (Acc. Recovered)]]+Data[[#This Row],[AD (Acc. Deaths)]])</f>
        <v>0</v>
      </c>
      <c r="U3" s="12">
        <f>Data[[#This Row],[DNS (Daily New Suspects)]]/B2</f>
        <v>1.04</v>
      </c>
      <c r="V3" s="65">
        <v>0</v>
      </c>
      <c r="W3" s="65">
        <v>0</v>
      </c>
      <c r="X3" s="65">
        <v>0</v>
      </c>
      <c r="Y3" s="30">
        <f>Data[[#This Row],[DNS (Daily New Suspects)]]-K2</f>
        <v>1</v>
      </c>
      <c r="Z3" s="30">
        <f>Data[[#This Row],[DNC (Daily New Confirmed)]]-L2</f>
        <v>0</v>
      </c>
      <c r="AA3" s="12">
        <f>Data[[#This Row],[AC (Acc. Confirmed)]]/Data[[#This Row],[AS (Acc. Suspects)]]</f>
        <v>0</v>
      </c>
      <c r="AB3" s="13">
        <f>Data[[#This Row],[AR (Acc. Recovered)]]/Data[[#This Row],[AS (Acc. Suspects)]]</f>
        <v>0</v>
      </c>
      <c r="AC3" s="13">
        <f>Data[[#This Row],[AD (Acc. Deaths)]]/Data[[#This Row],[AS (Acc. Suspects)]]</f>
        <v>0</v>
      </c>
      <c r="AD3" s="65">
        <v>0</v>
      </c>
      <c r="AE3" s="65">
        <v>0</v>
      </c>
      <c r="AF3" s="65">
        <v>0</v>
      </c>
      <c r="AG3" s="12">
        <f>Data[[#This Row],[AL (Acc. Pending Lab)]]/Data[[#This Row],[AS (Acc. Suspects)]]</f>
        <v>0</v>
      </c>
      <c r="AH3" s="12">
        <f>Data[[#This Row],[AN (Acc. Negatives)]]/Data[[#This Row],[AS (Acc. Suspects)]]</f>
        <v>0</v>
      </c>
      <c r="AI3" s="14">
        <f>Data[[#This Row],[DNC (Daily New Confirmed)]]/Data[[#This Row],[DNS (Daily New Suspects)]]</f>
        <v>0</v>
      </c>
      <c r="AJ3" s="65">
        <v>0</v>
      </c>
      <c r="AK3" s="15" t="s">
        <v>135</v>
      </c>
      <c r="AL3" s="15">
        <f>WEEKNUM(Data[[#This Row],[Date]])</f>
        <v>9</v>
      </c>
      <c r="AM3" s="15">
        <f>MONTH(Data[[#This Row],[Date]])</f>
        <v>2</v>
      </c>
      <c r="AN3" s="16">
        <f>WEEKDAY(Data[[#This Row],[Date]])</f>
        <v>5</v>
      </c>
    </row>
    <row r="4" spans="1:40" ht="13.5" thickBot="1" x14ac:dyDescent="0.3">
      <c r="A4" s="11">
        <v>43889</v>
      </c>
      <c r="B4" s="26">
        <v>59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8">
        <v>8</v>
      </c>
      <c r="L4" s="28">
        <v>0</v>
      </c>
      <c r="M4" s="28">
        <v>0</v>
      </c>
      <c r="N4" s="29">
        <v>0</v>
      </c>
      <c r="O4" s="28">
        <f>Data[[#This Row],[AN (Acc. Negatives)]]-F3</f>
        <v>0</v>
      </c>
      <c r="P4" s="28">
        <f>Data[[#This Row],[AH (Acc. Hospital)]]-G3</f>
        <v>0</v>
      </c>
      <c r="Q4" s="28">
        <f>Data[[#This Row],[AI (Acc. ICU)]]-H3</f>
        <v>0</v>
      </c>
      <c r="R4" s="28">
        <f>Data[[#This Row],[AL (Acc. Pending Lab)]]-I3</f>
        <v>0</v>
      </c>
      <c r="S4" s="28">
        <f>Data[[#This Row],[AV (Acc. Surveillance)]]-J3</f>
        <v>0</v>
      </c>
      <c r="T4" s="30">
        <f>(Data[[#This Row],[AC (Acc. Confirmed)]])-(Data[[#This Row],[AR (Acc. Recovered)]]+Data[[#This Row],[AD (Acc. Deaths)]])</f>
        <v>0</v>
      </c>
      <c r="U4" s="12">
        <f>Data[[#This Row],[DNS (Daily New Suspects)]]/B3</f>
        <v>0.15686274509803921</v>
      </c>
      <c r="V4" s="65">
        <v>0</v>
      </c>
      <c r="W4" s="65">
        <v>0</v>
      </c>
      <c r="X4" s="65">
        <v>0</v>
      </c>
      <c r="Y4" s="30">
        <f>Data[[#This Row],[DNS (Daily New Suspects)]]-K3</f>
        <v>-18</v>
      </c>
      <c r="Z4" s="30">
        <f>Data[[#This Row],[DNC (Daily New Confirmed)]]-L3</f>
        <v>0</v>
      </c>
      <c r="AA4" s="12">
        <f>Data[[#This Row],[AC (Acc. Confirmed)]]/Data[[#This Row],[AS (Acc. Suspects)]]</f>
        <v>0</v>
      </c>
      <c r="AB4" s="13">
        <f>Data[[#This Row],[AR (Acc. Recovered)]]/Data[[#This Row],[AS (Acc. Suspects)]]</f>
        <v>0</v>
      </c>
      <c r="AC4" s="13">
        <f>Data[[#This Row],[AD (Acc. Deaths)]]/Data[[#This Row],[AS (Acc. Suspects)]]</f>
        <v>0</v>
      </c>
      <c r="AD4" s="65">
        <v>0</v>
      </c>
      <c r="AE4" s="65">
        <v>0</v>
      </c>
      <c r="AF4" s="65">
        <v>0</v>
      </c>
      <c r="AG4" s="12">
        <f>Data[[#This Row],[AL (Acc. Pending Lab)]]/Data[[#This Row],[AS (Acc. Suspects)]]</f>
        <v>0</v>
      </c>
      <c r="AH4" s="12">
        <f>Data[[#This Row],[AN (Acc. Negatives)]]/Data[[#This Row],[AS (Acc. Suspects)]]</f>
        <v>0</v>
      </c>
      <c r="AI4" s="14">
        <f>Data[[#This Row],[DNC (Daily New Confirmed)]]/Data[[#This Row],[DNS (Daily New Suspects)]]</f>
        <v>0</v>
      </c>
      <c r="AJ4" s="65">
        <v>0</v>
      </c>
      <c r="AK4" s="15" t="s">
        <v>135</v>
      </c>
      <c r="AL4" s="15">
        <f>WEEKNUM(Data[[#This Row],[Date]])</f>
        <v>9</v>
      </c>
      <c r="AM4" s="15">
        <f>MONTH(Data[[#This Row],[Date]])</f>
        <v>2</v>
      </c>
      <c r="AN4" s="16">
        <f>WEEKDAY(Data[[#This Row],[Date]])</f>
        <v>6</v>
      </c>
    </row>
    <row r="5" spans="1:40" ht="13.5" thickBot="1" x14ac:dyDescent="0.3">
      <c r="A5" s="11">
        <v>43890</v>
      </c>
      <c r="B5" s="26">
        <v>70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8">
        <v>11</v>
      </c>
      <c r="L5" s="28">
        <v>0</v>
      </c>
      <c r="M5" s="28">
        <v>0</v>
      </c>
      <c r="N5" s="29">
        <v>0</v>
      </c>
      <c r="O5" s="28">
        <f>Data[[#This Row],[AN (Acc. Negatives)]]-F4</f>
        <v>0</v>
      </c>
      <c r="P5" s="28">
        <f>Data[[#This Row],[AH (Acc. Hospital)]]-G4</f>
        <v>0</v>
      </c>
      <c r="Q5" s="28">
        <f>Data[[#This Row],[AI (Acc. ICU)]]-H4</f>
        <v>0</v>
      </c>
      <c r="R5" s="28">
        <f>Data[[#This Row],[AL (Acc. Pending Lab)]]-I4</f>
        <v>0</v>
      </c>
      <c r="S5" s="28">
        <f>Data[[#This Row],[AV (Acc. Surveillance)]]-J4</f>
        <v>0</v>
      </c>
      <c r="T5" s="30">
        <f>(Data[[#This Row],[AC (Acc. Confirmed)]])-(Data[[#This Row],[AR (Acc. Recovered)]]+Data[[#This Row],[AD (Acc. Deaths)]])</f>
        <v>0</v>
      </c>
      <c r="U5" s="12">
        <f>Data[[#This Row],[DNS (Daily New Suspects)]]/B4</f>
        <v>0.1864406779661017</v>
      </c>
      <c r="V5" s="65">
        <v>0</v>
      </c>
      <c r="W5" s="65">
        <v>0</v>
      </c>
      <c r="X5" s="65">
        <v>0</v>
      </c>
      <c r="Y5" s="30">
        <f>Data[[#This Row],[DNS (Daily New Suspects)]]-K4</f>
        <v>3</v>
      </c>
      <c r="Z5" s="30">
        <f>Data[[#This Row],[DNC (Daily New Confirmed)]]-L4</f>
        <v>0</v>
      </c>
      <c r="AA5" s="12">
        <f>Data[[#This Row],[AC (Acc. Confirmed)]]/Data[[#This Row],[AS (Acc. Suspects)]]</f>
        <v>0</v>
      </c>
      <c r="AB5" s="13">
        <f>Data[[#This Row],[AR (Acc. Recovered)]]/Data[[#This Row],[AS (Acc. Suspects)]]</f>
        <v>0</v>
      </c>
      <c r="AC5" s="13">
        <f>Data[[#This Row],[AD (Acc. Deaths)]]/Data[[#This Row],[AS (Acc. Suspects)]]</f>
        <v>0</v>
      </c>
      <c r="AD5" s="65">
        <v>0</v>
      </c>
      <c r="AE5" s="65">
        <v>0</v>
      </c>
      <c r="AF5" s="65">
        <v>0</v>
      </c>
      <c r="AG5" s="12">
        <f>Data[[#This Row],[AL (Acc. Pending Lab)]]/Data[[#This Row],[AS (Acc. Suspects)]]</f>
        <v>0</v>
      </c>
      <c r="AH5" s="12">
        <f>Data[[#This Row],[AN (Acc. Negatives)]]/Data[[#This Row],[AS (Acc. Suspects)]]</f>
        <v>0</v>
      </c>
      <c r="AI5" s="14">
        <f>Data[[#This Row],[DNC (Daily New Confirmed)]]/Data[[#This Row],[DNS (Daily New Suspects)]]</f>
        <v>0</v>
      </c>
      <c r="AJ5" s="65">
        <v>0</v>
      </c>
      <c r="AK5" s="15" t="s">
        <v>135</v>
      </c>
      <c r="AL5" s="15">
        <f>WEEKNUM(Data[[#This Row],[Date]])</f>
        <v>9</v>
      </c>
      <c r="AM5" s="15">
        <f>MONTH(Data[[#This Row],[Date]])</f>
        <v>2</v>
      </c>
      <c r="AN5" s="16">
        <f>WEEKDAY(Data[[#This Row],[Date]])</f>
        <v>7</v>
      </c>
    </row>
    <row r="6" spans="1:40" ht="13.5" thickBot="1" x14ac:dyDescent="0.3">
      <c r="A6" s="11">
        <v>43891</v>
      </c>
      <c r="B6" s="26">
        <v>85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7">
        <v>85</v>
      </c>
      <c r="K6" s="28">
        <v>15</v>
      </c>
      <c r="L6" s="28">
        <v>0</v>
      </c>
      <c r="M6" s="28">
        <v>0</v>
      </c>
      <c r="N6" s="29">
        <v>0</v>
      </c>
      <c r="O6" s="28">
        <f>Data[[#This Row],[AN (Acc. Negatives)]]-F5</f>
        <v>0</v>
      </c>
      <c r="P6" s="28">
        <f>Data[[#This Row],[AH (Acc. Hospital)]]-G5</f>
        <v>0</v>
      </c>
      <c r="Q6" s="28">
        <f>Data[[#This Row],[AI (Acc. ICU)]]-H5</f>
        <v>0</v>
      </c>
      <c r="R6" s="28">
        <f>Data[[#This Row],[AL (Acc. Pending Lab)]]-I5</f>
        <v>0</v>
      </c>
      <c r="S6" s="28">
        <f>Data[[#This Row],[AV (Acc. Surveillance)]]-J5</f>
        <v>85</v>
      </c>
      <c r="T6" s="30">
        <f>(Data[[#This Row],[AC (Acc. Confirmed)]])-(Data[[#This Row],[AR (Acc. Recovered)]]+Data[[#This Row],[AD (Acc. Deaths)]])</f>
        <v>0</v>
      </c>
      <c r="U6" s="12">
        <f>Data[[#This Row],[DNS (Daily New Suspects)]]/B5</f>
        <v>0.21428571428571427</v>
      </c>
      <c r="V6" s="65">
        <v>0</v>
      </c>
      <c r="W6" s="65">
        <v>0</v>
      </c>
      <c r="X6" s="65">
        <v>0</v>
      </c>
      <c r="Y6" s="30">
        <f>Data[[#This Row],[DNS (Daily New Suspects)]]-K5</f>
        <v>4</v>
      </c>
      <c r="Z6" s="30">
        <f>Data[[#This Row],[DNC (Daily New Confirmed)]]-L5</f>
        <v>0</v>
      </c>
      <c r="AA6" s="12">
        <f>Data[[#This Row],[AC (Acc. Confirmed)]]/Data[[#This Row],[AS (Acc. Suspects)]]</f>
        <v>0</v>
      </c>
      <c r="AB6" s="13">
        <f>Data[[#This Row],[AR (Acc. Recovered)]]/Data[[#This Row],[AS (Acc. Suspects)]]</f>
        <v>0</v>
      </c>
      <c r="AC6" s="13">
        <f>Data[[#This Row],[AD (Acc. Deaths)]]/Data[[#This Row],[AS (Acc. Suspects)]]</f>
        <v>0</v>
      </c>
      <c r="AD6" s="65">
        <v>0</v>
      </c>
      <c r="AE6" s="65">
        <v>0</v>
      </c>
      <c r="AF6" s="65">
        <v>0</v>
      </c>
      <c r="AG6" s="12">
        <f>Data[[#This Row],[AL (Acc. Pending Lab)]]/Data[[#This Row],[AS (Acc. Suspects)]]</f>
        <v>0</v>
      </c>
      <c r="AH6" s="12">
        <f>Data[[#This Row],[AN (Acc. Negatives)]]/Data[[#This Row],[AS (Acc. Suspects)]]</f>
        <v>0</v>
      </c>
      <c r="AI6" s="14">
        <f>Data[[#This Row],[DNC (Daily New Confirmed)]]/Data[[#This Row],[DNS (Daily New Suspects)]]</f>
        <v>0</v>
      </c>
      <c r="AJ6" s="65">
        <v>0</v>
      </c>
      <c r="AK6" s="15" t="s">
        <v>135</v>
      </c>
      <c r="AL6" s="15">
        <f>WEEKNUM(Data[[#This Row],[Date]])</f>
        <v>10</v>
      </c>
      <c r="AM6" s="15">
        <f>MONTH(Data[[#This Row],[Date]])</f>
        <v>3</v>
      </c>
      <c r="AN6" s="16">
        <f>WEEKDAY(Data[[#This Row],[Date]])</f>
        <v>1</v>
      </c>
    </row>
    <row r="7" spans="1:40" ht="13.5" thickBot="1" x14ac:dyDescent="0.3">
      <c r="A7" s="11">
        <v>43892</v>
      </c>
      <c r="B7" s="26">
        <v>85</v>
      </c>
      <c r="C7" s="26">
        <v>2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8">
        <v>0</v>
      </c>
      <c r="L7" s="28">
        <v>2</v>
      </c>
      <c r="M7" s="28">
        <v>0</v>
      </c>
      <c r="N7" s="29">
        <v>0</v>
      </c>
      <c r="O7" s="28">
        <f>Data[[#This Row],[AN (Acc. Negatives)]]-F6</f>
        <v>0</v>
      </c>
      <c r="P7" s="28">
        <f>Data[[#This Row],[AH (Acc. Hospital)]]-G6</f>
        <v>0</v>
      </c>
      <c r="Q7" s="28">
        <f>Data[[#This Row],[AI (Acc. ICU)]]-H6</f>
        <v>0</v>
      </c>
      <c r="R7" s="28">
        <f>Data[[#This Row],[AL (Acc. Pending Lab)]]-I6</f>
        <v>0</v>
      </c>
      <c r="S7" s="28">
        <f>Data[[#This Row],[AV (Acc. Surveillance)]]-J6</f>
        <v>-85</v>
      </c>
      <c r="T7" s="30">
        <f>(Data[[#This Row],[AC (Acc. Confirmed)]])-(Data[[#This Row],[AR (Acc. Recovered)]]+Data[[#This Row],[AD (Acc. Deaths)]])</f>
        <v>2</v>
      </c>
      <c r="U7" s="12">
        <f>Data[[#This Row],[DNS (Daily New Suspects)]]/B6</f>
        <v>0</v>
      </c>
      <c r="V7" s="65">
        <v>0</v>
      </c>
      <c r="W7" s="65">
        <v>0</v>
      </c>
      <c r="X7" s="65">
        <v>0</v>
      </c>
      <c r="Y7" s="30">
        <f>Data[[#This Row],[DNS (Daily New Suspects)]]-K6</f>
        <v>-15</v>
      </c>
      <c r="Z7" s="30">
        <f>Data[[#This Row],[DNC (Daily New Confirmed)]]-L6</f>
        <v>2</v>
      </c>
      <c r="AA7" s="12">
        <f>Data[[#This Row],[AC (Acc. Confirmed)]]/Data[[#This Row],[AS (Acc. Suspects)]]</f>
        <v>2.3529411764705882E-2</v>
      </c>
      <c r="AB7" s="13">
        <f>Data[[#This Row],[AR (Acc. Recovered)]]/Data[[#This Row],[AS (Acc. Suspects)]]</f>
        <v>0</v>
      </c>
      <c r="AC7" s="13">
        <f>Data[[#This Row],[AD (Acc. Deaths)]]/Data[[#This Row],[AS (Acc. Suspects)]]</f>
        <v>0</v>
      </c>
      <c r="AD7" s="65">
        <v>0</v>
      </c>
      <c r="AE7" s="12">
        <f>Data[[#This Row],[AH (Acc. Hospital)]]/Data[[#This Row],[AC (Acc. Confirmed)]]</f>
        <v>0</v>
      </c>
      <c r="AF7" s="65">
        <v>0</v>
      </c>
      <c r="AG7" s="12">
        <f>Data[[#This Row],[AL (Acc. Pending Lab)]]/Data[[#This Row],[AS (Acc. Suspects)]]</f>
        <v>0</v>
      </c>
      <c r="AH7" s="12">
        <f>Data[[#This Row],[AN (Acc. Negatives)]]/Data[[#This Row],[AS (Acc. Suspects)]]</f>
        <v>0</v>
      </c>
      <c r="AI7" s="65">
        <v>0</v>
      </c>
      <c r="AJ7" s="65">
        <v>0</v>
      </c>
      <c r="AK7" s="15" t="s">
        <v>135</v>
      </c>
      <c r="AL7" s="15">
        <f>WEEKNUM(Data[[#This Row],[Date]])</f>
        <v>10</v>
      </c>
      <c r="AM7" s="15">
        <f>MONTH(Data[[#This Row],[Date]])</f>
        <v>3</v>
      </c>
      <c r="AN7" s="16">
        <f>WEEKDAY(Data[[#This Row],[Date]])</f>
        <v>2</v>
      </c>
    </row>
    <row r="8" spans="1:40" ht="13.5" thickBot="1" x14ac:dyDescent="0.3">
      <c r="A8" s="11">
        <v>43893</v>
      </c>
      <c r="B8" s="26">
        <v>101</v>
      </c>
      <c r="C8" s="26">
        <v>4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7">
        <v>101</v>
      </c>
      <c r="K8" s="28">
        <v>16</v>
      </c>
      <c r="L8" s="28">
        <v>2</v>
      </c>
      <c r="M8" s="28">
        <v>0</v>
      </c>
      <c r="N8" s="29">
        <v>0</v>
      </c>
      <c r="O8" s="28">
        <f>Data[[#This Row],[AN (Acc. Negatives)]]-F7</f>
        <v>0</v>
      </c>
      <c r="P8" s="28">
        <f>Data[[#This Row],[AH (Acc. Hospital)]]-G7</f>
        <v>0</v>
      </c>
      <c r="Q8" s="28">
        <f>Data[[#This Row],[AI (Acc. ICU)]]-H7</f>
        <v>0</v>
      </c>
      <c r="R8" s="28">
        <f>Data[[#This Row],[AL (Acc. Pending Lab)]]-I7</f>
        <v>0</v>
      </c>
      <c r="S8" s="28">
        <f>Data[[#This Row],[AV (Acc. Surveillance)]]-J7</f>
        <v>101</v>
      </c>
      <c r="T8" s="30">
        <f>(Data[[#This Row],[AC (Acc. Confirmed)]])-(Data[[#This Row],[AR (Acc. Recovered)]]+Data[[#This Row],[AD (Acc. Deaths)]])</f>
        <v>4</v>
      </c>
      <c r="U8" s="12">
        <f>Data[[#This Row],[DNS (Daily New Suspects)]]/B7</f>
        <v>0.18823529411764706</v>
      </c>
      <c r="V8" s="12">
        <f>Data[[#This Row],[DNC (Daily New Confirmed)]]/C7</f>
        <v>1</v>
      </c>
      <c r="W8" s="65">
        <v>0</v>
      </c>
      <c r="X8" s="65">
        <v>0</v>
      </c>
      <c r="Y8" s="30">
        <f>Data[[#This Row],[DNS (Daily New Suspects)]]-K7</f>
        <v>16</v>
      </c>
      <c r="Z8" s="30">
        <f>Data[[#This Row],[DNC (Daily New Confirmed)]]-L7</f>
        <v>0</v>
      </c>
      <c r="AA8" s="12">
        <f>Data[[#This Row],[AC (Acc. Confirmed)]]/Data[[#This Row],[AS (Acc. Suspects)]]</f>
        <v>3.9603960396039604E-2</v>
      </c>
      <c r="AB8" s="13">
        <f>Data[[#This Row],[AR (Acc. Recovered)]]/Data[[#This Row],[AS (Acc. Suspects)]]</f>
        <v>0</v>
      </c>
      <c r="AC8" s="13">
        <f>Data[[#This Row],[AD (Acc. Deaths)]]/Data[[#This Row],[AS (Acc. Suspects)]]</f>
        <v>0</v>
      </c>
      <c r="AD8" s="65">
        <v>0</v>
      </c>
      <c r="AE8" s="12">
        <f>Data[[#This Row],[AH (Acc. Hospital)]]/Data[[#This Row],[AC (Acc. Confirmed)]]</f>
        <v>0</v>
      </c>
      <c r="AF8" s="65">
        <v>0</v>
      </c>
      <c r="AG8" s="12">
        <f>Data[[#This Row],[AL (Acc. Pending Lab)]]/Data[[#This Row],[AS (Acc. Suspects)]]</f>
        <v>0</v>
      </c>
      <c r="AH8" s="12">
        <f>Data[[#This Row],[AN (Acc. Negatives)]]/Data[[#This Row],[AS (Acc. Suspects)]]</f>
        <v>0</v>
      </c>
      <c r="AI8" s="14">
        <f>Data[[#This Row],[DNC (Daily New Confirmed)]]/Data[[#This Row],[DNS (Daily New Suspects)]]</f>
        <v>0.125</v>
      </c>
      <c r="AJ8" s="65">
        <v>0</v>
      </c>
      <c r="AK8" s="15">
        <v>1</v>
      </c>
      <c r="AL8" s="15">
        <f>WEEKNUM(Data[[#This Row],[Date]])</f>
        <v>10</v>
      </c>
      <c r="AM8" s="15">
        <f>MONTH(Data[[#This Row],[Date]])</f>
        <v>3</v>
      </c>
      <c r="AN8" s="16">
        <f>WEEKDAY(Data[[#This Row],[Date]])</f>
        <v>3</v>
      </c>
    </row>
    <row r="9" spans="1:40" ht="13.5" thickBot="1" x14ac:dyDescent="0.3">
      <c r="A9" s="11">
        <v>43894</v>
      </c>
      <c r="B9" s="26">
        <v>117</v>
      </c>
      <c r="C9" s="26">
        <v>6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7">
        <v>81</v>
      </c>
      <c r="K9" s="28">
        <v>16</v>
      </c>
      <c r="L9" s="28">
        <v>2</v>
      </c>
      <c r="M9" s="28">
        <v>0</v>
      </c>
      <c r="N9" s="29">
        <v>0</v>
      </c>
      <c r="O9" s="28">
        <f>Data[[#This Row],[AN (Acc. Negatives)]]-F8</f>
        <v>0</v>
      </c>
      <c r="P9" s="28">
        <f>Data[[#This Row],[AH (Acc. Hospital)]]-G8</f>
        <v>0</v>
      </c>
      <c r="Q9" s="28">
        <f>Data[[#This Row],[AI (Acc. ICU)]]-H8</f>
        <v>0</v>
      </c>
      <c r="R9" s="28">
        <f>Data[[#This Row],[AL (Acc. Pending Lab)]]-I8</f>
        <v>0</v>
      </c>
      <c r="S9" s="28">
        <f>Data[[#This Row],[AV (Acc. Surveillance)]]-J8</f>
        <v>-20</v>
      </c>
      <c r="T9" s="30">
        <f>(Data[[#This Row],[AC (Acc. Confirmed)]])-(Data[[#This Row],[AR (Acc. Recovered)]]+Data[[#This Row],[AD (Acc. Deaths)]])</f>
        <v>6</v>
      </c>
      <c r="U9" s="12">
        <f>Data[[#This Row],[DNS (Daily New Suspects)]]/B8</f>
        <v>0.15841584158415842</v>
      </c>
      <c r="V9" s="12">
        <f>Data[[#This Row],[DNC (Daily New Confirmed)]]/C8</f>
        <v>0.5</v>
      </c>
      <c r="W9" s="65">
        <v>0</v>
      </c>
      <c r="X9" s="65">
        <v>0</v>
      </c>
      <c r="Y9" s="30">
        <f>Data[[#This Row],[DNS (Daily New Suspects)]]-K8</f>
        <v>0</v>
      </c>
      <c r="Z9" s="30">
        <f>Data[[#This Row],[DNC (Daily New Confirmed)]]-L8</f>
        <v>0</v>
      </c>
      <c r="AA9" s="12">
        <f>Data[[#This Row],[AC (Acc. Confirmed)]]/Data[[#This Row],[AS (Acc. Suspects)]]</f>
        <v>5.128205128205128E-2</v>
      </c>
      <c r="AB9" s="13">
        <f>Data[[#This Row],[AR (Acc. Recovered)]]/Data[[#This Row],[AS (Acc. Suspects)]]</f>
        <v>0</v>
      </c>
      <c r="AC9" s="13">
        <f>Data[[#This Row],[AD (Acc. Deaths)]]/Data[[#This Row],[AS (Acc. Suspects)]]</f>
        <v>0</v>
      </c>
      <c r="AD9" s="65">
        <v>0</v>
      </c>
      <c r="AE9" s="12">
        <f>Data[[#This Row],[AH (Acc. Hospital)]]/Data[[#This Row],[AC (Acc. Confirmed)]]</f>
        <v>0</v>
      </c>
      <c r="AF9" s="65">
        <v>0</v>
      </c>
      <c r="AG9" s="12">
        <f>Data[[#This Row],[AL (Acc. Pending Lab)]]/Data[[#This Row],[AS (Acc. Suspects)]]</f>
        <v>0</v>
      </c>
      <c r="AH9" s="12">
        <f>Data[[#This Row],[AN (Acc. Negatives)]]/Data[[#This Row],[AS (Acc. Suspects)]]</f>
        <v>0</v>
      </c>
      <c r="AI9" s="14">
        <f>Data[[#This Row],[DNC (Daily New Confirmed)]]/Data[[#This Row],[DNS (Daily New Suspects)]]</f>
        <v>0.125</v>
      </c>
      <c r="AJ9" s="65">
        <v>0</v>
      </c>
      <c r="AK9" s="15">
        <v>2</v>
      </c>
      <c r="AL9" s="15">
        <f>WEEKNUM(Data[[#This Row],[Date]])</f>
        <v>10</v>
      </c>
      <c r="AM9" s="15">
        <f>MONTH(Data[[#This Row],[Date]])</f>
        <v>3</v>
      </c>
      <c r="AN9" s="16">
        <f>WEEKDAY(Data[[#This Row],[Date]])</f>
        <v>4</v>
      </c>
    </row>
    <row r="10" spans="1:40" ht="13.5" thickBot="1" x14ac:dyDescent="0.3">
      <c r="A10" s="11">
        <v>43895</v>
      </c>
      <c r="B10" s="26">
        <v>147</v>
      </c>
      <c r="C10" s="26">
        <v>9</v>
      </c>
      <c r="D10" s="26">
        <v>0</v>
      </c>
      <c r="E10" s="26">
        <v>0</v>
      </c>
      <c r="F10" s="26">
        <v>0</v>
      </c>
      <c r="G10" s="27">
        <v>9</v>
      </c>
      <c r="H10" s="26">
        <v>0</v>
      </c>
      <c r="I10" s="26">
        <v>0</v>
      </c>
      <c r="J10" s="27">
        <v>213</v>
      </c>
      <c r="K10" s="28">
        <v>30</v>
      </c>
      <c r="L10" s="28">
        <v>3</v>
      </c>
      <c r="M10" s="28">
        <v>0</v>
      </c>
      <c r="N10" s="29">
        <v>0</v>
      </c>
      <c r="O10" s="28">
        <f>Data[[#This Row],[AN (Acc. Negatives)]]-F9</f>
        <v>0</v>
      </c>
      <c r="P10" s="28">
        <f>Data[[#This Row],[AH (Acc. Hospital)]]-G9</f>
        <v>9</v>
      </c>
      <c r="Q10" s="28">
        <f>Data[[#This Row],[AI (Acc. ICU)]]-H9</f>
        <v>0</v>
      </c>
      <c r="R10" s="28">
        <f>Data[[#This Row],[AL (Acc. Pending Lab)]]-I9</f>
        <v>0</v>
      </c>
      <c r="S10" s="28">
        <f>Data[[#This Row],[AV (Acc. Surveillance)]]-J9</f>
        <v>132</v>
      </c>
      <c r="T10" s="30">
        <f>(Data[[#This Row],[AC (Acc. Confirmed)]])-(Data[[#This Row],[AR (Acc. Recovered)]]+Data[[#This Row],[AD (Acc. Deaths)]])</f>
        <v>9</v>
      </c>
      <c r="U10" s="12">
        <f>Data[[#This Row],[DNS (Daily New Suspects)]]/B9</f>
        <v>0.25641025641025639</v>
      </c>
      <c r="V10" s="12">
        <f>Data[[#This Row],[DNC (Daily New Confirmed)]]/C9</f>
        <v>0.5</v>
      </c>
      <c r="W10" s="65">
        <v>0</v>
      </c>
      <c r="X10" s="65">
        <v>0</v>
      </c>
      <c r="Y10" s="30">
        <f>Data[[#This Row],[DNS (Daily New Suspects)]]-K9</f>
        <v>14</v>
      </c>
      <c r="Z10" s="30">
        <f>Data[[#This Row],[DNC (Daily New Confirmed)]]-L9</f>
        <v>1</v>
      </c>
      <c r="AA10" s="12">
        <f>Data[[#This Row],[AC (Acc. Confirmed)]]/Data[[#This Row],[AS (Acc. Suspects)]]</f>
        <v>6.1224489795918366E-2</v>
      </c>
      <c r="AB10" s="13">
        <f>Data[[#This Row],[AR (Acc. Recovered)]]/Data[[#This Row],[AS (Acc. Suspects)]]</f>
        <v>0</v>
      </c>
      <c r="AC10" s="13">
        <f>Data[[#This Row],[AD (Acc. Deaths)]]/Data[[#This Row],[AS (Acc. Suspects)]]</f>
        <v>0</v>
      </c>
      <c r="AD10" s="65">
        <v>0</v>
      </c>
      <c r="AE10" s="12">
        <f>Data[[#This Row],[AH (Acc. Hospital)]]/Data[[#This Row],[AC (Acc. Confirmed)]]</f>
        <v>1</v>
      </c>
      <c r="AF10" s="12">
        <f>Data[[#This Row],[AI (Acc. ICU)]]/Data[[#This Row],[AH (Acc. Hospital)]]</f>
        <v>0</v>
      </c>
      <c r="AG10" s="12">
        <f>Data[[#This Row],[AL (Acc. Pending Lab)]]/Data[[#This Row],[AS (Acc. Suspects)]]</f>
        <v>0</v>
      </c>
      <c r="AH10" s="12">
        <f>Data[[#This Row],[AN (Acc. Negatives)]]/Data[[#This Row],[AS (Acc. Suspects)]]</f>
        <v>0</v>
      </c>
      <c r="AI10" s="14">
        <f>Data[[#This Row],[DNC (Daily New Confirmed)]]/Data[[#This Row],[DNS (Daily New Suspects)]]</f>
        <v>0.1</v>
      </c>
      <c r="AJ10" s="65">
        <v>0</v>
      </c>
      <c r="AK10" s="15">
        <v>3</v>
      </c>
      <c r="AL10" s="15">
        <f>WEEKNUM(Data[[#This Row],[Date]])</f>
        <v>10</v>
      </c>
      <c r="AM10" s="15">
        <f>MONTH(Data[[#This Row],[Date]])</f>
        <v>3</v>
      </c>
      <c r="AN10" s="16">
        <f>WEEKDAY(Data[[#This Row],[Date]])</f>
        <v>5</v>
      </c>
    </row>
    <row r="11" spans="1:40" ht="13.5" thickBot="1" x14ac:dyDescent="0.3">
      <c r="A11" s="11">
        <v>43896</v>
      </c>
      <c r="B11" s="26">
        <v>181</v>
      </c>
      <c r="C11" s="26">
        <v>13</v>
      </c>
      <c r="D11" s="26">
        <v>0</v>
      </c>
      <c r="E11" s="26">
        <v>0</v>
      </c>
      <c r="F11" s="26">
        <v>0</v>
      </c>
      <c r="G11" s="27">
        <v>13</v>
      </c>
      <c r="H11" s="26">
        <v>0</v>
      </c>
      <c r="I11" s="27">
        <v>30</v>
      </c>
      <c r="J11" s="27">
        <v>354</v>
      </c>
      <c r="K11" s="28">
        <v>34</v>
      </c>
      <c r="L11" s="28">
        <v>4</v>
      </c>
      <c r="M11" s="28">
        <v>0</v>
      </c>
      <c r="N11" s="29">
        <v>0</v>
      </c>
      <c r="O11" s="28">
        <f>Data[[#This Row],[AN (Acc. Negatives)]]-F10</f>
        <v>0</v>
      </c>
      <c r="P11" s="28">
        <f>Data[[#This Row],[AH (Acc. Hospital)]]-G10</f>
        <v>4</v>
      </c>
      <c r="Q11" s="28">
        <f>Data[[#This Row],[AI (Acc. ICU)]]-H10</f>
        <v>0</v>
      </c>
      <c r="R11" s="28">
        <f>Data[[#This Row],[AL (Acc. Pending Lab)]]-I10</f>
        <v>30</v>
      </c>
      <c r="S11" s="28">
        <f>Data[[#This Row],[AV (Acc. Surveillance)]]-J10</f>
        <v>141</v>
      </c>
      <c r="T11" s="30">
        <f>(Data[[#This Row],[AC (Acc. Confirmed)]])-(Data[[#This Row],[AR (Acc. Recovered)]]+Data[[#This Row],[AD (Acc. Deaths)]])</f>
        <v>13</v>
      </c>
      <c r="U11" s="12">
        <f>Data[[#This Row],[DNS (Daily New Suspects)]]/B10</f>
        <v>0.23129251700680273</v>
      </c>
      <c r="V11" s="12">
        <f>Data[[#This Row],[DNC (Daily New Confirmed)]]/C10</f>
        <v>0.44444444444444442</v>
      </c>
      <c r="W11" s="65">
        <v>0</v>
      </c>
      <c r="X11" s="65">
        <v>0</v>
      </c>
      <c r="Y11" s="30">
        <f>Data[[#This Row],[DNS (Daily New Suspects)]]-K10</f>
        <v>4</v>
      </c>
      <c r="Z11" s="30">
        <f>Data[[#This Row],[DNC (Daily New Confirmed)]]-L10</f>
        <v>1</v>
      </c>
      <c r="AA11" s="12">
        <f>Data[[#This Row],[AC (Acc. Confirmed)]]/Data[[#This Row],[AS (Acc. Suspects)]]</f>
        <v>7.18232044198895E-2</v>
      </c>
      <c r="AB11" s="13">
        <f>Data[[#This Row],[AR (Acc. Recovered)]]/Data[[#This Row],[AS (Acc. Suspects)]]</f>
        <v>0</v>
      </c>
      <c r="AC11" s="13">
        <f>Data[[#This Row],[AD (Acc. Deaths)]]/Data[[#This Row],[AS (Acc. Suspects)]]</f>
        <v>0</v>
      </c>
      <c r="AD11" s="65">
        <v>0</v>
      </c>
      <c r="AE11" s="12">
        <f>Data[[#This Row],[AH (Acc. Hospital)]]/Data[[#This Row],[AC (Acc. Confirmed)]]</f>
        <v>1</v>
      </c>
      <c r="AF11" s="12">
        <f>Data[[#This Row],[AI (Acc. ICU)]]/Data[[#This Row],[AH (Acc. Hospital)]]</f>
        <v>0</v>
      </c>
      <c r="AG11" s="12">
        <f>Data[[#This Row],[AL (Acc. Pending Lab)]]/Data[[#This Row],[AS (Acc. Suspects)]]</f>
        <v>0.16574585635359115</v>
      </c>
      <c r="AH11" s="12">
        <f>Data[[#This Row],[AN (Acc. Negatives)]]/Data[[#This Row],[AS (Acc. Suspects)]]</f>
        <v>0</v>
      </c>
      <c r="AI11" s="14">
        <f>Data[[#This Row],[DNC (Daily New Confirmed)]]/Data[[#This Row],[DNS (Daily New Suspects)]]</f>
        <v>0.11764705882352941</v>
      </c>
      <c r="AJ11" s="65">
        <v>0</v>
      </c>
      <c r="AK11" s="15">
        <v>4</v>
      </c>
      <c r="AL11" s="15">
        <f>WEEKNUM(Data[[#This Row],[Date]])</f>
        <v>10</v>
      </c>
      <c r="AM11" s="15">
        <f>MONTH(Data[[#This Row],[Date]])</f>
        <v>3</v>
      </c>
      <c r="AN11" s="16">
        <f>WEEKDAY(Data[[#This Row],[Date]])</f>
        <v>6</v>
      </c>
    </row>
    <row r="12" spans="1:40" ht="13.5" thickBot="1" x14ac:dyDescent="0.3">
      <c r="A12" s="11">
        <v>43897</v>
      </c>
      <c r="B12" s="26">
        <v>224</v>
      </c>
      <c r="C12" s="26">
        <v>21</v>
      </c>
      <c r="D12" s="26">
        <v>0</v>
      </c>
      <c r="E12" s="26">
        <v>0</v>
      </c>
      <c r="F12" s="26">
        <v>0</v>
      </c>
      <c r="G12" s="27">
        <v>21</v>
      </c>
      <c r="H12" s="26">
        <v>0</v>
      </c>
      <c r="I12" s="27">
        <v>47</v>
      </c>
      <c r="J12" s="27">
        <v>412</v>
      </c>
      <c r="K12" s="28">
        <v>43</v>
      </c>
      <c r="L12" s="28">
        <v>8</v>
      </c>
      <c r="M12" s="28">
        <v>0</v>
      </c>
      <c r="N12" s="29">
        <v>0</v>
      </c>
      <c r="O12" s="28">
        <f>Data[[#This Row],[AN (Acc. Negatives)]]-F11</f>
        <v>0</v>
      </c>
      <c r="P12" s="28">
        <f>Data[[#This Row],[AH (Acc. Hospital)]]-G11</f>
        <v>8</v>
      </c>
      <c r="Q12" s="28">
        <f>Data[[#This Row],[AI (Acc. ICU)]]-H11</f>
        <v>0</v>
      </c>
      <c r="R12" s="28">
        <f>Data[[#This Row],[AL (Acc. Pending Lab)]]-I11</f>
        <v>17</v>
      </c>
      <c r="S12" s="28">
        <f>Data[[#This Row],[AV (Acc. Surveillance)]]-J11</f>
        <v>58</v>
      </c>
      <c r="T12" s="30">
        <f>(Data[[#This Row],[AC (Acc. Confirmed)]])-(Data[[#This Row],[AR (Acc. Recovered)]]+Data[[#This Row],[AD (Acc. Deaths)]])</f>
        <v>21</v>
      </c>
      <c r="U12" s="12">
        <f>Data[[#This Row],[DNS (Daily New Suspects)]]/B11</f>
        <v>0.23756906077348067</v>
      </c>
      <c r="V12" s="12">
        <f>Data[[#This Row],[DNC (Daily New Confirmed)]]/C11</f>
        <v>0.61538461538461542</v>
      </c>
      <c r="W12" s="65">
        <v>0</v>
      </c>
      <c r="X12" s="65">
        <v>0</v>
      </c>
      <c r="Y12" s="30">
        <f>Data[[#This Row],[DNS (Daily New Suspects)]]-K11</f>
        <v>9</v>
      </c>
      <c r="Z12" s="30">
        <f>Data[[#This Row],[DNC (Daily New Confirmed)]]-L11</f>
        <v>4</v>
      </c>
      <c r="AA12" s="12">
        <f>Data[[#This Row],[AC (Acc. Confirmed)]]/Data[[#This Row],[AS (Acc. Suspects)]]</f>
        <v>9.375E-2</v>
      </c>
      <c r="AB12" s="13">
        <f>Data[[#This Row],[AR (Acc. Recovered)]]/Data[[#This Row],[AS (Acc. Suspects)]]</f>
        <v>0</v>
      </c>
      <c r="AC12" s="13">
        <f>Data[[#This Row],[AD (Acc. Deaths)]]/Data[[#This Row],[AS (Acc. Suspects)]]</f>
        <v>0</v>
      </c>
      <c r="AD12" s="65">
        <v>0</v>
      </c>
      <c r="AE12" s="12">
        <f>Data[[#This Row],[AH (Acc. Hospital)]]/Data[[#This Row],[AC (Acc. Confirmed)]]</f>
        <v>1</v>
      </c>
      <c r="AF12" s="12">
        <f>Data[[#This Row],[AI (Acc. ICU)]]/Data[[#This Row],[AH (Acc. Hospital)]]</f>
        <v>0</v>
      </c>
      <c r="AG12" s="12">
        <f>Data[[#This Row],[AL (Acc. Pending Lab)]]/Data[[#This Row],[AS (Acc. Suspects)]]</f>
        <v>0.20982142857142858</v>
      </c>
      <c r="AH12" s="12">
        <f>Data[[#This Row],[AN (Acc. Negatives)]]/Data[[#This Row],[AS (Acc. Suspects)]]</f>
        <v>0</v>
      </c>
      <c r="AI12" s="14">
        <f>Data[[#This Row],[DNC (Daily New Confirmed)]]/Data[[#This Row],[DNS (Daily New Suspects)]]</f>
        <v>0.18604651162790697</v>
      </c>
      <c r="AJ12" s="65">
        <v>0</v>
      </c>
      <c r="AK12" s="15">
        <v>5</v>
      </c>
      <c r="AL12" s="15">
        <f>WEEKNUM(Data[[#This Row],[Date]])</f>
        <v>10</v>
      </c>
      <c r="AM12" s="15">
        <f>MONTH(Data[[#This Row],[Date]])</f>
        <v>3</v>
      </c>
      <c r="AN12" s="16">
        <f>WEEKDAY(Data[[#This Row],[Date]])</f>
        <v>7</v>
      </c>
    </row>
    <row r="13" spans="1:40" ht="13.5" thickBot="1" x14ac:dyDescent="0.3">
      <c r="A13" s="11">
        <v>43898</v>
      </c>
      <c r="B13" s="26">
        <v>281</v>
      </c>
      <c r="C13" s="26">
        <v>30</v>
      </c>
      <c r="D13" s="26">
        <v>0</v>
      </c>
      <c r="E13" s="26">
        <v>0</v>
      </c>
      <c r="F13" s="26">
        <v>0</v>
      </c>
      <c r="G13" s="27">
        <v>30</v>
      </c>
      <c r="H13" s="26">
        <v>0</v>
      </c>
      <c r="I13" s="27">
        <v>56</v>
      </c>
      <c r="J13" s="27">
        <v>447</v>
      </c>
      <c r="K13" s="28">
        <v>57</v>
      </c>
      <c r="L13" s="28">
        <v>9</v>
      </c>
      <c r="M13" s="28">
        <v>0</v>
      </c>
      <c r="N13" s="29">
        <v>0</v>
      </c>
      <c r="O13" s="28">
        <f>Data[[#This Row],[AN (Acc. Negatives)]]-F12</f>
        <v>0</v>
      </c>
      <c r="P13" s="28">
        <f>Data[[#This Row],[AH (Acc. Hospital)]]-G12</f>
        <v>9</v>
      </c>
      <c r="Q13" s="28">
        <f>Data[[#This Row],[AI (Acc. ICU)]]-H12</f>
        <v>0</v>
      </c>
      <c r="R13" s="28">
        <f>Data[[#This Row],[AL (Acc. Pending Lab)]]-I12</f>
        <v>9</v>
      </c>
      <c r="S13" s="28">
        <f>Data[[#This Row],[AV (Acc. Surveillance)]]-J12</f>
        <v>35</v>
      </c>
      <c r="T13" s="30">
        <f>(Data[[#This Row],[AC (Acc. Confirmed)]])-(Data[[#This Row],[AR (Acc. Recovered)]]+Data[[#This Row],[AD (Acc. Deaths)]])</f>
        <v>30</v>
      </c>
      <c r="U13" s="12">
        <f>Data[[#This Row],[DNS (Daily New Suspects)]]/B12</f>
        <v>0.2544642857142857</v>
      </c>
      <c r="V13" s="12">
        <f>Data[[#This Row],[DNC (Daily New Confirmed)]]/C12</f>
        <v>0.42857142857142855</v>
      </c>
      <c r="W13" s="65">
        <v>0</v>
      </c>
      <c r="X13" s="65">
        <v>0</v>
      </c>
      <c r="Y13" s="30">
        <f>Data[[#This Row],[DNS (Daily New Suspects)]]-K12</f>
        <v>14</v>
      </c>
      <c r="Z13" s="30">
        <f>Data[[#This Row],[DNC (Daily New Confirmed)]]-L12</f>
        <v>1</v>
      </c>
      <c r="AA13" s="12">
        <f>Data[[#This Row],[AC (Acc. Confirmed)]]/Data[[#This Row],[AS (Acc. Suspects)]]</f>
        <v>0.10676156583629894</v>
      </c>
      <c r="AB13" s="13">
        <f>Data[[#This Row],[AR (Acc. Recovered)]]/Data[[#This Row],[AS (Acc. Suspects)]]</f>
        <v>0</v>
      </c>
      <c r="AC13" s="13">
        <f>Data[[#This Row],[AD (Acc. Deaths)]]/Data[[#This Row],[AS (Acc. Suspects)]]</f>
        <v>0</v>
      </c>
      <c r="AD13" s="65">
        <v>0</v>
      </c>
      <c r="AE13" s="12">
        <f>Data[[#This Row],[AH (Acc. Hospital)]]/Data[[#This Row],[AC (Acc. Confirmed)]]</f>
        <v>1</v>
      </c>
      <c r="AF13" s="12">
        <f>Data[[#This Row],[AI (Acc. ICU)]]/Data[[#This Row],[AH (Acc. Hospital)]]</f>
        <v>0</v>
      </c>
      <c r="AG13" s="12">
        <f>Data[[#This Row],[AL (Acc. Pending Lab)]]/Data[[#This Row],[AS (Acc. Suspects)]]</f>
        <v>0.199288256227758</v>
      </c>
      <c r="AH13" s="12">
        <f>Data[[#This Row],[AN (Acc. Negatives)]]/Data[[#This Row],[AS (Acc. Suspects)]]</f>
        <v>0</v>
      </c>
      <c r="AI13" s="14">
        <f>Data[[#This Row],[DNC (Daily New Confirmed)]]/Data[[#This Row],[DNS (Daily New Suspects)]]</f>
        <v>0.15789473684210525</v>
      </c>
      <c r="AJ13" s="65">
        <v>0</v>
      </c>
      <c r="AK13" s="15">
        <v>6</v>
      </c>
      <c r="AL13" s="15">
        <f>WEEKNUM(Data[[#This Row],[Date]])</f>
        <v>11</v>
      </c>
      <c r="AM13" s="15">
        <f>MONTH(Data[[#This Row],[Date]])</f>
        <v>3</v>
      </c>
      <c r="AN13" s="16">
        <f>WEEKDAY(Data[[#This Row],[Date]])</f>
        <v>1</v>
      </c>
    </row>
    <row r="14" spans="1:40" ht="13.5" thickBot="1" x14ac:dyDescent="0.3">
      <c r="A14" s="11">
        <v>43899</v>
      </c>
      <c r="B14" s="26">
        <v>339</v>
      </c>
      <c r="C14" s="26">
        <v>39</v>
      </c>
      <c r="D14" s="26">
        <v>0</v>
      </c>
      <c r="E14" s="26">
        <v>0</v>
      </c>
      <c r="F14" s="26">
        <v>0</v>
      </c>
      <c r="G14" s="27">
        <v>38</v>
      </c>
      <c r="H14" s="26">
        <v>0</v>
      </c>
      <c r="I14" s="27">
        <v>67</v>
      </c>
      <c r="J14" s="27">
        <v>496</v>
      </c>
      <c r="K14" s="28">
        <v>58</v>
      </c>
      <c r="L14" s="28">
        <v>9</v>
      </c>
      <c r="M14" s="28">
        <v>0</v>
      </c>
      <c r="N14" s="29">
        <v>0</v>
      </c>
      <c r="O14" s="28">
        <f>Data[[#This Row],[AN (Acc. Negatives)]]-F13</f>
        <v>0</v>
      </c>
      <c r="P14" s="28">
        <f>Data[[#This Row],[AH (Acc. Hospital)]]-G13</f>
        <v>8</v>
      </c>
      <c r="Q14" s="28">
        <f>Data[[#This Row],[AI (Acc. ICU)]]-H13</f>
        <v>0</v>
      </c>
      <c r="R14" s="28">
        <f>Data[[#This Row],[AL (Acc. Pending Lab)]]-I13</f>
        <v>11</v>
      </c>
      <c r="S14" s="28">
        <f>Data[[#This Row],[AV (Acc. Surveillance)]]-J13</f>
        <v>49</v>
      </c>
      <c r="T14" s="30">
        <f>(Data[[#This Row],[AC (Acc. Confirmed)]])-(Data[[#This Row],[AR (Acc. Recovered)]]+Data[[#This Row],[AD (Acc. Deaths)]])</f>
        <v>39</v>
      </c>
      <c r="U14" s="12">
        <f>Data[[#This Row],[DNS (Daily New Suspects)]]/B13</f>
        <v>0.20640569395017794</v>
      </c>
      <c r="V14" s="12">
        <f>Data[[#This Row],[DNC (Daily New Confirmed)]]/C13</f>
        <v>0.3</v>
      </c>
      <c r="W14" s="65">
        <v>0</v>
      </c>
      <c r="X14" s="65">
        <v>0</v>
      </c>
      <c r="Y14" s="30">
        <f>Data[[#This Row],[DNS (Daily New Suspects)]]-K13</f>
        <v>1</v>
      </c>
      <c r="Z14" s="30">
        <f>Data[[#This Row],[DNC (Daily New Confirmed)]]-L13</f>
        <v>0</v>
      </c>
      <c r="AA14" s="12">
        <f>Data[[#This Row],[AC (Acc. Confirmed)]]/Data[[#This Row],[AS (Acc. Suspects)]]</f>
        <v>0.11504424778761062</v>
      </c>
      <c r="AB14" s="13">
        <f>Data[[#This Row],[AR (Acc. Recovered)]]/Data[[#This Row],[AS (Acc. Suspects)]]</f>
        <v>0</v>
      </c>
      <c r="AC14" s="13">
        <f>Data[[#This Row],[AD (Acc. Deaths)]]/Data[[#This Row],[AS (Acc. Suspects)]]</f>
        <v>0</v>
      </c>
      <c r="AD14" s="65">
        <v>0</v>
      </c>
      <c r="AE14" s="12">
        <f>Data[[#This Row],[AH (Acc. Hospital)]]/Data[[#This Row],[AC (Acc. Confirmed)]]</f>
        <v>0.97435897435897434</v>
      </c>
      <c r="AF14" s="12">
        <f>Data[[#This Row],[AI (Acc. ICU)]]/Data[[#This Row],[AH (Acc. Hospital)]]</f>
        <v>0</v>
      </c>
      <c r="AG14" s="12">
        <f>Data[[#This Row],[AL (Acc. Pending Lab)]]/Data[[#This Row],[AS (Acc. Suspects)]]</f>
        <v>0.19764011799410031</v>
      </c>
      <c r="AH14" s="12">
        <f>Data[[#This Row],[AN (Acc. Negatives)]]/Data[[#This Row],[AS (Acc. Suspects)]]</f>
        <v>0</v>
      </c>
      <c r="AI14" s="14">
        <f>Data[[#This Row],[DNC (Daily New Confirmed)]]/Data[[#This Row],[DNS (Daily New Suspects)]]</f>
        <v>0.15517241379310345</v>
      </c>
      <c r="AJ14" s="65">
        <v>0</v>
      </c>
      <c r="AK14" s="15">
        <v>7</v>
      </c>
      <c r="AL14" s="15">
        <f>WEEKNUM(Data[[#This Row],[Date]])</f>
        <v>11</v>
      </c>
      <c r="AM14" s="15">
        <f>MONTH(Data[[#This Row],[Date]])</f>
        <v>3</v>
      </c>
      <c r="AN14" s="16">
        <f>WEEKDAY(Data[[#This Row],[Date]])</f>
        <v>2</v>
      </c>
    </row>
    <row r="15" spans="1:40" ht="13.5" thickBot="1" x14ac:dyDescent="0.3">
      <c r="A15" s="11">
        <v>43900</v>
      </c>
      <c r="B15" s="26">
        <v>375</v>
      </c>
      <c r="C15" s="26">
        <v>41</v>
      </c>
      <c r="D15" s="26">
        <v>0</v>
      </c>
      <c r="E15" s="26">
        <v>0</v>
      </c>
      <c r="F15" s="26">
        <v>0</v>
      </c>
      <c r="G15" s="27">
        <v>40</v>
      </c>
      <c r="H15" s="26">
        <v>0</v>
      </c>
      <c r="I15" s="27">
        <v>83</v>
      </c>
      <c r="J15" s="27">
        <v>667</v>
      </c>
      <c r="K15" s="28">
        <v>36</v>
      </c>
      <c r="L15" s="28">
        <v>2</v>
      </c>
      <c r="M15" s="28">
        <v>0</v>
      </c>
      <c r="N15" s="29">
        <v>0</v>
      </c>
      <c r="O15" s="28">
        <f>Data[[#This Row],[AN (Acc. Negatives)]]-F14</f>
        <v>0</v>
      </c>
      <c r="P15" s="28">
        <f>Data[[#This Row],[AH (Acc. Hospital)]]-G14</f>
        <v>2</v>
      </c>
      <c r="Q15" s="28">
        <f>Data[[#This Row],[AI (Acc. ICU)]]-H14</f>
        <v>0</v>
      </c>
      <c r="R15" s="28">
        <f>Data[[#This Row],[AL (Acc. Pending Lab)]]-I14</f>
        <v>16</v>
      </c>
      <c r="S15" s="28">
        <f>Data[[#This Row],[AV (Acc. Surveillance)]]-J14</f>
        <v>171</v>
      </c>
      <c r="T15" s="30">
        <f>(Data[[#This Row],[AC (Acc. Confirmed)]])-(Data[[#This Row],[AR (Acc. Recovered)]]+Data[[#This Row],[AD (Acc. Deaths)]])</f>
        <v>41</v>
      </c>
      <c r="U15" s="12">
        <f>Data[[#This Row],[DNS (Daily New Suspects)]]/B14</f>
        <v>0.10619469026548672</v>
      </c>
      <c r="V15" s="12">
        <f>Data[[#This Row],[DNC (Daily New Confirmed)]]/C14</f>
        <v>5.128205128205128E-2</v>
      </c>
      <c r="W15" s="65">
        <v>0</v>
      </c>
      <c r="X15" s="65">
        <v>0</v>
      </c>
      <c r="Y15" s="30">
        <f>Data[[#This Row],[DNS (Daily New Suspects)]]-K14</f>
        <v>-22</v>
      </c>
      <c r="Z15" s="30">
        <f>Data[[#This Row],[DNC (Daily New Confirmed)]]-L14</f>
        <v>-7</v>
      </c>
      <c r="AA15" s="12">
        <f>Data[[#This Row],[AC (Acc. Confirmed)]]/Data[[#This Row],[AS (Acc. Suspects)]]</f>
        <v>0.10933333333333334</v>
      </c>
      <c r="AB15" s="13">
        <f>Data[[#This Row],[AR (Acc. Recovered)]]/Data[[#This Row],[AS (Acc. Suspects)]]</f>
        <v>0</v>
      </c>
      <c r="AC15" s="13">
        <f>Data[[#This Row],[AD (Acc. Deaths)]]/Data[[#This Row],[AS (Acc. Suspects)]]</f>
        <v>0</v>
      </c>
      <c r="AD15" s="65">
        <v>0</v>
      </c>
      <c r="AE15" s="12">
        <f>Data[[#This Row],[AH (Acc. Hospital)]]/Data[[#This Row],[AC (Acc. Confirmed)]]</f>
        <v>0.97560975609756095</v>
      </c>
      <c r="AF15" s="12">
        <f>Data[[#This Row],[AI (Acc. ICU)]]/Data[[#This Row],[AH (Acc. Hospital)]]</f>
        <v>0</v>
      </c>
      <c r="AG15" s="12">
        <f>Data[[#This Row],[AL (Acc. Pending Lab)]]/Data[[#This Row],[AS (Acc. Suspects)]]</f>
        <v>0.22133333333333333</v>
      </c>
      <c r="AH15" s="12">
        <f>Data[[#This Row],[AN (Acc. Negatives)]]/Data[[#This Row],[AS (Acc. Suspects)]]</f>
        <v>0</v>
      </c>
      <c r="AI15" s="14">
        <f>Data[[#This Row],[DNC (Daily New Confirmed)]]/Data[[#This Row],[DNS (Daily New Suspects)]]</f>
        <v>5.5555555555555552E-2</v>
      </c>
      <c r="AJ15" s="65">
        <v>0</v>
      </c>
      <c r="AK15" s="15">
        <v>8</v>
      </c>
      <c r="AL15" s="15">
        <f>WEEKNUM(Data[[#This Row],[Date]])</f>
        <v>11</v>
      </c>
      <c r="AM15" s="15">
        <f>MONTH(Data[[#This Row],[Date]])</f>
        <v>3</v>
      </c>
      <c r="AN15" s="16">
        <f>WEEKDAY(Data[[#This Row],[Date]])</f>
        <v>3</v>
      </c>
    </row>
    <row r="16" spans="1:40" ht="13.5" thickBot="1" x14ac:dyDescent="0.3">
      <c r="A16" s="11">
        <v>43901</v>
      </c>
      <c r="B16" s="26">
        <v>471</v>
      </c>
      <c r="C16" s="26">
        <v>59</v>
      </c>
      <c r="D16" s="26">
        <v>0</v>
      </c>
      <c r="E16" s="26">
        <v>0</v>
      </c>
      <c r="F16" s="26">
        <v>0</v>
      </c>
      <c r="G16" s="27">
        <v>57</v>
      </c>
      <c r="H16" s="26">
        <v>0</v>
      </c>
      <c r="I16" s="27">
        <v>83</v>
      </c>
      <c r="J16" s="27">
        <v>3066</v>
      </c>
      <c r="K16" s="28">
        <v>96</v>
      </c>
      <c r="L16" s="28">
        <v>18</v>
      </c>
      <c r="M16" s="28">
        <v>0</v>
      </c>
      <c r="N16" s="29">
        <v>0</v>
      </c>
      <c r="O16" s="28">
        <f>Data[[#This Row],[AN (Acc. Negatives)]]-F15</f>
        <v>0</v>
      </c>
      <c r="P16" s="28">
        <f>Data[[#This Row],[AH (Acc. Hospital)]]-G15</f>
        <v>17</v>
      </c>
      <c r="Q16" s="28">
        <f>Data[[#This Row],[AI (Acc. ICU)]]-H15</f>
        <v>0</v>
      </c>
      <c r="R16" s="28">
        <f>Data[[#This Row],[AL (Acc. Pending Lab)]]-I15</f>
        <v>0</v>
      </c>
      <c r="S16" s="28">
        <f>Data[[#This Row],[AV (Acc. Surveillance)]]-J15</f>
        <v>2399</v>
      </c>
      <c r="T16" s="30">
        <f>(Data[[#This Row],[AC (Acc. Confirmed)]])-(Data[[#This Row],[AR (Acc. Recovered)]]+Data[[#This Row],[AD (Acc. Deaths)]])</f>
        <v>59</v>
      </c>
      <c r="U16" s="12">
        <f>Data[[#This Row],[DNS (Daily New Suspects)]]/B15</f>
        <v>0.25600000000000001</v>
      </c>
      <c r="V16" s="12">
        <f>Data[[#This Row],[DNC (Daily New Confirmed)]]/C15</f>
        <v>0.43902439024390244</v>
      </c>
      <c r="W16" s="65">
        <v>0</v>
      </c>
      <c r="X16" s="65">
        <v>0</v>
      </c>
      <c r="Y16" s="30">
        <f>Data[[#This Row],[DNS (Daily New Suspects)]]-K15</f>
        <v>60</v>
      </c>
      <c r="Z16" s="30">
        <f>Data[[#This Row],[DNC (Daily New Confirmed)]]-L15</f>
        <v>16</v>
      </c>
      <c r="AA16" s="12">
        <f>Data[[#This Row],[AC (Acc. Confirmed)]]/Data[[#This Row],[AS (Acc. Suspects)]]</f>
        <v>0.12526539278131635</v>
      </c>
      <c r="AB16" s="13">
        <f>Data[[#This Row],[AR (Acc. Recovered)]]/Data[[#This Row],[AS (Acc. Suspects)]]</f>
        <v>0</v>
      </c>
      <c r="AC16" s="13">
        <f>Data[[#This Row],[AD (Acc. Deaths)]]/Data[[#This Row],[AS (Acc. Suspects)]]</f>
        <v>0</v>
      </c>
      <c r="AD16" s="65">
        <v>0</v>
      </c>
      <c r="AE16" s="12">
        <f>Data[[#This Row],[AH (Acc. Hospital)]]/Data[[#This Row],[AC (Acc. Confirmed)]]</f>
        <v>0.96610169491525422</v>
      </c>
      <c r="AF16" s="12">
        <f>Data[[#This Row],[AI (Acc. ICU)]]/Data[[#This Row],[AH (Acc. Hospital)]]</f>
        <v>0</v>
      </c>
      <c r="AG16" s="12">
        <f>Data[[#This Row],[AL (Acc. Pending Lab)]]/Data[[#This Row],[AS (Acc. Suspects)]]</f>
        <v>0.17622080679405519</v>
      </c>
      <c r="AH16" s="12">
        <f>Data[[#This Row],[AN (Acc. Negatives)]]/Data[[#This Row],[AS (Acc. Suspects)]]</f>
        <v>0</v>
      </c>
      <c r="AI16" s="14">
        <f>Data[[#This Row],[DNC (Daily New Confirmed)]]/Data[[#This Row],[DNS (Daily New Suspects)]]</f>
        <v>0.1875</v>
      </c>
      <c r="AJ16" s="65">
        <v>0</v>
      </c>
      <c r="AK16" s="15">
        <v>9</v>
      </c>
      <c r="AL16" s="15">
        <f>WEEKNUM(Data[[#This Row],[Date]])</f>
        <v>11</v>
      </c>
      <c r="AM16" s="15">
        <f>MONTH(Data[[#This Row],[Date]])</f>
        <v>3</v>
      </c>
      <c r="AN16" s="16">
        <f>WEEKDAY(Data[[#This Row],[Date]])</f>
        <v>4</v>
      </c>
    </row>
    <row r="17" spans="1:40" ht="13.5" thickBot="1" x14ac:dyDescent="0.3">
      <c r="A17" s="11">
        <v>43902</v>
      </c>
      <c r="B17" s="26">
        <v>637</v>
      </c>
      <c r="C17" s="26">
        <v>78</v>
      </c>
      <c r="D17" s="26">
        <v>0</v>
      </c>
      <c r="E17" s="26">
        <v>0</v>
      </c>
      <c r="F17" s="26">
        <v>0</v>
      </c>
      <c r="G17" s="27">
        <v>69</v>
      </c>
      <c r="H17" s="26">
        <v>0</v>
      </c>
      <c r="I17" s="27">
        <v>133</v>
      </c>
      <c r="J17" s="27">
        <v>4923</v>
      </c>
      <c r="K17" s="28">
        <v>166</v>
      </c>
      <c r="L17" s="28">
        <v>19</v>
      </c>
      <c r="M17" s="28">
        <v>0</v>
      </c>
      <c r="N17" s="29">
        <v>0</v>
      </c>
      <c r="O17" s="28">
        <f>Data[[#This Row],[AN (Acc. Negatives)]]-F16</f>
        <v>0</v>
      </c>
      <c r="P17" s="28">
        <f>Data[[#This Row],[AH (Acc. Hospital)]]-G16</f>
        <v>12</v>
      </c>
      <c r="Q17" s="28">
        <f>Data[[#This Row],[AI (Acc. ICU)]]-H16</f>
        <v>0</v>
      </c>
      <c r="R17" s="28">
        <f>Data[[#This Row],[AL (Acc. Pending Lab)]]-I16</f>
        <v>50</v>
      </c>
      <c r="S17" s="28">
        <f>Data[[#This Row],[AV (Acc. Surveillance)]]-J16</f>
        <v>1857</v>
      </c>
      <c r="T17" s="30">
        <f>(Data[[#This Row],[AC (Acc. Confirmed)]])-(Data[[#This Row],[AR (Acc. Recovered)]]+Data[[#This Row],[AD (Acc. Deaths)]])</f>
        <v>78</v>
      </c>
      <c r="U17" s="12">
        <f>Data[[#This Row],[DNS (Daily New Suspects)]]/B16</f>
        <v>0.35244161358811038</v>
      </c>
      <c r="V17" s="12">
        <f>Data[[#This Row],[DNC (Daily New Confirmed)]]/C16</f>
        <v>0.32203389830508472</v>
      </c>
      <c r="W17" s="65">
        <v>0</v>
      </c>
      <c r="X17" s="65">
        <v>0</v>
      </c>
      <c r="Y17" s="30">
        <f>Data[[#This Row],[DNS (Daily New Suspects)]]-K16</f>
        <v>70</v>
      </c>
      <c r="Z17" s="30">
        <f>Data[[#This Row],[DNC (Daily New Confirmed)]]-L16</f>
        <v>1</v>
      </c>
      <c r="AA17" s="12">
        <f>Data[[#This Row],[AC (Acc. Confirmed)]]/Data[[#This Row],[AS (Acc. Suspects)]]</f>
        <v>0.12244897959183673</v>
      </c>
      <c r="AB17" s="13">
        <f>Data[[#This Row],[AR (Acc. Recovered)]]/Data[[#This Row],[AS (Acc. Suspects)]]</f>
        <v>0</v>
      </c>
      <c r="AC17" s="13">
        <f>Data[[#This Row],[AD (Acc. Deaths)]]/Data[[#This Row],[AS (Acc. Suspects)]]</f>
        <v>0</v>
      </c>
      <c r="AD17" s="65">
        <v>0</v>
      </c>
      <c r="AE17" s="12">
        <f>Data[[#This Row],[AH (Acc. Hospital)]]/Data[[#This Row],[AC (Acc. Confirmed)]]</f>
        <v>0.88461538461538458</v>
      </c>
      <c r="AF17" s="12">
        <f>Data[[#This Row],[AI (Acc. ICU)]]/Data[[#This Row],[AH (Acc. Hospital)]]</f>
        <v>0</v>
      </c>
      <c r="AG17" s="12">
        <f>Data[[#This Row],[AL (Acc. Pending Lab)]]/Data[[#This Row],[AS (Acc. Suspects)]]</f>
        <v>0.2087912087912088</v>
      </c>
      <c r="AH17" s="12">
        <f>Data[[#This Row],[AN (Acc. Negatives)]]/Data[[#This Row],[AS (Acc. Suspects)]]</f>
        <v>0</v>
      </c>
      <c r="AI17" s="14">
        <f>Data[[#This Row],[DNC (Daily New Confirmed)]]/Data[[#This Row],[DNS (Daily New Suspects)]]</f>
        <v>0.1144578313253012</v>
      </c>
      <c r="AJ17" s="65">
        <v>0</v>
      </c>
      <c r="AK17" s="15">
        <v>10</v>
      </c>
      <c r="AL17" s="15">
        <f>WEEKNUM(Data[[#This Row],[Date]])</f>
        <v>11</v>
      </c>
      <c r="AM17" s="15">
        <f>MONTH(Data[[#This Row],[Date]])</f>
        <v>3</v>
      </c>
      <c r="AN17" s="16">
        <f>WEEKDAY(Data[[#This Row],[Date]])</f>
        <v>5</v>
      </c>
    </row>
    <row r="18" spans="1:40" ht="13.5" thickBot="1" x14ac:dyDescent="0.3">
      <c r="A18" s="11">
        <v>43903</v>
      </c>
      <c r="B18" s="26">
        <v>1308</v>
      </c>
      <c r="C18" s="26">
        <v>112</v>
      </c>
      <c r="D18" s="26">
        <v>0</v>
      </c>
      <c r="E18" s="26">
        <v>0</v>
      </c>
      <c r="F18" s="26">
        <v>0</v>
      </c>
      <c r="G18" s="27">
        <v>107</v>
      </c>
      <c r="H18" s="26">
        <v>0</v>
      </c>
      <c r="I18" s="27">
        <v>172</v>
      </c>
      <c r="J18" s="27">
        <v>5674</v>
      </c>
      <c r="K18" s="28">
        <v>671</v>
      </c>
      <c r="L18" s="28">
        <v>34</v>
      </c>
      <c r="M18" s="28">
        <v>0</v>
      </c>
      <c r="N18" s="29">
        <v>0</v>
      </c>
      <c r="O18" s="28">
        <f>Data[[#This Row],[AN (Acc. Negatives)]]-F17</f>
        <v>0</v>
      </c>
      <c r="P18" s="28">
        <f>Data[[#This Row],[AH (Acc. Hospital)]]-G17</f>
        <v>38</v>
      </c>
      <c r="Q18" s="28">
        <f>Data[[#This Row],[AI (Acc. ICU)]]-H17</f>
        <v>0</v>
      </c>
      <c r="R18" s="28">
        <f>Data[[#This Row],[AL (Acc. Pending Lab)]]-I17</f>
        <v>39</v>
      </c>
      <c r="S18" s="28">
        <f>Data[[#This Row],[AV (Acc. Surveillance)]]-J17</f>
        <v>751</v>
      </c>
      <c r="T18" s="30">
        <f>(Data[[#This Row],[AC (Acc. Confirmed)]])-(Data[[#This Row],[AR (Acc. Recovered)]]+Data[[#This Row],[AD (Acc. Deaths)]])</f>
        <v>112</v>
      </c>
      <c r="U18" s="12">
        <f>Data[[#This Row],[DNS (Daily New Suspects)]]/B17</f>
        <v>1.053375196232339</v>
      </c>
      <c r="V18" s="12">
        <f>Data[[#This Row],[DNC (Daily New Confirmed)]]/C17</f>
        <v>0.4358974358974359</v>
      </c>
      <c r="W18" s="65">
        <v>0</v>
      </c>
      <c r="X18" s="65">
        <v>0</v>
      </c>
      <c r="Y18" s="30">
        <f>Data[[#This Row],[DNS (Daily New Suspects)]]-K17</f>
        <v>505</v>
      </c>
      <c r="Z18" s="30">
        <f>Data[[#This Row],[DNC (Daily New Confirmed)]]-L17</f>
        <v>15</v>
      </c>
      <c r="AA18" s="12">
        <f>Data[[#This Row],[AC (Acc. Confirmed)]]/Data[[#This Row],[AS (Acc. Suspects)]]</f>
        <v>8.5626911314984705E-2</v>
      </c>
      <c r="AB18" s="13">
        <f>Data[[#This Row],[AR (Acc. Recovered)]]/Data[[#This Row],[AS (Acc. Suspects)]]</f>
        <v>0</v>
      </c>
      <c r="AC18" s="13">
        <f>Data[[#This Row],[AD (Acc. Deaths)]]/Data[[#This Row],[AS (Acc. Suspects)]]</f>
        <v>0</v>
      </c>
      <c r="AD18" s="65">
        <v>0</v>
      </c>
      <c r="AE18" s="12">
        <f>Data[[#This Row],[AH (Acc. Hospital)]]/Data[[#This Row],[AC (Acc. Confirmed)]]</f>
        <v>0.9553571428571429</v>
      </c>
      <c r="AF18" s="12">
        <f>Data[[#This Row],[AI (Acc. ICU)]]/Data[[#This Row],[AH (Acc. Hospital)]]</f>
        <v>0</v>
      </c>
      <c r="AG18" s="12">
        <f>Data[[#This Row],[AL (Acc. Pending Lab)]]/Data[[#This Row],[AS (Acc. Suspects)]]</f>
        <v>0.13149847094801223</v>
      </c>
      <c r="AH18" s="12">
        <f>Data[[#This Row],[AN (Acc. Negatives)]]/Data[[#This Row],[AS (Acc. Suspects)]]</f>
        <v>0</v>
      </c>
      <c r="AI18" s="14">
        <f>Data[[#This Row],[DNC (Daily New Confirmed)]]/Data[[#This Row],[DNS (Daily New Suspects)]]</f>
        <v>5.0670640834575259E-2</v>
      </c>
      <c r="AJ18" s="65">
        <v>0</v>
      </c>
      <c r="AK18" s="15">
        <v>11</v>
      </c>
      <c r="AL18" s="15">
        <f>WEEKNUM(Data[[#This Row],[Date]])</f>
        <v>11</v>
      </c>
      <c r="AM18" s="15">
        <f>MONTH(Data[[#This Row],[Date]])</f>
        <v>3</v>
      </c>
      <c r="AN18" s="16">
        <f>WEEKDAY(Data[[#This Row],[Date]])</f>
        <v>6</v>
      </c>
    </row>
    <row r="19" spans="1:40" ht="13.5" thickBot="1" x14ac:dyDescent="0.3">
      <c r="A19" s="11">
        <v>43904</v>
      </c>
      <c r="B19" s="26">
        <v>1704</v>
      </c>
      <c r="C19" s="26">
        <v>169</v>
      </c>
      <c r="D19" s="26">
        <v>1</v>
      </c>
      <c r="E19" s="26">
        <v>0</v>
      </c>
      <c r="F19" s="26">
        <v>0</v>
      </c>
      <c r="G19" s="27">
        <v>114</v>
      </c>
      <c r="H19" s="27">
        <v>10</v>
      </c>
      <c r="I19" s="27">
        <v>126</v>
      </c>
      <c r="J19" s="27">
        <v>5011</v>
      </c>
      <c r="K19" s="28">
        <v>396</v>
      </c>
      <c r="L19" s="28">
        <v>57</v>
      </c>
      <c r="M19" s="28">
        <v>1</v>
      </c>
      <c r="N19" s="29">
        <v>0</v>
      </c>
      <c r="O19" s="28">
        <f>Data[[#This Row],[AN (Acc. Negatives)]]-F18</f>
        <v>0</v>
      </c>
      <c r="P19" s="28">
        <f>Data[[#This Row],[AH (Acc. Hospital)]]-G18</f>
        <v>7</v>
      </c>
      <c r="Q19" s="28">
        <f>Data[[#This Row],[AI (Acc. ICU)]]-H18</f>
        <v>10</v>
      </c>
      <c r="R19" s="28">
        <f>Data[[#This Row],[AL (Acc. Pending Lab)]]-I18</f>
        <v>-46</v>
      </c>
      <c r="S19" s="28">
        <f>Data[[#This Row],[AV (Acc. Surveillance)]]-J18</f>
        <v>-663</v>
      </c>
      <c r="T19" s="30">
        <f>(Data[[#This Row],[AC (Acc. Confirmed)]])-(Data[[#This Row],[AR (Acc. Recovered)]]+Data[[#This Row],[AD (Acc. Deaths)]])</f>
        <v>168</v>
      </c>
      <c r="U19" s="12">
        <f>Data[[#This Row],[DNS (Daily New Suspects)]]/B18</f>
        <v>0.30275229357798167</v>
      </c>
      <c r="V19" s="12">
        <f>Data[[#This Row],[DNC (Daily New Confirmed)]]/C18</f>
        <v>0.5089285714285714</v>
      </c>
      <c r="W19" s="65">
        <v>0</v>
      </c>
      <c r="X19" s="65">
        <v>0</v>
      </c>
      <c r="Y19" s="30">
        <f>Data[[#This Row],[DNS (Daily New Suspects)]]-K18</f>
        <v>-275</v>
      </c>
      <c r="Z19" s="30">
        <f>Data[[#This Row],[DNC (Daily New Confirmed)]]-L18</f>
        <v>23</v>
      </c>
      <c r="AA19" s="12">
        <f>Data[[#This Row],[AC (Acc. Confirmed)]]/Data[[#This Row],[AS (Acc. Suspects)]]</f>
        <v>9.9178403755868547E-2</v>
      </c>
      <c r="AB19" s="13">
        <f>Data[[#This Row],[AR (Acc. Recovered)]]/Data[[#This Row],[AS (Acc. Suspects)]]</f>
        <v>5.8685446009389673E-4</v>
      </c>
      <c r="AC19" s="13">
        <f>Data[[#This Row],[AD (Acc. Deaths)]]/Data[[#This Row],[AS (Acc. Suspects)]]</f>
        <v>0</v>
      </c>
      <c r="AD19" s="65">
        <v>0</v>
      </c>
      <c r="AE19" s="12">
        <f>Data[[#This Row],[AH (Acc. Hospital)]]/Data[[#This Row],[AC (Acc. Confirmed)]]</f>
        <v>0.67455621301775148</v>
      </c>
      <c r="AF19" s="12">
        <f>Data[[#This Row],[AI (Acc. ICU)]]/Data[[#This Row],[AH (Acc. Hospital)]]</f>
        <v>8.771929824561403E-2</v>
      </c>
      <c r="AG19" s="12">
        <f>Data[[#This Row],[AL (Acc. Pending Lab)]]/Data[[#This Row],[AS (Acc. Suspects)]]</f>
        <v>7.3943661971830985E-2</v>
      </c>
      <c r="AH19" s="12">
        <f>Data[[#This Row],[AN (Acc. Negatives)]]/Data[[#This Row],[AS (Acc. Suspects)]]</f>
        <v>0</v>
      </c>
      <c r="AI19" s="14">
        <f>Data[[#This Row],[DNC (Daily New Confirmed)]]/Data[[#This Row],[DNS (Daily New Suspects)]]</f>
        <v>0.14393939393939395</v>
      </c>
      <c r="AJ19" s="65">
        <v>0</v>
      </c>
      <c r="AK19" s="15">
        <v>12</v>
      </c>
      <c r="AL19" s="15">
        <f>WEEKNUM(Data[[#This Row],[Date]])</f>
        <v>11</v>
      </c>
      <c r="AM19" s="15">
        <f>MONTH(Data[[#This Row],[Date]])</f>
        <v>3</v>
      </c>
      <c r="AN19" s="16">
        <f>WEEKDAY(Data[[#This Row],[Date]])</f>
        <v>7</v>
      </c>
    </row>
    <row r="20" spans="1:40" ht="13.5" thickBot="1" x14ac:dyDescent="0.3">
      <c r="A20" s="11">
        <v>43905</v>
      </c>
      <c r="B20" s="26">
        <v>2271</v>
      </c>
      <c r="C20" s="26">
        <v>245</v>
      </c>
      <c r="D20" s="26">
        <v>2</v>
      </c>
      <c r="E20" s="26">
        <v>0</v>
      </c>
      <c r="F20" s="27">
        <v>1746</v>
      </c>
      <c r="G20" s="27">
        <v>139</v>
      </c>
      <c r="H20" s="27">
        <v>9</v>
      </c>
      <c r="I20" s="27">
        <v>281</v>
      </c>
      <c r="J20" s="27">
        <v>4592</v>
      </c>
      <c r="K20" s="28">
        <v>567</v>
      </c>
      <c r="L20" s="28">
        <v>76</v>
      </c>
      <c r="M20" s="28">
        <v>1</v>
      </c>
      <c r="N20" s="29">
        <v>0</v>
      </c>
      <c r="O20" s="28">
        <f>Data[[#This Row],[AN (Acc. Negatives)]]-F19</f>
        <v>1746</v>
      </c>
      <c r="P20" s="28">
        <f>Data[[#This Row],[AH (Acc. Hospital)]]-G19</f>
        <v>25</v>
      </c>
      <c r="Q20" s="28">
        <f>Data[[#This Row],[AI (Acc. ICU)]]-H19</f>
        <v>-1</v>
      </c>
      <c r="R20" s="28">
        <f>Data[[#This Row],[AL (Acc. Pending Lab)]]-I19</f>
        <v>155</v>
      </c>
      <c r="S20" s="28">
        <f>Data[[#This Row],[AV (Acc. Surveillance)]]-J19</f>
        <v>-419</v>
      </c>
      <c r="T20" s="30">
        <f>(Data[[#This Row],[AC (Acc. Confirmed)]])-(Data[[#This Row],[AR (Acc. Recovered)]]+Data[[#This Row],[AD (Acc. Deaths)]])</f>
        <v>243</v>
      </c>
      <c r="U20" s="12">
        <f>Data[[#This Row],[DNS (Daily New Suspects)]]/B19</f>
        <v>0.33274647887323944</v>
      </c>
      <c r="V20" s="12">
        <f>Data[[#This Row],[DNC (Daily New Confirmed)]]/C19</f>
        <v>0.44970414201183434</v>
      </c>
      <c r="W20" s="12">
        <f>Data[[#This Row],[DNR (Daily New Recovered)]]/D19</f>
        <v>1</v>
      </c>
      <c r="X20" s="65">
        <v>0</v>
      </c>
      <c r="Y20" s="30">
        <f>Data[[#This Row],[DNS (Daily New Suspects)]]-K19</f>
        <v>171</v>
      </c>
      <c r="Z20" s="30">
        <f>Data[[#This Row],[DNC (Daily New Confirmed)]]-L19</f>
        <v>19</v>
      </c>
      <c r="AA20" s="12">
        <f>Data[[#This Row],[AC (Acc. Confirmed)]]/Data[[#This Row],[AS (Acc. Suspects)]]</f>
        <v>0.10788199031263761</v>
      </c>
      <c r="AB20" s="13">
        <f>Data[[#This Row],[AR (Acc. Recovered)]]/Data[[#This Row],[AS (Acc. Suspects)]]</f>
        <v>8.8066930867459266E-4</v>
      </c>
      <c r="AC20" s="13">
        <f>Data[[#This Row],[AD (Acc. Deaths)]]/Data[[#This Row],[AS (Acc. Suspects)]]</f>
        <v>0</v>
      </c>
      <c r="AD20" s="12">
        <f>Data[[#This Row],[AC (Acc. Confirmed)]]/Data[[#This Row],[AN (Acc. Negatives)]]</f>
        <v>0.14032073310423826</v>
      </c>
      <c r="AE20" s="12">
        <f>Data[[#This Row],[AH (Acc. Hospital)]]/Data[[#This Row],[AC (Acc. Confirmed)]]</f>
        <v>0.56734693877551023</v>
      </c>
      <c r="AF20" s="12">
        <f>Data[[#This Row],[AI (Acc. ICU)]]/Data[[#This Row],[AH (Acc. Hospital)]]</f>
        <v>6.4748201438848921E-2</v>
      </c>
      <c r="AG20" s="12">
        <f>Data[[#This Row],[AL (Acc. Pending Lab)]]/Data[[#This Row],[AS (Acc. Suspects)]]</f>
        <v>0.12373403786878027</v>
      </c>
      <c r="AH20" s="12">
        <f>Data[[#This Row],[AN (Acc. Negatives)]]/Data[[#This Row],[AS (Acc. Suspects)]]</f>
        <v>0.76882430647291944</v>
      </c>
      <c r="AI20" s="14">
        <f>Data[[#This Row],[DNC (Daily New Confirmed)]]/Data[[#This Row],[DNS (Daily New Suspects)]]</f>
        <v>0.13403880070546736</v>
      </c>
      <c r="AJ20" s="17">
        <f>Data[[#This Row],[DNC (Daily New Confirmed)]]/Data[[#This Row],[DNN (Daily New Negatives)]]</f>
        <v>4.3528064146620846E-2</v>
      </c>
      <c r="AK20" s="15">
        <v>13</v>
      </c>
      <c r="AL20" s="15">
        <f>WEEKNUM(Data[[#This Row],[Date]])</f>
        <v>12</v>
      </c>
      <c r="AM20" s="15">
        <f>MONTH(Data[[#This Row],[Date]])</f>
        <v>3</v>
      </c>
      <c r="AN20" s="16">
        <f>WEEKDAY(Data[[#This Row],[Date]])</f>
        <v>1</v>
      </c>
    </row>
    <row r="21" spans="1:40" ht="13.5" thickBot="1" x14ac:dyDescent="0.3">
      <c r="A21" s="11">
        <v>43906</v>
      </c>
      <c r="B21" s="26">
        <v>2908</v>
      </c>
      <c r="C21" s="26">
        <v>331</v>
      </c>
      <c r="D21" s="26">
        <v>3</v>
      </c>
      <c r="E21" s="26">
        <v>0</v>
      </c>
      <c r="F21" s="27">
        <v>2203</v>
      </c>
      <c r="G21" s="27">
        <v>139</v>
      </c>
      <c r="H21" s="27">
        <v>18</v>
      </c>
      <c r="I21" s="27">
        <v>374</v>
      </c>
      <c r="J21" s="27">
        <v>4592</v>
      </c>
      <c r="K21" s="28">
        <v>637</v>
      </c>
      <c r="L21" s="28">
        <v>86</v>
      </c>
      <c r="M21" s="28">
        <v>1</v>
      </c>
      <c r="N21" s="29">
        <v>0</v>
      </c>
      <c r="O21" s="28">
        <f>Data[[#This Row],[AN (Acc. Negatives)]]-F20</f>
        <v>457</v>
      </c>
      <c r="P21" s="28">
        <f>Data[[#This Row],[AH (Acc. Hospital)]]-G20</f>
        <v>0</v>
      </c>
      <c r="Q21" s="28">
        <f>Data[[#This Row],[AI (Acc. ICU)]]-H20</f>
        <v>9</v>
      </c>
      <c r="R21" s="28">
        <f>Data[[#This Row],[AL (Acc. Pending Lab)]]-I20</f>
        <v>93</v>
      </c>
      <c r="S21" s="28">
        <f>Data[[#This Row],[AV (Acc. Surveillance)]]-J20</f>
        <v>0</v>
      </c>
      <c r="T21" s="30">
        <f>(Data[[#This Row],[AC (Acc. Confirmed)]])-(Data[[#This Row],[AR (Acc. Recovered)]]+Data[[#This Row],[AD (Acc. Deaths)]])</f>
        <v>328</v>
      </c>
      <c r="U21" s="12">
        <f>Data[[#This Row],[DNS (Daily New Suspects)]]/B20</f>
        <v>0.28049317481285779</v>
      </c>
      <c r="V21" s="12">
        <f>Data[[#This Row],[DNC (Daily New Confirmed)]]/C20</f>
        <v>0.3510204081632653</v>
      </c>
      <c r="W21" s="12">
        <f>Data[[#This Row],[DNR (Daily New Recovered)]]/D20</f>
        <v>0.5</v>
      </c>
      <c r="X21" s="65">
        <v>0</v>
      </c>
      <c r="Y21" s="30">
        <f>Data[[#This Row],[DNS (Daily New Suspects)]]-K20</f>
        <v>70</v>
      </c>
      <c r="Z21" s="30">
        <f>Data[[#This Row],[DNC (Daily New Confirmed)]]-L20</f>
        <v>10</v>
      </c>
      <c r="AA21" s="12">
        <f>Data[[#This Row],[AC (Acc. Confirmed)]]/Data[[#This Row],[AS (Acc. Suspects)]]</f>
        <v>0.11382393397524071</v>
      </c>
      <c r="AB21" s="13">
        <f>Data[[#This Row],[AR (Acc. Recovered)]]/Data[[#This Row],[AS (Acc. Suspects)]]</f>
        <v>1.0316368638239339E-3</v>
      </c>
      <c r="AC21" s="13">
        <f>Data[[#This Row],[AD (Acc. Deaths)]]/Data[[#This Row],[AS (Acc. Suspects)]]</f>
        <v>0</v>
      </c>
      <c r="AD21" s="12">
        <f>Data[[#This Row],[AC (Acc. Confirmed)]]/Data[[#This Row],[AN (Acc. Negatives)]]</f>
        <v>0.15024965955515207</v>
      </c>
      <c r="AE21" s="12">
        <f>Data[[#This Row],[AH (Acc. Hospital)]]/Data[[#This Row],[AC (Acc. Confirmed)]]</f>
        <v>0.41993957703927492</v>
      </c>
      <c r="AF21" s="12">
        <f>Data[[#This Row],[AI (Acc. ICU)]]/Data[[#This Row],[AH (Acc. Hospital)]]</f>
        <v>0.12949640287769784</v>
      </c>
      <c r="AG21" s="12">
        <f>Data[[#This Row],[AL (Acc. Pending Lab)]]/Data[[#This Row],[AS (Acc. Suspects)]]</f>
        <v>0.12861072902338377</v>
      </c>
      <c r="AH21" s="12">
        <f>Data[[#This Row],[AN (Acc. Negatives)]]/Data[[#This Row],[AS (Acc. Suspects)]]</f>
        <v>0.75756533700137552</v>
      </c>
      <c r="AI21" s="14">
        <f>Data[[#This Row],[DNC (Daily New Confirmed)]]/Data[[#This Row],[DNS (Daily New Suspects)]]</f>
        <v>0.13500784929356358</v>
      </c>
      <c r="AJ21" s="17">
        <f>Data[[#This Row],[DNC (Daily New Confirmed)]]/Data[[#This Row],[DNN (Daily New Negatives)]]</f>
        <v>0.18818380743982493</v>
      </c>
      <c r="AK21" s="15">
        <v>14</v>
      </c>
      <c r="AL21" s="15">
        <f>WEEKNUM(Data[[#This Row],[Date]])</f>
        <v>12</v>
      </c>
      <c r="AM21" s="15">
        <f>MONTH(Data[[#This Row],[Date]])</f>
        <v>3</v>
      </c>
      <c r="AN21" s="16">
        <f>WEEKDAY(Data[[#This Row],[Date]])</f>
        <v>2</v>
      </c>
    </row>
    <row r="22" spans="1:40" ht="13.5" thickBot="1" x14ac:dyDescent="0.3">
      <c r="A22" s="11">
        <v>43907</v>
      </c>
      <c r="B22" s="26">
        <v>4030</v>
      </c>
      <c r="C22" s="26">
        <v>448</v>
      </c>
      <c r="D22" s="26">
        <v>3</v>
      </c>
      <c r="E22" s="26">
        <v>1</v>
      </c>
      <c r="F22" s="27">
        <v>3259</v>
      </c>
      <c r="G22" s="27">
        <v>206</v>
      </c>
      <c r="H22" s="27">
        <v>17</v>
      </c>
      <c r="I22" s="27">
        <v>323</v>
      </c>
      <c r="J22" s="27">
        <v>6852</v>
      </c>
      <c r="K22" s="28">
        <v>1122</v>
      </c>
      <c r="L22" s="28">
        <v>117</v>
      </c>
      <c r="M22" s="28">
        <v>0</v>
      </c>
      <c r="N22" s="29">
        <v>1</v>
      </c>
      <c r="O22" s="28">
        <f>Data[[#This Row],[AN (Acc. Negatives)]]-F21</f>
        <v>1056</v>
      </c>
      <c r="P22" s="28">
        <f>Data[[#This Row],[AH (Acc. Hospital)]]-G21</f>
        <v>67</v>
      </c>
      <c r="Q22" s="28">
        <f>Data[[#This Row],[AI (Acc. ICU)]]-H21</f>
        <v>-1</v>
      </c>
      <c r="R22" s="28">
        <f>Data[[#This Row],[AL (Acc. Pending Lab)]]-I21</f>
        <v>-51</v>
      </c>
      <c r="S22" s="28">
        <f>Data[[#This Row],[AV (Acc. Surveillance)]]-J21</f>
        <v>2260</v>
      </c>
      <c r="T22" s="30">
        <f>(Data[[#This Row],[AC (Acc. Confirmed)]])-(Data[[#This Row],[AR (Acc. Recovered)]]+Data[[#This Row],[AD (Acc. Deaths)]])</f>
        <v>444</v>
      </c>
      <c r="U22" s="12">
        <f>Data[[#This Row],[DNS (Daily New Suspects)]]/B21</f>
        <v>0.38583218707015132</v>
      </c>
      <c r="V22" s="12">
        <f>Data[[#This Row],[DNC (Daily New Confirmed)]]/C21</f>
        <v>0.35347432024169184</v>
      </c>
      <c r="W22" s="12">
        <f>Data[[#This Row],[DNR (Daily New Recovered)]]/D21</f>
        <v>0</v>
      </c>
      <c r="X22" s="65">
        <v>0</v>
      </c>
      <c r="Y22" s="30">
        <f>Data[[#This Row],[DNS (Daily New Suspects)]]-K21</f>
        <v>485</v>
      </c>
      <c r="Z22" s="30">
        <f>Data[[#This Row],[DNC (Daily New Confirmed)]]-L21</f>
        <v>31</v>
      </c>
      <c r="AA22" s="12">
        <f>Data[[#This Row],[AC (Acc. Confirmed)]]/Data[[#This Row],[AS (Acc. Suspects)]]</f>
        <v>0.11116625310173697</v>
      </c>
      <c r="AB22" s="13">
        <f>Data[[#This Row],[AR (Acc. Recovered)]]/Data[[#This Row],[AS (Acc. Suspects)]]</f>
        <v>7.4441687344913151E-4</v>
      </c>
      <c r="AC22" s="13">
        <f>Data[[#This Row],[AD (Acc. Deaths)]]/Data[[#This Row],[AS (Acc. Suspects)]]</f>
        <v>2.4813895781637717E-4</v>
      </c>
      <c r="AD22" s="12">
        <f>Data[[#This Row],[AC (Acc. Confirmed)]]/Data[[#This Row],[AN (Acc. Negatives)]]</f>
        <v>0.13746548020865296</v>
      </c>
      <c r="AE22" s="12">
        <f>Data[[#This Row],[AH (Acc. Hospital)]]/Data[[#This Row],[AC (Acc. Confirmed)]]</f>
        <v>0.45982142857142855</v>
      </c>
      <c r="AF22" s="12">
        <f>Data[[#This Row],[AI (Acc. ICU)]]/Data[[#This Row],[AH (Acc. Hospital)]]</f>
        <v>8.2524271844660199E-2</v>
      </c>
      <c r="AG22" s="12">
        <f>Data[[#This Row],[AL (Acc. Pending Lab)]]/Data[[#This Row],[AS (Acc. Suspects)]]</f>
        <v>8.0148883374689825E-2</v>
      </c>
      <c r="AH22" s="12">
        <f>Data[[#This Row],[AN (Acc. Negatives)]]/Data[[#This Row],[AS (Acc. Suspects)]]</f>
        <v>0.80868486352357316</v>
      </c>
      <c r="AI22" s="14">
        <f>Data[[#This Row],[DNC (Daily New Confirmed)]]/Data[[#This Row],[DNS (Daily New Suspects)]]</f>
        <v>0.10427807486631016</v>
      </c>
      <c r="AJ22" s="17">
        <f>Data[[#This Row],[DNC (Daily New Confirmed)]]/Data[[#This Row],[DNN (Daily New Negatives)]]</f>
        <v>0.11079545454545454</v>
      </c>
      <c r="AK22" s="15">
        <v>15</v>
      </c>
      <c r="AL22" s="15">
        <f>WEEKNUM(Data[[#This Row],[Date]])</f>
        <v>12</v>
      </c>
      <c r="AM22" s="15">
        <f>MONTH(Data[[#This Row],[Date]])</f>
        <v>3</v>
      </c>
      <c r="AN22" s="16">
        <f>WEEKDAY(Data[[#This Row],[Date]])</f>
        <v>3</v>
      </c>
    </row>
    <row r="23" spans="1:40" ht="13.5" thickBot="1" x14ac:dyDescent="0.3">
      <c r="A23" s="11">
        <v>43908</v>
      </c>
      <c r="B23" s="26">
        <v>5067</v>
      </c>
      <c r="C23" s="26">
        <v>642</v>
      </c>
      <c r="D23" s="26">
        <v>3</v>
      </c>
      <c r="E23" s="26">
        <v>2</v>
      </c>
      <c r="F23" s="27">
        <v>4074</v>
      </c>
      <c r="G23" s="27">
        <v>89</v>
      </c>
      <c r="H23" s="27">
        <v>20</v>
      </c>
      <c r="I23" s="27">
        <v>351</v>
      </c>
      <c r="J23" s="27">
        <v>6656</v>
      </c>
      <c r="K23" s="28">
        <v>1037</v>
      </c>
      <c r="L23" s="28">
        <v>194</v>
      </c>
      <c r="M23" s="28">
        <v>0</v>
      </c>
      <c r="N23" s="29">
        <v>1</v>
      </c>
      <c r="O23" s="28">
        <f>Data[[#This Row],[AN (Acc. Negatives)]]-F22</f>
        <v>815</v>
      </c>
      <c r="P23" s="28">
        <f>Data[[#This Row],[AH (Acc. Hospital)]]-G22</f>
        <v>-117</v>
      </c>
      <c r="Q23" s="28">
        <f>Data[[#This Row],[AI (Acc. ICU)]]-H22</f>
        <v>3</v>
      </c>
      <c r="R23" s="28">
        <f>Data[[#This Row],[AL (Acc. Pending Lab)]]-I22</f>
        <v>28</v>
      </c>
      <c r="S23" s="28">
        <f>Data[[#This Row],[AV (Acc. Surveillance)]]-J22</f>
        <v>-196</v>
      </c>
      <c r="T23" s="30">
        <f>(Data[[#This Row],[AC (Acc. Confirmed)]])-(Data[[#This Row],[AR (Acc. Recovered)]]+Data[[#This Row],[AD (Acc. Deaths)]])</f>
        <v>637</v>
      </c>
      <c r="U23" s="12">
        <f>Data[[#This Row],[DNS (Daily New Suspects)]]/B22</f>
        <v>0.25732009925558313</v>
      </c>
      <c r="V23" s="12">
        <f>Data[[#This Row],[DNC (Daily New Confirmed)]]/C22</f>
        <v>0.4330357142857143</v>
      </c>
      <c r="W23" s="12">
        <f>Data[[#This Row],[DNR (Daily New Recovered)]]/D22</f>
        <v>0</v>
      </c>
      <c r="X23" s="12">
        <f>Data[[#This Row],[DND (Daily New Deaths)]]/E22</f>
        <v>1</v>
      </c>
      <c r="Y23" s="30">
        <f>Data[[#This Row],[DNS (Daily New Suspects)]]-K22</f>
        <v>-85</v>
      </c>
      <c r="Z23" s="30">
        <f>Data[[#This Row],[DNC (Daily New Confirmed)]]-L22</f>
        <v>77</v>
      </c>
      <c r="AA23" s="12">
        <f>Data[[#This Row],[AC (Acc. Confirmed)]]/Data[[#This Row],[AS (Acc. Suspects)]]</f>
        <v>0.12670219064535229</v>
      </c>
      <c r="AB23" s="13">
        <f>Data[[#This Row],[AR (Acc. Recovered)]]/Data[[#This Row],[AS (Acc. Suspects)]]</f>
        <v>5.9206631142687976E-4</v>
      </c>
      <c r="AC23" s="13">
        <f>Data[[#This Row],[AD (Acc. Deaths)]]/Data[[#This Row],[AS (Acc. Suspects)]]</f>
        <v>3.9471087428458656E-4</v>
      </c>
      <c r="AD23" s="12">
        <f>Data[[#This Row],[AC (Acc. Confirmed)]]/Data[[#This Row],[AN (Acc. Negatives)]]</f>
        <v>0.15758468335787923</v>
      </c>
      <c r="AE23" s="12">
        <f>Data[[#This Row],[AH (Acc. Hospital)]]/Data[[#This Row],[AC (Acc. Confirmed)]]</f>
        <v>0.13862928348909656</v>
      </c>
      <c r="AF23" s="12">
        <f>Data[[#This Row],[AI (Acc. ICU)]]/Data[[#This Row],[AH (Acc. Hospital)]]</f>
        <v>0.2247191011235955</v>
      </c>
      <c r="AG23" s="12">
        <f>Data[[#This Row],[AL (Acc. Pending Lab)]]/Data[[#This Row],[AS (Acc. Suspects)]]</f>
        <v>6.9271758436944941E-2</v>
      </c>
      <c r="AH23" s="12">
        <f>Data[[#This Row],[AN (Acc. Negatives)]]/Data[[#This Row],[AS (Acc. Suspects)]]</f>
        <v>0.80402605091770274</v>
      </c>
      <c r="AI23" s="14">
        <f>Data[[#This Row],[DNC (Daily New Confirmed)]]/Data[[#This Row],[DNS (Daily New Suspects)]]</f>
        <v>0.1870781099324976</v>
      </c>
      <c r="AJ23" s="17">
        <f>Data[[#This Row],[DNC (Daily New Confirmed)]]/Data[[#This Row],[DNN (Daily New Negatives)]]</f>
        <v>0.23803680981595093</v>
      </c>
      <c r="AK23" s="15">
        <v>16</v>
      </c>
      <c r="AL23" s="15">
        <f>WEEKNUM(Data[[#This Row],[Date]])</f>
        <v>12</v>
      </c>
      <c r="AM23" s="15">
        <f>MONTH(Data[[#This Row],[Date]])</f>
        <v>3</v>
      </c>
      <c r="AN23" s="16">
        <f>WEEKDAY(Data[[#This Row],[Date]])</f>
        <v>4</v>
      </c>
    </row>
    <row r="24" spans="1:40" ht="13.5" thickBot="1" x14ac:dyDescent="0.3">
      <c r="A24" s="11">
        <v>43909</v>
      </c>
      <c r="B24" s="26">
        <v>6061</v>
      </c>
      <c r="C24" s="26">
        <v>785</v>
      </c>
      <c r="D24" s="26">
        <v>3</v>
      </c>
      <c r="E24" s="26">
        <v>3</v>
      </c>
      <c r="F24" s="27">
        <v>4788</v>
      </c>
      <c r="G24" s="27">
        <v>89</v>
      </c>
      <c r="H24" s="27">
        <v>20</v>
      </c>
      <c r="I24" s="27">
        <v>488</v>
      </c>
      <c r="J24" s="27">
        <v>8091</v>
      </c>
      <c r="K24" s="28">
        <v>994</v>
      </c>
      <c r="L24" s="28">
        <v>143</v>
      </c>
      <c r="M24" s="28">
        <v>0</v>
      </c>
      <c r="N24" s="29">
        <v>1</v>
      </c>
      <c r="O24" s="28">
        <f>Data[[#This Row],[AN (Acc. Negatives)]]-F23</f>
        <v>714</v>
      </c>
      <c r="P24" s="28">
        <f>Data[[#This Row],[AH (Acc. Hospital)]]-G23</f>
        <v>0</v>
      </c>
      <c r="Q24" s="28">
        <f>Data[[#This Row],[AI (Acc. ICU)]]-H23</f>
        <v>0</v>
      </c>
      <c r="R24" s="28">
        <f>Data[[#This Row],[AL (Acc. Pending Lab)]]-I23</f>
        <v>137</v>
      </c>
      <c r="S24" s="28">
        <f>Data[[#This Row],[AV (Acc. Surveillance)]]-J23</f>
        <v>1435</v>
      </c>
      <c r="T24" s="30">
        <f>(Data[[#This Row],[AC (Acc. Confirmed)]])-(Data[[#This Row],[AR (Acc. Recovered)]]+Data[[#This Row],[AD (Acc. Deaths)]])</f>
        <v>779</v>
      </c>
      <c r="U24" s="12">
        <f>Data[[#This Row],[DNS (Daily New Suspects)]]/B23</f>
        <v>0.19617130451943951</v>
      </c>
      <c r="V24" s="12">
        <f>Data[[#This Row],[DNC (Daily New Confirmed)]]/C23</f>
        <v>0.22274143302180685</v>
      </c>
      <c r="W24" s="12">
        <f>Data[[#This Row],[DNR (Daily New Recovered)]]/D23</f>
        <v>0</v>
      </c>
      <c r="X24" s="12">
        <f>Data[[#This Row],[DND (Daily New Deaths)]]/E23</f>
        <v>0.5</v>
      </c>
      <c r="Y24" s="30">
        <f>Data[[#This Row],[DNS (Daily New Suspects)]]-K23</f>
        <v>-43</v>
      </c>
      <c r="Z24" s="30">
        <f>Data[[#This Row],[DNC (Daily New Confirmed)]]-L23</f>
        <v>-51</v>
      </c>
      <c r="AA24" s="12">
        <f>Data[[#This Row],[AC (Acc. Confirmed)]]/Data[[#This Row],[AS (Acc. Suspects)]]</f>
        <v>0.12951658142220757</v>
      </c>
      <c r="AB24" s="13">
        <f>Data[[#This Row],[AR (Acc. Recovered)]]/Data[[#This Row],[AS (Acc. Suspects)]]</f>
        <v>4.9496782709123905E-4</v>
      </c>
      <c r="AC24" s="13">
        <f>Data[[#This Row],[AD (Acc. Deaths)]]/Data[[#This Row],[AS (Acc. Suspects)]]</f>
        <v>4.9496782709123905E-4</v>
      </c>
      <c r="AD24" s="12">
        <f>Data[[#This Row],[AC (Acc. Confirmed)]]/Data[[#This Row],[AN (Acc. Negatives)]]</f>
        <v>0.1639515455304929</v>
      </c>
      <c r="AE24" s="12">
        <f>Data[[#This Row],[AH (Acc. Hospital)]]/Data[[#This Row],[AC (Acc. Confirmed)]]</f>
        <v>0.11337579617834395</v>
      </c>
      <c r="AF24" s="12">
        <f>Data[[#This Row],[AI (Acc. ICU)]]/Data[[#This Row],[AH (Acc. Hospital)]]</f>
        <v>0.2247191011235955</v>
      </c>
      <c r="AG24" s="12">
        <f>Data[[#This Row],[AL (Acc. Pending Lab)]]/Data[[#This Row],[AS (Acc. Suspects)]]</f>
        <v>8.0514766540174892E-2</v>
      </c>
      <c r="AH24" s="12">
        <f>Data[[#This Row],[AN (Acc. Negatives)]]/Data[[#This Row],[AS (Acc. Suspects)]]</f>
        <v>0.78996865203761757</v>
      </c>
      <c r="AI24" s="14">
        <f>Data[[#This Row],[DNC (Daily New Confirmed)]]/Data[[#This Row],[DNS (Daily New Suspects)]]</f>
        <v>0.14386317907444668</v>
      </c>
      <c r="AJ24" s="17">
        <f>Data[[#This Row],[DNC (Daily New Confirmed)]]/Data[[#This Row],[DNN (Daily New Negatives)]]</f>
        <v>0.20028011204481794</v>
      </c>
      <c r="AK24" s="15">
        <v>17</v>
      </c>
      <c r="AL24" s="15">
        <f>WEEKNUM(Data[[#This Row],[Date]])</f>
        <v>12</v>
      </c>
      <c r="AM24" s="15">
        <f>MONTH(Data[[#This Row],[Date]])</f>
        <v>3</v>
      </c>
      <c r="AN24" s="16">
        <f>WEEKDAY(Data[[#This Row],[Date]])</f>
        <v>5</v>
      </c>
    </row>
    <row r="25" spans="1:40" ht="13.5" thickBot="1" x14ac:dyDescent="0.3">
      <c r="A25" s="11">
        <v>43910</v>
      </c>
      <c r="B25" s="26">
        <v>7732</v>
      </c>
      <c r="C25" s="26">
        <v>1020</v>
      </c>
      <c r="D25" s="26">
        <v>5</v>
      </c>
      <c r="E25" s="26">
        <v>6</v>
      </c>
      <c r="F25" s="27">
        <v>5862</v>
      </c>
      <c r="G25" s="27">
        <v>126</v>
      </c>
      <c r="H25" s="27">
        <v>26</v>
      </c>
      <c r="I25" s="27">
        <v>850</v>
      </c>
      <c r="J25" s="27">
        <v>9008</v>
      </c>
      <c r="K25" s="28">
        <v>1671</v>
      </c>
      <c r="L25" s="28">
        <v>235</v>
      </c>
      <c r="M25" s="28">
        <v>2</v>
      </c>
      <c r="N25" s="29">
        <v>3</v>
      </c>
      <c r="O25" s="28">
        <f>Data[[#This Row],[AN (Acc. Negatives)]]-F24</f>
        <v>1074</v>
      </c>
      <c r="P25" s="28">
        <f>Data[[#This Row],[AH (Acc. Hospital)]]-G24</f>
        <v>37</v>
      </c>
      <c r="Q25" s="28">
        <f>Data[[#This Row],[AI (Acc. ICU)]]-H24</f>
        <v>6</v>
      </c>
      <c r="R25" s="28">
        <f>Data[[#This Row],[AL (Acc. Pending Lab)]]-I24</f>
        <v>362</v>
      </c>
      <c r="S25" s="28">
        <f>Data[[#This Row],[AV (Acc. Surveillance)]]-J24</f>
        <v>917</v>
      </c>
      <c r="T25" s="30">
        <f>(Data[[#This Row],[AC (Acc. Confirmed)]])-(Data[[#This Row],[AR (Acc. Recovered)]]+Data[[#This Row],[AD (Acc. Deaths)]])</f>
        <v>1009</v>
      </c>
      <c r="U25" s="12">
        <f>Data[[#This Row],[DNS (Daily New Suspects)]]/B24</f>
        <v>0.27569707968982016</v>
      </c>
      <c r="V25" s="12">
        <f>Data[[#This Row],[DNC (Daily New Confirmed)]]/C24</f>
        <v>0.29936305732484075</v>
      </c>
      <c r="W25" s="12">
        <f>Data[[#This Row],[DNR (Daily New Recovered)]]/D24</f>
        <v>0.66666666666666663</v>
      </c>
      <c r="X25" s="12">
        <f>Data[[#This Row],[DND (Daily New Deaths)]]/E24</f>
        <v>1</v>
      </c>
      <c r="Y25" s="30">
        <f>Data[[#This Row],[DNS (Daily New Suspects)]]-K24</f>
        <v>677</v>
      </c>
      <c r="Z25" s="30">
        <f>Data[[#This Row],[DNC (Daily New Confirmed)]]-L24</f>
        <v>92</v>
      </c>
      <c r="AA25" s="12">
        <f>Data[[#This Row],[AC (Acc. Confirmed)]]/Data[[#This Row],[AS (Acc. Suspects)]]</f>
        <v>0.13191929643041903</v>
      </c>
      <c r="AB25" s="13">
        <f>Data[[#This Row],[AR (Acc. Recovered)]]/Data[[#This Row],[AS (Acc. Suspects)]]</f>
        <v>6.4666321779617173E-4</v>
      </c>
      <c r="AC25" s="13">
        <f>Data[[#This Row],[AD (Acc. Deaths)]]/Data[[#This Row],[AS (Acc. Suspects)]]</f>
        <v>7.7599586135540608E-4</v>
      </c>
      <c r="AD25" s="12">
        <f>Data[[#This Row],[AC (Acc. Confirmed)]]/Data[[#This Row],[AN (Acc. Negatives)]]</f>
        <v>0.17400204708290687</v>
      </c>
      <c r="AE25" s="12">
        <f>Data[[#This Row],[AH (Acc. Hospital)]]/Data[[#This Row],[AC (Acc. Confirmed)]]</f>
        <v>0.12352941176470589</v>
      </c>
      <c r="AF25" s="12">
        <f>Data[[#This Row],[AI (Acc. ICU)]]/Data[[#This Row],[AH (Acc. Hospital)]]</f>
        <v>0.20634920634920634</v>
      </c>
      <c r="AG25" s="12">
        <f>Data[[#This Row],[AL (Acc. Pending Lab)]]/Data[[#This Row],[AS (Acc. Suspects)]]</f>
        <v>0.10993274702534919</v>
      </c>
      <c r="AH25" s="12">
        <f>Data[[#This Row],[AN (Acc. Negatives)]]/Data[[#This Row],[AS (Acc. Suspects)]]</f>
        <v>0.75814795654423173</v>
      </c>
      <c r="AI25" s="14">
        <f>Data[[#This Row],[DNC (Daily New Confirmed)]]/Data[[#This Row],[DNS (Daily New Suspects)]]</f>
        <v>0.14063435068821065</v>
      </c>
      <c r="AJ25" s="17">
        <f>Data[[#This Row],[DNC (Daily New Confirmed)]]/Data[[#This Row],[DNN (Daily New Negatives)]]</f>
        <v>0.21880819366852886</v>
      </c>
      <c r="AK25" s="15">
        <v>18</v>
      </c>
      <c r="AL25" s="15">
        <f>WEEKNUM(Data[[#This Row],[Date]])</f>
        <v>12</v>
      </c>
      <c r="AM25" s="15">
        <f>MONTH(Data[[#This Row],[Date]])</f>
        <v>3</v>
      </c>
      <c r="AN25" s="16">
        <f>WEEKDAY(Data[[#This Row],[Date]])</f>
        <v>6</v>
      </c>
    </row>
    <row r="26" spans="1:40" ht="13.5" thickBot="1" x14ac:dyDescent="0.3">
      <c r="A26" s="11">
        <v>43911</v>
      </c>
      <c r="B26" s="26">
        <v>9854</v>
      </c>
      <c r="C26" s="26">
        <v>1280</v>
      </c>
      <c r="D26" s="26">
        <v>5</v>
      </c>
      <c r="E26" s="26">
        <v>12</v>
      </c>
      <c r="F26" s="27">
        <v>7515</v>
      </c>
      <c r="G26" s="27">
        <v>156</v>
      </c>
      <c r="H26" s="27">
        <v>35</v>
      </c>
      <c r="I26" s="27">
        <v>1059</v>
      </c>
      <c r="J26" s="27">
        <v>13155</v>
      </c>
      <c r="K26" s="28">
        <v>2122</v>
      </c>
      <c r="L26" s="28">
        <v>260</v>
      </c>
      <c r="M26" s="28">
        <v>0</v>
      </c>
      <c r="N26" s="29">
        <v>6</v>
      </c>
      <c r="O26" s="28">
        <f>Data[[#This Row],[AN (Acc. Negatives)]]-F25</f>
        <v>1653</v>
      </c>
      <c r="P26" s="28">
        <f>Data[[#This Row],[AH (Acc. Hospital)]]-G25</f>
        <v>30</v>
      </c>
      <c r="Q26" s="28">
        <f>Data[[#This Row],[AI (Acc. ICU)]]-H25</f>
        <v>9</v>
      </c>
      <c r="R26" s="28">
        <f>Data[[#This Row],[AL (Acc. Pending Lab)]]-I25</f>
        <v>209</v>
      </c>
      <c r="S26" s="28">
        <f>Data[[#This Row],[AV (Acc. Surveillance)]]-J25</f>
        <v>4147</v>
      </c>
      <c r="T26" s="30">
        <f>(Data[[#This Row],[AC (Acc. Confirmed)]])-(Data[[#This Row],[AR (Acc. Recovered)]]+Data[[#This Row],[AD (Acc. Deaths)]])</f>
        <v>1263</v>
      </c>
      <c r="U26" s="12">
        <f>Data[[#This Row],[DNS (Daily New Suspects)]]/B25</f>
        <v>0.27444386963269529</v>
      </c>
      <c r="V26" s="12">
        <f>Data[[#This Row],[DNC (Daily New Confirmed)]]/C25</f>
        <v>0.25490196078431371</v>
      </c>
      <c r="W26" s="12">
        <f>Data[[#This Row],[DNR (Daily New Recovered)]]/D25</f>
        <v>0</v>
      </c>
      <c r="X26" s="12">
        <f>Data[[#This Row],[DND (Daily New Deaths)]]/E25</f>
        <v>1</v>
      </c>
      <c r="Y26" s="30">
        <f>Data[[#This Row],[DNS (Daily New Suspects)]]-K25</f>
        <v>451</v>
      </c>
      <c r="Z26" s="30">
        <f>Data[[#This Row],[DNC (Daily New Confirmed)]]-L25</f>
        <v>25</v>
      </c>
      <c r="AA26" s="12">
        <f>Data[[#This Row],[AC (Acc. Confirmed)]]/Data[[#This Row],[AS (Acc. Suspects)]]</f>
        <v>0.12989648873553886</v>
      </c>
      <c r="AB26" s="13">
        <f>Data[[#This Row],[AR (Acc. Recovered)]]/Data[[#This Row],[AS (Acc. Suspects)]]</f>
        <v>5.0740815912319866E-4</v>
      </c>
      <c r="AC26" s="13">
        <f>Data[[#This Row],[AD (Acc. Deaths)]]/Data[[#This Row],[AS (Acc. Suspects)]]</f>
        <v>1.2177795818956768E-3</v>
      </c>
      <c r="AD26" s="12">
        <f>Data[[#This Row],[AC (Acc. Confirmed)]]/Data[[#This Row],[AN (Acc. Negatives)]]</f>
        <v>0.17032601463739189</v>
      </c>
      <c r="AE26" s="12">
        <f>Data[[#This Row],[AH (Acc. Hospital)]]/Data[[#This Row],[AC (Acc. Confirmed)]]</f>
        <v>0.121875</v>
      </c>
      <c r="AF26" s="12">
        <f>Data[[#This Row],[AI (Acc. ICU)]]/Data[[#This Row],[AH (Acc. Hospital)]]</f>
        <v>0.22435897435897437</v>
      </c>
      <c r="AG26" s="12">
        <f>Data[[#This Row],[AL (Acc. Pending Lab)]]/Data[[#This Row],[AS (Acc. Suspects)]]</f>
        <v>0.10746904810229349</v>
      </c>
      <c r="AH26" s="12">
        <f>Data[[#This Row],[AN (Acc. Negatives)]]/Data[[#This Row],[AS (Acc. Suspects)]]</f>
        <v>0.76263446316216765</v>
      </c>
      <c r="AI26" s="14">
        <f>Data[[#This Row],[DNC (Daily New Confirmed)]]/Data[[#This Row],[DNS (Daily New Suspects)]]</f>
        <v>0.12252591894439209</v>
      </c>
      <c r="AJ26" s="17">
        <f>Data[[#This Row],[DNC (Daily New Confirmed)]]/Data[[#This Row],[DNN (Daily New Negatives)]]</f>
        <v>0.15728977616454931</v>
      </c>
      <c r="AK26" s="15">
        <v>19</v>
      </c>
      <c r="AL26" s="15">
        <f>WEEKNUM(Data[[#This Row],[Date]])</f>
        <v>12</v>
      </c>
      <c r="AM26" s="15">
        <f>MONTH(Data[[#This Row],[Date]])</f>
        <v>3</v>
      </c>
      <c r="AN26" s="16">
        <f>WEEKDAY(Data[[#This Row],[Date]])</f>
        <v>7</v>
      </c>
    </row>
    <row r="27" spans="1:40" ht="13.5" thickBot="1" x14ac:dyDescent="0.3">
      <c r="A27" s="11">
        <v>43912</v>
      </c>
      <c r="B27" s="26">
        <v>11779</v>
      </c>
      <c r="C27" s="26">
        <v>1600</v>
      </c>
      <c r="D27" s="26">
        <v>5</v>
      </c>
      <c r="E27" s="26">
        <v>14</v>
      </c>
      <c r="F27" s="27">
        <v>9027</v>
      </c>
      <c r="G27" s="27">
        <v>169</v>
      </c>
      <c r="H27" s="27">
        <v>41</v>
      </c>
      <c r="I27" s="27">
        <v>1152</v>
      </c>
      <c r="J27" s="27">
        <v>12562</v>
      </c>
      <c r="K27" s="28">
        <v>1925</v>
      </c>
      <c r="L27" s="28">
        <v>320</v>
      </c>
      <c r="M27" s="28">
        <v>0</v>
      </c>
      <c r="N27" s="29">
        <v>2</v>
      </c>
      <c r="O27" s="28">
        <f>Data[[#This Row],[AN (Acc. Negatives)]]-F26</f>
        <v>1512</v>
      </c>
      <c r="P27" s="28">
        <f>Data[[#This Row],[AH (Acc. Hospital)]]-G26</f>
        <v>13</v>
      </c>
      <c r="Q27" s="28">
        <f>Data[[#This Row],[AI (Acc. ICU)]]-H26</f>
        <v>6</v>
      </c>
      <c r="R27" s="28">
        <f>Data[[#This Row],[AL (Acc. Pending Lab)]]-I26</f>
        <v>93</v>
      </c>
      <c r="S27" s="28">
        <f>Data[[#This Row],[AV (Acc. Surveillance)]]-J26</f>
        <v>-593</v>
      </c>
      <c r="T27" s="30">
        <f>(Data[[#This Row],[AC (Acc. Confirmed)]])-(Data[[#This Row],[AR (Acc. Recovered)]]+Data[[#This Row],[AD (Acc. Deaths)]])</f>
        <v>1581</v>
      </c>
      <c r="U27" s="12">
        <f>Data[[#This Row],[DNS (Daily New Suspects)]]/B26</f>
        <v>0.1953521412624315</v>
      </c>
      <c r="V27" s="12">
        <f>Data[[#This Row],[DNC (Daily New Confirmed)]]/C26</f>
        <v>0.25</v>
      </c>
      <c r="W27" s="12">
        <f>Data[[#This Row],[DNR (Daily New Recovered)]]/D26</f>
        <v>0</v>
      </c>
      <c r="X27" s="12">
        <f>Data[[#This Row],[DND (Daily New Deaths)]]/E26</f>
        <v>0.16666666666666666</v>
      </c>
      <c r="Y27" s="30">
        <f>Data[[#This Row],[DNS (Daily New Suspects)]]-K26</f>
        <v>-197</v>
      </c>
      <c r="Z27" s="30">
        <f>Data[[#This Row],[DNC (Daily New Confirmed)]]-L26</f>
        <v>60</v>
      </c>
      <c r="AA27" s="12">
        <f>Data[[#This Row],[AC (Acc. Confirmed)]]/Data[[#This Row],[AS (Acc. Suspects)]]</f>
        <v>0.13583496052296459</v>
      </c>
      <c r="AB27" s="13">
        <f>Data[[#This Row],[AR (Acc. Recovered)]]/Data[[#This Row],[AS (Acc. Suspects)]]</f>
        <v>4.2448425163426435E-4</v>
      </c>
      <c r="AC27" s="13">
        <f>Data[[#This Row],[AD (Acc. Deaths)]]/Data[[#This Row],[AS (Acc. Suspects)]]</f>
        <v>1.1885559045759402E-3</v>
      </c>
      <c r="AD27" s="12">
        <f>Data[[#This Row],[AC (Acc. Confirmed)]]/Data[[#This Row],[AN (Acc. Negatives)]]</f>
        <v>0.17724603965880137</v>
      </c>
      <c r="AE27" s="12">
        <f>Data[[#This Row],[AH (Acc. Hospital)]]/Data[[#This Row],[AC (Acc. Confirmed)]]</f>
        <v>0.105625</v>
      </c>
      <c r="AF27" s="12">
        <f>Data[[#This Row],[AI (Acc. ICU)]]/Data[[#This Row],[AH (Acc. Hospital)]]</f>
        <v>0.24260355029585798</v>
      </c>
      <c r="AG27" s="12">
        <f>Data[[#This Row],[AL (Acc. Pending Lab)]]/Data[[#This Row],[AS (Acc. Suspects)]]</f>
        <v>9.7801171576534507E-2</v>
      </c>
      <c r="AH27" s="12">
        <f>Data[[#This Row],[AN (Acc. Negatives)]]/Data[[#This Row],[AS (Acc. Suspects)]]</f>
        <v>0.76636386790050093</v>
      </c>
      <c r="AI27" s="14">
        <f>Data[[#This Row],[DNC (Daily New Confirmed)]]/Data[[#This Row],[DNS (Daily New Suspects)]]</f>
        <v>0.16623376623376623</v>
      </c>
      <c r="AJ27" s="17">
        <f>Data[[#This Row],[DNC (Daily New Confirmed)]]/Data[[#This Row],[DNN (Daily New Negatives)]]</f>
        <v>0.21164021164021163</v>
      </c>
      <c r="AK27" s="15">
        <v>20</v>
      </c>
      <c r="AL27" s="15">
        <f>WEEKNUM(Data[[#This Row],[Date]])</f>
        <v>13</v>
      </c>
      <c r="AM27" s="15">
        <f>MONTH(Data[[#This Row],[Date]])</f>
        <v>3</v>
      </c>
      <c r="AN27" s="16">
        <f>WEEKDAY(Data[[#This Row],[Date]])</f>
        <v>1</v>
      </c>
    </row>
    <row r="28" spans="1:40" ht="13.5" thickBot="1" x14ac:dyDescent="0.3">
      <c r="A28" s="11">
        <v>43913</v>
      </c>
      <c r="B28" s="26">
        <v>13674</v>
      </c>
      <c r="C28" s="26">
        <v>2060</v>
      </c>
      <c r="D28" s="26">
        <v>14</v>
      </c>
      <c r="E28" s="26">
        <v>23</v>
      </c>
      <c r="F28" s="27">
        <v>10212</v>
      </c>
      <c r="G28" s="27">
        <v>201</v>
      </c>
      <c r="H28" s="27">
        <v>47</v>
      </c>
      <c r="I28" s="27">
        <v>1402</v>
      </c>
      <c r="J28" s="27">
        <v>11842</v>
      </c>
      <c r="K28" s="28">
        <v>1895</v>
      </c>
      <c r="L28" s="28">
        <v>460</v>
      </c>
      <c r="M28" s="28">
        <v>9</v>
      </c>
      <c r="N28" s="29">
        <v>9</v>
      </c>
      <c r="O28" s="28">
        <f>Data[[#This Row],[AN (Acc. Negatives)]]-F27</f>
        <v>1185</v>
      </c>
      <c r="P28" s="28">
        <f>Data[[#This Row],[AH (Acc. Hospital)]]-G27</f>
        <v>32</v>
      </c>
      <c r="Q28" s="28">
        <f>Data[[#This Row],[AI (Acc. ICU)]]-H27</f>
        <v>6</v>
      </c>
      <c r="R28" s="28">
        <f>Data[[#This Row],[AL (Acc. Pending Lab)]]-I27</f>
        <v>250</v>
      </c>
      <c r="S28" s="28">
        <f>Data[[#This Row],[AV (Acc. Surveillance)]]-J27</f>
        <v>-720</v>
      </c>
      <c r="T28" s="30">
        <f>(Data[[#This Row],[AC (Acc. Confirmed)]])-(Data[[#This Row],[AR (Acc. Recovered)]]+Data[[#This Row],[AD (Acc. Deaths)]])</f>
        <v>2023</v>
      </c>
      <c r="U28" s="12">
        <f>Data[[#This Row],[DNS (Daily New Suspects)]]/B27</f>
        <v>0.16087953136938621</v>
      </c>
      <c r="V28" s="12">
        <f>Data[[#This Row],[DNC (Daily New Confirmed)]]/C27</f>
        <v>0.28749999999999998</v>
      </c>
      <c r="W28" s="12">
        <f>Data[[#This Row],[DNR (Daily New Recovered)]]/D27</f>
        <v>1.8</v>
      </c>
      <c r="X28" s="12">
        <f>Data[[#This Row],[DND (Daily New Deaths)]]/E27</f>
        <v>0.6428571428571429</v>
      </c>
      <c r="Y28" s="30">
        <f>Data[[#This Row],[DNS (Daily New Suspects)]]-K27</f>
        <v>-30</v>
      </c>
      <c r="Z28" s="30">
        <f>Data[[#This Row],[DNC (Daily New Confirmed)]]-L27</f>
        <v>140</v>
      </c>
      <c r="AA28" s="12">
        <f>Data[[#This Row],[AC (Acc. Confirmed)]]/Data[[#This Row],[AS (Acc. Suspects)]]</f>
        <v>0.150650870264736</v>
      </c>
      <c r="AB28" s="13">
        <f>Data[[#This Row],[AR (Acc. Recovered)]]/Data[[#This Row],[AS (Acc. Suspects)]]</f>
        <v>1.0238408658768466E-3</v>
      </c>
      <c r="AC28" s="13">
        <f>Data[[#This Row],[AD (Acc. Deaths)]]/Data[[#This Row],[AS (Acc. Suspects)]]</f>
        <v>1.6820242796548193E-3</v>
      </c>
      <c r="AD28" s="12">
        <f>Data[[#This Row],[AC (Acc. Confirmed)]]/Data[[#This Row],[AN (Acc. Negatives)]]</f>
        <v>0.20172346259302781</v>
      </c>
      <c r="AE28" s="12">
        <f>Data[[#This Row],[AH (Acc. Hospital)]]/Data[[#This Row],[AC (Acc. Confirmed)]]</f>
        <v>9.7572815533980589E-2</v>
      </c>
      <c r="AF28" s="12">
        <f>Data[[#This Row],[AI (Acc. ICU)]]/Data[[#This Row],[AH (Acc. Hospital)]]</f>
        <v>0.23383084577114427</v>
      </c>
      <c r="AG28" s="12">
        <f>Data[[#This Row],[AL (Acc. Pending Lab)]]/Data[[#This Row],[AS (Acc. Suspects)]]</f>
        <v>0.10253034956852421</v>
      </c>
      <c r="AH28" s="12">
        <f>Data[[#This Row],[AN (Acc. Negatives)]]/Data[[#This Row],[AS (Acc. Suspects)]]</f>
        <v>0.74681878016673975</v>
      </c>
      <c r="AI28" s="14">
        <f>Data[[#This Row],[DNC (Daily New Confirmed)]]/Data[[#This Row],[DNS (Daily New Suspects)]]</f>
        <v>0.24274406332453827</v>
      </c>
      <c r="AJ28" s="17">
        <f>Data[[#This Row],[DNC (Daily New Confirmed)]]/Data[[#This Row],[DNN (Daily New Negatives)]]</f>
        <v>0.3881856540084388</v>
      </c>
      <c r="AK28" s="15">
        <v>21</v>
      </c>
      <c r="AL28" s="15">
        <f>WEEKNUM(Data[[#This Row],[Date]])</f>
        <v>13</v>
      </c>
      <c r="AM28" s="15">
        <f>MONTH(Data[[#This Row],[Date]])</f>
        <v>3</v>
      </c>
      <c r="AN28" s="16">
        <f>WEEKDAY(Data[[#This Row],[Date]])</f>
        <v>2</v>
      </c>
    </row>
    <row r="29" spans="1:40" ht="13.5" thickBot="1" x14ac:dyDescent="0.3">
      <c r="A29" s="11">
        <v>43914</v>
      </c>
      <c r="B29" s="26">
        <v>15474</v>
      </c>
      <c r="C29" s="26">
        <v>2362</v>
      </c>
      <c r="D29" s="26">
        <v>22</v>
      </c>
      <c r="E29" s="26">
        <v>33</v>
      </c>
      <c r="F29" s="27">
        <v>11329</v>
      </c>
      <c r="G29" s="27">
        <v>203</v>
      </c>
      <c r="H29" s="27">
        <v>48</v>
      </c>
      <c r="I29" s="27">
        <v>1783</v>
      </c>
      <c r="J29" s="27">
        <v>11842</v>
      </c>
      <c r="K29" s="28">
        <v>1800</v>
      </c>
      <c r="L29" s="28">
        <v>302</v>
      </c>
      <c r="M29" s="28">
        <v>8</v>
      </c>
      <c r="N29" s="29">
        <v>10</v>
      </c>
      <c r="O29" s="28">
        <f>Data[[#This Row],[AN (Acc. Negatives)]]-F28</f>
        <v>1117</v>
      </c>
      <c r="P29" s="28">
        <f>Data[[#This Row],[AH (Acc. Hospital)]]-G28</f>
        <v>2</v>
      </c>
      <c r="Q29" s="28">
        <f>Data[[#This Row],[AI (Acc. ICU)]]-H28</f>
        <v>1</v>
      </c>
      <c r="R29" s="28">
        <f>Data[[#This Row],[AL (Acc. Pending Lab)]]-I28</f>
        <v>381</v>
      </c>
      <c r="S29" s="28">
        <f>Data[[#This Row],[AV (Acc. Surveillance)]]-J28</f>
        <v>0</v>
      </c>
      <c r="T29" s="30">
        <f>(Data[[#This Row],[AC (Acc. Confirmed)]])-(Data[[#This Row],[AR (Acc. Recovered)]]+Data[[#This Row],[AD (Acc. Deaths)]])</f>
        <v>2307</v>
      </c>
      <c r="U29" s="12">
        <f>Data[[#This Row],[DNS (Daily New Suspects)]]/B28</f>
        <v>0.13163668275559456</v>
      </c>
      <c r="V29" s="12">
        <f>Data[[#This Row],[DNC (Daily New Confirmed)]]/C28</f>
        <v>0.14660194174757282</v>
      </c>
      <c r="W29" s="12">
        <f>Data[[#This Row],[DNR (Daily New Recovered)]]/D28</f>
        <v>0.5714285714285714</v>
      </c>
      <c r="X29" s="12">
        <f>Data[[#This Row],[DND (Daily New Deaths)]]/E28</f>
        <v>0.43478260869565216</v>
      </c>
      <c r="Y29" s="30">
        <f>Data[[#This Row],[DNS (Daily New Suspects)]]-K28</f>
        <v>-95</v>
      </c>
      <c r="Z29" s="30">
        <f>Data[[#This Row],[DNC (Daily New Confirmed)]]-L28</f>
        <v>-158</v>
      </c>
      <c r="AA29" s="12">
        <f>Data[[#This Row],[AC (Acc. Confirmed)]]/Data[[#This Row],[AS (Acc. Suspects)]]</f>
        <v>0.1526431433372108</v>
      </c>
      <c r="AB29" s="13">
        <f>Data[[#This Row],[AR (Acc. Recovered)]]/Data[[#This Row],[AS (Acc. Suspects)]]</f>
        <v>1.4217396923872302E-3</v>
      </c>
      <c r="AC29" s="13">
        <f>Data[[#This Row],[AD (Acc. Deaths)]]/Data[[#This Row],[AS (Acc. Suspects)]]</f>
        <v>2.1326095385808454E-3</v>
      </c>
      <c r="AD29" s="12">
        <f>Data[[#This Row],[AC (Acc. Confirmed)]]/Data[[#This Row],[AN (Acc. Negatives)]]</f>
        <v>0.20849148203724954</v>
      </c>
      <c r="AE29" s="12">
        <f>Data[[#This Row],[AH (Acc. Hospital)]]/Data[[#This Row],[AC (Acc. Confirmed)]]</f>
        <v>8.5944115156646905E-2</v>
      </c>
      <c r="AF29" s="12">
        <f>Data[[#This Row],[AI (Acc. ICU)]]/Data[[#This Row],[AH (Acc. Hospital)]]</f>
        <v>0.23645320197044334</v>
      </c>
      <c r="AG29" s="12">
        <f>Data[[#This Row],[AL (Acc. Pending Lab)]]/Data[[#This Row],[AS (Acc. Suspects)]]</f>
        <v>0.11522553961483779</v>
      </c>
      <c r="AH29" s="12">
        <f>Data[[#This Row],[AN (Acc. Negatives)]]/Data[[#This Row],[AS (Acc. Suspects)]]</f>
        <v>0.73213131704795142</v>
      </c>
      <c r="AI29" s="14">
        <f>Data[[#This Row],[DNC (Daily New Confirmed)]]/Data[[#This Row],[DNS (Daily New Suspects)]]</f>
        <v>0.16777777777777778</v>
      </c>
      <c r="AJ29" s="17">
        <f>Data[[#This Row],[DNC (Daily New Confirmed)]]/Data[[#This Row],[DNN (Daily New Negatives)]]</f>
        <v>0.27036705461056398</v>
      </c>
      <c r="AK29" s="15">
        <v>22</v>
      </c>
      <c r="AL29" s="15">
        <f>WEEKNUM(Data[[#This Row],[Date]])</f>
        <v>13</v>
      </c>
      <c r="AM29" s="15">
        <f>MONTH(Data[[#This Row],[Date]])</f>
        <v>3</v>
      </c>
      <c r="AN29" s="16">
        <f>WEEKDAY(Data[[#This Row],[Date]])</f>
        <v>3</v>
      </c>
    </row>
    <row r="30" spans="1:40" ht="13.5" thickBot="1" x14ac:dyDescent="0.3">
      <c r="A30" s="11">
        <v>43915</v>
      </c>
      <c r="B30" s="26">
        <v>21155</v>
      </c>
      <c r="C30" s="26">
        <v>2995</v>
      </c>
      <c r="D30" s="26">
        <v>22</v>
      </c>
      <c r="E30" s="26">
        <v>43</v>
      </c>
      <c r="F30" s="27">
        <v>16569</v>
      </c>
      <c r="G30" s="27">
        <v>276</v>
      </c>
      <c r="H30" s="27">
        <v>61</v>
      </c>
      <c r="I30" s="27">
        <v>1591</v>
      </c>
      <c r="J30" s="27">
        <v>13624</v>
      </c>
      <c r="K30" s="28">
        <v>5681</v>
      </c>
      <c r="L30" s="28">
        <v>633</v>
      </c>
      <c r="M30" s="28">
        <v>0</v>
      </c>
      <c r="N30" s="29">
        <v>10</v>
      </c>
      <c r="O30" s="28">
        <f>Data[[#This Row],[AN (Acc. Negatives)]]-F29</f>
        <v>5240</v>
      </c>
      <c r="P30" s="28">
        <f>Data[[#This Row],[AH (Acc. Hospital)]]-G29</f>
        <v>73</v>
      </c>
      <c r="Q30" s="28">
        <f>Data[[#This Row],[AI (Acc. ICU)]]-H29</f>
        <v>13</v>
      </c>
      <c r="R30" s="28">
        <f>Data[[#This Row],[AL (Acc. Pending Lab)]]-I29</f>
        <v>-192</v>
      </c>
      <c r="S30" s="28">
        <f>Data[[#This Row],[AV (Acc. Surveillance)]]-J29</f>
        <v>1782</v>
      </c>
      <c r="T30" s="30">
        <f>(Data[[#This Row],[AC (Acc. Confirmed)]])-(Data[[#This Row],[AR (Acc. Recovered)]]+Data[[#This Row],[AD (Acc. Deaths)]])</f>
        <v>2930</v>
      </c>
      <c r="U30" s="12">
        <f>Data[[#This Row],[DNS (Daily New Suspects)]]/B29</f>
        <v>0.36713196329326614</v>
      </c>
      <c r="V30" s="12">
        <f>Data[[#This Row],[DNC (Daily New Confirmed)]]/C29</f>
        <v>0.26799322607959358</v>
      </c>
      <c r="W30" s="12">
        <f>Data[[#This Row],[DNR (Daily New Recovered)]]/D29</f>
        <v>0</v>
      </c>
      <c r="X30" s="12">
        <f>Data[[#This Row],[DND (Daily New Deaths)]]/E29</f>
        <v>0.30303030303030304</v>
      </c>
      <c r="Y30" s="30">
        <f>Data[[#This Row],[DNS (Daily New Suspects)]]-K29</f>
        <v>3881</v>
      </c>
      <c r="Z30" s="30">
        <f>Data[[#This Row],[DNC (Daily New Confirmed)]]-L29</f>
        <v>331</v>
      </c>
      <c r="AA30" s="12">
        <f>Data[[#This Row],[AC (Acc. Confirmed)]]/Data[[#This Row],[AS (Acc. Suspects)]]</f>
        <v>0.14157409595840226</v>
      </c>
      <c r="AB30" s="13">
        <f>Data[[#This Row],[AR (Acc. Recovered)]]/Data[[#This Row],[AS (Acc. Suspects)]]</f>
        <v>1.0399432758213189E-3</v>
      </c>
      <c r="AC30" s="13">
        <f>Data[[#This Row],[AD (Acc. Deaths)]]/Data[[#This Row],[AS (Acc. Suspects)]]</f>
        <v>2.0326164027416687E-3</v>
      </c>
      <c r="AD30" s="12">
        <f>Data[[#This Row],[AC (Acc. Confirmed)]]/Data[[#This Row],[AN (Acc. Negatives)]]</f>
        <v>0.18075924920031383</v>
      </c>
      <c r="AE30" s="12">
        <f>Data[[#This Row],[AH (Acc. Hospital)]]/Data[[#This Row],[AC (Acc. Confirmed)]]</f>
        <v>9.2153589315525877E-2</v>
      </c>
      <c r="AF30" s="12">
        <f>Data[[#This Row],[AI (Acc. ICU)]]/Data[[#This Row],[AH (Acc. Hospital)]]</f>
        <v>0.2210144927536232</v>
      </c>
      <c r="AG30" s="12">
        <f>Data[[#This Row],[AL (Acc. Pending Lab)]]/Data[[#This Row],[AS (Acc. Suspects)]]</f>
        <v>7.5206806901441742E-2</v>
      </c>
      <c r="AH30" s="12">
        <f>Data[[#This Row],[AN (Acc. Negatives)]]/Data[[#This Row],[AS (Acc. Suspects)]]</f>
        <v>0.78321909714015603</v>
      </c>
      <c r="AI30" s="14">
        <f>Data[[#This Row],[DNC (Daily New Confirmed)]]/Data[[#This Row],[DNS (Daily New Suspects)]]</f>
        <v>0.111424045062489</v>
      </c>
      <c r="AJ30" s="17">
        <f>Data[[#This Row],[DNC (Daily New Confirmed)]]/Data[[#This Row],[DNN (Daily New Negatives)]]</f>
        <v>0.12080152671755726</v>
      </c>
      <c r="AK30" s="15">
        <v>23</v>
      </c>
      <c r="AL30" s="15">
        <f>WEEKNUM(Data[[#This Row],[Date]])</f>
        <v>13</v>
      </c>
      <c r="AM30" s="15">
        <f>MONTH(Data[[#This Row],[Date]])</f>
        <v>3</v>
      </c>
      <c r="AN30" s="16">
        <f>WEEKDAY(Data[[#This Row],[Date]])</f>
        <v>4</v>
      </c>
    </row>
    <row r="31" spans="1:40" ht="13.5" thickBot="1" x14ac:dyDescent="0.3">
      <c r="A31" s="11">
        <v>43916</v>
      </c>
      <c r="B31" s="26">
        <v>22257</v>
      </c>
      <c r="C31" s="26">
        <v>3544</v>
      </c>
      <c r="D31" s="26">
        <v>43</v>
      </c>
      <c r="E31" s="26">
        <v>60</v>
      </c>
      <c r="F31" s="27">
        <v>16718</v>
      </c>
      <c r="G31" s="27">
        <v>191</v>
      </c>
      <c r="H31" s="27">
        <v>61</v>
      </c>
      <c r="I31" s="27">
        <v>1994</v>
      </c>
      <c r="J31" s="27">
        <v>14994</v>
      </c>
      <c r="K31" s="28">
        <v>1102</v>
      </c>
      <c r="L31" s="28">
        <v>549</v>
      </c>
      <c r="M31" s="28">
        <v>21</v>
      </c>
      <c r="N31" s="29">
        <v>17</v>
      </c>
      <c r="O31" s="28">
        <f>Data[[#This Row],[AN (Acc. Negatives)]]-F30</f>
        <v>149</v>
      </c>
      <c r="P31" s="28">
        <f>Data[[#This Row],[AH (Acc. Hospital)]]-G30</f>
        <v>-85</v>
      </c>
      <c r="Q31" s="28">
        <f>Data[[#This Row],[AI (Acc. ICU)]]-H30</f>
        <v>0</v>
      </c>
      <c r="R31" s="28">
        <f>Data[[#This Row],[AL (Acc. Pending Lab)]]-I30</f>
        <v>403</v>
      </c>
      <c r="S31" s="28">
        <f>Data[[#This Row],[AV (Acc. Surveillance)]]-J30</f>
        <v>1370</v>
      </c>
      <c r="T31" s="30">
        <f>(Data[[#This Row],[AC (Acc. Confirmed)]])-(Data[[#This Row],[AR (Acc. Recovered)]]+Data[[#This Row],[AD (Acc. Deaths)]])</f>
        <v>3441</v>
      </c>
      <c r="U31" s="12">
        <f>Data[[#This Row],[DNS (Daily New Suspects)]]/B30</f>
        <v>5.2091704088867881E-2</v>
      </c>
      <c r="V31" s="12">
        <f>Data[[#This Row],[DNC (Daily New Confirmed)]]/C30</f>
        <v>0.18330550918196994</v>
      </c>
      <c r="W31" s="12">
        <f>Data[[#This Row],[DNR (Daily New Recovered)]]/D30</f>
        <v>0.95454545454545459</v>
      </c>
      <c r="X31" s="12">
        <f>Data[[#This Row],[DND (Daily New Deaths)]]/E30</f>
        <v>0.39534883720930231</v>
      </c>
      <c r="Y31" s="30">
        <f>Data[[#This Row],[DNS (Daily New Suspects)]]-K30</f>
        <v>-4579</v>
      </c>
      <c r="Z31" s="30">
        <f>Data[[#This Row],[DNC (Daily New Confirmed)]]-L30</f>
        <v>-84</v>
      </c>
      <c r="AA31" s="12">
        <f>Data[[#This Row],[AC (Acc. Confirmed)]]/Data[[#This Row],[AS (Acc. Suspects)]]</f>
        <v>0.15923080379206542</v>
      </c>
      <c r="AB31" s="13">
        <f>Data[[#This Row],[AR (Acc. Recovered)]]/Data[[#This Row],[AS (Acc. Suspects)]]</f>
        <v>1.9319764568450375E-3</v>
      </c>
      <c r="AC31" s="13">
        <f>Data[[#This Row],[AD (Acc. Deaths)]]/Data[[#This Row],[AS (Acc. Suspects)]]</f>
        <v>2.695781102574471E-3</v>
      </c>
      <c r="AD31" s="12">
        <f>Data[[#This Row],[AC (Acc. Confirmed)]]/Data[[#This Row],[AN (Acc. Negatives)]]</f>
        <v>0.21198707979423376</v>
      </c>
      <c r="AE31" s="12">
        <f>Data[[#This Row],[AH (Acc. Hospital)]]/Data[[#This Row],[AC (Acc. Confirmed)]]</f>
        <v>5.3893905191873592E-2</v>
      </c>
      <c r="AF31" s="12">
        <f>Data[[#This Row],[AI (Acc. ICU)]]/Data[[#This Row],[AH (Acc. Hospital)]]</f>
        <v>0.3193717277486911</v>
      </c>
      <c r="AG31" s="12">
        <f>Data[[#This Row],[AL (Acc. Pending Lab)]]/Data[[#This Row],[AS (Acc. Suspects)]]</f>
        <v>8.9589791975558247E-2</v>
      </c>
      <c r="AH31" s="12">
        <f>Data[[#This Row],[AN (Acc. Negatives)]]/Data[[#This Row],[AS (Acc. Suspects)]]</f>
        <v>0.7511344745473334</v>
      </c>
      <c r="AI31" s="14">
        <f>Data[[#This Row],[DNC (Daily New Confirmed)]]/Data[[#This Row],[DNS (Daily New Suspects)]]</f>
        <v>0.49818511796733211</v>
      </c>
      <c r="AJ31" s="17">
        <f>Data[[#This Row],[DNC (Daily New Confirmed)]]/Data[[#This Row],[DNN (Daily New Negatives)]]</f>
        <v>3.6845637583892619</v>
      </c>
      <c r="AK31" s="15">
        <v>24</v>
      </c>
      <c r="AL31" s="15">
        <f>WEEKNUM(Data[[#This Row],[Date]])</f>
        <v>13</v>
      </c>
      <c r="AM31" s="15">
        <f>MONTH(Data[[#This Row],[Date]])</f>
        <v>3</v>
      </c>
      <c r="AN31" s="16">
        <f>WEEKDAY(Data[[#This Row],[Date]])</f>
        <v>5</v>
      </c>
    </row>
    <row r="32" spans="1:40" ht="13.5" thickBot="1" x14ac:dyDescent="0.3">
      <c r="A32" s="11">
        <v>43917</v>
      </c>
      <c r="B32" s="26">
        <v>25431</v>
      </c>
      <c r="C32" s="26">
        <v>4268</v>
      </c>
      <c r="D32" s="26">
        <v>43</v>
      </c>
      <c r="E32" s="26">
        <v>76</v>
      </c>
      <c r="F32" s="27">
        <v>17168</v>
      </c>
      <c r="G32" s="27">
        <v>354</v>
      </c>
      <c r="H32" s="27">
        <v>71</v>
      </c>
      <c r="I32" s="27">
        <v>3995</v>
      </c>
      <c r="J32" s="27">
        <v>19816</v>
      </c>
      <c r="K32" s="28">
        <v>3174</v>
      </c>
      <c r="L32" s="28">
        <v>724</v>
      </c>
      <c r="M32" s="28">
        <v>0</v>
      </c>
      <c r="N32" s="29">
        <v>16</v>
      </c>
      <c r="O32" s="28">
        <f>Data[[#This Row],[AN (Acc. Negatives)]]-F31</f>
        <v>450</v>
      </c>
      <c r="P32" s="28">
        <f>Data[[#This Row],[AH (Acc. Hospital)]]-G31</f>
        <v>163</v>
      </c>
      <c r="Q32" s="28">
        <f>Data[[#This Row],[AI (Acc. ICU)]]-H31</f>
        <v>10</v>
      </c>
      <c r="R32" s="28">
        <f>Data[[#This Row],[AL (Acc. Pending Lab)]]-I31</f>
        <v>2001</v>
      </c>
      <c r="S32" s="28">
        <f>Data[[#This Row],[AV (Acc. Surveillance)]]-J31</f>
        <v>4822</v>
      </c>
      <c r="T32" s="30">
        <f>(Data[[#This Row],[AC (Acc. Confirmed)]])-(Data[[#This Row],[AR (Acc. Recovered)]]+Data[[#This Row],[AD (Acc. Deaths)]])</f>
        <v>4149</v>
      </c>
      <c r="U32" s="12">
        <f>Data[[#This Row],[DNS (Daily New Suspects)]]/B31</f>
        <v>0.14260682032618952</v>
      </c>
      <c r="V32" s="12">
        <f>Data[[#This Row],[DNC (Daily New Confirmed)]]/C31</f>
        <v>0.20428893905191872</v>
      </c>
      <c r="W32" s="12">
        <f>Data[[#This Row],[DNR (Daily New Recovered)]]/D31</f>
        <v>0</v>
      </c>
      <c r="X32" s="12">
        <f>Data[[#This Row],[DND (Daily New Deaths)]]/E31</f>
        <v>0.26666666666666666</v>
      </c>
      <c r="Y32" s="30">
        <f>Data[[#This Row],[DNS (Daily New Suspects)]]-K31</f>
        <v>2072</v>
      </c>
      <c r="Z32" s="30">
        <f>Data[[#This Row],[DNC (Daily New Confirmed)]]-L31</f>
        <v>175</v>
      </c>
      <c r="AA32" s="12">
        <f>Data[[#This Row],[AC (Acc. Confirmed)]]/Data[[#This Row],[AS (Acc. Suspects)]]</f>
        <v>0.16782666823955014</v>
      </c>
      <c r="AB32" s="13">
        <f>Data[[#This Row],[AR (Acc. Recovered)]]/Data[[#This Row],[AS (Acc. Suspects)]]</f>
        <v>1.6908497503047462E-3</v>
      </c>
      <c r="AC32" s="13">
        <f>Data[[#This Row],[AD (Acc. Deaths)]]/Data[[#This Row],[AS (Acc. Suspects)]]</f>
        <v>2.9884786284455978E-3</v>
      </c>
      <c r="AD32" s="12">
        <f>Data[[#This Row],[AC (Acc. Confirmed)]]/Data[[#This Row],[AN (Acc. Negatives)]]</f>
        <v>0.24860205032618826</v>
      </c>
      <c r="AE32" s="12">
        <f>Data[[#This Row],[AH (Acc. Hospital)]]/Data[[#This Row],[AC (Acc. Confirmed)]]</f>
        <v>8.2942830365510783E-2</v>
      </c>
      <c r="AF32" s="12">
        <f>Data[[#This Row],[AI (Acc. ICU)]]/Data[[#This Row],[AH (Acc. Hospital)]]</f>
        <v>0.20056497175141244</v>
      </c>
      <c r="AG32" s="12">
        <f>Data[[#This Row],[AL (Acc. Pending Lab)]]/Data[[#This Row],[AS (Acc. Suspects)]]</f>
        <v>0.15709173842947582</v>
      </c>
      <c r="AH32" s="12">
        <f>Data[[#This Row],[AN (Acc. Negatives)]]/Data[[#This Row],[AS (Acc. Suspects)]]</f>
        <v>0.67508159333097406</v>
      </c>
      <c r="AI32" s="14">
        <f>Data[[#This Row],[DNC (Daily New Confirmed)]]/Data[[#This Row],[DNS (Daily New Suspects)]]</f>
        <v>0.22810333963453056</v>
      </c>
      <c r="AJ32" s="17">
        <f>Data[[#This Row],[DNC (Daily New Confirmed)]]/Data[[#This Row],[DNN (Daily New Negatives)]]</f>
        <v>1.6088888888888888</v>
      </c>
      <c r="AK32" s="15">
        <v>25</v>
      </c>
      <c r="AL32" s="15">
        <f>WEEKNUM(Data[[#This Row],[Date]])</f>
        <v>13</v>
      </c>
      <c r="AM32" s="15">
        <f>MONTH(Data[[#This Row],[Date]])</f>
        <v>3</v>
      </c>
      <c r="AN32" s="16">
        <f>WEEKDAY(Data[[#This Row],[Date]])</f>
        <v>6</v>
      </c>
    </row>
    <row r="33" spans="1:40" ht="13.5" thickBot="1" x14ac:dyDescent="0.3">
      <c r="A33" s="11">
        <v>43918</v>
      </c>
      <c r="B33" s="26">
        <v>32754</v>
      </c>
      <c r="C33" s="26">
        <v>5170</v>
      </c>
      <c r="D33" s="26">
        <v>43</v>
      </c>
      <c r="E33" s="26">
        <v>100</v>
      </c>
      <c r="F33" s="27">
        <v>22646</v>
      </c>
      <c r="G33" s="27">
        <v>418</v>
      </c>
      <c r="H33" s="27">
        <v>89</v>
      </c>
      <c r="I33" s="27">
        <v>4938</v>
      </c>
      <c r="J33" s="27">
        <v>19927</v>
      </c>
      <c r="K33" s="31">
        <f>Data[[#This Row],[AS (Acc. Suspects)]]-B32</f>
        <v>7323</v>
      </c>
      <c r="L33" s="31">
        <f>Data[[#This Row],[AC (Acc. Confirmed)]]-C32</f>
        <v>902</v>
      </c>
      <c r="M33" s="31">
        <f>Data[[#This Row],[AR (Acc. Recovered)]]-D32</f>
        <v>0</v>
      </c>
      <c r="N33" s="32">
        <f>Data[[#This Row],[AD (Acc. Deaths)]]-E32</f>
        <v>24</v>
      </c>
      <c r="O33" s="31">
        <f>Data[[#This Row],[AN (Acc. Negatives)]]-F32</f>
        <v>5478</v>
      </c>
      <c r="P33" s="31">
        <f>Data[[#This Row],[AH (Acc. Hospital)]]-G32</f>
        <v>64</v>
      </c>
      <c r="Q33" s="31">
        <f>Data[[#This Row],[AI (Acc. ICU)]]-H32</f>
        <v>18</v>
      </c>
      <c r="R33" s="31">
        <f>Data[[#This Row],[AL (Acc. Pending Lab)]]-I32</f>
        <v>943</v>
      </c>
      <c r="S33" s="31">
        <f>Data[[#This Row],[AV (Acc. Surveillance)]]-J32</f>
        <v>111</v>
      </c>
      <c r="T33" s="30">
        <f>(Data[[#This Row],[AC (Acc. Confirmed)]])-(Data[[#This Row],[AR (Acc. Recovered)]]+Data[[#This Row],[AD (Acc. Deaths)]])</f>
        <v>5027</v>
      </c>
      <c r="U33" s="12">
        <f>Data[[#This Row],[DNS (Daily New Suspects)]]/B32</f>
        <v>0.2879556446856199</v>
      </c>
      <c r="V33" s="12">
        <f>Data[[#This Row],[DNC (Daily New Confirmed)]]/C32</f>
        <v>0.21134020618556701</v>
      </c>
      <c r="W33" s="12">
        <f>Data[[#This Row],[DNR (Daily New Recovered)]]/D32</f>
        <v>0</v>
      </c>
      <c r="X33" s="12">
        <f>Data[[#This Row],[DND (Daily New Deaths)]]/E32</f>
        <v>0.31578947368421051</v>
      </c>
      <c r="Y33" s="30">
        <f>Data[[#This Row],[DNS (Daily New Suspects)]]-K32</f>
        <v>4149</v>
      </c>
      <c r="Z33" s="30">
        <f>Data[[#This Row],[DNC (Daily New Confirmed)]]-L32</f>
        <v>178</v>
      </c>
      <c r="AA33" s="12">
        <f>Data[[#This Row],[AC (Acc. Confirmed)]]/Data[[#This Row],[AS (Acc. Suspects)]]</f>
        <v>0.15784331684679734</v>
      </c>
      <c r="AB33" s="13">
        <f>Data[[#This Row],[AR (Acc. Recovered)]]/Data[[#This Row],[AS (Acc. Suspects)]]</f>
        <v>1.3128167552054711E-3</v>
      </c>
      <c r="AC33" s="13">
        <f>Data[[#This Row],[AD (Acc. Deaths)]]/Data[[#This Row],[AS (Acc. Suspects)]]</f>
        <v>3.0530622214080725E-3</v>
      </c>
      <c r="AD33" s="12">
        <f>Data[[#This Row],[AC (Acc. Confirmed)]]/Data[[#This Row],[AN (Acc. Negatives)]]</f>
        <v>0.22829638788306986</v>
      </c>
      <c r="AE33" s="12">
        <f>Data[[#This Row],[AH (Acc. Hospital)]]/Data[[#This Row],[AC (Acc. Confirmed)]]</f>
        <v>8.085106382978724E-2</v>
      </c>
      <c r="AF33" s="12">
        <f>Data[[#This Row],[AI (Acc. ICU)]]/Data[[#This Row],[AH (Acc. Hospital)]]</f>
        <v>0.21291866028708134</v>
      </c>
      <c r="AG33" s="12">
        <f>Data[[#This Row],[AL (Acc. Pending Lab)]]/Data[[#This Row],[AS (Acc. Suspects)]]</f>
        <v>0.1507602124931306</v>
      </c>
      <c r="AH33" s="12">
        <f>Data[[#This Row],[AN (Acc. Negatives)]]/Data[[#This Row],[AS (Acc. Suspects)]]</f>
        <v>0.69139647066007204</v>
      </c>
      <c r="AI33" s="14">
        <f>Data[[#This Row],[DNC (Daily New Confirmed)]]/Data[[#This Row],[DNS (Daily New Suspects)]]</f>
        <v>0.12317356274750785</v>
      </c>
      <c r="AJ33" s="17">
        <f>Data[[#This Row],[DNC (Daily New Confirmed)]]/Data[[#This Row],[DNN (Daily New Negatives)]]</f>
        <v>0.1646586345381526</v>
      </c>
      <c r="AK33" s="15">
        <v>26</v>
      </c>
      <c r="AL33" s="15">
        <f>WEEKNUM(Data[[#This Row],[Date]])</f>
        <v>13</v>
      </c>
      <c r="AM33" s="15">
        <f>MONTH(Data[[#This Row],[Date]])</f>
        <v>3</v>
      </c>
      <c r="AN33" s="16">
        <f>WEEKDAY(Data[[#This Row],[Date]])</f>
        <v>7</v>
      </c>
    </row>
    <row r="34" spans="1:40" ht="13.5" thickBot="1" x14ac:dyDescent="0.3">
      <c r="A34" s="11">
        <v>43919</v>
      </c>
      <c r="B34" s="26">
        <v>38042</v>
      </c>
      <c r="C34" s="26">
        <v>5962</v>
      </c>
      <c r="D34" s="26">
        <v>43</v>
      </c>
      <c r="E34" s="26">
        <v>119</v>
      </c>
      <c r="F34" s="27">
        <v>26572</v>
      </c>
      <c r="G34" s="27">
        <v>486</v>
      </c>
      <c r="H34" s="27">
        <v>138</v>
      </c>
      <c r="I34" s="27">
        <v>5508</v>
      </c>
      <c r="J34" s="27">
        <v>17785</v>
      </c>
      <c r="K34" s="31">
        <f>Data[[#This Row],[AS (Acc. Suspects)]]-B33</f>
        <v>5288</v>
      </c>
      <c r="L34" s="31">
        <f>Data[[#This Row],[AC (Acc. Confirmed)]]-C33</f>
        <v>792</v>
      </c>
      <c r="M34" s="31">
        <f>Data[[#This Row],[AR (Acc. Recovered)]]-D33</f>
        <v>0</v>
      </c>
      <c r="N34" s="32">
        <f>Data[[#This Row],[AD (Acc. Deaths)]]-E33</f>
        <v>19</v>
      </c>
      <c r="O34" s="31">
        <f>Data[[#This Row],[AN (Acc. Negatives)]]-F33</f>
        <v>3926</v>
      </c>
      <c r="P34" s="31">
        <f>Data[[#This Row],[AH (Acc. Hospital)]]-G33</f>
        <v>68</v>
      </c>
      <c r="Q34" s="31">
        <f>Data[[#This Row],[AI (Acc. ICU)]]-H33</f>
        <v>49</v>
      </c>
      <c r="R34" s="31">
        <f>Data[[#This Row],[AL (Acc. Pending Lab)]]-I33</f>
        <v>570</v>
      </c>
      <c r="S34" s="31">
        <f>Data[[#This Row],[AV (Acc. Surveillance)]]-J33</f>
        <v>-2142</v>
      </c>
      <c r="T34" s="30">
        <f>(Data[[#This Row],[AC (Acc. Confirmed)]])-(Data[[#This Row],[AR (Acc. Recovered)]]+Data[[#This Row],[AD (Acc. Deaths)]])</f>
        <v>5800</v>
      </c>
      <c r="U34" s="12">
        <f>Data[[#This Row],[DNS (Daily New Suspects)]]/B33</f>
        <v>0.16144593026805887</v>
      </c>
      <c r="V34" s="12">
        <f>Data[[#This Row],[DNC (Daily New Confirmed)]]/C33</f>
        <v>0.15319148936170213</v>
      </c>
      <c r="W34" s="12">
        <f>Data[[#This Row],[DNR (Daily New Recovered)]]/D33</f>
        <v>0</v>
      </c>
      <c r="X34" s="12">
        <f>Data[[#This Row],[DND (Daily New Deaths)]]/E33</f>
        <v>0.19</v>
      </c>
      <c r="Y34" s="30">
        <f>Data[[#This Row],[DNS (Daily New Suspects)]]-K33</f>
        <v>-2035</v>
      </c>
      <c r="Z34" s="30">
        <f>Data[[#This Row],[DNC (Daily New Confirmed)]]-L33</f>
        <v>-110</v>
      </c>
      <c r="AA34" s="12">
        <f>Data[[#This Row],[AC (Acc. Confirmed)]]/Data[[#This Row],[AS (Acc. Suspects)]]</f>
        <v>0.1567215183218548</v>
      </c>
      <c r="AB34" s="13">
        <f>Data[[#This Row],[AR (Acc. Recovered)]]/Data[[#This Row],[AS (Acc. Suspects)]]</f>
        <v>1.1303296356658431E-3</v>
      </c>
      <c r="AC34" s="13">
        <f>Data[[#This Row],[AD (Acc. Deaths)]]/Data[[#This Row],[AS (Acc. Suspects)]]</f>
        <v>3.1281215498659377E-3</v>
      </c>
      <c r="AD34" s="12">
        <f>Data[[#This Row],[AC (Acc. Confirmed)]]/Data[[#This Row],[AN (Acc. Negatives)]]</f>
        <v>0.22437151889206683</v>
      </c>
      <c r="AE34" s="12">
        <f>Data[[#This Row],[AH (Acc. Hospital)]]/Data[[#This Row],[AC (Acc. Confirmed)]]</f>
        <v>8.1516269708151623E-2</v>
      </c>
      <c r="AF34" s="12">
        <f>Data[[#This Row],[AI (Acc. ICU)]]/Data[[#This Row],[AH (Acc. Hospital)]]</f>
        <v>0.2839506172839506</v>
      </c>
      <c r="AG34" s="12">
        <f>Data[[#This Row],[AL (Acc. Pending Lab)]]/Data[[#This Row],[AS (Acc. Suspects)]]</f>
        <v>0.14478734030808055</v>
      </c>
      <c r="AH34" s="12">
        <f>Data[[#This Row],[AN (Acc. Negatives)]]/Data[[#This Row],[AS (Acc. Suspects)]]</f>
        <v>0.69849114137006463</v>
      </c>
      <c r="AI34" s="14">
        <f>Data[[#This Row],[DNC (Daily New Confirmed)]]/Data[[#This Row],[DNS (Daily New Suspects)]]</f>
        <v>0.14977307110438728</v>
      </c>
      <c r="AJ34" s="17">
        <f>Data[[#This Row],[DNC (Daily New Confirmed)]]/Data[[#This Row],[DNN (Daily New Negatives)]]</f>
        <v>0.20173204279164544</v>
      </c>
      <c r="AK34" s="15">
        <v>27</v>
      </c>
      <c r="AL34" s="15">
        <f>WEEKNUM(Data[[#This Row],[Date]])</f>
        <v>14</v>
      </c>
      <c r="AM34" s="15">
        <f>MONTH(Data[[#This Row],[Date]])</f>
        <v>3</v>
      </c>
      <c r="AN34" s="16">
        <f>WEEKDAY(Data[[#This Row],[Date]])</f>
        <v>1</v>
      </c>
    </row>
    <row r="35" spans="1:40" ht="13.5" thickBot="1" x14ac:dyDescent="0.3">
      <c r="A35" s="11">
        <v>43920</v>
      </c>
      <c r="B35" s="55">
        <v>44206</v>
      </c>
      <c r="C35" s="55">
        <v>6408</v>
      </c>
      <c r="D35" s="55">
        <v>43</v>
      </c>
      <c r="E35" s="55">
        <v>140</v>
      </c>
      <c r="F35" s="27">
        <v>32953</v>
      </c>
      <c r="G35" s="27">
        <v>571</v>
      </c>
      <c r="H35" s="27">
        <v>164</v>
      </c>
      <c r="I35" s="27">
        <v>4845</v>
      </c>
      <c r="J35" s="27">
        <v>11482</v>
      </c>
      <c r="K35" s="31">
        <f>Data[[#This Row],[AS (Acc. Suspects)]]-B34</f>
        <v>6164</v>
      </c>
      <c r="L35" s="31">
        <f>Data[[#This Row],[AC (Acc. Confirmed)]]-C34</f>
        <v>446</v>
      </c>
      <c r="M35" s="31">
        <f>Data[[#This Row],[AR (Acc. Recovered)]]-D34</f>
        <v>0</v>
      </c>
      <c r="N35" s="32">
        <f>Data[[#This Row],[AD (Acc. Deaths)]]-E34</f>
        <v>21</v>
      </c>
      <c r="O35" s="31">
        <f>Data[[#This Row],[AN (Acc. Negatives)]]-F34</f>
        <v>6381</v>
      </c>
      <c r="P35" s="31">
        <f>Data[[#This Row],[AH (Acc. Hospital)]]-G34</f>
        <v>85</v>
      </c>
      <c r="Q35" s="31">
        <f>Data[[#This Row],[AI (Acc. ICU)]]-H34</f>
        <v>26</v>
      </c>
      <c r="R35" s="31">
        <f>Data[[#This Row],[AL (Acc. Pending Lab)]]-I34</f>
        <v>-663</v>
      </c>
      <c r="S35" s="31">
        <f>Data[[#This Row],[AV (Acc. Surveillance)]]-J34</f>
        <v>-6303</v>
      </c>
      <c r="T35" s="30">
        <f>(Data[[#This Row],[AC (Acc. Confirmed)]])-(Data[[#This Row],[AR (Acc. Recovered)]]+Data[[#This Row],[AD (Acc. Deaths)]])</f>
        <v>6225</v>
      </c>
      <c r="U35" s="12">
        <f>Data[[#This Row],[DNS (Daily New Suspects)]]/B34</f>
        <v>0.16203143893591293</v>
      </c>
      <c r="V35" s="12">
        <f>Data[[#This Row],[DNC (Daily New Confirmed)]]/C34</f>
        <v>7.4807111707480708E-2</v>
      </c>
      <c r="W35" s="12">
        <f>Data[[#This Row],[DNR (Daily New Recovered)]]/D34</f>
        <v>0</v>
      </c>
      <c r="X35" s="12">
        <f>Data[[#This Row],[DND (Daily New Deaths)]]/E34</f>
        <v>0.17647058823529413</v>
      </c>
      <c r="Y35" s="30">
        <f>Data[[#This Row],[DNS (Daily New Suspects)]]-K34</f>
        <v>876</v>
      </c>
      <c r="Z35" s="30">
        <f>Data[[#This Row],[DNC (Daily New Confirmed)]]-L34</f>
        <v>-346</v>
      </c>
      <c r="AA35" s="12">
        <f>Data[[#This Row],[AC (Acc. Confirmed)]]/Data[[#This Row],[AS (Acc. Suspects)]]</f>
        <v>0.14495769805003847</v>
      </c>
      <c r="AB35" s="13">
        <f>Data[[#This Row],[AR (Acc. Recovered)]]/Data[[#This Row],[AS (Acc. Suspects)]]</f>
        <v>9.7271863547934668E-4</v>
      </c>
      <c r="AC35" s="13">
        <f>Data[[#This Row],[AD (Acc. Deaths)]]/Data[[#This Row],[AS (Acc. Suspects)]]</f>
        <v>3.1669909062118262E-3</v>
      </c>
      <c r="AD35" s="12">
        <f>Data[[#This Row],[AC (Acc. Confirmed)]]/Data[[#This Row],[AN (Acc. Negatives)]]</f>
        <v>0.19445877461839589</v>
      </c>
      <c r="AE35" s="12">
        <f>Data[[#This Row],[AH (Acc. Hospital)]]/Data[[#This Row],[AC (Acc. Confirmed)]]</f>
        <v>8.9107365792759047E-2</v>
      </c>
      <c r="AF35" s="12">
        <f>Data[[#This Row],[AI (Acc. ICU)]]/Data[[#This Row],[AH (Acc. Hospital)]]</f>
        <v>0.28721541155866898</v>
      </c>
      <c r="AG35" s="12">
        <f>Data[[#This Row],[AL (Acc. Pending Lab)]]/Data[[#This Row],[AS (Acc. Suspects)]]</f>
        <v>0.10960050671854499</v>
      </c>
      <c r="AH35" s="12">
        <f>Data[[#This Row],[AN (Acc. Negatives)]]/Data[[#This Row],[AS (Acc. Suspects)]]</f>
        <v>0.74544179523141652</v>
      </c>
      <c r="AI35" s="14">
        <f>Data[[#This Row],[DNC (Daily New Confirmed)]]/Data[[#This Row],[DNS (Daily New Suspects)]]</f>
        <v>7.2355613238157035E-2</v>
      </c>
      <c r="AJ35" s="17">
        <f>Data[[#This Row],[DNC (Daily New Confirmed)]]/Data[[#This Row],[DNN (Daily New Negatives)]]</f>
        <v>6.9895000783576244E-2</v>
      </c>
      <c r="AK35" s="15">
        <v>28</v>
      </c>
      <c r="AL35" s="15">
        <f>WEEKNUM(Data[[#This Row],[Date]])</f>
        <v>14</v>
      </c>
      <c r="AM35" s="15">
        <f>MONTH(Data[[#This Row],[Date]])</f>
        <v>3</v>
      </c>
      <c r="AN35" s="16">
        <f>WEEKDAY(Data[[#This Row],[Date]])</f>
        <v>2</v>
      </c>
    </row>
    <row r="36" spans="1:40" ht="13.5" thickBot="1" x14ac:dyDescent="0.3">
      <c r="A36" s="11">
        <v>43921</v>
      </c>
      <c r="B36" s="26">
        <v>52086</v>
      </c>
      <c r="C36" s="26">
        <v>7443</v>
      </c>
      <c r="D36" s="26">
        <v>43</v>
      </c>
      <c r="E36" s="26">
        <v>160</v>
      </c>
      <c r="F36" s="26">
        <v>40033</v>
      </c>
      <c r="G36" s="26">
        <v>627</v>
      </c>
      <c r="H36" s="26">
        <v>188</v>
      </c>
      <c r="I36" s="26">
        <v>4610</v>
      </c>
      <c r="J36" s="26">
        <v>19260</v>
      </c>
      <c r="K36" s="31">
        <f>Data[[#This Row],[AS (Acc. Suspects)]]-B35</f>
        <v>7880</v>
      </c>
      <c r="L36" s="31">
        <f>Data[[#This Row],[AC (Acc. Confirmed)]]-C35</f>
        <v>1035</v>
      </c>
      <c r="M36" s="31">
        <f>Data[[#This Row],[AR (Acc. Recovered)]]-D35</f>
        <v>0</v>
      </c>
      <c r="N36" s="32">
        <f>Data[[#This Row],[AD (Acc. Deaths)]]-E35</f>
        <v>20</v>
      </c>
      <c r="O36" s="28">
        <f>Data[[#This Row],[AN (Acc. Negatives)]]-F35</f>
        <v>7080</v>
      </c>
      <c r="P36" s="28">
        <f>Data[[#This Row],[AH (Acc. Hospital)]]-G35</f>
        <v>56</v>
      </c>
      <c r="Q36" s="28">
        <f>Data[[#This Row],[AI (Acc. ICU)]]-H35</f>
        <v>24</v>
      </c>
      <c r="R36" s="28">
        <f>Data[[#This Row],[AL (Acc. Pending Lab)]]-I35</f>
        <v>-235</v>
      </c>
      <c r="S36" s="28">
        <f>Data[[#This Row],[AV (Acc. Surveillance)]]-J35</f>
        <v>7778</v>
      </c>
      <c r="T36" s="30">
        <f>(Data[[#This Row],[AC (Acc. Confirmed)]])-(Data[[#This Row],[AR (Acc. Recovered)]]+Data[[#This Row],[AD (Acc. Deaths)]])</f>
        <v>7240</v>
      </c>
      <c r="U36" s="12">
        <f>Data[[#This Row],[DNS (Daily New Suspects)]]/B35</f>
        <v>0.17825634529249423</v>
      </c>
      <c r="V36" s="12">
        <f>Data[[#This Row],[DNC (Daily New Confirmed)]]/C35</f>
        <v>0.16151685393258428</v>
      </c>
      <c r="W36" s="60">
        <f>Data[[#This Row],[DNR (Daily New Recovered)]]/D35</f>
        <v>0</v>
      </c>
      <c r="X36" s="60">
        <f>Data[[#This Row],[DND (Daily New Deaths)]]/E35</f>
        <v>0.14285714285714285</v>
      </c>
      <c r="Y36" s="30">
        <f>Data[[#This Row],[DNS (Daily New Suspects)]]-K35</f>
        <v>1716</v>
      </c>
      <c r="Z36" s="30">
        <f>Data[[#This Row],[DNC (Daily New Confirmed)]]-L35</f>
        <v>589</v>
      </c>
      <c r="AA36" s="12">
        <f>Data[[#This Row],[AC (Acc. Confirmed)]]/Data[[#This Row],[AS (Acc. Suspects)]]</f>
        <v>0.14289828360787929</v>
      </c>
      <c r="AB36" s="13">
        <f>Data[[#This Row],[AR (Acc. Recovered)]]/Data[[#This Row],[AS (Acc. Suspects)]]</f>
        <v>8.2555773144415002E-4</v>
      </c>
      <c r="AC36" s="13">
        <f>Data[[#This Row],[AD (Acc. Deaths)]]/Data[[#This Row],[AS (Acc. Suspects)]]</f>
        <v>3.0718427216526512E-3</v>
      </c>
      <c r="AD36" s="12">
        <f>Data[[#This Row],[AC (Acc. Confirmed)]]/Data[[#This Row],[AN (Acc. Negatives)]]</f>
        <v>0.18592161466789897</v>
      </c>
      <c r="AE36" s="60">
        <f>Data[[#This Row],[AH (Acc. Hospital)]]/Data[[#This Row],[AC (Acc. Confirmed)]]</f>
        <v>8.4240225715437322E-2</v>
      </c>
      <c r="AF36" s="60">
        <f>Data[[#This Row],[AI (Acc. ICU)]]/Data[[#This Row],[AH (Acc. Hospital)]]</f>
        <v>0.29984051036682613</v>
      </c>
      <c r="AG36" s="60">
        <f>Data[[#This Row],[AL (Acc. Pending Lab)]]/Data[[#This Row],[AS (Acc. Suspects)]]</f>
        <v>8.8507468417617016E-2</v>
      </c>
      <c r="AH36" s="60">
        <f>Data[[#This Row],[AN (Acc. Negatives)]]/Data[[#This Row],[AS (Acc. Suspects)]]</f>
        <v>0.76859424797450371</v>
      </c>
      <c r="AI36" s="14">
        <f>Data[[#This Row],[DNC (Daily New Confirmed)]]/Data[[#This Row],[DNS (Daily New Suspects)]]</f>
        <v>0.13134517766497461</v>
      </c>
      <c r="AJ36" s="61">
        <f>Data[[#This Row],[DNC (Daily New Confirmed)]]/Data[[#This Row],[DNN (Daily New Negatives)]]</f>
        <v>0.1461864406779661</v>
      </c>
      <c r="AK36" s="15">
        <v>29</v>
      </c>
      <c r="AL36" s="16">
        <f>WEEKNUM(Data[[#This Row],[Date]])</f>
        <v>14</v>
      </c>
      <c r="AM36" s="16">
        <f>MONTH(Data[[#This Row],[Date]])</f>
        <v>3</v>
      </c>
      <c r="AN36" s="16">
        <f>WEEKDAY(Data[[#This Row],[Date]])</f>
        <v>3</v>
      </c>
    </row>
    <row r="37" spans="1:40" ht="13.5" thickBot="1" x14ac:dyDescent="0.3">
      <c r="A37" s="11">
        <v>43922</v>
      </c>
      <c r="B37" s="26">
        <v>59457</v>
      </c>
      <c r="C37" s="26">
        <v>8251</v>
      </c>
      <c r="D37" s="26">
        <v>43</v>
      </c>
      <c r="E37" s="26">
        <v>187</v>
      </c>
      <c r="F37" s="26">
        <v>46249</v>
      </c>
      <c r="G37" s="26">
        <v>726</v>
      </c>
      <c r="H37" s="26">
        <v>230</v>
      </c>
      <c r="I37" s="26">
        <v>4957</v>
      </c>
      <c r="J37" s="26">
        <v>20275</v>
      </c>
      <c r="K37" s="28">
        <f>Data[[#This Row],[AS (Acc. Suspects)]]-B36</f>
        <v>7371</v>
      </c>
      <c r="L37" s="28">
        <f>Data[[#This Row],[AC (Acc. Confirmed)]]-C36</f>
        <v>808</v>
      </c>
      <c r="M37" s="28">
        <f>Data[[#This Row],[AR (Acc. Recovered)]]-D36</f>
        <v>0</v>
      </c>
      <c r="N37" s="29">
        <f>Data[[#This Row],[AD (Acc. Deaths)]]-E36</f>
        <v>27</v>
      </c>
      <c r="O37" s="28">
        <f>Data[[#This Row],[AN (Acc. Negatives)]]-F36</f>
        <v>6216</v>
      </c>
      <c r="P37" s="28">
        <f>Data[[#This Row],[AH (Acc. Hospital)]]-G36</f>
        <v>99</v>
      </c>
      <c r="Q37" s="28">
        <f>Data[[#This Row],[AI (Acc. ICU)]]-H36</f>
        <v>42</v>
      </c>
      <c r="R37" s="28">
        <f>Data[[#This Row],[AL (Acc. Pending Lab)]]-I36</f>
        <v>347</v>
      </c>
      <c r="S37" s="28">
        <f>Data[[#This Row],[AV (Acc. Surveillance)]]-J36</f>
        <v>1015</v>
      </c>
      <c r="T37" s="30">
        <f>(Data[[#This Row],[AC (Acc. Confirmed)]])-(Data[[#This Row],[AR (Acc. Recovered)]]+Data[[#This Row],[AD (Acc. Deaths)]])</f>
        <v>8021</v>
      </c>
      <c r="U37" s="12">
        <f>Data[[#This Row],[DNS (Daily New Suspects)]]/B36</f>
        <v>0.14151595438313558</v>
      </c>
      <c r="V37" s="12">
        <f>Data[[#This Row],[DNC (Daily New Confirmed)]]/C36</f>
        <v>0.1085583769985221</v>
      </c>
      <c r="W37" s="12">
        <f>Data[[#This Row],[DNR (Daily New Recovered)]]/D36</f>
        <v>0</v>
      </c>
      <c r="X37" s="12">
        <f>Data[[#This Row],[DND (Daily New Deaths)]]/E36</f>
        <v>0.16875000000000001</v>
      </c>
      <c r="Y37" s="66">
        <f>Data[[#This Row],[DNS (Daily New Suspects)]]-K36</f>
        <v>-509</v>
      </c>
      <c r="Z37" s="66">
        <f>Data[[#This Row],[DNC (Daily New Confirmed)]]-L36</f>
        <v>-227</v>
      </c>
      <c r="AA37" s="12">
        <f>Data[[#This Row],[AC (Acc. Confirmed)]]/Data[[#This Row],[AS (Acc. Suspects)]]</f>
        <v>0.13877255831945776</v>
      </c>
      <c r="AB37" s="13">
        <f>Data[[#This Row],[AR (Acc. Recovered)]]/Data[[#This Row],[AS (Acc. Suspects)]]</f>
        <v>7.2321173284894968E-4</v>
      </c>
      <c r="AC37" s="13">
        <f>Data[[#This Row],[AD (Acc. Deaths)]]/Data[[#This Row],[AS (Acc. Suspects)]]</f>
        <v>3.1451300940175254E-3</v>
      </c>
      <c r="AD37" s="12">
        <f>Data[[#This Row],[AC (Acc. Confirmed)]]/Data[[#This Row],[AN (Acc. Negatives)]]</f>
        <v>0.17840385738070014</v>
      </c>
      <c r="AE37" s="12">
        <f>Data[[#This Row],[AH (Acc. Hospital)]]/Data[[#This Row],[AC (Acc. Confirmed)]]</f>
        <v>8.7989334626105933E-2</v>
      </c>
      <c r="AF37" s="12">
        <f>Data[[#This Row],[AI (Acc. ICU)]]/Data[[#This Row],[AH (Acc. Hospital)]]</f>
        <v>0.3168044077134986</v>
      </c>
      <c r="AG37" s="12">
        <f>Data[[#This Row],[AL (Acc. Pending Lab)]]/Data[[#This Row],[AS (Acc. Suspects)]]</f>
        <v>8.3371175807726586E-2</v>
      </c>
      <c r="AH37" s="12">
        <f>Data[[#This Row],[AN (Acc. Negatives)]]/Data[[#This Row],[AS (Acc. Suspects)]]</f>
        <v>0.77785626587281564</v>
      </c>
      <c r="AI37" s="67">
        <f>Data[[#This Row],[DNC (Daily New Confirmed)]]/Data[[#This Row],[DNS (Daily New Suspects)]]</f>
        <v>0.10961877628544295</v>
      </c>
      <c r="AJ37" s="17">
        <f>Data[[#This Row],[DNC (Daily New Confirmed)]]/Data[[#This Row],[DNN (Daily New Negatives)]]</f>
        <v>0.12998712998713</v>
      </c>
      <c r="AK37" s="15"/>
      <c r="AL37" s="16">
        <f>WEEKNUM(Data[[#This Row],[Date]])</f>
        <v>14</v>
      </c>
      <c r="AM37" s="16">
        <f>MONTH(Data[[#This Row],[Date]])</f>
        <v>4</v>
      </c>
      <c r="AN37" s="16">
        <f>WEEKDAY(Data[[#This Row],[Date]])</f>
        <v>4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4C25-93AC-42DC-B959-CB2908F2F8A8}">
  <dimension ref="A1:V45"/>
  <sheetViews>
    <sheetView topLeftCell="A13" workbookViewId="0">
      <selection activeCell="U37" sqref="U37"/>
    </sheetView>
  </sheetViews>
  <sheetFormatPr defaultRowHeight="15" x14ac:dyDescent="0.25"/>
  <cols>
    <col min="1" max="1" width="9.140625" style="53"/>
    <col min="2" max="22" width="7.7109375" style="48" customWidth="1"/>
    <col min="23" max="16384" width="9.140625" style="53"/>
  </cols>
  <sheetData>
    <row r="1" spans="1:22" ht="15.75" thickBot="1" x14ac:dyDescent="0.3">
      <c r="A1" s="54" t="s">
        <v>0</v>
      </c>
      <c r="B1" s="48" t="s">
        <v>100</v>
      </c>
      <c r="C1" s="48" t="s">
        <v>101</v>
      </c>
      <c r="D1" s="48" t="s">
        <v>102</v>
      </c>
      <c r="E1" s="48" t="s">
        <v>103</v>
      </c>
      <c r="F1" s="48" t="s">
        <v>104</v>
      </c>
      <c r="G1" s="48" t="s">
        <v>105</v>
      </c>
      <c r="H1" s="48" t="s">
        <v>106</v>
      </c>
      <c r="I1" s="48" t="s">
        <v>107</v>
      </c>
      <c r="J1" s="48" t="s">
        <v>108</v>
      </c>
      <c r="K1" s="48" t="s">
        <v>109</v>
      </c>
      <c r="L1" s="48" t="s">
        <v>110</v>
      </c>
      <c r="M1" s="48" t="s">
        <v>111</v>
      </c>
      <c r="N1" s="48" t="s">
        <v>112</v>
      </c>
      <c r="O1" s="48" t="s">
        <v>113</v>
      </c>
      <c r="P1" s="48" t="s">
        <v>114</v>
      </c>
      <c r="Q1" s="48" t="s">
        <v>115</v>
      </c>
      <c r="R1" s="48" t="s">
        <v>116</v>
      </c>
      <c r="S1" s="48" t="s">
        <v>117</v>
      </c>
      <c r="T1" s="48" t="s">
        <v>118</v>
      </c>
      <c r="U1" s="48" t="s">
        <v>119</v>
      </c>
      <c r="V1" s="48" t="s">
        <v>120</v>
      </c>
    </row>
    <row r="2" spans="1:22" ht="15.75" thickBot="1" x14ac:dyDescent="0.3">
      <c r="A2" s="51">
        <v>43887</v>
      </c>
    </row>
    <row r="3" spans="1:22" ht="15.75" thickBot="1" x14ac:dyDescent="0.3">
      <c r="A3" s="11">
        <v>43888</v>
      </c>
    </row>
    <row r="4" spans="1:22" ht="15.75" thickBot="1" x14ac:dyDescent="0.3">
      <c r="A4" s="51">
        <v>43889</v>
      </c>
    </row>
    <row r="5" spans="1:22" ht="15.75" thickBot="1" x14ac:dyDescent="0.3">
      <c r="A5" s="11">
        <v>43890</v>
      </c>
    </row>
    <row r="6" spans="1:22" ht="15.75" thickBot="1" x14ac:dyDescent="0.3">
      <c r="A6" s="51">
        <v>43891</v>
      </c>
    </row>
    <row r="7" spans="1:22" ht="15.75" thickBot="1" x14ac:dyDescent="0.3">
      <c r="A7" s="11">
        <v>43892</v>
      </c>
    </row>
    <row r="8" spans="1:22" ht="15.75" thickBot="1" x14ac:dyDescent="0.3">
      <c r="A8" s="51">
        <v>43893</v>
      </c>
    </row>
    <row r="9" spans="1:22" ht="15.75" thickBot="1" x14ac:dyDescent="0.3">
      <c r="A9" s="11">
        <v>43894</v>
      </c>
    </row>
    <row r="10" spans="1:22" ht="15.75" thickBot="1" x14ac:dyDescent="0.3">
      <c r="A10" s="51">
        <v>43895</v>
      </c>
    </row>
    <row r="11" spans="1:22" ht="15.75" thickBot="1" x14ac:dyDescent="0.3">
      <c r="A11" s="11">
        <v>43896</v>
      </c>
    </row>
    <row r="12" spans="1:22" ht="15.75" thickBot="1" x14ac:dyDescent="0.3">
      <c r="A12" s="51">
        <v>43897</v>
      </c>
    </row>
    <row r="13" spans="1:22" ht="15.75" thickBot="1" x14ac:dyDescent="0.3">
      <c r="A13" s="11">
        <v>43898</v>
      </c>
    </row>
    <row r="14" spans="1:22" ht="15.75" thickBot="1" x14ac:dyDescent="0.3">
      <c r="A14" s="51">
        <v>43899</v>
      </c>
    </row>
    <row r="15" spans="1:22" ht="15.75" thickBot="1" x14ac:dyDescent="0.3">
      <c r="A15" s="11">
        <v>43900</v>
      </c>
    </row>
    <row r="16" spans="1:22" ht="15.75" thickBot="1" x14ac:dyDescent="0.3">
      <c r="A16" s="51">
        <v>43901</v>
      </c>
    </row>
    <row r="17" spans="1:22" ht="15.75" thickBot="1" x14ac:dyDescent="0.3">
      <c r="A17" s="11">
        <v>43902</v>
      </c>
    </row>
    <row r="18" spans="1:22" ht="15.75" thickBot="1" x14ac:dyDescent="0.3">
      <c r="A18" s="51">
        <v>43903</v>
      </c>
    </row>
    <row r="19" spans="1:22" ht="15.75" thickBot="1" x14ac:dyDescent="0.3">
      <c r="A19" s="11">
        <v>43904</v>
      </c>
    </row>
    <row r="20" spans="1:22" ht="15.75" thickBot="1" x14ac:dyDescent="0.3">
      <c r="A20" s="51">
        <v>43905</v>
      </c>
    </row>
    <row r="21" spans="1:22" ht="15.75" thickBot="1" x14ac:dyDescent="0.3">
      <c r="A21" s="11">
        <v>43906</v>
      </c>
    </row>
    <row r="22" spans="1:22" ht="15.75" thickBot="1" x14ac:dyDescent="0.3">
      <c r="A22" s="51">
        <v>43907</v>
      </c>
    </row>
    <row r="23" spans="1:22" ht="15.75" thickBot="1" x14ac:dyDescent="0.3">
      <c r="A23" s="11">
        <v>43908</v>
      </c>
    </row>
    <row r="24" spans="1:22" ht="15.75" thickBot="1" x14ac:dyDescent="0.3">
      <c r="A24" s="51">
        <v>43909</v>
      </c>
    </row>
    <row r="25" spans="1:22" ht="15.75" thickBot="1" x14ac:dyDescent="0.3">
      <c r="A25" s="11">
        <v>43910</v>
      </c>
    </row>
    <row r="26" spans="1:22" ht="15.75" thickBot="1" x14ac:dyDescent="0.3">
      <c r="A26" s="51">
        <v>43911</v>
      </c>
    </row>
    <row r="27" spans="1:22" ht="15.75" thickBot="1" x14ac:dyDescent="0.3">
      <c r="A27" s="11">
        <v>43912</v>
      </c>
    </row>
    <row r="28" spans="1:22" ht="15.75" thickBot="1" x14ac:dyDescent="0.3">
      <c r="A28" s="51">
        <v>43913</v>
      </c>
    </row>
    <row r="29" spans="1:22" ht="15.75" thickBot="1" x14ac:dyDescent="0.3">
      <c r="A29" s="11">
        <v>43914</v>
      </c>
    </row>
    <row r="30" spans="1:22" ht="15.75" thickBot="1" x14ac:dyDescent="0.3">
      <c r="A30" s="51">
        <v>43915</v>
      </c>
      <c r="B30" s="62">
        <v>1517</v>
      </c>
      <c r="C30" s="62">
        <v>20</v>
      </c>
      <c r="D30" s="62">
        <v>3</v>
      </c>
      <c r="E30" s="62">
        <v>365</v>
      </c>
      <c r="F30" s="62">
        <v>10</v>
      </c>
      <c r="G30" s="62">
        <v>8</v>
      </c>
      <c r="H30" s="62">
        <v>992</v>
      </c>
      <c r="I30" s="62">
        <v>12</v>
      </c>
      <c r="J30" s="62">
        <v>11</v>
      </c>
      <c r="K30" s="62">
        <v>12</v>
      </c>
      <c r="L30" s="62">
        <v>0</v>
      </c>
      <c r="M30" s="62">
        <v>0</v>
      </c>
      <c r="N30" s="62">
        <v>62</v>
      </c>
      <c r="O30" s="62">
        <v>1</v>
      </c>
      <c r="P30" s="62">
        <v>0</v>
      </c>
      <c r="Q30" s="62">
        <v>17</v>
      </c>
      <c r="R30" s="62">
        <v>0</v>
      </c>
      <c r="S30" s="62">
        <v>0</v>
      </c>
      <c r="T30" s="62">
        <v>16</v>
      </c>
      <c r="U30" s="62">
        <v>0</v>
      </c>
      <c r="V30" s="62">
        <v>0</v>
      </c>
    </row>
    <row r="31" spans="1:22" ht="15.75" thickBot="1" x14ac:dyDescent="0.3">
      <c r="A31" s="11">
        <v>43916</v>
      </c>
      <c r="B31" s="62">
        <v>1858</v>
      </c>
      <c r="C31" s="62">
        <v>28</v>
      </c>
      <c r="D31" s="62">
        <v>3</v>
      </c>
      <c r="E31" s="62">
        <v>435</v>
      </c>
      <c r="F31" s="62">
        <v>13</v>
      </c>
      <c r="G31" s="62">
        <v>8</v>
      </c>
      <c r="H31" s="62">
        <v>1082</v>
      </c>
      <c r="I31" s="62">
        <v>18</v>
      </c>
      <c r="J31" s="62">
        <v>11</v>
      </c>
      <c r="K31" s="62">
        <v>20</v>
      </c>
      <c r="L31" s="62">
        <v>0</v>
      </c>
      <c r="M31" s="62">
        <v>0</v>
      </c>
      <c r="N31" s="62">
        <v>89</v>
      </c>
      <c r="O31" s="62">
        <v>1</v>
      </c>
      <c r="P31" s="62">
        <v>1</v>
      </c>
      <c r="Q31" s="62">
        <v>24</v>
      </c>
      <c r="R31" s="62">
        <v>0</v>
      </c>
      <c r="S31" s="62">
        <v>0</v>
      </c>
      <c r="T31" s="62">
        <v>15</v>
      </c>
      <c r="U31" s="62">
        <v>0</v>
      </c>
      <c r="V31" s="62">
        <v>0</v>
      </c>
    </row>
    <row r="32" spans="1:22" ht="15.75" thickBot="1" x14ac:dyDescent="0.3">
      <c r="A32" s="51">
        <v>43917</v>
      </c>
      <c r="B32" s="62">
        <v>2443</v>
      </c>
      <c r="C32" s="62">
        <v>33</v>
      </c>
      <c r="D32" s="62">
        <v>16</v>
      </c>
      <c r="E32" s="62">
        <v>520</v>
      </c>
      <c r="F32" s="62">
        <v>18</v>
      </c>
      <c r="G32" s="62">
        <v>10</v>
      </c>
      <c r="H32" s="62">
        <v>1110</v>
      </c>
      <c r="I32" s="62">
        <v>24</v>
      </c>
      <c r="J32" s="62">
        <v>17</v>
      </c>
      <c r="K32" s="62">
        <v>30</v>
      </c>
      <c r="L32" s="62">
        <v>0</v>
      </c>
      <c r="M32" s="62">
        <v>0</v>
      </c>
      <c r="N32" s="62">
        <v>99</v>
      </c>
      <c r="O32" s="62">
        <v>1</v>
      </c>
      <c r="P32" s="62">
        <v>0</v>
      </c>
      <c r="Q32" s="62">
        <v>24</v>
      </c>
      <c r="R32" s="62">
        <v>0</v>
      </c>
      <c r="S32" s="62">
        <v>0</v>
      </c>
      <c r="T32" s="62">
        <v>21</v>
      </c>
      <c r="U32" s="62">
        <v>0</v>
      </c>
      <c r="V32" s="62">
        <v>0</v>
      </c>
    </row>
    <row r="33" spans="1:22" ht="15.75" thickBot="1" x14ac:dyDescent="0.3">
      <c r="A33" s="11">
        <v>43918</v>
      </c>
      <c r="B33" s="62">
        <v>3035</v>
      </c>
      <c r="C33" s="62">
        <v>44</v>
      </c>
      <c r="D33" s="62">
        <v>16</v>
      </c>
      <c r="E33" s="62">
        <v>647</v>
      </c>
      <c r="F33" s="62">
        <v>28</v>
      </c>
      <c r="G33" s="62">
        <v>10</v>
      </c>
      <c r="H33" s="62">
        <v>1287</v>
      </c>
      <c r="I33" s="62">
        <v>27</v>
      </c>
      <c r="J33" s="62">
        <v>17</v>
      </c>
      <c r="K33" s="62">
        <v>34</v>
      </c>
      <c r="L33" s="62">
        <v>0</v>
      </c>
      <c r="M33" s="62">
        <v>0</v>
      </c>
      <c r="N33" s="62">
        <v>106</v>
      </c>
      <c r="O33" s="62">
        <v>1</v>
      </c>
      <c r="P33" s="62">
        <v>0</v>
      </c>
      <c r="Q33" s="62">
        <v>30</v>
      </c>
      <c r="R33" s="62">
        <v>0</v>
      </c>
      <c r="S33" s="62">
        <v>0</v>
      </c>
      <c r="T33" s="62">
        <v>31</v>
      </c>
      <c r="U33" s="62">
        <v>0</v>
      </c>
      <c r="V33" s="62">
        <v>0</v>
      </c>
    </row>
    <row r="34" spans="1:22" ht="15.75" thickBot="1" x14ac:dyDescent="0.3">
      <c r="A34" s="51">
        <v>43919</v>
      </c>
      <c r="B34" s="62">
        <v>3550</v>
      </c>
      <c r="C34" s="62">
        <v>61</v>
      </c>
      <c r="D34" s="62">
        <v>16</v>
      </c>
      <c r="E34" s="62">
        <v>709</v>
      </c>
      <c r="F34" s="62">
        <v>28</v>
      </c>
      <c r="G34" s="62">
        <v>10</v>
      </c>
      <c r="H34" s="62">
        <v>1478</v>
      </c>
      <c r="I34" s="62">
        <v>28</v>
      </c>
      <c r="J34" s="62">
        <v>17</v>
      </c>
      <c r="K34" s="62">
        <v>41</v>
      </c>
      <c r="L34" s="62">
        <v>0</v>
      </c>
      <c r="M34" s="62">
        <v>0</v>
      </c>
      <c r="N34" s="62">
        <v>108</v>
      </c>
      <c r="O34" s="62">
        <v>2</v>
      </c>
      <c r="P34" s="62">
        <v>0</v>
      </c>
      <c r="Q34" s="62">
        <v>33</v>
      </c>
      <c r="R34" s="62">
        <v>0</v>
      </c>
      <c r="S34" s="62">
        <v>0</v>
      </c>
      <c r="T34" s="62">
        <v>43</v>
      </c>
      <c r="U34" s="62">
        <v>0</v>
      </c>
      <c r="V34" s="62">
        <v>0</v>
      </c>
    </row>
    <row r="35" spans="1:22" ht="15.75" thickBot="1" x14ac:dyDescent="0.3">
      <c r="A35" s="11">
        <v>43920</v>
      </c>
      <c r="B35" s="62">
        <v>3801</v>
      </c>
      <c r="C35" s="62">
        <v>74</v>
      </c>
      <c r="D35" s="62">
        <v>16</v>
      </c>
      <c r="E35" s="62">
        <v>784</v>
      </c>
      <c r="F35" s="62">
        <v>34</v>
      </c>
      <c r="G35" s="62">
        <v>10</v>
      </c>
      <c r="H35" s="62">
        <v>1577</v>
      </c>
      <c r="I35" s="62">
        <v>30</v>
      </c>
      <c r="J35" s="62">
        <v>17</v>
      </c>
      <c r="K35" s="62">
        <v>45</v>
      </c>
      <c r="L35" s="62">
        <v>0</v>
      </c>
      <c r="M35" s="62">
        <v>0</v>
      </c>
      <c r="N35" s="62">
        <v>116</v>
      </c>
      <c r="O35" s="62">
        <v>2</v>
      </c>
      <c r="P35" s="62">
        <v>0</v>
      </c>
      <c r="Q35" s="62">
        <v>41</v>
      </c>
      <c r="R35" s="62">
        <v>0</v>
      </c>
      <c r="S35" s="62">
        <v>0</v>
      </c>
      <c r="T35" s="62">
        <v>44</v>
      </c>
      <c r="U35" s="62">
        <v>0</v>
      </c>
      <c r="V35" s="62">
        <v>0</v>
      </c>
    </row>
    <row r="36" spans="1:22" ht="15.75" thickBot="1" x14ac:dyDescent="0.3">
      <c r="A36" s="51">
        <v>43921</v>
      </c>
      <c r="B36" s="63">
        <v>4452</v>
      </c>
      <c r="C36" s="63">
        <v>83</v>
      </c>
      <c r="D36" s="63">
        <v>16</v>
      </c>
      <c r="E36" s="63">
        <v>911</v>
      </c>
      <c r="F36" s="63">
        <v>40</v>
      </c>
      <c r="G36" s="63">
        <v>10</v>
      </c>
      <c r="H36" s="63">
        <v>1799</v>
      </c>
      <c r="I36" s="63">
        <v>35</v>
      </c>
      <c r="J36" s="63">
        <v>17</v>
      </c>
      <c r="K36" s="63">
        <v>50</v>
      </c>
      <c r="L36" s="63">
        <v>0</v>
      </c>
      <c r="M36" s="63">
        <v>0</v>
      </c>
      <c r="N36" s="63">
        <v>137</v>
      </c>
      <c r="O36" s="63">
        <v>2</v>
      </c>
      <c r="P36" s="63">
        <v>0</v>
      </c>
      <c r="Q36" s="63">
        <v>48</v>
      </c>
      <c r="R36" s="63">
        <v>0</v>
      </c>
      <c r="S36" s="63">
        <v>0</v>
      </c>
      <c r="T36" s="63">
        <v>46</v>
      </c>
      <c r="U36" s="63">
        <v>0</v>
      </c>
      <c r="V36" s="63">
        <v>0</v>
      </c>
    </row>
    <row r="37" spans="1:22" ht="15.75" thickBot="1" x14ac:dyDescent="0.3">
      <c r="A37" s="11">
        <v>43922</v>
      </c>
      <c r="B37" s="63">
        <v>4910</v>
      </c>
      <c r="C37" s="63">
        <v>95</v>
      </c>
      <c r="D37" s="63">
        <v>16</v>
      </c>
      <c r="E37" s="63">
        <v>1043</v>
      </c>
      <c r="F37" s="63">
        <v>52</v>
      </c>
      <c r="G37" s="63">
        <v>10</v>
      </c>
      <c r="H37" s="63">
        <v>1998</v>
      </c>
      <c r="I37" s="63">
        <v>38</v>
      </c>
      <c r="J37" s="63">
        <v>17</v>
      </c>
      <c r="K37" s="63">
        <v>54</v>
      </c>
      <c r="L37" s="63">
        <v>0</v>
      </c>
      <c r="M37" s="63">
        <v>0</v>
      </c>
      <c r="N37" s="63">
        <v>146</v>
      </c>
      <c r="O37" s="63">
        <v>2</v>
      </c>
      <c r="P37" s="63">
        <v>0</v>
      </c>
      <c r="Q37" s="63">
        <v>52</v>
      </c>
      <c r="R37" s="63">
        <v>0</v>
      </c>
      <c r="S37" s="63">
        <v>0</v>
      </c>
      <c r="T37" s="63">
        <v>48</v>
      </c>
      <c r="U37" s="63">
        <v>0</v>
      </c>
      <c r="V37" s="63">
        <v>0</v>
      </c>
    </row>
    <row r="38" spans="1:22" ht="15.75" thickBot="1" x14ac:dyDescent="0.3">
      <c r="A38" s="51">
        <v>43923</v>
      </c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</row>
    <row r="39" spans="1:22" ht="15.75" thickBot="1" x14ac:dyDescent="0.3">
      <c r="A39" s="11">
        <v>43924</v>
      </c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</row>
    <row r="40" spans="1:22" ht="15.75" thickBot="1" x14ac:dyDescent="0.3">
      <c r="A40" s="51">
        <v>43925</v>
      </c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</row>
    <row r="41" spans="1:22" ht="15.75" thickBot="1" x14ac:dyDescent="0.3">
      <c r="A41" s="11">
        <v>43926</v>
      </c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</row>
    <row r="42" spans="1:22" ht="15.75" thickBot="1" x14ac:dyDescent="0.3">
      <c r="A42" s="51">
        <v>43927</v>
      </c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</row>
    <row r="43" spans="1:22" ht="15.75" thickBot="1" x14ac:dyDescent="0.3">
      <c r="A43" s="11">
        <v>43928</v>
      </c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</row>
    <row r="44" spans="1:22" ht="15.75" thickBot="1" x14ac:dyDescent="0.3">
      <c r="A44" s="51">
        <v>43929</v>
      </c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</row>
    <row r="45" spans="1:22" ht="15.75" thickBot="1" x14ac:dyDescent="0.3">
      <c r="A45" s="11">
        <v>43930</v>
      </c>
    </row>
  </sheetData>
  <conditionalFormatting sqref="B31 E31 H31 K31 N31 Q31 T3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 E32 H32 K32 N32 Q32 T3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 E33 H33 K33 N33 Q33 T3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 E34 H34 K34 N34 Q34 T3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 E30 H30 K30 N30 Q30 T3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 E35 H35 K35 N35 Q35 T3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 E36 H36 K36 N36 Q36 T3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 E37 H37 K37 N37 Q37 T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36E1-1BBD-40F5-9E1B-B42A6361CB79}">
  <dimension ref="A1:AE46"/>
  <sheetViews>
    <sheetView topLeftCell="A13" workbookViewId="0">
      <selection activeCell="T37" sqref="T37"/>
    </sheetView>
  </sheetViews>
  <sheetFormatPr defaultRowHeight="12.75" x14ac:dyDescent="0.25"/>
  <cols>
    <col min="1" max="1" width="9.140625" style="48"/>
    <col min="2" max="31" width="6.42578125" style="48" customWidth="1"/>
    <col min="32" max="16384" width="9.140625" style="48"/>
  </cols>
  <sheetData>
    <row r="1" spans="1:31" ht="13.5" thickBot="1" x14ac:dyDescent="0.3">
      <c r="A1" s="50" t="s">
        <v>0</v>
      </c>
      <c r="B1" s="52" t="s">
        <v>74</v>
      </c>
      <c r="C1" s="52" t="s">
        <v>75</v>
      </c>
      <c r="D1" s="52" t="s">
        <v>76</v>
      </c>
      <c r="E1" s="52" t="s">
        <v>77</v>
      </c>
      <c r="F1" s="52" t="s">
        <v>78</v>
      </c>
      <c r="G1" s="52" t="s">
        <v>79</v>
      </c>
      <c r="H1" s="52" t="s">
        <v>80</v>
      </c>
      <c r="I1" s="52" t="s">
        <v>81</v>
      </c>
      <c r="J1" s="52" t="s">
        <v>82</v>
      </c>
      <c r="K1" s="52" t="s">
        <v>83</v>
      </c>
      <c r="L1" s="52" t="s">
        <v>84</v>
      </c>
      <c r="M1" s="52" t="s">
        <v>85</v>
      </c>
      <c r="N1" s="52" t="s">
        <v>91</v>
      </c>
      <c r="O1" s="52" t="s">
        <v>86</v>
      </c>
      <c r="P1" s="52" t="s">
        <v>87</v>
      </c>
      <c r="Q1" s="52" t="s">
        <v>88</v>
      </c>
      <c r="R1" s="52" t="s">
        <v>89</v>
      </c>
      <c r="S1" s="52" t="s">
        <v>90</v>
      </c>
      <c r="T1" s="52" t="s">
        <v>92</v>
      </c>
      <c r="U1" s="48" t="s">
        <v>121</v>
      </c>
      <c r="V1" s="48" t="s">
        <v>122</v>
      </c>
      <c r="W1" s="48" t="s">
        <v>123</v>
      </c>
      <c r="X1" s="48" t="s">
        <v>124</v>
      </c>
      <c r="Y1" s="48" t="s">
        <v>125</v>
      </c>
      <c r="Z1" s="48" t="s">
        <v>126</v>
      </c>
      <c r="AA1" s="48" t="s">
        <v>127</v>
      </c>
      <c r="AB1" s="48" t="s">
        <v>128</v>
      </c>
      <c r="AC1" s="48" t="s">
        <v>129</v>
      </c>
      <c r="AD1" s="48" t="s">
        <v>130</v>
      </c>
      <c r="AE1" s="48" t="s">
        <v>131</v>
      </c>
    </row>
    <row r="2" spans="1:31" ht="13.5" thickBot="1" x14ac:dyDescent="0.3">
      <c r="A2" s="51">
        <v>43887</v>
      </c>
    </row>
    <row r="3" spans="1:31" ht="13.5" thickBot="1" x14ac:dyDescent="0.3">
      <c r="A3" s="11">
        <v>43888</v>
      </c>
    </row>
    <row r="4" spans="1:31" ht="13.5" thickBot="1" x14ac:dyDescent="0.3">
      <c r="A4" s="51">
        <v>43889</v>
      </c>
    </row>
    <row r="5" spans="1:31" ht="13.5" thickBot="1" x14ac:dyDescent="0.3">
      <c r="A5" s="11">
        <v>43890</v>
      </c>
    </row>
    <row r="6" spans="1:31" ht="13.5" thickBot="1" x14ac:dyDescent="0.3">
      <c r="A6" s="51">
        <v>43891</v>
      </c>
    </row>
    <row r="7" spans="1:31" ht="13.5" thickBot="1" x14ac:dyDescent="0.3">
      <c r="A7" s="11">
        <v>43892</v>
      </c>
    </row>
    <row r="8" spans="1:31" ht="13.5" thickBot="1" x14ac:dyDescent="0.3">
      <c r="A8" s="51">
        <v>43893</v>
      </c>
    </row>
    <row r="9" spans="1:31" ht="13.5" thickBot="1" x14ac:dyDescent="0.3">
      <c r="A9" s="11">
        <v>43894</v>
      </c>
    </row>
    <row r="10" spans="1:31" ht="13.5" thickBot="1" x14ac:dyDescent="0.3">
      <c r="A10" s="51">
        <v>43895</v>
      </c>
    </row>
    <row r="11" spans="1:31" ht="13.5" thickBot="1" x14ac:dyDescent="0.3">
      <c r="A11" s="11">
        <v>43896</v>
      </c>
    </row>
    <row r="12" spans="1:31" ht="13.5" thickBot="1" x14ac:dyDescent="0.3">
      <c r="A12" s="51">
        <v>43897</v>
      </c>
    </row>
    <row r="13" spans="1:31" ht="13.5" thickBot="1" x14ac:dyDescent="0.3">
      <c r="A13" s="11">
        <v>43898</v>
      </c>
    </row>
    <row r="14" spans="1:31" ht="13.5" thickBot="1" x14ac:dyDescent="0.3">
      <c r="A14" s="51">
        <v>43899</v>
      </c>
    </row>
    <row r="15" spans="1:31" ht="13.5" thickBot="1" x14ac:dyDescent="0.3">
      <c r="A15" s="11">
        <v>43900</v>
      </c>
    </row>
    <row r="16" spans="1:31" ht="13.5" thickBot="1" x14ac:dyDescent="0.3">
      <c r="A16" s="51">
        <v>43901</v>
      </c>
    </row>
    <row r="17" spans="1:31" ht="13.5" thickBot="1" x14ac:dyDescent="0.3">
      <c r="A17" s="11">
        <v>43902</v>
      </c>
    </row>
    <row r="18" spans="1:31" ht="13.5" thickBot="1" x14ac:dyDescent="0.3">
      <c r="A18" s="51">
        <v>43903</v>
      </c>
    </row>
    <row r="19" spans="1:31" ht="13.5" thickBot="1" x14ac:dyDescent="0.3">
      <c r="A19" s="11">
        <v>43904</v>
      </c>
    </row>
    <row r="20" spans="1:31" ht="13.5" thickBot="1" x14ac:dyDescent="0.3">
      <c r="A20" s="51">
        <v>43905</v>
      </c>
    </row>
    <row r="21" spans="1:31" ht="13.5" thickBot="1" x14ac:dyDescent="0.3">
      <c r="A21" s="11">
        <v>43906</v>
      </c>
    </row>
    <row r="22" spans="1:31" ht="13.5" thickBot="1" x14ac:dyDescent="0.3">
      <c r="A22" s="51">
        <v>43907</v>
      </c>
    </row>
    <row r="23" spans="1:31" ht="13.5" thickBot="1" x14ac:dyDescent="0.3">
      <c r="A23" s="11">
        <v>43908</v>
      </c>
    </row>
    <row r="24" spans="1:31" ht="13.5" thickBot="1" x14ac:dyDescent="0.3">
      <c r="A24" s="51">
        <v>43909</v>
      </c>
    </row>
    <row r="25" spans="1:31" ht="13.5" thickBot="1" x14ac:dyDescent="0.3">
      <c r="A25" s="11">
        <v>43910</v>
      </c>
    </row>
    <row r="26" spans="1:31" ht="13.5" thickBot="1" x14ac:dyDescent="0.3">
      <c r="A26" s="51">
        <v>43911</v>
      </c>
    </row>
    <row r="27" spans="1:31" ht="13.5" thickBot="1" x14ac:dyDescent="0.3">
      <c r="A27" s="11">
        <v>43912</v>
      </c>
    </row>
    <row r="28" spans="1:31" ht="13.5" thickBot="1" x14ac:dyDescent="0.3">
      <c r="A28" s="51">
        <v>43913</v>
      </c>
    </row>
    <row r="29" spans="1:31" ht="13.5" thickBot="1" x14ac:dyDescent="0.3">
      <c r="A29" s="11">
        <v>43914</v>
      </c>
    </row>
    <row r="30" spans="1:31" ht="13.5" thickBot="1" x14ac:dyDescent="0.3">
      <c r="A30" s="51">
        <v>43915</v>
      </c>
      <c r="B30" s="62">
        <v>13</v>
      </c>
      <c r="C30" s="62">
        <v>21</v>
      </c>
      <c r="D30" s="62">
        <v>35</v>
      </c>
      <c r="E30" s="62">
        <v>42</v>
      </c>
      <c r="F30" s="62">
        <v>157</v>
      </c>
      <c r="G30" s="62">
        <v>191</v>
      </c>
      <c r="H30" s="62">
        <v>230</v>
      </c>
      <c r="I30" s="62">
        <v>260</v>
      </c>
      <c r="J30" s="62">
        <v>272</v>
      </c>
      <c r="K30" s="62">
        <v>279</v>
      </c>
      <c r="L30" s="62">
        <v>252</v>
      </c>
      <c r="M30" s="62">
        <v>283</v>
      </c>
      <c r="N30" s="62">
        <v>198</v>
      </c>
      <c r="O30" s="62">
        <v>226</v>
      </c>
      <c r="P30" s="62">
        <v>142</v>
      </c>
      <c r="Q30" s="62">
        <v>134</v>
      </c>
      <c r="R30" s="62">
        <v>110</v>
      </c>
      <c r="S30" s="62">
        <v>150</v>
      </c>
      <c r="T30" s="62">
        <f t="shared" ref="T30:T35" si="0">SUM(B30:S30)</f>
        <v>2995</v>
      </c>
      <c r="U30" s="62">
        <f t="shared" ref="U30" si="1">B30+D30+F30+H30+J30+L30+N30+P30+R30</f>
        <v>1409</v>
      </c>
      <c r="V30" s="62">
        <f t="shared" ref="V30" si="2">C30+E30+G30+I30+K30+M30+O30+Q30+S30</f>
        <v>1586</v>
      </c>
      <c r="W30" s="62">
        <f t="shared" ref="W30" si="3">B30+C30</f>
        <v>34</v>
      </c>
      <c r="X30" s="62">
        <f t="shared" ref="X30" si="4">D30+E30</f>
        <v>77</v>
      </c>
      <c r="Y30" s="62">
        <f t="shared" ref="Y30" si="5">F30+G30</f>
        <v>348</v>
      </c>
      <c r="Z30" s="62">
        <f t="shared" ref="Z30" si="6">H30+I30</f>
        <v>490</v>
      </c>
      <c r="AA30" s="62">
        <f t="shared" ref="AA30" si="7">J30+K30</f>
        <v>551</v>
      </c>
      <c r="AB30" s="62">
        <f t="shared" ref="AB30" si="8">L30+M30</f>
        <v>535</v>
      </c>
      <c r="AC30" s="62">
        <f t="shared" ref="AC30" si="9">N30+O30</f>
        <v>424</v>
      </c>
      <c r="AD30" s="62">
        <f t="shared" ref="AD30" si="10">P30+Q30</f>
        <v>276</v>
      </c>
      <c r="AE30" s="62">
        <f t="shared" ref="AE30" si="11">R30+S30</f>
        <v>260</v>
      </c>
    </row>
    <row r="31" spans="1:31" ht="13.5" thickBot="1" x14ac:dyDescent="0.3">
      <c r="A31" s="11">
        <v>43916</v>
      </c>
      <c r="B31" s="62">
        <v>14</v>
      </c>
      <c r="C31" s="62">
        <v>29</v>
      </c>
      <c r="D31" s="62">
        <v>49</v>
      </c>
      <c r="E31" s="62">
        <v>51</v>
      </c>
      <c r="F31" s="62">
        <v>166</v>
      </c>
      <c r="G31" s="62">
        <v>234</v>
      </c>
      <c r="H31" s="62">
        <v>268</v>
      </c>
      <c r="I31" s="62">
        <v>310</v>
      </c>
      <c r="J31" s="62">
        <v>304</v>
      </c>
      <c r="K31" s="62">
        <v>367</v>
      </c>
      <c r="L31" s="62">
        <v>277</v>
      </c>
      <c r="M31" s="62">
        <v>360</v>
      </c>
      <c r="N31" s="62">
        <v>255</v>
      </c>
      <c r="O31" s="62">
        <v>229</v>
      </c>
      <c r="P31" s="62">
        <v>184</v>
      </c>
      <c r="Q31" s="62">
        <v>133</v>
      </c>
      <c r="R31" s="62">
        <v>128</v>
      </c>
      <c r="S31" s="62">
        <v>186</v>
      </c>
      <c r="T31" s="62">
        <f t="shared" si="0"/>
        <v>3544</v>
      </c>
      <c r="U31" s="62">
        <f t="shared" ref="U31:U33" si="12">B31+D31+F31+H31+J31+L31+N31+P31+R31</f>
        <v>1645</v>
      </c>
      <c r="V31" s="62">
        <f t="shared" ref="V31:V33" si="13">C31+E31+G31+I31+K31+M31+O31+Q31+S31</f>
        <v>1899</v>
      </c>
      <c r="W31" s="62">
        <f t="shared" ref="W31:W33" si="14">B31+C31</f>
        <v>43</v>
      </c>
      <c r="X31" s="62">
        <f t="shared" ref="X31:X33" si="15">D31+E31</f>
        <v>100</v>
      </c>
      <c r="Y31" s="62">
        <f t="shared" ref="Y31:Y33" si="16">F31+G31</f>
        <v>400</v>
      </c>
      <c r="Z31" s="62">
        <f t="shared" ref="Z31:Z33" si="17">H31+I31</f>
        <v>578</v>
      </c>
      <c r="AA31" s="62">
        <f t="shared" ref="AA31:AA33" si="18">J31+K31</f>
        <v>671</v>
      </c>
      <c r="AB31" s="62">
        <f t="shared" ref="AB31:AB33" si="19">L31+M31</f>
        <v>637</v>
      </c>
      <c r="AC31" s="62">
        <f t="shared" ref="AC31:AC33" si="20">N31+O31</f>
        <v>484</v>
      </c>
      <c r="AD31" s="62">
        <f t="shared" ref="AD31:AD33" si="21">P31+Q31</f>
        <v>317</v>
      </c>
      <c r="AE31" s="62">
        <f t="shared" ref="AE31:AE33" si="22">R31+S31</f>
        <v>314</v>
      </c>
    </row>
    <row r="32" spans="1:31" ht="13.5" thickBot="1" x14ac:dyDescent="0.3">
      <c r="A32" s="51">
        <v>43917</v>
      </c>
      <c r="B32" s="62">
        <v>19</v>
      </c>
      <c r="C32" s="62">
        <v>30</v>
      </c>
      <c r="D32" s="62">
        <v>50</v>
      </c>
      <c r="E32" s="62">
        <v>54</v>
      </c>
      <c r="F32" s="62">
        <v>179</v>
      </c>
      <c r="G32" s="62">
        <v>254</v>
      </c>
      <c r="H32" s="62">
        <v>307</v>
      </c>
      <c r="I32" s="62">
        <v>364</v>
      </c>
      <c r="J32" s="62">
        <v>359</v>
      </c>
      <c r="K32" s="62">
        <v>462</v>
      </c>
      <c r="L32" s="62">
        <v>346</v>
      </c>
      <c r="M32" s="62">
        <v>429</v>
      </c>
      <c r="N32" s="62">
        <v>319</v>
      </c>
      <c r="O32" s="62">
        <v>294</v>
      </c>
      <c r="P32" s="62">
        <v>236</v>
      </c>
      <c r="Q32" s="62">
        <v>179</v>
      </c>
      <c r="R32" s="62">
        <v>161</v>
      </c>
      <c r="S32" s="62">
        <v>222</v>
      </c>
      <c r="T32" s="62">
        <f t="shared" si="0"/>
        <v>4264</v>
      </c>
      <c r="U32" s="62">
        <f t="shared" si="12"/>
        <v>1976</v>
      </c>
      <c r="V32" s="62">
        <f t="shared" si="13"/>
        <v>2288</v>
      </c>
      <c r="W32" s="62">
        <f t="shared" si="14"/>
        <v>49</v>
      </c>
      <c r="X32" s="62">
        <f t="shared" si="15"/>
        <v>104</v>
      </c>
      <c r="Y32" s="62">
        <f t="shared" si="16"/>
        <v>433</v>
      </c>
      <c r="Z32" s="62">
        <f t="shared" si="17"/>
        <v>671</v>
      </c>
      <c r="AA32" s="62">
        <f t="shared" si="18"/>
        <v>821</v>
      </c>
      <c r="AB32" s="62">
        <f t="shared" si="19"/>
        <v>775</v>
      </c>
      <c r="AC32" s="62">
        <f t="shared" si="20"/>
        <v>613</v>
      </c>
      <c r="AD32" s="62">
        <f t="shared" si="21"/>
        <v>415</v>
      </c>
      <c r="AE32" s="62">
        <f t="shared" si="22"/>
        <v>383</v>
      </c>
    </row>
    <row r="33" spans="1:31" ht="13.5" thickBot="1" x14ac:dyDescent="0.3">
      <c r="A33" s="11">
        <v>43918</v>
      </c>
      <c r="B33" s="62">
        <v>22</v>
      </c>
      <c r="C33" s="62">
        <v>34</v>
      </c>
      <c r="D33" s="62">
        <v>56</v>
      </c>
      <c r="E33" s="62">
        <v>67</v>
      </c>
      <c r="F33" s="62">
        <v>216</v>
      </c>
      <c r="G33" s="62">
        <v>302</v>
      </c>
      <c r="H33" s="62">
        <v>362</v>
      </c>
      <c r="I33" s="62">
        <v>439</v>
      </c>
      <c r="J33" s="62">
        <v>434</v>
      </c>
      <c r="K33" s="62">
        <v>568</v>
      </c>
      <c r="L33" s="62">
        <v>398</v>
      </c>
      <c r="M33" s="62">
        <v>533</v>
      </c>
      <c r="N33" s="62">
        <v>377</v>
      </c>
      <c r="O33" s="62">
        <v>359</v>
      </c>
      <c r="P33" s="62">
        <v>286</v>
      </c>
      <c r="Q33" s="62">
        <v>224</v>
      </c>
      <c r="R33" s="62">
        <v>208</v>
      </c>
      <c r="S33" s="62">
        <v>285</v>
      </c>
      <c r="T33" s="62">
        <f t="shared" si="0"/>
        <v>5170</v>
      </c>
      <c r="U33" s="62">
        <f t="shared" si="12"/>
        <v>2359</v>
      </c>
      <c r="V33" s="62">
        <f t="shared" si="13"/>
        <v>2811</v>
      </c>
      <c r="W33" s="62">
        <f t="shared" si="14"/>
        <v>56</v>
      </c>
      <c r="X33" s="62">
        <f t="shared" si="15"/>
        <v>123</v>
      </c>
      <c r="Y33" s="62">
        <f t="shared" si="16"/>
        <v>518</v>
      </c>
      <c r="Z33" s="62">
        <f t="shared" si="17"/>
        <v>801</v>
      </c>
      <c r="AA33" s="62">
        <f t="shared" si="18"/>
        <v>1002</v>
      </c>
      <c r="AB33" s="62">
        <f t="shared" si="19"/>
        <v>931</v>
      </c>
      <c r="AC33" s="62">
        <f t="shared" si="20"/>
        <v>736</v>
      </c>
      <c r="AD33" s="62">
        <f t="shared" si="21"/>
        <v>510</v>
      </c>
      <c r="AE33" s="62">
        <f t="shared" si="22"/>
        <v>493</v>
      </c>
    </row>
    <row r="34" spans="1:31" ht="13.5" thickBot="1" x14ac:dyDescent="0.3">
      <c r="A34" s="51">
        <v>43919</v>
      </c>
      <c r="B34" s="62">
        <v>24</v>
      </c>
      <c r="C34" s="62">
        <v>40</v>
      </c>
      <c r="D34" s="62">
        <v>63</v>
      </c>
      <c r="E34" s="62">
        <v>75</v>
      </c>
      <c r="F34" s="62">
        <v>241</v>
      </c>
      <c r="G34" s="62">
        <v>347</v>
      </c>
      <c r="H34" s="62">
        <v>407</v>
      </c>
      <c r="I34" s="62">
        <v>495</v>
      </c>
      <c r="J34" s="62">
        <v>482</v>
      </c>
      <c r="K34" s="62">
        <v>664</v>
      </c>
      <c r="L34" s="62">
        <v>469</v>
      </c>
      <c r="M34" s="62">
        <v>615</v>
      </c>
      <c r="N34" s="62">
        <v>438</v>
      </c>
      <c r="O34" s="62">
        <v>412</v>
      </c>
      <c r="P34" s="62">
        <v>336</v>
      </c>
      <c r="Q34" s="62">
        <v>275</v>
      </c>
      <c r="R34" s="62">
        <v>245</v>
      </c>
      <c r="S34" s="62">
        <v>334</v>
      </c>
      <c r="T34" s="62">
        <f t="shared" si="0"/>
        <v>5962</v>
      </c>
      <c r="U34" s="62">
        <f>B34+D34+F34+H34+J34+L34+N34+P34+R34</f>
        <v>2705</v>
      </c>
      <c r="V34" s="62">
        <f>C34+E34+G34+I34+K34+M34+O34+Q34+S34</f>
        <v>3257</v>
      </c>
      <c r="W34" s="62">
        <f>B34+C34</f>
        <v>64</v>
      </c>
      <c r="X34" s="62">
        <f>D34+E34</f>
        <v>138</v>
      </c>
      <c r="Y34" s="62">
        <f>F34+G34</f>
        <v>588</v>
      </c>
      <c r="Z34" s="62">
        <f>H34+I34</f>
        <v>902</v>
      </c>
      <c r="AA34" s="62">
        <f>J34+K34</f>
        <v>1146</v>
      </c>
      <c r="AB34" s="62">
        <f>L34+M34</f>
        <v>1084</v>
      </c>
      <c r="AC34" s="62">
        <f>N34+O34</f>
        <v>850</v>
      </c>
      <c r="AD34" s="62">
        <f>P34+Q34</f>
        <v>611</v>
      </c>
      <c r="AE34" s="62">
        <f>R34+S34</f>
        <v>579</v>
      </c>
    </row>
    <row r="35" spans="1:31" ht="13.5" thickBot="1" x14ac:dyDescent="0.3">
      <c r="A35" s="11">
        <v>43920</v>
      </c>
      <c r="B35" s="62">
        <v>30</v>
      </c>
      <c r="C35" s="62">
        <v>41</v>
      </c>
      <c r="D35" s="62">
        <v>66</v>
      </c>
      <c r="E35" s="62">
        <v>83</v>
      </c>
      <c r="F35" s="62">
        <v>264</v>
      </c>
      <c r="G35" s="62">
        <v>373</v>
      </c>
      <c r="H35" s="62">
        <v>436</v>
      </c>
      <c r="I35" s="62">
        <v>529</v>
      </c>
      <c r="J35" s="62">
        <v>510</v>
      </c>
      <c r="K35" s="62">
        <v>700</v>
      </c>
      <c r="L35" s="62">
        <v>503</v>
      </c>
      <c r="M35" s="62">
        <v>647</v>
      </c>
      <c r="N35" s="62">
        <v>458</v>
      </c>
      <c r="O35" s="62">
        <v>443</v>
      </c>
      <c r="P35" s="62">
        <v>360</v>
      </c>
      <c r="Q35" s="62">
        <v>308</v>
      </c>
      <c r="R35" s="62">
        <v>269</v>
      </c>
      <c r="S35" s="62">
        <v>388</v>
      </c>
      <c r="T35" s="62">
        <f t="shared" si="0"/>
        <v>6408</v>
      </c>
      <c r="U35" s="62">
        <f>B35+D35+F35+H35+J35+L35+N35+P35+R35</f>
        <v>2896</v>
      </c>
      <c r="V35" s="62">
        <f>C35+E35+G35+I35+K35+M35+O35+Q35+S35</f>
        <v>3512</v>
      </c>
      <c r="W35" s="62">
        <f>B35+C35</f>
        <v>71</v>
      </c>
      <c r="X35" s="62">
        <f>D35+E35</f>
        <v>149</v>
      </c>
      <c r="Y35" s="62">
        <f>F35+G35</f>
        <v>637</v>
      </c>
      <c r="Z35" s="62">
        <f>H35+I35</f>
        <v>965</v>
      </c>
      <c r="AA35" s="62">
        <f>J35+K35</f>
        <v>1210</v>
      </c>
      <c r="AB35" s="62">
        <f>L35+M35</f>
        <v>1150</v>
      </c>
      <c r="AC35" s="62">
        <f>N35+O35</f>
        <v>901</v>
      </c>
      <c r="AD35" s="62">
        <f>P35+Q35</f>
        <v>668</v>
      </c>
      <c r="AE35" s="62">
        <f>R35+S35</f>
        <v>657</v>
      </c>
    </row>
    <row r="36" spans="1:31" ht="13.5" thickBot="1" x14ac:dyDescent="0.3">
      <c r="A36" s="51">
        <v>43921</v>
      </c>
      <c r="B36" s="62">
        <v>44</v>
      </c>
      <c r="C36" s="62">
        <v>50</v>
      </c>
      <c r="D36" s="62">
        <v>80</v>
      </c>
      <c r="E36" s="62">
        <v>104</v>
      </c>
      <c r="F36" s="62">
        <v>318</v>
      </c>
      <c r="G36" s="62">
        <v>437</v>
      </c>
      <c r="H36" s="62">
        <v>505</v>
      </c>
      <c r="I36" s="62">
        <v>610</v>
      </c>
      <c r="J36" s="62">
        <v>585</v>
      </c>
      <c r="K36" s="62">
        <v>798</v>
      </c>
      <c r="L36" s="62">
        <v>573</v>
      </c>
      <c r="M36" s="62">
        <v>773</v>
      </c>
      <c r="N36" s="62">
        <v>515</v>
      </c>
      <c r="O36" s="62">
        <v>513</v>
      </c>
      <c r="P36" s="62">
        <v>416</v>
      </c>
      <c r="Q36" s="62">
        <v>342</v>
      </c>
      <c r="R36" s="62">
        <v>318</v>
      </c>
      <c r="S36" s="62">
        <v>462</v>
      </c>
      <c r="T36" s="62">
        <f t="shared" ref="T36:T45" si="23">SUM(B36:S36)</f>
        <v>7443</v>
      </c>
      <c r="U36" s="62">
        <f t="shared" ref="U36:U45" si="24">B36+D36+F36+H36+J36+L36+N36+P36+R36</f>
        <v>3354</v>
      </c>
      <c r="V36" s="62">
        <f t="shared" ref="V36:V45" si="25">C36+E36+G36+I36+K36+M36+O36+Q36+S36</f>
        <v>4089</v>
      </c>
      <c r="W36" s="62">
        <f t="shared" ref="W36:W45" si="26">B36+C36</f>
        <v>94</v>
      </c>
      <c r="X36" s="62">
        <f t="shared" ref="X36:X45" si="27">D36+E36</f>
        <v>184</v>
      </c>
      <c r="Y36" s="62">
        <f t="shared" ref="Y36:Y45" si="28">F36+G36</f>
        <v>755</v>
      </c>
      <c r="Z36" s="62">
        <f t="shared" ref="Z36:Z45" si="29">H36+I36</f>
        <v>1115</v>
      </c>
      <c r="AA36" s="62">
        <f t="shared" ref="AA36:AA45" si="30">J36+K36</f>
        <v>1383</v>
      </c>
      <c r="AB36" s="62">
        <f t="shared" ref="AB36:AB45" si="31">L36+M36</f>
        <v>1346</v>
      </c>
      <c r="AC36" s="62">
        <f t="shared" ref="AC36:AC45" si="32">N36+O36</f>
        <v>1028</v>
      </c>
      <c r="AD36" s="62">
        <f t="shared" ref="AD36:AD45" si="33">P36+Q36</f>
        <v>758</v>
      </c>
      <c r="AE36" s="62">
        <f t="shared" ref="AE36:AE45" si="34">R36+S36</f>
        <v>780</v>
      </c>
    </row>
    <row r="37" spans="1:31" ht="13.5" thickBot="1" x14ac:dyDescent="0.3">
      <c r="A37" s="11">
        <v>43922</v>
      </c>
      <c r="B37" s="62">
        <v>49</v>
      </c>
      <c r="C37" s="62">
        <v>55</v>
      </c>
      <c r="D37" s="62">
        <v>89</v>
      </c>
      <c r="E37" s="62">
        <v>116</v>
      </c>
      <c r="F37" s="62">
        <v>355</v>
      </c>
      <c r="G37" s="62">
        <v>470</v>
      </c>
      <c r="H37" s="62">
        <v>543</v>
      </c>
      <c r="I37" s="62">
        <v>677</v>
      </c>
      <c r="J37" s="62">
        <v>641</v>
      </c>
      <c r="K37" s="62">
        <v>879</v>
      </c>
      <c r="L37" s="62">
        <v>636</v>
      </c>
      <c r="M37" s="62">
        <v>840</v>
      </c>
      <c r="N37" s="62">
        <v>564</v>
      </c>
      <c r="O37" s="62">
        <v>569</v>
      </c>
      <c r="P37" s="62">
        <v>455</v>
      </c>
      <c r="Q37" s="62">
        <v>378</v>
      </c>
      <c r="R37" s="62">
        <v>381</v>
      </c>
      <c r="S37" s="62">
        <v>554</v>
      </c>
      <c r="T37" s="62">
        <f t="shared" ref="T37" si="35">SUM(B37:S37)</f>
        <v>8251</v>
      </c>
      <c r="U37" s="62">
        <f t="shared" ref="U37" si="36">B37+D37+F37+H37+J37+L37+N37+P37+R37</f>
        <v>3713</v>
      </c>
      <c r="V37" s="62">
        <f t="shared" ref="V37" si="37">C37+E37+G37+I37+K37+M37+O37+Q37+S37</f>
        <v>4538</v>
      </c>
      <c r="W37" s="62">
        <f t="shared" ref="W37" si="38">B37+C37</f>
        <v>104</v>
      </c>
      <c r="X37" s="62">
        <f t="shared" ref="X37" si="39">D37+E37</f>
        <v>205</v>
      </c>
      <c r="Y37" s="62">
        <f t="shared" ref="Y37" si="40">F37+G37</f>
        <v>825</v>
      </c>
      <c r="Z37" s="62">
        <f t="shared" ref="Z37" si="41">H37+I37</f>
        <v>1220</v>
      </c>
      <c r="AA37" s="62">
        <f t="shared" ref="AA37" si="42">J37+K37</f>
        <v>1520</v>
      </c>
      <c r="AB37" s="62">
        <f t="shared" ref="AB37" si="43">L37+M37</f>
        <v>1476</v>
      </c>
      <c r="AC37" s="62">
        <f t="shared" ref="AC37" si="44">N37+O37</f>
        <v>1133</v>
      </c>
      <c r="AD37" s="62">
        <f t="shared" ref="AD37" si="45">P37+Q37</f>
        <v>833</v>
      </c>
      <c r="AE37" s="62">
        <f t="shared" ref="AE37" si="46">R37+S37</f>
        <v>935</v>
      </c>
    </row>
    <row r="38" spans="1:31" ht="13.5" thickBot="1" x14ac:dyDescent="0.3">
      <c r="A38" s="51">
        <v>43923</v>
      </c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>
        <f t="shared" si="23"/>
        <v>0</v>
      </c>
      <c r="U38" s="62">
        <f t="shared" si="24"/>
        <v>0</v>
      </c>
      <c r="V38" s="62">
        <f t="shared" si="25"/>
        <v>0</v>
      </c>
      <c r="W38" s="62">
        <f t="shared" si="26"/>
        <v>0</v>
      </c>
      <c r="X38" s="62">
        <f t="shared" si="27"/>
        <v>0</v>
      </c>
      <c r="Y38" s="62">
        <f t="shared" si="28"/>
        <v>0</v>
      </c>
      <c r="Z38" s="62">
        <f t="shared" si="29"/>
        <v>0</v>
      </c>
      <c r="AA38" s="62">
        <f t="shared" si="30"/>
        <v>0</v>
      </c>
      <c r="AB38" s="62">
        <f t="shared" si="31"/>
        <v>0</v>
      </c>
      <c r="AC38" s="62">
        <f t="shared" si="32"/>
        <v>0</v>
      </c>
      <c r="AD38" s="62">
        <f t="shared" si="33"/>
        <v>0</v>
      </c>
      <c r="AE38" s="62">
        <f t="shared" si="34"/>
        <v>0</v>
      </c>
    </row>
    <row r="39" spans="1:31" ht="13.5" thickBot="1" x14ac:dyDescent="0.3">
      <c r="A39" s="11">
        <v>43924</v>
      </c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>
        <f t="shared" si="23"/>
        <v>0</v>
      </c>
      <c r="U39" s="62">
        <f t="shared" si="24"/>
        <v>0</v>
      </c>
      <c r="V39" s="62">
        <f t="shared" si="25"/>
        <v>0</v>
      </c>
      <c r="W39" s="62">
        <f t="shared" si="26"/>
        <v>0</v>
      </c>
      <c r="X39" s="62">
        <f t="shared" si="27"/>
        <v>0</v>
      </c>
      <c r="Y39" s="62">
        <f t="shared" si="28"/>
        <v>0</v>
      </c>
      <c r="Z39" s="62">
        <f t="shared" si="29"/>
        <v>0</v>
      </c>
      <c r="AA39" s="62">
        <f t="shared" si="30"/>
        <v>0</v>
      </c>
      <c r="AB39" s="62">
        <f t="shared" si="31"/>
        <v>0</v>
      </c>
      <c r="AC39" s="62">
        <f t="shared" si="32"/>
        <v>0</v>
      </c>
      <c r="AD39" s="62">
        <f t="shared" si="33"/>
        <v>0</v>
      </c>
      <c r="AE39" s="62">
        <f t="shared" si="34"/>
        <v>0</v>
      </c>
    </row>
    <row r="40" spans="1:31" ht="13.5" thickBot="1" x14ac:dyDescent="0.3">
      <c r="A40" s="51">
        <v>43925</v>
      </c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>
        <f t="shared" si="23"/>
        <v>0</v>
      </c>
      <c r="U40" s="62">
        <f t="shared" si="24"/>
        <v>0</v>
      </c>
      <c r="V40" s="62">
        <f t="shared" si="25"/>
        <v>0</v>
      </c>
      <c r="W40" s="62">
        <f t="shared" si="26"/>
        <v>0</v>
      </c>
      <c r="X40" s="62">
        <f t="shared" si="27"/>
        <v>0</v>
      </c>
      <c r="Y40" s="62">
        <f t="shared" si="28"/>
        <v>0</v>
      </c>
      <c r="Z40" s="62">
        <f t="shared" si="29"/>
        <v>0</v>
      </c>
      <c r="AA40" s="62">
        <f t="shared" si="30"/>
        <v>0</v>
      </c>
      <c r="AB40" s="62">
        <f t="shared" si="31"/>
        <v>0</v>
      </c>
      <c r="AC40" s="62">
        <f t="shared" si="32"/>
        <v>0</v>
      </c>
      <c r="AD40" s="62">
        <f t="shared" si="33"/>
        <v>0</v>
      </c>
      <c r="AE40" s="62">
        <f t="shared" si="34"/>
        <v>0</v>
      </c>
    </row>
    <row r="41" spans="1:31" ht="13.5" thickBot="1" x14ac:dyDescent="0.3">
      <c r="A41" s="11">
        <v>43926</v>
      </c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>
        <f t="shared" si="23"/>
        <v>0</v>
      </c>
      <c r="U41" s="62">
        <f t="shared" si="24"/>
        <v>0</v>
      </c>
      <c r="V41" s="62">
        <f t="shared" si="25"/>
        <v>0</v>
      </c>
      <c r="W41" s="62">
        <f t="shared" si="26"/>
        <v>0</v>
      </c>
      <c r="X41" s="62">
        <f t="shared" si="27"/>
        <v>0</v>
      </c>
      <c r="Y41" s="62">
        <f t="shared" si="28"/>
        <v>0</v>
      </c>
      <c r="Z41" s="62">
        <f t="shared" si="29"/>
        <v>0</v>
      </c>
      <c r="AA41" s="62">
        <f t="shared" si="30"/>
        <v>0</v>
      </c>
      <c r="AB41" s="62">
        <f t="shared" si="31"/>
        <v>0</v>
      </c>
      <c r="AC41" s="62">
        <f t="shared" si="32"/>
        <v>0</v>
      </c>
      <c r="AD41" s="62">
        <f t="shared" si="33"/>
        <v>0</v>
      </c>
      <c r="AE41" s="62">
        <f t="shared" si="34"/>
        <v>0</v>
      </c>
    </row>
    <row r="42" spans="1:31" ht="13.5" thickBot="1" x14ac:dyDescent="0.3">
      <c r="A42" s="51">
        <v>43927</v>
      </c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>
        <f t="shared" si="23"/>
        <v>0</v>
      </c>
      <c r="U42" s="62">
        <f t="shared" si="24"/>
        <v>0</v>
      </c>
      <c r="V42" s="62">
        <f t="shared" si="25"/>
        <v>0</v>
      </c>
      <c r="W42" s="62">
        <f t="shared" si="26"/>
        <v>0</v>
      </c>
      <c r="X42" s="62">
        <f t="shared" si="27"/>
        <v>0</v>
      </c>
      <c r="Y42" s="62">
        <f t="shared" si="28"/>
        <v>0</v>
      </c>
      <c r="Z42" s="62">
        <f t="shared" si="29"/>
        <v>0</v>
      </c>
      <c r="AA42" s="62">
        <f t="shared" si="30"/>
        <v>0</v>
      </c>
      <c r="AB42" s="62">
        <f t="shared" si="31"/>
        <v>0</v>
      </c>
      <c r="AC42" s="62">
        <f t="shared" si="32"/>
        <v>0</v>
      </c>
      <c r="AD42" s="62">
        <f t="shared" si="33"/>
        <v>0</v>
      </c>
      <c r="AE42" s="62">
        <f t="shared" si="34"/>
        <v>0</v>
      </c>
    </row>
    <row r="43" spans="1:31" ht="13.5" thickBot="1" x14ac:dyDescent="0.3">
      <c r="A43" s="11">
        <v>43928</v>
      </c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>
        <f t="shared" si="23"/>
        <v>0</v>
      </c>
      <c r="U43" s="62">
        <f t="shared" si="24"/>
        <v>0</v>
      </c>
      <c r="V43" s="62">
        <f t="shared" si="25"/>
        <v>0</v>
      </c>
      <c r="W43" s="62">
        <f t="shared" si="26"/>
        <v>0</v>
      </c>
      <c r="X43" s="62">
        <f t="shared" si="27"/>
        <v>0</v>
      </c>
      <c r="Y43" s="62">
        <f t="shared" si="28"/>
        <v>0</v>
      </c>
      <c r="Z43" s="62">
        <f t="shared" si="29"/>
        <v>0</v>
      </c>
      <c r="AA43" s="62">
        <f t="shared" si="30"/>
        <v>0</v>
      </c>
      <c r="AB43" s="62">
        <f t="shared" si="31"/>
        <v>0</v>
      </c>
      <c r="AC43" s="62">
        <f t="shared" si="32"/>
        <v>0</v>
      </c>
      <c r="AD43" s="62">
        <f t="shared" si="33"/>
        <v>0</v>
      </c>
      <c r="AE43" s="62">
        <f t="shared" si="34"/>
        <v>0</v>
      </c>
    </row>
    <row r="44" spans="1:31" ht="13.5" thickBot="1" x14ac:dyDescent="0.3">
      <c r="A44" s="51">
        <v>43929</v>
      </c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>
        <f t="shared" si="23"/>
        <v>0</v>
      </c>
      <c r="U44" s="62">
        <f t="shared" si="24"/>
        <v>0</v>
      </c>
      <c r="V44" s="62">
        <f t="shared" si="25"/>
        <v>0</v>
      </c>
      <c r="W44" s="62">
        <f t="shared" si="26"/>
        <v>0</v>
      </c>
      <c r="X44" s="62">
        <f t="shared" si="27"/>
        <v>0</v>
      </c>
      <c r="Y44" s="62">
        <f t="shared" si="28"/>
        <v>0</v>
      </c>
      <c r="Z44" s="62">
        <f t="shared" si="29"/>
        <v>0</v>
      </c>
      <c r="AA44" s="62">
        <f t="shared" si="30"/>
        <v>0</v>
      </c>
      <c r="AB44" s="62">
        <f t="shared" si="31"/>
        <v>0</v>
      </c>
      <c r="AC44" s="62">
        <f t="shared" si="32"/>
        <v>0</v>
      </c>
      <c r="AD44" s="62">
        <f t="shared" si="33"/>
        <v>0</v>
      </c>
      <c r="AE44" s="62">
        <f t="shared" si="34"/>
        <v>0</v>
      </c>
    </row>
    <row r="45" spans="1:31" ht="13.5" thickBot="1" x14ac:dyDescent="0.3">
      <c r="A45" s="11">
        <v>43930</v>
      </c>
      <c r="T45" s="62">
        <f t="shared" si="23"/>
        <v>0</v>
      </c>
      <c r="U45" s="62">
        <f t="shared" si="24"/>
        <v>0</v>
      </c>
      <c r="V45" s="62">
        <f t="shared" si="25"/>
        <v>0</v>
      </c>
      <c r="W45" s="62">
        <f t="shared" si="26"/>
        <v>0</v>
      </c>
      <c r="X45" s="62">
        <f t="shared" si="27"/>
        <v>0</v>
      </c>
      <c r="Y45" s="62">
        <f t="shared" si="28"/>
        <v>0</v>
      </c>
      <c r="Z45" s="62">
        <f t="shared" si="29"/>
        <v>0</v>
      </c>
      <c r="AA45" s="62">
        <f t="shared" si="30"/>
        <v>0</v>
      </c>
      <c r="AB45" s="62">
        <f t="shared" si="31"/>
        <v>0</v>
      </c>
      <c r="AC45" s="62">
        <f t="shared" si="32"/>
        <v>0</v>
      </c>
      <c r="AD45" s="62">
        <f t="shared" si="33"/>
        <v>0</v>
      </c>
      <c r="AE45" s="62">
        <f t="shared" si="34"/>
        <v>0</v>
      </c>
    </row>
    <row r="46" spans="1:31" ht="13.5" thickBot="1" x14ac:dyDescent="0.3">
      <c r="A46" s="51">
        <v>43931</v>
      </c>
    </row>
  </sheetData>
  <conditionalFormatting sqref="B31:S3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S3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:S3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S3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1:AE3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2:AE3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3:AE3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4:AE3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0:AE3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:S3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5:AE36 W38:AE4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:S3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S3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7:AE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S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D65A-D475-494E-B2EC-834B1B8E2F4F}">
  <dimension ref="A1:H51"/>
  <sheetViews>
    <sheetView topLeftCell="A13" workbookViewId="0">
      <selection activeCell="A38" sqref="A38"/>
    </sheetView>
  </sheetViews>
  <sheetFormatPr defaultRowHeight="12.75" x14ac:dyDescent="0.25"/>
  <cols>
    <col min="1" max="1" width="8.42578125" style="48" bestFit="1" customWidth="1"/>
    <col min="2" max="3" width="9.140625" style="48"/>
    <col min="4" max="4" width="17" style="48" customWidth="1"/>
    <col min="5" max="5" width="9.140625" style="48"/>
    <col min="6" max="6" width="11" style="48" customWidth="1"/>
    <col min="7" max="7" width="9.5703125" style="48" customWidth="1"/>
    <col min="8" max="16384" width="9.140625" style="48"/>
  </cols>
  <sheetData>
    <row r="1" spans="1:8" ht="13.5" thickBot="1" x14ac:dyDescent="0.3">
      <c r="A1" s="2" t="s">
        <v>0</v>
      </c>
      <c r="B1" s="47" t="s">
        <v>93</v>
      </c>
      <c r="C1" s="47" t="s">
        <v>94</v>
      </c>
      <c r="D1" s="47" t="s">
        <v>95</v>
      </c>
      <c r="E1" s="47" t="s">
        <v>96</v>
      </c>
      <c r="F1" s="47" t="s">
        <v>97</v>
      </c>
      <c r="G1" s="47" t="s">
        <v>98</v>
      </c>
      <c r="H1" s="47" t="s">
        <v>99</v>
      </c>
    </row>
    <row r="2" spans="1:8" ht="13.5" thickBot="1" x14ac:dyDescent="0.3">
      <c r="A2" s="11">
        <v>43887</v>
      </c>
      <c r="B2" s="49"/>
      <c r="C2" s="49"/>
      <c r="D2" s="49"/>
      <c r="E2" s="49"/>
      <c r="F2" s="49"/>
      <c r="G2" s="49"/>
      <c r="H2" s="49"/>
    </row>
    <row r="3" spans="1:8" ht="13.5" thickBot="1" x14ac:dyDescent="0.3">
      <c r="A3" s="11">
        <v>43888</v>
      </c>
      <c r="B3" s="49"/>
      <c r="C3" s="49"/>
      <c r="D3" s="49"/>
      <c r="E3" s="49"/>
      <c r="F3" s="49"/>
      <c r="G3" s="49"/>
      <c r="H3" s="49"/>
    </row>
    <row r="4" spans="1:8" ht="13.5" thickBot="1" x14ac:dyDescent="0.3">
      <c r="A4" s="11">
        <v>43889</v>
      </c>
      <c r="B4" s="49"/>
      <c r="C4" s="49"/>
      <c r="D4" s="49"/>
      <c r="E4" s="49"/>
      <c r="F4" s="49"/>
      <c r="G4" s="49"/>
      <c r="H4" s="49"/>
    </row>
    <row r="5" spans="1:8" ht="13.5" thickBot="1" x14ac:dyDescent="0.3">
      <c r="A5" s="11">
        <v>43890</v>
      </c>
      <c r="B5" s="49"/>
      <c r="C5" s="49"/>
      <c r="D5" s="49"/>
      <c r="E5" s="49"/>
      <c r="F5" s="49"/>
      <c r="G5" s="49"/>
      <c r="H5" s="49"/>
    </row>
    <row r="6" spans="1:8" ht="13.5" thickBot="1" x14ac:dyDescent="0.3">
      <c r="A6" s="11">
        <v>43891</v>
      </c>
      <c r="B6" s="49"/>
      <c r="C6" s="49"/>
      <c r="D6" s="49"/>
      <c r="E6" s="49"/>
      <c r="F6" s="49"/>
      <c r="G6" s="49"/>
      <c r="H6" s="49"/>
    </row>
    <row r="7" spans="1:8" ht="13.5" thickBot="1" x14ac:dyDescent="0.3">
      <c r="A7" s="11">
        <v>43892</v>
      </c>
      <c r="B7" s="49"/>
      <c r="C7" s="49"/>
      <c r="D7" s="49"/>
      <c r="E7" s="49"/>
      <c r="F7" s="49"/>
      <c r="G7" s="49"/>
      <c r="H7" s="49"/>
    </row>
    <row r="8" spans="1:8" ht="13.5" thickBot="1" x14ac:dyDescent="0.3">
      <c r="A8" s="11">
        <v>43893</v>
      </c>
      <c r="B8" s="49"/>
      <c r="C8" s="49"/>
      <c r="D8" s="49"/>
      <c r="E8" s="49"/>
      <c r="F8" s="49"/>
      <c r="G8" s="49"/>
      <c r="H8" s="49"/>
    </row>
    <row r="9" spans="1:8" ht="13.5" thickBot="1" x14ac:dyDescent="0.3">
      <c r="A9" s="11">
        <v>43894</v>
      </c>
      <c r="B9" s="49"/>
      <c r="C9" s="49"/>
      <c r="D9" s="49"/>
      <c r="E9" s="49"/>
      <c r="F9" s="49"/>
      <c r="G9" s="49"/>
      <c r="H9" s="49"/>
    </row>
    <row r="10" spans="1:8" ht="13.5" thickBot="1" x14ac:dyDescent="0.3">
      <c r="A10" s="11">
        <v>43895</v>
      </c>
      <c r="B10" s="49"/>
      <c r="C10" s="49"/>
      <c r="D10" s="49"/>
      <c r="E10" s="49"/>
      <c r="F10" s="49"/>
      <c r="G10" s="49"/>
      <c r="H10" s="49"/>
    </row>
    <row r="11" spans="1:8" ht="13.5" thickBot="1" x14ac:dyDescent="0.3">
      <c r="A11" s="11">
        <v>43896</v>
      </c>
      <c r="B11" s="49"/>
      <c r="C11" s="49"/>
      <c r="D11" s="49"/>
      <c r="E11" s="49"/>
      <c r="F11" s="49"/>
      <c r="G11" s="49"/>
      <c r="H11" s="49"/>
    </row>
    <row r="12" spans="1:8" ht="13.5" thickBot="1" x14ac:dyDescent="0.3">
      <c r="A12" s="11">
        <v>43897</v>
      </c>
      <c r="B12" s="49"/>
      <c r="C12" s="49"/>
      <c r="D12" s="49"/>
      <c r="E12" s="49"/>
      <c r="F12" s="49"/>
      <c r="G12" s="49"/>
      <c r="H12" s="49"/>
    </row>
    <row r="13" spans="1:8" ht="13.5" thickBot="1" x14ac:dyDescent="0.3">
      <c r="A13" s="11">
        <v>43898</v>
      </c>
      <c r="B13" s="49"/>
      <c r="C13" s="49"/>
      <c r="D13" s="49"/>
      <c r="E13" s="49"/>
      <c r="F13" s="49"/>
      <c r="G13" s="49"/>
      <c r="H13" s="49"/>
    </row>
    <row r="14" spans="1:8" ht="13.5" thickBot="1" x14ac:dyDescent="0.3">
      <c r="A14" s="11">
        <v>43899</v>
      </c>
      <c r="B14" s="49"/>
      <c r="C14" s="49"/>
      <c r="D14" s="49"/>
      <c r="E14" s="49"/>
      <c r="F14" s="49"/>
      <c r="G14" s="49"/>
      <c r="H14" s="49"/>
    </row>
    <row r="15" spans="1:8" ht="13.5" thickBot="1" x14ac:dyDescent="0.3">
      <c r="A15" s="11">
        <v>43900</v>
      </c>
      <c r="B15" s="49"/>
      <c r="C15" s="49"/>
      <c r="D15" s="49"/>
      <c r="E15" s="49"/>
      <c r="F15" s="49"/>
      <c r="G15" s="49"/>
      <c r="H15" s="49"/>
    </row>
    <row r="16" spans="1:8" ht="13.5" thickBot="1" x14ac:dyDescent="0.3">
      <c r="A16" s="11">
        <v>43901</v>
      </c>
      <c r="B16" s="49"/>
      <c r="C16" s="49"/>
      <c r="D16" s="49"/>
      <c r="E16" s="49"/>
      <c r="F16" s="49"/>
      <c r="G16" s="49"/>
      <c r="H16" s="49"/>
    </row>
    <row r="17" spans="1:8" ht="13.5" thickBot="1" x14ac:dyDescent="0.3">
      <c r="A17" s="11">
        <v>43902</v>
      </c>
      <c r="B17" s="49"/>
      <c r="C17" s="49"/>
      <c r="D17" s="49"/>
      <c r="E17" s="49"/>
      <c r="F17" s="49"/>
      <c r="G17" s="49"/>
      <c r="H17" s="49"/>
    </row>
    <row r="18" spans="1:8" ht="13.5" thickBot="1" x14ac:dyDescent="0.3">
      <c r="A18" s="11">
        <v>43903</v>
      </c>
      <c r="B18" s="49"/>
      <c r="C18" s="49"/>
      <c r="D18" s="49"/>
      <c r="E18" s="49"/>
      <c r="F18" s="49"/>
      <c r="G18" s="49"/>
      <c r="H18" s="49"/>
    </row>
    <row r="19" spans="1:8" ht="13.5" thickBot="1" x14ac:dyDescent="0.3">
      <c r="A19" s="11">
        <v>43904</v>
      </c>
      <c r="B19" s="49"/>
      <c r="C19" s="49"/>
      <c r="D19" s="49"/>
      <c r="E19" s="49"/>
      <c r="F19" s="49"/>
      <c r="G19" s="49"/>
      <c r="H19" s="49"/>
    </row>
    <row r="20" spans="1:8" ht="13.5" thickBot="1" x14ac:dyDescent="0.3">
      <c r="A20" s="11">
        <v>43905</v>
      </c>
      <c r="B20" s="49"/>
      <c r="C20" s="49"/>
      <c r="D20" s="49"/>
      <c r="E20" s="49"/>
      <c r="F20" s="49"/>
      <c r="G20" s="49"/>
      <c r="H20" s="49"/>
    </row>
    <row r="21" spans="1:8" ht="13.5" thickBot="1" x14ac:dyDescent="0.3">
      <c r="A21" s="11">
        <v>43906</v>
      </c>
      <c r="B21" s="49"/>
      <c r="C21" s="49"/>
      <c r="D21" s="49"/>
      <c r="E21" s="49"/>
      <c r="F21" s="49"/>
      <c r="G21" s="49"/>
      <c r="H21" s="49"/>
    </row>
    <row r="22" spans="1:8" ht="13.5" thickBot="1" x14ac:dyDescent="0.3">
      <c r="A22" s="11">
        <v>43907</v>
      </c>
      <c r="B22" s="49"/>
      <c r="C22" s="49"/>
      <c r="D22" s="49"/>
      <c r="E22" s="49"/>
      <c r="F22" s="49"/>
      <c r="G22" s="49"/>
      <c r="H22" s="49"/>
    </row>
    <row r="23" spans="1:8" ht="13.5" thickBot="1" x14ac:dyDescent="0.3">
      <c r="A23" s="11">
        <v>43908</v>
      </c>
      <c r="B23" s="49"/>
      <c r="C23" s="49"/>
      <c r="D23" s="49"/>
      <c r="E23" s="49"/>
      <c r="F23" s="49"/>
      <c r="G23" s="49"/>
      <c r="H23" s="49"/>
    </row>
    <row r="24" spans="1:8" ht="13.5" thickBot="1" x14ac:dyDescent="0.3">
      <c r="A24" s="11">
        <v>43909</v>
      </c>
      <c r="B24" s="49"/>
      <c r="C24" s="49"/>
      <c r="D24" s="49"/>
      <c r="E24" s="49"/>
      <c r="F24" s="49"/>
      <c r="G24" s="49"/>
      <c r="H24" s="49"/>
    </row>
    <row r="25" spans="1:8" ht="13.5" thickBot="1" x14ac:dyDescent="0.3">
      <c r="A25" s="11">
        <v>43910</v>
      </c>
      <c r="B25" s="49"/>
      <c r="C25" s="49"/>
      <c r="D25" s="49"/>
      <c r="E25" s="49"/>
      <c r="F25" s="49"/>
      <c r="G25" s="49"/>
      <c r="H25" s="49"/>
    </row>
    <row r="26" spans="1:8" ht="13.5" thickBot="1" x14ac:dyDescent="0.3">
      <c r="A26" s="11">
        <v>43911</v>
      </c>
      <c r="B26" s="49"/>
      <c r="C26" s="49"/>
      <c r="D26" s="49"/>
      <c r="E26" s="49"/>
      <c r="F26" s="49"/>
      <c r="G26" s="49"/>
      <c r="H26" s="49"/>
    </row>
    <row r="27" spans="1:8" ht="13.5" thickBot="1" x14ac:dyDescent="0.3">
      <c r="A27" s="11">
        <v>43912</v>
      </c>
      <c r="B27" s="49"/>
      <c r="C27" s="49"/>
      <c r="D27" s="49"/>
      <c r="E27" s="49"/>
      <c r="F27" s="49"/>
      <c r="G27" s="49"/>
      <c r="H27" s="49"/>
    </row>
    <row r="28" spans="1:8" ht="13.5" thickBot="1" x14ac:dyDescent="0.3">
      <c r="A28" s="11">
        <v>43913</v>
      </c>
      <c r="B28" s="49"/>
      <c r="C28" s="49"/>
      <c r="D28" s="49"/>
      <c r="E28" s="49"/>
      <c r="F28" s="49"/>
      <c r="G28" s="49"/>
      <c r="H28" s="49"/>
    </row>
    <row r="29" spans="1:8" ht="13.5" thickBot="1" x14ac:dyDescent="0.3">
      <c r="A29" s="11">
        <v>43914</v>
      </c>
      <c r="B29" s="49"/>
      <c r="C29" s="49"/>
      <c r="D29" s="49"/>
      <c r="E29" s="49"/>
      <c r="F29" s="49"/>
      <c r="G29" s="49"/>
      <c r="H29" s="49"/>
    </row>
    <row r="30" spans="1:8" ht="13.5" thickBot="1" x14ac:dyDescent="0.3">
      <c r="A30" s="11">
        <v>43915</v>
      </c>
      <c r="B30" s="49"/>
      <c r="C30" s="49"/>
      <c r="D30" s="49"/>
      <c r="E30" s="49"/>
      <c r="F30" s="49"/>
      <c r="G30" s="49"/>
      <c r="H30" s="49"/>
    </row>
    <row r="31" spans="1:8" ht="13.5" thickBot="1" x14ac:dyDescent="0.3">
      <c r="A31" s="11">
        <v>43916</v>
      </c>
      <c r="B31" s="49">
        <v>0.48</v>
      </c>
      <c r="C31" s="49">
        <v>0.53</v>
      </c>
      <c r="D31" s="49">
        <v>0.19</v>
      </c>
      <c r="E31" s="49">
        <v>0.63</v>
      </c>
      <c r="F31" s="49">
        <v>0.31</v>
      </c>
      <c r="G31" s="49">
        <v>0.37</v>
      </c>
      <c r="H31" s="49">
        <v>0.79</v>
      </c>
    </row>
    <row r="32" spans="1:8" ht="13.5" thickBot="1" x14ac:dyDescent="0.3">
      <c r="A32" s="11">
        <v>43917</v>
      </c>
      <c r="B32" s="49">
        <v>0.51</v>
      </c>
      <c r="C32" s="49">
        <v>0.6</v>
      </c>
      <c r="D32" s="49">
        <v>0.19</v>
      </c>
      <c r="E32" s="49">
        <v>0.28000000000000003</v>
      </c>
      <c r="F32" s="49">
        <v>0.35</v>
      </c>
      <c r="G32" s="49">
        <v>0.24</v>
      </c>
      <c r="H32" s="49">
        <v>0.73</v>
      </c>
    </row>
    <row r="33" spans="1:8" ht="13.5" thickBot="1" x14ac:dyDescent="0.3">
      <c r="A33" s="11">
        <v>43918</v>
      </c>
      <c r="B33" s="49">
        <v>0.41</v>
      </c>
      <c r="C33" s="49">
        <v>0.49</v>
      </c>
      <c r="D33" s="49">
        <v>0.15</v>
      </c>
      <c r="E33" s="49">
        <v>0.23</v>
      </c>
      <c r="F33" s="49">
        <v>0.28000000000000003</v>
      </c>
      <c r="G33" s="49">
        <v>0.19</v>
      </c>
      <c r="H33" s="49">
        <v>0.83</v>
      </c>
    </row>
    <row r="34" spans="1:8" ht="13.5" thickBot="1" x14ac:dyDescent="0.3">
      <c r="A34" s="11">
        <v>43919</v>
      </c>
      <c r="B34" s="49">
        <v>0.52</v>
      </c>
      <c r="C34" s="49">
        <v>0.62</v>
      </c>
      <c r="D34" s="49">
        <v>0.2</v>
      </c>
      <c r="E34" s="49">
        <v>0.28999999999999998</v>
      </c>
      <c r="F34" s="49">
        <v>0.35</v>
      </c>
      <c r="G34" s="49">
        <v>0.24</v>
      </c>
      <c r="H34" s="49">
        <v>0.73</v>
      </c>
    </row>
    <row r="35" spans="1:8" ht="13.5" thickBot="1" x14ac:dyDescent="0.3">
      <c r="A35" s="11">
        <v>43920</v>
      </c>
      <c r="B35" s="49">
        <v>0.51</v>
      </c>
      <c r="C35" s="49">
        <v>0.61</v>
      </c>
      <c r="D35" s="49">
        <v>0.19</v>
      </c>
      <c r="E35" s="49">
        <v>0.28999999999999998</v>
      </c>
      <c r="F35" s="49">
        <v>0.35</v>
      </c>
      <c r="G35" s="49">
        <v>0.24</v>
      </c>
      <c r="H35" s="49">
        <v>0.79</v>
      </c>
    </row>
    <row r="36" spans="1:8" ht="13.5" thickBot="1" x14ac:dyDescent="0.3">
      <c r="A36" s="11">
        <v>43921</v>
      </c>
      <c r="B36" s="49">
        <v>0.5</v>
      </c>
      <c r="C36" s="49">
        <v>0.62</v>
      </c>
      <c r="D36" s="49">
        <v>0.19</v>
      </c>
      <c r="E36" s="49">
        <v>0.28999999999999998</v>
      </c>
      <c r="F36" s="49">
        <v>0.34</v>
      </c>
      <c r="G36" s="49">
        <v>0.24</v>
      </c>
      <c r="H36" s="49">
        <v>0.76</v>
      </c>
    </row>
    <row r="37" spans="1:8" ht="13.5" thickBot="1" x14ac:dyDescent="0.3">
      <c r="A37" s="11">
        <v>43922</v>
      </c>
      <c r="B37" s="49">
        <v>0.49</v>
      </c>
      <c r="C37" s="49">
        <v>0.61</v>
      </c>
      <c r="D37" s="49">
        <v>0.19</v>
      </c>
      <c r="E37" s="49">
        <v>0.28999999999999998</v>
      </c>
      <c r="F37" s="49">
        <v>0.33</v>
      </c>
      <c r="G37" s="49">
        <v>0.24</v>
      </c>
      <c r="H37" s="49">
        <v>0.77</v>
      </c>
    </row>
    <row r="38" spans="1:8" ht="13.5" thickBot="1" x14ac:dyDescent="0.3">
      <c r="A38" s="11">
        <v>43923</v>
      </c>
      <c r="B38" s="49">
        <v>0</v>
      </c>
      <c r="C38" s="49">
        <v>0</v>
      </c>
      <c r="D38" s="49">
        <v>0</v>
      </c>
      <c r="E38" s="49">
        <v>0</v>
      </c>
      <c r="F38" s="49">
        <v>0</v>
      </c>
      <c r="G38" s="49">
        <v>0</v>
      </c>
      <c r="H38" s="49">
        <v>0</v>
      </c>
    </row>
    <row r="39" spans="1:8" ht="13.5" thickBot="1" x14ac:dyDescent="0.3">
      <c r="A39" s="11">
        <v>43924</v>
      </c>
      <c r="B39" s="49">
        <v>0</v>
      </c>
      <c r="C39" s="49">
        <v>0</v>
      </c>
      <c r="D39" s="49">
        <v>0</v>
      </c>
      <c r="E39" s="49">
        <v>0</v>
      </c>
      <c r="F39" s="49">
        <v>0</v>
      </c>
      <c r="G39" s="49">
        <v>0</v>
      </c>
      <c r="H39" s="49">
        <v>0</v>
      </c>
    </row>
    <row r="40" spans="1:8" ht="13.5" thickBot="1" x14ac:dyDescent="0.3">
      <c r="A40" s="11">
        <v>43925</v>
      </c>
      <c r="B40" s="49">
        <v>0</v>
      </c>
      <c r="C40" s="49">
        <v>0</v>
      </c>
      <c r="D40" s="49">
        <v>0</v>
      </c>
      <c r="E40" s="49">
        <v>0</v>
      </c>
      <c r="F40" s="49">
        <v>0</v>
      </c>
      <c r="G40" s="49">
        <v>0</v>
      </c>
      <c r="H40" s="49">
        <v>0</v>
      </c>
    </row>
    <row r="41" spans="1:8" ht="13.5" thickBot="1" x14ac:dyDescent="0.3">
      <c r="A41" s="11">
        <v>43926</v>
      </c>
      <c r="B41" s="49">
        <v>0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</row>
    <row r="42" spans="1:8" ht="13.5" thickBot="1" x14ac:dyDescent="0.3">
      <c r="A42" s="11">
        <v>43927</v>
      </c>
      <c r="B42" s="49">
        <v>0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</row>
    <row r="43" spans="1:8" ht="13.5" thickBot="1" x14ac:dyDescent="0.3">
      <c r="A43" s="11">
        <v>43928</v>
      </c>
      <c r="B43" s="49"/>
      <c r="C43" s="49"/>
      <c r="D43" s="49"/>
      <c r="E43" s="49"/>
      <c r="F43" s="49"/>
      <c r="G43" s="49"/>
      <c r="H43" s="49"/>
    </row>
    <row r="44" spans="1:8" ht="13.5" thickBot="1" x14ac:dyDescent="0.3">
      <c r="A44" s="11">
        <v>43929</v>
      </c>
      <c r="B44" s="49"/>
      <c r="C44" s="49"/>
      <c r="D44" s="49"/>
      <c r="E44" s="49"/>
      <c r="F44" s="49"/>
      <c r="G44" s="49"/>
      <c r="H44" s="49"/>
    </row>
    <row r="45" spans="1:8" ht="13.5" thickBot="1" x14ac:dyDescent="0.3">
      <c r="A45" s="11">
        <v>43930</v>
      </c>
      <c r="B45" s="49"/>
      <c r="C45" s="49"/>
      <c r="D45" s="49"/>
      <c r="E45" s="49"/>
      <c r="F45" s="49"/>
      <c r="G45" s="49"/>
      <c r="H45" s="49"/>
    </row>
    <row r="46" spans="1:8" ht="13.5" thickBot="1" x14ac:dyDescent="0.3">
      <c r="A46" s="11">
        <v>43931</v>
      </c>
      <c r="B46" s="49"/>
      <c r="C46" s="49"/>
      <c r="D46" s="49"/>
      <c r="E46" s="49"/>
      <c r="F46" s="49"/>
      <c r="G46" s="49"/>
      <c r="H46" s="49"/>
    </row>
    <row r="47" spans="1:8" ht="13.5" thickBot="1" x14ac:dyDescent="0.3">
      <c r="A47" s="11">
        <v>43932</v>
      </c>
      <c r="B47" s="49"/>
      <c r="C47" s="49"/>
      <c r="D47" s="49"/>
      <c r="E47" s="49"/>
      <c r="F47" s="49"/>
      <c r="G47" s="49"/>
      <c r="H47" s="49"/>
    </row>
    <row r="48" spans="1:8" ht="13.5" thickBot="1" x14ac:dyDescent="0.3">
      <c r="A48" s="11">
        <v>43933</v>
      </c>
      <c r="B48" s="49"/>
      <c r="C48" s="49"/>
      <c r="D48" s="49"/>
      <c r="E48" s="49"/>
      <c r="F48" s="49"/>
      <c r="G48" s="49"/>
      <c r="H48" s="49"/>
    </row>
    <row r="49" spans="1:8" ht="13.5" thickBot="1" x14ac:dyDescent="0.3">
      <c r="A49" s="11">
        <v>43934</v>
      </c>
      <c r="B49" s="49"/>
      <c r="C49" s="49"/>
      <c r="D49" s="49"/>
      <c r="E49" s="49"/>
      <c r="F49" s="49"/>
      <c r="G49" s="49"/>
      <c r="H49" s="49"/>
    </row>
    <row r="50" spans="1:8" ht="13.5" thickBot="1" x14ac:dyDescent="0.3">
      <c r="A50" s="11">
        <v>43935</v>
      </c>
      <c r="B50" s="49"/>
      <c r="C50" s="49"/>
      <c r="D50" s="49"/>
      <c r="E50" s="49"/>
      <c r="F50" s="49"/>
      <c r="G50" s="49"/>
      <c r="H50" s="49"/>
    </row>
    <row r="51" spans="1:8" ht="13.5" thickBot="1" x14ac:dyDescent="0.3">
      <c r="A51" s="11">
        <v>43936</v>
      </c>
      <c r="B51" s="49"/>
      <c r="C51" s="49"/>
      <c r="D51" s="49"/>
      <c r="E51" s="49"/>
      <c r="F51" s="49"/>
      <c r="G51" s="49"/>
      <c r="H51" s="49"/>
    </row>
  </sheetData>
  <conditionalFormatting sqref="B34:G3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:G3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G3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G3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G4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D50B-7FCB-410C-A699-39F9B6D9E06B}">
  <dimension ref="A1:AE45"/>
  <sheetViews>
    <sheetView topLeftCell="A7" workbookViewId="0">
      <selection activeCell="S37" sqref="S37"/>
    </sheetView>
  </sheetViews>
  <sheetFormatPr defaultRowHeight="12.75" x14ac:dyDescent="0.25"/>
  <cols>
    <col min="1" max="1" width="8.42578125" style="46" bestFit="1" customWidth="1"/>
    <col min="2" max="20" width="6.42578125" style="48" customWidth="1"/>
    <col min="21" max="31" width="6.42578125" style="46" customWidth="1"/>
    <col min="32" max="16384" width="9.140625" style="46"/>
  </cols>
  <sheetData>
    <row r="1" spans="1:31" s="47" customFormat="1" ht="13.5" thickBot="1" x14ac:dyDescent="0.3">
      <c r="A1" s="2" t="s">
        <v>0</v>
      </c>
      <c r="B1" s="47" t="s">
        <v>74</v>
      </c>
      <c r="C1" s="47" t="s">
        <v>75</v>
      </c>
      <c r="D1" s="47" t="s">
        <v>76</v>
      </c>
      <c r="E1" s="47" t="s">
        <v>77</v>
      </c>
      <c r="F1" s="47" t="s">
        <v>78</v>
      </c>
      <c r="G1" s="47" t="s">
        <v>79</v>
      </c>
      <c r="H1" s="47" t="s">
        <v>80</v>
      </c>
      <c r="I1" s="47" t="s">
        <v>81</v>
      </c>
      <c r="J1" s="47" t="s">
        <v>82</v>
      </c>
      <c r="K1" s="47" t="s">
        <v>83</v>
      </c>
      <c r="L1" s="47" t="s">
        <v>84</v>
      </c>
      <c r="M1" s="47" t="s">
        <v>85</v>
      </c>
      <c r="N1" s="47" t="s">
        <v>91</v>
      </c>
      <c r="O1" s="47" t="s">
        <v>86</v>
      </c>
      <c r="P1" s="47" t="s">
        <v>87</v>
      </c>
      <c r="Q1" s="47" t="s">
        <v>88</v>
      </c>
      <c r="R1" s="47" t="s">
        <v>89</v>
      </c>
      <c r="S1" s="47" t="s">
        <v>90</v>
      </c>
      <c r="T1" s="47" t="s">
        <v>92</v>
      </c>
      <c r="U1" s="47" t="s">
        <v>121</v>
      </c>
      <c r="V1" s="47" t="s">
        <v>122</v>
      </c>
      <c r="W1" s="47" t="s">
        <v>123</v>
      </c>
      <c r="X1" s="47" t="s">
        <v>124</v>
      </c>
      <c r="Y1" s="47" t="s">
        <v>125</v>
      </c>
      <c r="Z1" s="47" t="s">
        <v>126</v>
      </c>
      <c r="AA1" s="47" t="s">
        <v>127</v>
      </c>
      <c r="AB1" s="47" t="s">
        <v>128</v>
      </c>
      <c r="AC1" s="47" t="s">
        <v>129</v>
      </c>
      <c r="AD1" s="47" t="s">
        <v>130</v>
      </c>
      <c r="AE1" s="47" t="s">
        <v>131</v>
      </c>
    </row>
    <row r="2" spans="1:31" ht="13.5" thickBot="1" x14ac:dyDescent="0.3">
      <c r="A2" s="11">
        <v>43887</v>
      </c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</row>
    <row r="3" spans="1:31" ht="13.5" thickBot="1" x14ac:dyDescent="0.3">
      <c r="A3" s="11">
        <v>43888</v>
      </c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</row>
    <row r="4" spans="1:31" ht="13.5" thickBot="1" x14ac:dyDescent="0.3">
      <c r="A4" s="11">
        <v>43889</v>
      </c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</row>
    <row r="5" spans="1:31" ht="13.5" thickBot="1" x14ac:dyDescent="0.3">
      <c r="A5" s="11">
        <v>43890</v>
      </c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</row>
    <row r="6" spans="1:31" ht="13.5" thickBot="1" x14ac:dyDescent="0.3">
      <c r="A6" s="11">
        <v>43891</v>
      </c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</row>
    <row r="7" spans="1:31" ht="13.5" thickBot="1" x14ac:dyDescent="0.3">
      <c r="A7" s="11">
        <v>43892</v>
      </c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</row>
    <row r="8" spans="1:31" ht="13.5" thickBot="1" x14ac:dyDescent="0.3">
      <c r="A8" s="11">
        <v>43893</v>
      </c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</row>
    <row r="9" spans="1:31" ht="13.5" thickBot="1" x14ac:dyDescent="0.3">
      <c r="A9" s="11">
        <v>43894</v>
      </c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</row>
    <row r="10" spans="1:31" ht="13.5" thickBot="1" x14ac:dyDescent="0.3">
      <c r="A10" s="11">
        <v>43895</v>
      </c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</row>
    <row r="11" spans="1:31" ht="13.5" thickBot="1" x14ac:dyDescent="0.3">
      <c r="A11" s="11">
        <v>43896</v>
      </c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</row>
    <row r="12" spans="1:31" ht="13.5" thickBot="1" x14ac:dyDescent="0.3">
      <c r="A12" s="11">
        <v>43897</v>
      </c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</row>
    <row r="13" spans="1:31" ht="13.5" thickBot="1" x14ac:dyDescent="0.3">
      <c r="A13" s="11">
        <v>43898</v>
      </c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</row>
    <row r="14" spans="1:31" ht="13.5" thickBot="1" x14ac:dyDescent="0.3">
      <c r="A14" s="11">
        <v>43899</v>
      </c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</row>
    <row r="15" spans="1:31" ht="13.5" thickBot="1" x14ac:dyDescent="0.3">
      <c r="A15" s="11">
        <v>43900</v>
      </c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</row>
    <row r="16" spans="1:31" ht="13.5" thickBot="1" x14ac:dyDescent="0.3">
      <c r="A16" s="11">
        <v>43901</v>
      </c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</row>
    <row r="17" spans="1:31" ht="13.5" thickBot="1" x14ac:dyDescent="0.3">
      <c r="A17" s="11">
        <v>43902</v>
      </c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</row>
    <row r="18" spans="1:31" ht="13.5" thickBot="1" x14ac:dyDescent="0.3">
      <c r="A18" s="11">
        <v>43903</v>
      </c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</row>
    <row r="19" spans="1:31" ht="13.5" thickBot="1" x14ac:dyDescent="0.3">
      <c r="A19" s="11">
        <v>43904</v>
      </c>
      <c r="T19" s="48">
        <f t="shared" ref="T19:T31" si="0">SUM(B19:S19)</f>
        <v>0</v>
      </c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</row>
    <row r="20" spans="1:31" ht="13.5" thickBot="1" x14ac:dyDescent="0.3">
      <c r="A20" s="11">
        <v>43905</v>
      </c>
      <c r="T20" s="48">
        <f t="shared" si="0"/>
        <v>0</v>
      </c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</row>
    <row r="21" spans="1:31" ht="13.5" thickBot="1" x14ac:dyDescent="0.3">
      <c r="A21" s="11">
        <v>43906</v>
      </c>
      <c r="T21" s="48">
        <f t="shared" si="0"/>
        <v>0</v>
      </c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</row>
    <row r="22" spans="1:31" ht="13.5" thickBot="1" x14ac:dyDescent="0.3">
      <c r="A22" s="11">
        <v>43907</v>
      </c>
      <c r="T22" s="48">
        <f t="shared" si="0"/>
        <v>0</v>
      </c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</row>
    <row r="23" spans="1:31" ht="13.5" thickBot="1" x14ac:dyDescent="0.3">
      <c r="A23" s="11">
        <v>43908</v>
      </c>
      <c r="T23" s="48">
        <f t="shared" si="0"/>
        <v>0</v>
      </c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</row>
    <row r="24" spans="1:31" ht="13.5" thickBot="1" x14ac:dyDescent="0.3">
      <c r="A24" s="11">
        <v>43909</v>
      </c>
      <c r="T24" s="48">
        <f t="shared" si="0"/>
        <v>0</v>
      </c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</row>
    <row r="25" spans="1:31" ht="13.5" thickBot="1" x14ac:dyDescent="0.3">
      <c r="A25" s="11">
        <v>43910</v>
      </c>
      <c r="T25" s="48">
        <f t="shared" si="0"/>
        <v>0</v>
      </c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</row>
    <row r="26" spans="1:31" ht="13.5" thickBot="1" x14ac:dyDescent="0.3">
      <c r="A26" s="11">
        <v>43911</v>
      </c>
      <c r="T26" s="48">
        <f t="shared" si="0"/>
        <v>0</v>
      </c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</row>
    <row r="27" spans="1:31" ht="13.5" thickBot="1" x14ac:dyDescent="0.3">
      <c r="A27" s="11">
        <v>43912</v>
      </c>
      <c r="T27" s="48">
        <f t="shared" si="0"/>
        <v>0</v>
      </c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</row>
    <row r="28" spans="1:31" ht="13.5" thickBot="1" x14ac:dyDescent="0.3">
      <c r="A28" s="11">
        <v>43913</v>
      </c>
      <c r="T28" s="48">
        <f t="shared" si="0"/>
        <v>0</v>
      </c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</row>
    <row r="29" spans="1:31" ht="13.5" thickBot="1" x14ac:dyDescent="0.3">
      <c r="A29" s="11">
        <v>43914</v>
      </c>
      <c r="T29" s="48">
        <f t="shared" si="0"/>
        <v>0</v>
      </c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</row>
    <row r="30" spans="1:31" ht="13.5" thickBot="1" x14ac:dyDescent="0.3">
      <c r="A30" s="11">
        <v>43915</v>
      </c>
      <c r="T30" s="48">
        <f t="shared" si="0"/>
        <v>0</v>
      </c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</row>
    <row r="31" spans="1:31" ht="13.5" thickBot="1" x14ac:dyDescent="0.3">
      <c r="A31" s="11">
        <v>43916</v>
      </c>
      <c r="B31" s="48">
        <v>0</v>
      </c>
      <c r="C31" s="48">
        <v>0</v>
      </c>
      <c r="D31" s="48">
        <v>0</v>
      </c>
      <c r="E31" s="48">
        <v>0</v>
      </c>
      <c r="F31" s="48">
        <v>0</v>
      </c>
      <c r="G31" s="48">
        <v>0</v>
      </c>
      <c r="H31" s="48">
        <v>0</v>
      </c>
      <c r="I31" s="48">
        <v>0</v>
      </c>
      <c r="J31" s="48">
        <v>0</v>
      </c>
      <c r="K31" s="48">
        <v>0</v>
      </c>
      <c r="L31" s="48">
        <v>3</v>
      </c>
      <c r="M31" s="48">
        <v>1</v>
      </c>
      <c r="N31" s="48">
        <v>8</v>
      </c>
      <c r="O31" s="48">
        <v>0</v>
      </c>
      <c r="P31" s="48">
        <v>14</v>
      </c>
      <c r="Q31" s="48">
        <v>1</v>
      </c>
      <c r="R31" s="48">
        <v>16</v>
      </c>
      <c r="S31" s="48">
        <v>17</v>
      </c>
      <c r="T31" s="48">
        <f t="shared" si="0"/>
        <v>60</v>
      </c>
      <c r="U31" s="48">
        <f t="shared" ref="U31:V33" si="1">B31+D31+F31+H31+J31+L31+N31+P31+R31</f>
        <v>41</v>
      </c>
      <c r="V31" s="48">
        <f t="shared" si="1"/>
        <v>19</v>
      </c>
      <c r="W31" s="48">
        <f t="shared" ref="W31:W33" si="2">B31+C31</f>
        <v>0</v>
      </c>
      <c r="X31" s="48">
        <f t="shared" ref="X31:X33" si="3">D31+E31</f>
        <v>0</v>
      </c>
      <c r="Y31" s="48">
        <f t="shared" ref="Y31:Y33" si="4">F31+G31</f>
        <v>0</v>
      </c>
      <c r="Z31" s="48">
        <f t="shared" ref="Z31:Z33" si="5">H31+I31</f>
        <v>0</v>
      </c>
      <c r="AA31" s="48">
        <f t="shared" ref="AA31:AA33" si="6">J31+K31</f>
        <v>0</v>
      </c>
      <c r="AB31" s="48">
        <f t="shared" ref="AB31:AB33" si="7">L31+M31</f>
        <v>4</v>
      </c>
      <c r="AC31" s="48">
        <f t="shared" ref="AC31:AC33" si="8">N31+O31</f>
        <v>8</v>
      </c>
      <c r="AD31" s="48">
        <f t="shared" ref="AD31:AD33" si="9">P31+Q31</f>
        <v>15</v>
      </c>
      <c r="AE31" s="48">
        <f t="shared" ref="AE31:AE33" si="10">R31+S31</f>
        <v>33</v>
      </c>
    </row>
    <row r="32" spans="1:31" ht="13.5" thickBot="1" x14ac:dyDescent="0.3">
      <c r="A32" s="11">
        <v>43917</v>
      </c>
      <c r="B32" s="48">
        <v>0</v>
      </c>
      <c r="C32" s="48">
        <v>0</v>
      </c>
      <c r="D32" s="48">
        <v>0</v>
      </c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1</v>
      </c>
      <c r="L32" s="48">
        <v>3</v>
      </c>
      <c r="M32" s="48">
        <v>1</v>
      </c>
      <c r="N32" s="48">
        <v>9</v>
      </c>
      <c r="O32" s="48">
        <v>1</v>
      </c>
      <c r="P32" s="48">
        <v>14</v>
      </c>
      <c r="Q32" s="48">
        <v>4</v>
      </c>
      <c r="R32" s="48">
        <v>23</v>
      </c>
      <c r="S32" s="48">
        <v>20</v>
      </c>
      <c r="T32" s="48">
        <f>SUM(B32:S32)</f>
        <v>76</v>
      </c>
      <c r="U32" s="48">
        <f t="shared" si="1"/>
        <v>49</v>
      </c>
      <c r="V32" s="48">
        <f t="shared" si="1"/>
        <v>27</v>
      </c>
      <c r="W32" s="48">
        <f t="shared" si="2"/>
        <v>0</v>
      </c>
      <c r="X32" s="48">
        <f t="shared" si="3"/>
        <v>0</v>
      </c>
      <c r="Y32" s="48">
        <f t="shared" si="4"/>
        <v>0</v>
      </c>
      <c r="Z32" s="48">
        <f t="shared" si="5"/>
        <v>0</v>
      </c>
      <c r="AA32" s="48">
        <f t="shared" si="6"/>
        <v>1</v>
      </c>
      <c r="AB32" s="48">
        <f t="shared" si="7"/>
        <v>4</v>
      </c>
      <c r="AC32" s="48">
        <f t="shared" si="8"/>
        <v>10</v>
      </c>
      <c r="AD32" s="48">
        <f t="shared" si="9"/>
        <v>18</v>
      </c>
      <c r="AE32" s="48">
        <f t="shared" si="10"/>
        <v>43</v>
      </c>
    </row>
    <row r="33" spans="1:31" ht="13.5" thickBot="1" x14ac:dyDescent="0.3">
      <c r="A33" s="11">
        <v>43918</v>
      </c>
      <c r="B33" s="48">
        <v>0</v>
      </c>
      <c r="C33" s="48">
        <v>0</v>
      </c>
      <c r="D33" s="48">
        <v>0</v>
      </c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2</v>
      </c>
      <c r="L33" s="48">
        <v>4</v>
      </c>
      <c r="M33" s="48">
        <v>1</v>
      </c>
      <c r="N33" s="48">
        <v>13</v>
      </c>
      <c r="O33" s="48">
        <v>1</v>
      </c>
      <c r="P33" s="48">
        <v>7</v>
      </c>
      <c r="Q33" s="48">
        <v>4</v>
      </c>
      <c r="R33" s="48">
        <v>31</v>
      </c>
      <c r="S33" s="48">
        <v>27</v>
      </c>
      <c r="T33" s="48">
        <f>SUM(B33:S33)</f>
        <v>90</v>
      </c>
      <c r="U33" s="48">
        <f t="shared" si="1"/>
        <v>55</v>
      </c>
      <c r="V33" s="48">
        <f t="shared" si="1"/>
        <v>35</v>
      </c>
      <c r="W33" s="48">
        <f t="shared" si="2"/>
        <v>0</v>
      </c>
      <c r="X33" s="48">
        <f t="shared" si="3"/>
        <v>0</v>
      </c>
      <c r="Y33" s="48">
        <f t="shared" si="4"/>
        <v>0</v>
      </c>
      <c r="Z33" s="48">
        <f t="shared" si="5"/>
        <v>0</v>
      </c>
      <c r="AA33" s="48">
        <f t="shared" si="6"/>
        <v>2</v>
      </c>
      <c r="AB33" s="48">
        <f t="shared" si="7"/>
        <v>5</v>
      </c>
      <c r="AC33" s="48">
        <f t="shared" si="8"/>
        <v>14</v>
      </c>
      <c r="AD33" s="48">
        <f t="shared" si="9"/>
        <v>11</v>
      </c>
      <c r="AE33" s="48">
        <f t="shared" si="10"/>
        <v>58</v>
      </c>
    </row>
    <row r="34" spans="1:31" ht="13.5" thickBot="1" x14ac:dyDescent="0.3">
      <c r="A34" s="11">
        <v>43919</v>
      </c>
      <c r="B34" s="48">
        <v>0</v>
      </c>
      <c r="C34" s="48">
        <v>0</v>
      </c>
      <c r="D34" s="48">
        <v>0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2</v>
      </c>
      <c r="L34" s="48">
        <v>4</v>
      </c>
      <c r="M34" s="48">
        <v>1</v>
      </c>
      <c r="N34" s="48">
        <v>14</v>
      </c>
      <c r="O34" s="48">
        <v>1</v>
      </c>
      <c r="P34" s="48">
        <v>20</v>
      </c>
      <c r="Q34" s="48">
        <v>7</v>
      </c>
      <c r="R34" s="48">
        <v>38</v>
      </c>
      <c r="S34" s="48">
        <v>32</v>
      </c>
      <c r="T34" s="48">
        <f>SUM(B34:S34)</f>
        <v>119</v>
      </c>
      <c r="U34" s="48">
        <f t="shared" ref="U34:V36" si="11">B34+D34+F34+H34+J34+L34+N34+P34+R34</f>
        <v>76</v>
      </c>
      <c r="V34" s="48">
        <f t="shared" si="11"/>
        <v>43</v>
      </c>
      <c r="W34" s="48">
        <f>B34+C34</f>
        <v>0</v>
      </c>
      <c r="X34" s="48">
        <f>D34+E34</f>
        <v>0</v>
      </c>
      <c r="Y34" s="48">
        <f>F34+G34</f>
        <v>0</v>
      </c>
      <c r="Z34" s="48">
        <f>H34+I34</f>
        <v>0</v>
      </c>
      <c r="AA34" s="48">
        <f>J34+K34</f>
        <v>2</v>
      </c>
      <c r="AB34" s="48">
        <f>L34+M34</f>
        <v>5</v>
      </c>
      <c r="AC34" s="48">
        <f>N34+O34</f>
        <v>15</v>
      </c>
      <c r="AD34" s="48">
        <f>P34+Q34</f>
        <v>27</v>
      </c>
      <c r="AE34" s="48">
        <f>R34+S34</f>
        <v>70</v>
      </c>
    </row>
    <row r="35" spans="1:31" ht="13.5" thickBot="1" x14ac:dyDescent="0.3">
      <c r="A35" s="11">
        <v>43920</v>
      </c>
      <c r="B35" s="48">
        <v>0</v>
      </c>
      <c r="C35" s="48">
        <v>0</v>
      </c>
      <c r="D35" s="48">
        <v>0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2</v>
      </c>
      <c r="L35" s="48">
        <v>5</v>
      </c>
      <c r="M35" s="48">
        <v>1</v>
      </c>
      <c r="N35" s="48">
        <v>15</v>
      </c>
      <c r="O35" s="48">
        <v>1</v>
      </c>
      <c r="P35" s="48">
        <v>23</v>
      </c>
      <c r="Q35" s="48">
        <v>8</v>
      </c>
      <c r="R35" s="48">
        <v>45</v>
      </c>
      <c r="S35" s="48">
        <v>40</v>
      </c>
      <c r="T35" s="48">
        <f>SUM(B35:S35)</f>
        <v>140</v>
      </c>
      <c r="U35" s="48">
        <f t="shared" si="11"/>
        <v>88</v>
      </c>
      <c r="V35" s="48">
        <f t="shared" si="11"/>
        <v>52</v>
      </c>
      <c r="W35" s="48">
        <f>B35+C35</f>
        <v>0</v>
      </c>
      <c r="X35" s="48">
        <f>D35+E35</f>
        <v>0</v>
      </c>
      <c r="Y35" s="48">
        <f>F35+G35</f>
        <v>0</v>
      </c>
      <c r="Z35" s="48">
        <f>H35+I35</f>
        <v>0</v>
      </c>
      <c r="AA35" s="48">
        <f>J35+K35</f>
        <v>2</v>
      </c>
      <c r="AB35" s="48">
        <f>L35+M35</f>
        <v>6</v>
      </c>
      <c r="AC35" s="48">
        <f>N35+O35</f>
        <v>16</v>
      </c>
      <c r="AD35" s="48">
        <f>P35+Q35</f>
        <v>31</v>
      </c>
      <c r="AE35" s="48">
        <f>R35+S35</f>
        <v>85</v>
      </c>
    </row>
    <row r="36" spans="1:31" ht="13.5" thickBot="1" x14ac:dyDescent="0.3">
      <c r="A36" s="11">
        <v>43921</v>
      </c>
      <c r="B36" s="48">
        <v>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2</v>
      </c>
      <c r="L36" s="48">
        <v>5</v>
      </c>
      <c r="M36" s="48">
        <v>1</v>
      </c>
      <c r="N36" s="48">
        <v>16</v>
      </c>
      <c r="O36" s="48">
        <v>1</v>
      </c>
      <c r="P36" s="48">
        <v>25</v>
      </c>
      <c r="Q36" s="48">
        <v>13</v>
      </c>
      <c r="R36" s="48">
        <v>50</v>
      </c>
      <c r="S36" s="48">
        <v>47</v>
      </c>
      <c r="T36" s="48">
        <f>SUM(B36:S36)</f>
        <v>160</v>
      </c>
      <c r="U36" s="48">
        <f t="shared" si="11"/>
        <v>96</v>
      </c>
      <c r="V36" s="48">
        <f t="shared" si="11"/>
        <v>64</v>
      </c>
      <c r="W36" s="48">
        <f>B36+C36</f>
        <v>0</v>
      </c>
      <c r="X36" s="48">
        <f>D36+E36</f>
        <v>0</v>
      </c>
      <c r="Y36" s="48">
        <f>F36+G36</f>
        <v>0</v>
      </c>
      <c r="Z36" s="48">
        <f>H36+I36</f>
        <v>0</v>
      </c>
      <c r="AA36" s="48">
        <f>J36+K36</f>
        <v>2</v>
      </c>
      <c r="AB36" s="48">
        <f>L36+M36</f>
        <v>6</v>
      </c>
      <c r="AC36" s="48">
        <f>N36+O36</f>
        <v>17</v>
      </c>
      <c r="AD36" s="48">
        <f>P36+Q36</f>
        <v>38</v>
      </c>
      <c r="AE36" s="48">
        <f>R36+S36</f>
        <v>97</v>
      </c>
    </row>
    <row r="37" spans="1:31" ht="13.5" thickBot="1" x14ac:dyDescent="0.3">
      <c r="A37" s="11">
        <v>43922</v>
      </c>
      <c r="B37" s="48">
        <v>0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2</v>
      </c>
      <c r="L37" s="48">
        <v>6</v>
      </c>
      <c r="M37" s="48">
        <v>1</v>
      </c>
      <c r="N37" s="48">
        <v>16</v>
      </c>
      <c r="O37" s="48">
        <v>1</v>
      </c>
      <c r="P37" s="48">
        <v>27</v>
      </c>
      <c r="Q37" s="48">
        <v>14</v>
      </c>
      <c r="R37" s="48">
        <v>62</v>
      </c>
      <c r="S37" s="48">
        <v>58</v>
      </c>
      <c r="T37" s="48">
        <f>SUM(B37:S37)</f>
        <v>187</v>
      </c>
      <c r="U37" s="48">
        <f t="shared" ref="U37" si="12">B37+D37+F37+H37+J37+L37+N37+P37+R37</f>
        <v>111</v>
      </c>
      <c r="V37" s="48">
        <f t="shared" ref="V37" si="13">C37+E37+G37+I37+K37+M37+O37+Q37+S37</f>
        <v>76</v>
      </c>
      <c r="W37" s="48">
        <f>B37+C37</f>
        <v>0</v>
      </c>
      <c r="X37" s="48">
        <f>D37+E37</f>
        <v>0</v>
      </c>
      <c r="Y37" s="48">
        <f>F37+G37</f>
        <v>0</v>
      </c>
      <c r="Z37" s="48">
        <f>H37+I37</f>
        <v>0</v>
      </c>
      <c r="AA37" s="48">
        <f>J37+K37</f>
        <v>2</v>
      </c>
      <c r="AB37" s="48">
        <f>L37+M37</f>
        <v>7</v>
      </c>
      <c r="AC37" s="48">
        <f>N37+O37</f>
        <v>17</v>
      </c>
      <c r="AD37" s="48">
        <f>P37+Q37</f>
        <v>41</v>
      </c>
      <c r="AE37" s="48">
        <f>R37+S37</f>
        <v>120</v>
      </c>
    </row>
    <row r="38" spans="1:31" ht="13.5" thickBot="1" x14ac:dyDescent="0.3">
      <c r="A38" s="11">
        <v>43923</v>
      </c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</row>
    <row r="39" spans="1:31" ht="13.5" thickBot="1" x14ac:dyDescent="0.3">
      <c r="A39" s="11">
        <v>43924</v>
      </c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</row>
    <row r="40" spans="1:31" ht="13.5" thickBot="1" x14ac:dyDescent="0.3">
      <c r="A40" s="11">
        <v>43925</v>
      </c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</row>
    <row r="41" spans="1:31" ht="13.5" thickBot="1" x14ac:dyDescent="0.3">
      <c r="A41" s="11">
        <v>43926</v>
      </c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</row>
    <row r="42" spans="1:31" ht="13.5" thickBot="1" x14ac:dyDescent="0.3">
      <c r="A42" s="11">
        <v>43927</v>
      </c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</row>
    <row r="43" spans="1:31" ht="13.5" thickBot="1" x14ac:dyDescent="0.3">
      <c r="A43" s="11">
        <v>43928</v>
      </c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</row>
    <row r="44" spans="1:31" ht="13.5" thickBot="1" x14ac:dyDescent="0.3">
      <c r="A44" s="11">
        <v>43929</v>
      </c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</row>
    <row r="45" spans="1:31" ht="13.5" thickBot="1" x14ac:dyDescent="0.3">
      <c r="A45" s="11">
        <v>43930</v>
      </c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</row>
  </sheetData>
  <conditionalFormatting sqref="W31:AE3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2:AE3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3:AE3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4:AE3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S3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:S3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S3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S3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5:AE3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S3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6:AE3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S3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7:AE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S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9A43-4D21-4AF4-86F1-E52B3AF2C5F6}">
  <dimension ref="A4:H24"/>
  <sheetViews>
    <sheetView workbookViewId="0">
      <selection activeCell="L21" sqref="L21"/>
    </sheetView>
  </sheetViews>
  <sheetFormatPr defaultRowHeight="15" x14ac:dyDescent="0.25"/>
  <cols>
    <col min="1" max="1" width="22.140625" bestFit="1" customWidth="1"/>
  </cols>
  <sheetData>
    <row r="4" spans="1:8" x14ac:dyDescent="0.25">
      <c r="B4" s="44">
        <v>9</v>
      </c>
      <c r="C4" s="44">
        <v>10</v>
      </c>
      <c r="D4" s="44">
        <v>11</v>
      </c>
      <c r="E4" s="44">
        <v>12</v>
      </c>
      <c r="F4" s="44">
        <v>13</v>
      </c>
      <c r="G4" s="44">
        <v>14</v>
      </c>
      <c r="H4" s="44">
        <v>15</v>
      </c>
    </row>
    <row r="5" spans="1:8" x14ac:dyDescent="0.25">
      <c r="A5" s="42" t="s">
        <v>18</v>
      </c>
      <c r="B5" s="36">
        <f>IFERROR(SUMIFS(Data!$K:$K,Data!$AL:$AL,Week!B4),0)</f>
        <v>70</v>
      </c>
      <c r="C5" s="36">
        <f>IFERROR(SUMIFS(Data!$K:$K,Data!$AL:$AL,Week!C4),0)</f>
        <v>154</v>
      </c>
      <c r="D5" s="36">
        <f>IFERROR(SUMIFS(Data!$K:$K,Data!$AL:$AL,Week!D4),0)</f>
        <v>1480</v>
      </c>
      <c r="E5" s="36">
        <f>IFERROR(SUMIFS(Data!$K:$K,Data!$AL:$AL,Week!E4),0)</f>
        <v>8150</v>
      </c>
      <c r="F5" s="36">
        <f>IFERROR(SUMIFS(Data!$K:$K,Data!$AL:$AL,Week!F4),0)</f>
        <v>22900</v>
      </c>
      <c r="G5" s="36">
        <f>IFERROR(SUMIFS(Data!$K:$K,Data!$AL:$AL,Week!G4),0)</f>
        <v>26703</v>
      </c>
      <c r="H5" s="36">
        <f>IFERROR(SUMIFS(Data!$K:$K,Data!$AL:$AL,Week!H4),0)</f>
        <v>0</v>
      </c>
    </row>
    <row r="6" spans="1:8" x14ac:dyDescent="0.25">
      <c r="A6" s="42" t="s">
        <v>21</v>
      </c>
      <c r="B6" s="36">
        <f>IFERROR(SUMIFS(Data!$L:$L,Data!$AL:$AL,Week!B4),0)</f>
        <v>0</v>
      </c>
      <c r="C6" s="36">
        <f>IFERROR(SUMIFS(Data!$L:$L,Data!$AL:$AL,Week!C4),0)</f>
        <v>21</v>
      </c>
      <c r="D6" s="36">
        <f>IFERROR(SUMIFS(Data!$L:$L,Data!$AL:$AL,Week!D4),0)</f>
        <v>148</v>
      </c>
      <c r="E6" s="36">
        <f>IFERROR(SUMIFS(Data!$L:$L,Data!$AL:$AL,Week!E4),0)</f>
        <v>1111</v>
      </c>
      <c r="F6" s="36">
        <f>IFERROR(SUMIFS(Data!$L:$L,Data!$AL:$AL,Week!F4),0)</f>
        <v>3890</v>
      </c>
      <c r="G6" s="36">
        <f>IFERROR(SUMIFS(Data!$L:$L,Data!$AL:$AL,Week!G4),0)</f>
        <v>3081</v>
      </c>
      <c r="H6" s="36">
        <f>IFERROR(SUMIFS(Data!$L:$L,Data!$AL:$AL,Week!H4),0)</f>
        <v>0</v>
      </c>
    </row>
    <row r="7" spans="1:8" x14ac:dyDescent="0.25">
      <c r="A7" s="42" t="s">
        <v>19</v>
      </c>
      <c r="B7" s="36">
        <f>IFERROR(SUMIFS(Data!$M:$M,Data!$AL:$AL,Week!B4),0)</f>
        <v>0</v>
      </c>
      <c r="C7" s="36">
        <f>IFERROR(SUMIFS(Data!$M:$M,Data!$AL:$AL,Week!C4),0)</f>
        <v>0</v>
      </c>
      <c r="D7" s="36">
        <f>IFERROR(SUMIFS(Data!$M:$M,Data!$AL:$AL,Week!D4),0)</f>
        <v>1</v>
      </c>
      <c r="E7" s="36">
        <f>IFERROR(SUMIFS(Data!$M:$M,Data!$AL:$AL,Week!E4),0)</f>
        <v>4</v>
      </c>
      <c r="F7" s="36">
        <f>IFERROR(SUMIFS(Data!$M:$M,Data!$AL:$AL,Week!F4),0)</f>
        <v>38</v>
      </c>
      <c r="G7" s="36">
        <f>IFERROR(SUMIFS(Data!$M:$M,Data!$AL:$AL,Week!G4),0)</f>
        <v>0</v>
      </c>
      <c r="H7" s="36">
        <f>IFERROR(SUMIFS(Data!$M:$M,Data!$AL:$AL,Week!H4),0)</f>
        <v>0</v>
      </c>
    </row>
    <row r="8" spans="1:8" x14ac:dyDescent="0.25">
      <c r="A8" s="42" t="s">
        <v>20</v>
      </c>
      <c r="B8" s="36">
        <f>IFERROR(SUMIFS(Data!$N:$N,Data!$AL:$AL,Week!B4),0)</f>
        <v>0</v>
      </c>
      <c r="C8" s="36">
        <f>IFERROR(SUMIFS(Data!$N:$N,Data!$AL:$AL,Week!C4),0)</f>
        <v>0</v>
      </c>
      <c r="D8" s="36">
        <f>IFERROR(SUMIFS(Data!$N:$N,Data!$AL:$AL,Week!D4),0)</f>
        <v>0</v>
      </c>
      <c r="E8" s="36">
        <f>IFERROR(SUMIFS(Data!$N:$N,Data!$AL:$AL,Week!E4),0)</f>
        <v>12</v>
      </c>
      <c r="F8" s="36">
        <f>IFERROR(SUMIFS(Data!$N:$N,Data!$AL:$AL,Week!F4),0)</f>
        <v>88</v>
      </c>
      <c r="G8" s="36">
        <f>IFERROR(SUMIFS(Data!$N:$N,Data!$AL:$AL,Week!G4),0)</f>
        <v>87</v>
      </c>
      <c r="H8" s="36">
        <f>IFERROR(SUMIFS(Data!$N:$N,Data!$AL:$AL,Week!H4),0)</f>
        <v>0</v>
      </c>
    </row>
    <row r="9" spans="1:8" x14ac:dyDescent="0.25">
      <c r="A9" s="42" t="s">
        <v>22</v>
      </c>
      <c r="B9" s="36">
        <f>IFERROR(SUMIFS(Data!$O:$O,Data!$AL:$AL,Week!B4),0)</f>
        <v>0</v>
      </c>
      <c r="C9" s="36">
        <f>IFERROR(SUMIFS(Data!$O:$O,Data!$AL:$AL,Week!C4),0)</f>
        <v>0</v>
      </c>
      <c r="D9" s="36">
        <f>IFERROR(SUMIFS(Data!$O:$O,Data!$AL:$AL,Week!D4),0)</f>
        <v>0</v>
      </c>
      <c r="E9" s="36">
        <f>IFERROR(SUMIFS(Data!$O:$O,Data!$AL:$AL,Week!E4),0)</f>
        <v>7515</v>
      </c>
      <c r="F9" s="36">
        <f>IFERROR(SUMIFS(Data!$O:$O,Data!$AL:$AL,Week!F4),0)</f>
        <v>15131</v>
      </c>
      <c r="G9" s="36">
        <f>IFERROR(SUMIFS(Data!$O:$O,Data!$AL:$AL,Week!G4),0)</f>
        <v>23603</v>
      </c>
      <c r="H9" s="36">
        <f>IFERROR(SUMIFS(Data!$O:$O,Data!$AL:$AL,Week!H4),0)</f>
        <v>0</v>
      </c>
    </row>
    <row r="10" spans="1:8" x14ac:dyDescent="0.25">
      <c r="A10" s="42" t="s">
        <v>23</v>
      </c>
      <c r="B10" s="36">
        <f>IFERROR(SUMIFS(Data!$P:$P,Data!$AL:$AL,Week!B4),0)</f>
        <v>0</v>
      </c>
      <c r="C10" s="36">
        <f>IFERROR(SUMIFS(Data!$P:$P,Data!$AL:$AL,Week!C4),0)</f>
        <v>21</v>
      </c>
      <c r="D10" s="36">
        <f>IFERROR(SUMIFS(Data!$P:$P,Data!$AL:$AL,Week!D4),0)</f>
        <v>93</v>
      </c>
      <c r="E10" s="36">
        <f>IFERROR(SUMIFS(Data!$P:$P,Data!$AL:$AL,Week!E4),0)</f>
        <v>42</v>
      </c>
      <c r="F10" s="36">
        <f>IFERROR(SUMIFS(Data!$P:$P,Data!$AL:$AL,Week!F4),0)</f>
        <v>262</v>
      </c>
      <c r="G10" s="36">
        <f>IFERROR(SUMIFS(Data!$P:$P,Data!$AL:$AL,Week!G4),0)</f>
        <v>308</v>
      </c>
      <c r="H10" s="36">
        <f>IFERROR(SUMIFS(Data!$P:$P,Data!$AL:$AL,Week!H4),0)</f>
        <v>0</v>
      </c>
    </row>
    <row r="11" spans="1:8" x14ac:dyDescent="0.25">
      <c r="A11" s="42" t="s">
        <v>24</v>
      </c>
      <c r="B11" s="36">
        <f>IFERROR(SUMIFS(Data!$Q:$Q,Data!$AL:$AL,Week!B4),0)</f>
        <v>0</v>
      </c>
      <c r="C11" s="36">
        <f>IFERROR(SUMIFS(Data!$Q:$Q,Data!$AL:$AL,Week!C4),0)</f>
        <v>0</v>
      </c>
      <c r="D11" s="36">
        <f>IFERROR(SUMIFS(Data!$Q:$Q,Data!$AL:$AL,Week!D4),0)</f>
        <v>10</v>
      </c>
      <c r="E11" s="36">
        <f>IFERROR(SUMIFS(Data!$Q:$Q,Data!$AL:$AL,Week!E4),0)</f>
        <v>25</v>
      </c>
      <c r="F11" s="36">
        <f>IFERROR(SUMIFS(Data!$Q:$Q,Data!$AL:$AL,Week!F4),0)</f>
        <v>54</v>
      </c>
      <c r="G11" s="36">
        <f>IFERROR(SUMIFS(Data!$Q:$Q,Data!$AL:$AL,Week!G4),0)</f>
        <v>141</v>
      </c>
      <c r="H11" s="36">
        <f>IFERROR(SUMIFS(Data!$Q:$Q,Data!$AL:$AL,Week!H4),0)</f>
        <v>0</v>
      </c>
    </row>
    <row r="12" spans="1:8" x14ac:dyDescent="0.25">
      <c r="A12" s="42" t="s">
        <v>25</v>
      </c>
      <c r="B12" s="36">
        <f>IFERROR(SUMIFS(Data!$R:$R,Data!$AL:$AL,Week!B4),0)</f>
        <v>0</v>
      </c>
      <c r="C12" s="36">
        <f>IFERROR(SUMIFS(Data!$R:$R,Data!$AL:$AL,Week!C4),0)</f>
        <v>47</v>
      </c>
      <c r="D12" s="36">
        <f>IFERROR(SUMIFS(Data!$R:$R,Data!$AL:$AL,Week!D4),0)</f>
        <v>79</v>
      </c>
      <c r="E12" s="36">
        <f>IFERROR(SUMIFS(Data!$R:$R,Data!$AL:$AL,Week!E4),0)</f>
        <v>933</v>
      </c>
      <c r="F12" s="36">
        <f>IFERROR(SUMIFS(Data!$R:$R,Data!$AL:$AL,Week!F4),0)</f>
        <v>3879</v>
      </c>
      <c r="G12" s="36">
        <f>IFERROR(SUMIFS(Data!$R:$R,Data!$AL:$AL,Week!G4),0)</f>
        <v>19</v>
      </c>
      <c r="H12" s="36">
        <f>IFERROR(SUMIFS(Data!$R:$R,Data!$AL:$AL,Week!H4),0)</f>
        <v>0</v>
      </c>
    </row>
    <row r="13" spans="1:8" x14ac:dyDescent="0.25">
      <c r="A13" s="42" t="s">
        <v>26</v>
      </c>
      <c r="B13" s="36">
        <f>IFERROR(SUMIFS(Data!$S:$S,Data!$AL:$AL,Week!B4),0)</f>
        <v>0</v>
      </c>
      <c r="C13" s="36">
        <f>IFERROR(SUMIFS(Data!$S:$S,Data!$AL:$AL,Week!C4),0)</f>
        <v>412</v>
      </c>
      <c r="D13" s="36">
        <f>IFERROR(SUMIFS(Data!$S:$S,Data!$AL:$AL,Week!D4),0)</f>
        <v>4599</v>
      </c>
      <c r="E13" s="36">
        <f>IFERROR(SUMIFS(Data!$S:$S,Data!$AL:$AL,Week!E4),0)</f>
        <v>8144</v>
      </c>
      <c r="F13" s="36">
        <f>IFERROR(SUMIFS(Data!$S:$S,Data!$AL:$AL,Week!F4),0)</f>
        <v>6772</v>
      </c>
      <c r="G13" s="36">
        <f>IFERROR(SUMIFS(Data!$S:$S,Data!$AL:$AL,Week!G4),0)</f>
        <v>348</v>
      </c>
      <c r="H13" s="36">
        <f>IFERROR(SUMIFS(Data!$S:$S,Data!$AL:$AL,Week!H4),0)</f>
        <v>0</v>
      </c>
    </row>
    <row r="14" spans="1:8" x14ac:dyDescent="0.25">
      <c r="A14" s="42"/>
      <c r="B14" s="35"/>
    </row>
    <row r="15" spans="1:8" x14ac:dyDescent="0.25">
      <c r="A15" s="42"/>
      <c r="B15" s="35"/>
    </row>
    <row r="16" spans="1:8" x14ac:dyDescent="0.25">
      <c r="A16" s="42" t="s">
        <v>64</v>
      </c>
      <c r="B16" s="45">
        <f>B5/(SUM($B5:$H5))</f>
        <v>1.1773214255680576E-3</v>
      </c>
      <c r="C16" s="45">
        <f>C5/(SUM($B5:$H5))</f>
        <v>2.5901071362497267E-3</v>
      </c>
      <c r="D16" s="45">
        <f t="shared" ref="D16:H17" si="0">D5/(SUM($B5:$H5))</f>
        <v>2.4891938712010359E-2</v>
      </c>
      <c r="E16" s="45">
        <f t="shared" si="0"/>
        <v>0.13707385169113814</v>
      </c>
      <c r="F16" s="45">
        <f t="shared" si="0"/>
        <v>0.38515229493583597</v>
      </c>
      <c r="G16" s="45">
        <f t="shared" si="0"/>
        <v>0.44911448609919774</v>
      </c>
      <c r="H16" s="45">
        <f t="shared" si="0"/>
        <v>0</v>
      </c>
    </row>
    <row r="17" spans="1:8" x14ac:dyDescent="0.25">
      <c r="A17" s="42" t="s">
        <v>63</v>
      </c>
      <c r="B17" s="45">
        <f>B6/(SUM($B6:$H6))</f>
        <v>0</v>
      </c>
      <c r="C17" s="45">
        <f>C6/(SUM($B6:$H6))</f>
        <v>2.5451460429038904E-3</v>
      </c>
      <c r="D17" s="45">
        <f t="shared" si="0"/>
        <v>1.7937219730941704E-2</v>
      </c>
      <c r="E17" s="45">
        <f t="shared" si="0"/>
        <v>0.13465034541267726</v>
      </c>
      <c r="F17" s="45">
        <f t="shared" si="0"/>
        <v>0.47145800509029206</v>
      </c>
      <c r="G17" s="45">
        <f t="shared" si="0"/>
        <v>0.37340928372318505</v>
      </c>
      <c r="H17" s="45">
        <f t="shared" si="0"/>
        <v>0</v>
      </c>
    </row>
    <row r="18" spans="1:8" x14ac:dyDescent="0.25">
      <c r="A18" s="42" t="s">
        <v>65</v>
      </c>
      <c r="B18" s="45">
        <f t="shared" ref="B18:H24" si="1">B7/(SUM($B7:$H7))</f>
        <v>0</v>
      </c>
      <c r="C18" s="45">
        <f t="shared" si="1"/>
        <v>0</v>
      </c>
      <c r="D18" s="45">
        <f t="shared" si="1"/>
        <v>2.3255813953488372E-2</v>
      </c>
      <c r="E18" s="45">
        <f t="shared" si="1"/>
        <v>9.3023255813953487E-2</v>
      </c>
      <c r="F18" s="45">
        <f t="shared" si="1"/>
        <v>0.88372093023255816</v>
      </c>
      <c r="G18" s="45">
        <f t="shared" si="1"/>
        <v>0</v>
      </c>
      <c r="H18" s="45">
        <f t="shared" si="1"/>
        <v>0</v>
      </c>
    </row>
    <row r="19" spans="1:8" x14ac:dyDescent="0.25">
      <c r="A19" s="42" t="s">
        <v>66</v>
      </c>
      <c r="B19" s="45">
        <f t="shared" si="1"/>
        <v>0</v>
      </c>
      <c r="C19" s="45">
        <f t="shared" si="1"/>
        <v>0</v>
      </c>
      <c r="D19" s="45">
        <f t="shared" si="1"/>
        <v>0</v>
      </c>
      <c r="E19" s="45">
        <f t="shared" si="1"/>
        <v>6.4171122994652413E-2</v>
      </c>
      <c r="F19" s="45">
        <f t="shared" si="1"/>
        <v>0.47058823529411764</v>
      </c>
      <c r="G19" s="45">
        <f t="shared" si="1"/>
        <v>0.46524064171122997</v>
      </c>
      <c r="H19" s="45">
        <f t="shared" si="1"/>
        <v>0</v>
      </c>
    </row>
    <row r="20" spans="1:8" x14ac:dyDescent="0.25">
      <c r="A20" s="42" t="s">
        <v>67</v>
      </c>
      <c r="B20" s="45">
        <f t="shared" si="1"/>
        <v>0</v>
      </c>
      <c r="C20" s="45">
        <f t="shared" si="1"/>
        <v>0</v>
      </c>
      <c r="D20" s="45">
        <f t="shared" si="1"/>
        <v>0</v>
      </c>
      <c r="E20" s="45">
        <f t="shared" si="1"/>
        <v>0.16248999978377912</v>
      </c>
      <c r="F20" s="45">
        <f t="shared" si="1"/>
        <v>0.32716383056930959</v>
      </c>
      <c r="G20" s="45">
        <f t="shared" si="1"/>
        <v>0.51034616964691126</v>
      </c>
      <c r="H20" s="45">
        <f t="shared" si="1"/>
        <v>0</v>
      </c>
    </row>
    <row r="21" spans="1:8" x14ac:dyDescent="0.25">
      <c r="A21" s="42" t="s">
        <v>68</v>
      </c>
      <c r="B21" s="45">
        <f t="shared" si="1"/>
        <v>0</v>
      </c>
      <c r="C21" s="45">
        <f t="shared" si="1"/>
        <v>2.8925619834710745E-2</v>
      </c>
      <c r="D21" s="45">
        <f t="shared" si="1"/>
        <v>0.128099173553719</v>
      </c>
      <c r="E21" s="45">
        <f t="shared" si="1"/>
        <v>5.7851239669421489E-2</v>
      </c>
      <c r="F21" s="45">
        <f t="shared" si="1"/>
        <v>0.3608815426997245</v>
      </c>
      <c r="G21" s="45">
        <f t="shared" si="1"/>
        <v>0.42424242424242425</v>
      </c>
      <c r="H21" s="45">
        <f t="shared" si="1"/>
        <v>0</v>
      </c>
    </row>
    <row r="22" spans="1:8" x14ac:dyDescent="0.25">
      <c r="A22" s="42" t="s">
        <v>69</v>
      </c>
      <c r="B22" s="45">
        <f t="shared" si="1"/>
        <v>0</v>
      </c>
      <c r="C22" s="45">
        <f t="shared" si="1"/>
        <v>0</v>
      </c>
      <c r="D22" s="45">
        <f t="shared" si="1"/>
        <v>4.3478260869565216E-2</v>
      </c>
      <c r="E22" s="45">
        <f t="shared" si="1"/>
        <v>0.10869565217391304</v>
      </c>
      <c r="F22" s="45">
        <f t="shared" si="1"/>
        <v>0.23478260869565218</v>
      </c>
      <c r="G22" s="45">
        <f t="shared" si="1"/>
        <v>0.61304347826086958</v>
      </c>
      <c r="H22" s="45">
        <f t="shared" si="1"/>
        <v>0</v>
      </c>
    </row>
    <row r="23" spans="1:8" x14ac:dyDescent="0.25">
      <c r="A23" s="42" t="s">
        <v>70</v>
      </c>
      <c r="B23" s="45">
        <f t="shared" si="1"/>
        <v>0</v>
      </c>
      <c r="C23" s="45">
        <f t="shared" si="1"/>
        <v>9.4815412547912051E-3</v>
      </c>
      <c r="D23" s="45">
        <f t="shared" si="1"/>
        <v>1.5937058704861812E-2</v>
      </c>
      <c r="E23" s="45">
        <f t="shared" si="1"/>
        <v>0.18821868065362113</v>
      </c>
      <c r="F23" s="45">
        <f t="shared" si="1"/>
        <v>0.78252975590074647</v>
      </c>
      <c r="G23" s="45">
        <f t="shared" si="1"/>
        <v>3.8329634859794229E-3</v>
      </c>
      <c r="H23" s="45">
        <f t="shared" si="1"/>
        <v>0</v>
      </c>
    </row>
    <row r="24" spans="1:8" x14ac:dyDescent="0.25">
      <c r="A24" s="42" t="s">
        <v>71</v>
      </c>
      <c r="B24" s="45">
        <f t="shared" si="1"/>
        <v>0</v>
      </c>
      <c r="C24" s="45">
        <f t="shared" si="1"/>
        <v>2.0320591861898891E-2</v>
      </c>
      <c r="D24" s="45">
        <f t="shared" si="1"/>
        <v>0.22683107274969175</v>
      </c>
      <c r="E24" s="45">
        <f t="shared" si="1"/>
        <v>0.40167694204685572</v>
      </c>
      <c r="F24" s="45">
        <f t="shared" si="1"/>
        <v>0.33400739827373616</v>
      </c>
      <c r="G24" s="45">
        <f t="shared" si="1"/>
        <v>1.716399506781751E-2</v>
      </c>
      <c r="H24" s="45">
        <f t="shared" si="1"/>
        <v>0</v>
      </c>
    </row>
  </sheetData>
  <conditionalFormatting sqref="B16:H1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H1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H1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H1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H2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H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:H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H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H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E138-6708-479B-AB14-252B06652788}">
  <dimension ref="A4:H26"/>
  <sheetViews>
    <sheetView workbookViewId="0">
      <selection activeCell="G36" sqref="G36"/>
    </sheetView>
  </sheetViews>
  <sheetFormatPr defaultRowHeight="12.75" x14ac:dyDescent="0.2"/>
  <cols>
    <col min="1" max="1" width="22.140625" style="42" bestFit="1" customWidth="1"/>
    <col min="2" max="16384" width="9.140625" style="35"/>
  </cols>
  <sheetData>
    <row r="4" spans="1:8" x14ac:dyDescent="0.2">
      <c r="B4" s="43">
        <v>2</v>
      </c>
      <c r="C4" s="43">
        <v>3</v>
      </c>
      <c r="D4" s="43">
        <v>4</v>
      </c>
      <c r="E4" s="43">
        <v>5</v>
      </c>
      <c r="F4" s="43">
        <v>6</v>
      </c>
      <c r="G4" s="43">
        <v>7</v>
      </c>
      <c r="H4" s="43">
        <v>1</v>
      </c>
    </row>
    <row r="5" spans="1:8" x14ac:dyDescent="0.2">
      <c r="B5" s="44" t="s">
        <v>56</v>
      </c>
      <c r="C5" s="44" t="s">
        <v>57</v>
      </c>
      <c r="D5" s="44" t="s">
        <v>58</v>
      </c>
      <c r="E5" s="44" t="s">
        <v>59</v>
      </c>
      <c r="F5" s="44" t="s">
        <v>60</v>
      </c>
      <c r="G5" s="44" t="s">
        <v>61</v>
      </c>
      <c r="H5" s="44" t="s">
        <v>62</v>
      </c>
    </row>
    <row r="6" spans="1:8" x14ac:dyDescent="0.2">
      <c r="A6" s="42" t="s">
        <v>18</v>
      </c>
      <c r="B6" s="36">
        <f>IFERROR(SUMIFS(Data!$K:$K,Data!$AN:$AN,Weekday!B4),0)</f>
        <v>8754</v>
      </c>
      <c r="C6" s="36">
        <f>IFERROR(SUMIFS(Data!$K:$K,Data!$AN:$AN,Weekday!C4),0)</f>
        <v>10854</v>
      </c>
      <c r="D6" s="36">
        <f>IFERROR(SUMIFS(Data!$K:$K,Data!$AN:$AN,Weekday!D4),0)</f>
        <v>14226</v>
      </c>
      <c r="E6" s="36">
        <f>IFERROR(SUMIFS(Data!$K:$K,Data!$AN:$AN,Weekday!E4),0)</f>
        <v>2318</v>
      </c>
      <c r="F6" s="36">
        <f>IFERROR(SUMIFS(Data!$K:$K,Data!$AN:$AN,Weekday!F4),0)</f>
        <v>5558</v>
      </c>
      <c r="G6" s="36">
        <f>IFERROR(SUMIFS(Data!$K:$K,Data!$AN:$AN,Weekday!G4),0)</f>
        <v>9895</v>
      </c>
      <c r="H6" s="36">
        <f>IFERROR(SUMIFS(Data!$K:$K,Data!$AN:$AN,Weekday!H4),0)</f>
        <v>7852</v>
      </c>
    </row>
    <row r="7" spans="1:8" x14ac:dyDescent="0.2">
      <c r="A7" s="42" t="s">
        <v>21</v>
      </c>
      <c r="B7" s="36">
        <f>IFERROR(SUMIFS(Data!$L:$L,Data!$AN:$AN,Weekday!B4),0)</f>
        <v>1003</v>
      </c>
      <c r="C7" s="36">
        <f>IFERROR(SUMIFS(Data!$L:$L,Data!$AN:$AN,Weekday!C4),0)</f>
        <v>1458</v>
      </c>
      <c r="D7" s="36">
        <f>IFERROR(SUMIFS(Data!$L:$L,Data!$AN:$AN,Weekday!D4),0)</f>
        <v>1655</v>
      </c>
      <c r="E7" s="36">
        <f>IFERROR(SUMIFS(Data!$L:$L,Data!$AN:$AN,Weekday!E4),0)</f>
        <v>714</v>
      </c>
      <c r="F7" s="36">
        <f>IFERROR(SUMIFS(Data!$L:$L,Data!$AN:$AN,Weekday!F4),0)</f>
        <v>997</v>
      </c>
      <c r="G7" s="36">
        <f>IFERROR(SUMIFS(Data!$L:$L,Data!$AN:$AN,Weekday!G4),0)</f>
        <v>1227</v>
      </c>
      <c r="H7" s="36">
        <f>IFERROR(SUMIFS(Data!$L:$L,Data!$AN:$AN,Weekday!H4),0)</f>
        <v>1197</v>
      </c>
    </row>
    <row r="8" spans="1:8" x14ac:dyDescent="0.2">
      <c r="A8" s="42" t="s">
        <v>19</v>
      </c>
      <c r="B8" s="36">
        <f>IFERROR(SUMIFS(Data!$M:$M,Data!$AN:$AN,Weekday!B4),0)</f>
        <v>10</v>
      </c>
      <c r="C8" s="36">
        <f>IFERROR(SUMIFS(Data!$M:$M,Data!$AN:$AN,Weekday!C4),0)</f>
        <v>8</v>
      </c>
      <c r="D8" s="36">
        <f>IFERROR(SUMIFS(Data!$M:$M,Data!$AN:$AN,Weekday!D4),0)</f>
        <v>0</v>
      </c>
      <c r="E8" s="36">
        <f>IFERROR(SUMIFS(Data!$M:$M,Data!$AN:$AN,Weekday!E4),0)</f>
        <v>21</v>
      </c>
      <c r="F8" s="36">
        <f>IFERROR(SUMIFS(Data!$M:$M,Data!$AN:$AN,Weekday!F4),0)</f>
        <v>2</v>
      </c>
      <c r="G8" s="36">
        <f>IFERROR(SUMIFS(Data!$M:$M,Data!$AN:$AN,Weekday!G4),0)</f>
        <v>1</v>
      </c>
      <c r="H8" s="36">
        <f>IFERROR(SUMIFS(Data!$M:$M,Data!$AN:$AN,Weekday!H4),0)</f>
        <v>1</v>
      </c>
    </row>
    <row r="9" spans="1:8" x14ac:dyDescent="0.2">
      <c r="A9" s="42" t="s">
        <v>20</v>
      </c>
      <c r="B9" s="36">
        <f>IFERROR(SUMIFS(Data!$N:$N,Data!$AN:$AN,Weekday!B4),0)</f>
        <v>30</v>
      </c>
      <c r="C9" s="36">
        <f>IFERROR(SUMIFS(Data!$N:$N,Data!$AN:$AN,Weekday!C4),0)</f>
        <v>31</v>
      </c>
      <c r="D9" s="36">
        <f>IFERROR(SUMIFS(Data!$N:$N,Data!$AN:$AN,Weekday!D4),0)</f>
        <v>38</v>
      </c>
      <c r="E9" s="36">
        <f>IFERROR(SUMIFS(Data!$N:$N,Data!$AN:$AN,Weekday!E4),0)</f>
        <v>18</v>
      </c>
      <c r="F9" s="36">
        <f>IFERROR(SUMIFS(Data!$N:$N,Data!$AN:$AN,Weekday!F4),0)</f>
        <v>19</v>
      </c>
      <c r="G9" s="36">
        <f>IFERROR(SUMIFS(Data!$N:$N,Data!$AN:$AN,Weekday!G4),0)</f>
        <v>30</v>
      </c>
      <c r="H9" s="36">
        <f>IFERROR(SUMIFS(Data!$N:$N,Data!$AN:$AN,Weekday!H4),0)</f>
        <v>21</v>
      </c>
    </row>
    <row r="10" spans="1:8" x14ac:dyDescent="0.2">
      <c r="A10" s="42" t="s">
        <v>22</v>
      </c>
      <c r="B10" s="36">
        <f>IFERROR(SUMIFS(Data!$O:$O,Data!$AN:$AN,Weekday!B4),0)</f>
        <v>8023</v>
      </c>
      <c r="C10" s="36">
        <f>IFERROR(SUMIFS(Data!$O:$O,Data!$AN:$AN,Weekday!C4),0)</f>
        <v>9253</v>
      </c>
      <c r="D10" s="36">
        <f>IFERROR(SUMIFS(Data!$O:$O,Data!$AN:$AN,Weekday!D4),0)</f>
        <v>12271</v>
      </c>
      <c r="E10" s="36">
        <f>IFERROR(SUMIFS(Data!$O:$O,Data!$AN:$AN,Weekday!E4),0)</f>
        <v>863</v>
      </c>
      <c r="F10" s="36">
        <f>IFERROR(SUMIFS(Data!$O:$O,Data!$AN:$AN,Weekday!F4),0)</f>
        <v>1524</v>
      </c>
      <c r="G10" s="36">
        <f>IFERROR(SUMIFS(Data!$O:$O,Data!$AN:$AN,Weekday!G4),0)</f>
        <v>7131</v>
      </c>
      <c r="H10" s="36">
        <f>IFERROR(SUMIFS(Data!$O:$O,Data!$AN:$AN,Weekday!H4),0)</f>
        <v>7184</v>
      </c>
    </row>
    <row r="11" spans="1:8" x14ac:dyDescent="0.2">
      <c r="A11" s="42" t="s">
        <v>23</v>
      </c>
      <c r="B11" s="36">
        <f>IFERROR(SUMIFS(Data!$P:$P,Data!$AN:$AN,Weekday!B4),0)</f>
        <v>125</v>
      </c>
      <c r="C11" s="36">
        <f>IFERROR(SUMIFS(Data!$P:$P,Data!$AN:$AN,Weekday!C4),0)</f>
        <v>127</v>
      </c>
      <c r="D11" s="36">
        <f>IFERROR(SUMIFS(Data!$P:$P,Data!$AN:$AN,Weekday!D4),0)</f>
        <v>72</v>
      </c>
      <c r="E11" s="36">
        <f>IFERROR(SUMIFS(Data!$P:$P,Data!$AN:$AN,Weekday!E4),0)</f>
        <v>-64</v>
      </c>
      <c r="F11" s="36">
        <f>IFERROR(SUMIFS(Data!$P:$P,Data!$AN:$AN,Weekday!F4),0)</f>
        <v>242</v>
      </c>
      <c r="G11" s="36">
        <f>IFERROR(SUMIFS(Data!$P:$P,Data!$AN:$AN,Weekday!G4),0)</f>
        <v>109</v>
      </c>
      <c r="H11" s="36">
        <f>IFERROR(SUMIFS(Data!$P:$P,Data!$AN:$AN,Weekday!H4),0)</f>
        <v>115</v>
      </c>
    </row>
    <row r="12" spans="1:8" x14ac:dyDescent="0.2">
      <c r="A12" s="42" t="s">
        <v>24</v>
      </c>
      <c r="B12" s="36">
        <f>IFERROR(SUMIFS(Data!$Q:$Q,Data!$AN:$AN,Weekday!B4),0)</f>
        <v>41</v>
      </c>
      <c r="C12" s="36">
        <f>IFERROR(SUMIFS(Data!$Q:$Q,Data!$AN:$AN,Weekday!C4),0)</f>
        <v>24</v>
      </c>
      <c r="D12" s="36">
        <f>IFERROR(SUMIFS(Data!$Q:$Q,Data!$AN:$AN,Weekday!D4),0)</f>
        <v>58</v>
      </c>
      <c r="E12" s="36">
        <f>IFERROR(SUMIFS(Data!$Q:$Q,Data!$AN:$AN,Weekday!E4),0)</f>
        <v>0</v>
      </c>
      <c r="F12" s="36">
        <f>IFERROR(SUMIFS(Data!$Q:$Q,Data!$AN:$AN,Weekday!F4),0)</f>
        <v>16</v>
      </c>
      <c r="G12" s="36">
        <f>IFERROR(SUMIFS(Data!$Q:$Q,Data!$AN:$AN,Weekday!G4),0)</f>
        <v>37</v>
      </c>
      <c r="H12" s="36">
        <f>IFERROR(SUMIFS(Data!$Q:$Q,Data!$AN:$AN,Weekday!H4),0)</f>
        <v>54</v>
      </c>
    </row>
    <row r="13" spans="1:8" x14ac:dyDescent="0.2">
      <c r="A13" s="42" t="s">
        <v>25</v>
      </c>
      <c r="B13" s="36">
        <f>IFERROR(SUMIFS(Data!$R:$R,Data!$AN:$AN,Weekday!B4),0)</f>
        <v>-309</v>
      </c>
      <c r="C13" s="36">
        <f>IFERROR(SUMIFS(Data!$R:$R,Data!$AN:$AN,Weekday!C4),0)</f>
        <v>111</v>
      </c>
      <c r="D13" s="36">
        <f>IFERROR(SUMIFS(Data!$R:$R,Data!$AN:$AN,Weekday!D4),0)</f>
        <v>183</v>
      </c>
      <c r="E13" s="36">
        <f>IFERROR(SUMIFS(Data!$R:$R,Data!$AN:$AN,Weekday!E4),0)</f>
        <v>590</v>
      </c>
      <c r="F13" s="36">
        <f>IFERROR(SUMIFS(Data!$R:$R,Data!$AN:$AN,Weekday!F4),0)</f>
        <v>2432</v>
      </c>
      <c r="G13" s="36">
        <f>IFERROR(SUMIFS(Data!$R:$R,Data!$AN:$AN,Weekday!G4),0)</f>
        <v>1123</v>
      </c>
      <c r="H13" s="36">
        <f>IFERROR(SUMIFS(Data!$R:$R,Data!$AN:$AN,Weekday!H4),0)</f>
        <v>827</v>
      </c>
    </row>
    <row r="14" spans="1:8" x14ac:dyDescent="0.2">
      <c r="A14" s="42" t="s">
        <v>26</v>
      </c>
      <c r="B14" s="36">
        <f>IFERROR(SUMIFS(Data!$S:$S,Data!$AN:$AN,Weekday!B4),0)</f>
        <v>-7059</v>
      </c>
      <c r="C14" s="36">
        <f>IFERROR(SUMIFS(Data!$S:$S,Data!$AN:$AN,Weekday!C4),0)</f>
        <v>10310</v>
      </c>
      <c r="D14" s="36">
        <f>IFERROR(SUMIFS(Data!$S:$S,Data!$AN:$AN,Weekday!D4),0)</f>
        <v>4980</v>
      </c>
      <c r="E14" s="36">
        <f>IFERROR(SUMIFS(Data!$S:$S,Data!$AN:$AN,Weekday!E4),0)</f>
        <v>4794</v>
      </c>
      <c r="F14" s="36">
        <f>IFERROR(SUMIFS(Data!$S:$S,Data!$AN:$AN,Weekday!F4),0)</f>
        <v>6631</v>
      </c>
      <c r="G14" s="36">
        <f>IFERROR(SUMIFS(Data!$S:$S,Data!$AN:$AN,Weekday!G4),0)</f>
        <v>3653</v>
      </c>
      <c r="H14" s="36">
        <f>IFERROR(SUMIFS(Data!$S:$S,Data!$AN:$AN,Weekday!H4),0)</f>
        <v>-3034</v>
      </c>
    </row>
    <row r="17" spans="1:8" x14ac:dyDescent="0.2">
      <c r="A17" s="42" t="s">
        <v>64</v>
      </c>
      <c r="B17" s="45">
        <f>B6/(SUM($B6:$H6))</f>
        <v>0.14723245370603966</v>
      </c>
      <c r="C17" s="45">
        <f>C6/(SUM($B6:$H6))</f>
        <v>0.18255209647308138</v>
      </c>
      <c r="D17" s="45">
        <f t="shared" ref="D17:H18" si="0">D6/(SUM($B6:$H6))</f>
        <v>0.23926535143044553</v>
      </c>
      <c r="E17" s="45">
        <f t="shared" si="0"/>
        <v>3.8986158063810825E-2</v>
      </c>
      <c r="F17" s="45">
        <f t="shared" si="0"/>
        <v>9.347932119010377E-2</v>
      </c>
      <c r="G17" s="45">
        <f t="shared" si="0"/>
        <v>0.16642279294279899</v>
      </c>
      <c r="H17" s="45">
        <f t="shared" si="0"/>
        <v>0.13206182619371984</v>
      </c>
    </row>
    <row r="18" spans="1:8" x14ac:dyDescent="0.2">
      <c r="A18" s="42" t="s">
        <v>63</v>
      </c>
      <c r="B18" s="45">
        <f>B7/(SUM($B7:$H7))</f>
        <v>0.12156102290631439</v>
      </c>
      <c r="C18" s="45">
        <f>C7/(SUM($B7:$H7))</f>
        <v>0.17670585383589868</v>
      </c>
      <c r="D18" s="45">
        <f t="shared" si="0"/>
        <v>0.20058174766694947</v>
      </c>
      <c r="E18" s="45">
        <f t="shared" si="0"/>
        <v>8.653496545873228E-2</v>
      </c>
      <c r="F18" s="45">
        <f t="shared" si="0"/>
        <v>0.12083383832262756</v>
      </c>
      <c r="G18" s="45">
        <f t="shared" si="0"/>
        <v>0.14870924736395588</v>
      </c>
      <c r="H18" s="45">
        <f t="shared" si="0"/>
        <v>0.14507332444552176</v>
      </c>
    </row>
    <row r="19" spans="1:8" x14ac:dyDescent="0.2">
      <c r="A19" s="42" t="s">
        <v>65</v>
      </c>
      <c r="B19" s="45">
        <f t="shared" ref="B19:H19" si="1">B8/(SUM($B8:$H8))</f>
        <v>0.23255813953488372</v>
      </c>
      <c r="C19" s="45">
        <f t="shared" si="1"/>
        <v>0.18604651162790697</v>
      </c>
      <c r="D19" s="45">
        <f t="shared" si="1"/>
        <v>0</v>
      </c>
      <c r="E19" s="45">
        <f t="shared" si="1"/>
        <v>0.48837209302325579</v>
      </c>
      <c r="F19" s="45">
        <f t="shared" si="1"/>
        <v>4.6511627906976744E-2</v>
      </c>
      <c r="G19" s="45">
        <f t="shared" si="1"/>
        <v>2.3255813953488372E-2</v>
      </c>
      <c r="H19" s="45">
        <f t="shared" si="1"/>
        <v>2.3255813953488372E-2</v>
      </c>
    </row>
    <row r="20" spans="1:8" x14ac:dyDescent="0.2">
      <c r="A20" s="42" t="s">
        <v>66</v>
      </c>
      <c r="B20" s="45">
        <f t="shared" ref="B20:H20" si="2">B9/(SUM($B9:$H9))</f>
        <v>0.16042780748663102</v>
      </c>
      <c r="C20" s="45">
        <f t="shared" si="2"/>
        <v>0.16577540106951871</v>
      </c>
      <c r="D20" s="45">
        <f t="shared" si="2"/>
        <v>0.20320855614973263</v>
      </c>
      <c r="E20" s="45">
        <f t="shared" si="2"/>
        <v>9.6256684491978606E-2</v>
      </c>
      <c r="F20" s="45">
        <f t="shared" si="2"/>
        <v>0.10160427807486631</v>
      </c>
      <c r="G20" s="45">
        <f t="shared" si="2"/>
        <v>0.16042780748663102</v>
      </c>
      <c r="H20" s="45">
        <f t="shared" si="2"/>
        <v>0.11229946524064172</v>
      </c>
    </row>
    <row r="21" spans="1:8" x14ac:dyDescent="0.2">
      <c r="A21" s="42" t="s">
        <v>67</v>
      </c>
      <c r="B21" s="45">
        <f t="shared" ref="B21:H21" si="3">B10/(SUM($B10:$H10))</f>
        <v>0.1734740210599148</v>
      </c>
      <c r="C21" s="45">
        <f t="shared" si="3"/>
        <v>0.20006919068520401</v>
      </c>
      <c r="D21" s="45">
        <f t="shared" si="3"/>
        <v>0.26532465566823066</v>
      </c>
      <c r="E21" s="45">
        <f t="shared" si="3"/>
        <v>1.865986291595494E-2</v>
      </c>
      <c r="F21" s="45">
        <f t="shared" si="3"/>
        <v>3.2952063828407104E-2</v>
      </c>
      <c r="G21" s="45">
        <f t="shared" si="3"/>
        <v>0.15418711755929859</v>
      </c>
      <c r="H21" s="45">
        <f t="shared" si="3"/>
        <v>0.15533308828298989</v>
      </c>
    </row>
    <row r="22" spans="1:8" x14ac:dyDescent="0.2">
      <c r="A22" s="42" t="s">
        <v>68</v>
      </c>
      <c r="B22" s="45">
        <f t="shared" ref="B22:H22" si="4">B11/(SUM($B11:$H11))</f>
        <v>0.17217630853994489</v>
      </c>
      <c r="C22" s="45">
        <f t="shared" si="4"/>
        <v>0.17493112947658401</v>
      </c>
      <c r="D22" s="45">
        <f t="shared" si="4"/>
        <v>9.9173553719008267E-2</v>
      </c>
      <c r="E22" s="45">
        <f t="shared" si="4"/>
        <v>-8.8154269972451793E-2</v>
      </c>
      <c r="F22" s="45">
        <f t="shared" si="4"/>
        <v>0.33333333333333331</v>
      </c>
      <c r="G22" s="45">
        <f t="shared" si="4"/>
        <v>0.15013774104683195</v>
      </c>
      <c r="H22" s="45">
        <f t="shared" si="4"/>
        <v>0.1584022038567493</v>
      </c>
    </row>
    <row r="23" spans="1:8" x14ac:dyDescent="0.2">
      <c r="A23" s="42" t="s">
        <v>69</v>
      </c>
      <c r="B23" s="45">
        <f t="shared" ref="B23:H23" si="5">B12/(SUM($B12:$H12))</f>
        <v>0.17826086956521739</v>
      </c>
      <c r="C23" s="45">
        <f t="shared" si="5"/>
        <v>0.10434782608695652</v>
      </c>
      <c r="D23" s="45">
        <f t="shared" si="5"/>
        <v>0.25217391304347825</v>
      </c>
      <c r="E23" s="45">
        <f t="shared" si="5"/>
        <v>0</v>
      </c>
      <c r="F23" s="45">
        <f t="shared" si="5"/>
        <v>6.9565217391304349E-2</v>
      </c>
      <c r="G23" s="45">
        <f t="shared" si="5"/>
        <v>0.16086956521739129</v>
      </c>
      <c r="H23" s="45">
        <f t="shared" si="5"/>
        <v>0.23478260869565218</v>
      </c>
    </row>
    <row r="24" spans="1:8" x14ac:dyDescent="0.2">
      <c r="A24" s="42" t="s">
        <v>70</v>
      </c>
      <c r="B24" s="45">
        <f t="shared" ref="B24:H24" si="6">B13/(SUM($B13:$H13))</f>
        <v>-6.2336090377244302E-2</v>
      </c>
      <c r="C24" s="45">
        <f t="shared" si="6"/>
        <v>2.2392576154932418E-2</v>
      </c>
      <c r="D24" s="45">
        <f t="shared" si="6"/>
        <v>3.6917490417591285E-2</v>
      </c>
      <c r="E24" s="45">
        <f t="shared" si="6"/>
        <v>0.11902360298567682</v>
      </c>
      <c r="F24" s="45">
        <f t="shared" si="6"/>
        <v>0.49061932620536614</v>
      </c>
      <c r="G24" s="45">
        <f t="shared" si="6"/>
        <v>0.22654831551341537</v>
      </c>
      <c r="H24" s="45">
        <f t="shared" si="6"/>
        <v>0.16683477910026226</v>
      </c>
    </row>
    <row r="25" spans="1:8" x14ac:dyDescent="0.2">
      <c r="A25" s="42" t="s">
        <v>71</v>
      </c>
      <c r="B25" s="45">
        <f t="shared" ref="B25:H25" si="7">B14/(SUM($B14:$H14))</f>
        <v>-0.34816276202219482</v>
      </c>
      <c r="C25" s="45">
        <f t="shared" si="7"/>
        <v>0.5085080147965475</v>
      </c>
      <c r="D25" s="45">
        <f t="shared" si="7"/>
        <v>0.24562268803945747</v>
      </c>
      <c r="E25" s="45">
        <f t="shared" si="7"/>
        <v>0.23644882860665845</v>
      </c>
      <c r="F25" s="45">
        <f t="shared" si="7"/>
        <v>0.32705302096177558</v>
      </c>
      <c r="G25" s="45">
        <f t="shared" si="7"/>
        <v>0.18017262638717632</v>
      </c>
      <c r="H25" s="45">
        <f t="shared" si="7"/>
        <v>-0.14964241676942047</v>
      </c>
    </row>
    <row r="26" spans="1:8" x14ac:dyDescent="0.2">
      <c r="B26" s="45"/>
      <c r="C26" s="45"/>
      <c r="D26" s="45"/>
      <c r="E26" s="45"/>
      <c r="F26" s="45"/>
      <c r="G26" s="45"/>
      <c r="H26" s="45"/>
    </row>
  </sheetData>
  <conditionalFormatting sqref="B17:H1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H1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H1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H2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H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:H2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H2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H2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H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6471-6939-406D-B0DE-E75DA469D03E}">
  <dimension ref="A1:H87"/>
  <sheetViews>
    <sheetView topLeftCell="A19" workbookViewId="0">
      <selection activeCell="D41" sqref="D41"/>
    </sheetView>
  </sheetViews>
  <sheetFormatPr defaultRowHeight="13.5" x14ac:dyDescent="0.25"/>
  <cols>
    <col min="1" max="1" width="9.140625" style="1"/>
    <col min="2" max="2" width="9.5703125" style="1" bestFit="1" customWidth="1"/>
    <col min="3" max="6" width="9.5703125" style="1" customWidth="1"/>
    <col min="7" max="8" width="10.5703125" style="1" bestFit="1" customWidth="1"/>
    <col min="9" max="16384" width="9.140625" style="1"/>
  </cols>
  <sheetData>
    <row r="1" spans="1:8" s="34" customFormat="1" x14ac:dyDescent="0.25">
      <c r="A1" s="64" t="s">
        <v>40</v>
      </c>
      <c r="B1" s="64" t="s">
        <v>55</v>
      </c>
      <c r="C1" s="56" t="s">
        <v>136</v>
      </c>
      <c r="D1" s="56" t="s">
        <v>134</v>
      </c>
      <c r="E1" s="56" t="s">
        <v>132</v>
      </c>
      <c r="F1" s="56" t="s">
        <v>73</v>
      </c>
      <c r="G1" s="37" t="s">
        <v>54</v>
      </c>
      <c r="H1" s="37" t="s">
        <v>53</v>
      </c>
    </row>
    <row r="2" spans="1:8" x14ac:dyDescent="0.25">
      <c r="A2" s="38">
        <v>43887</v>
      </c>
      <c r="B2" s="39">
        <v>0</v>
      </c>
      <c r="C2" s="39"/>
      <c r="D2" s="39"/>
      <c r="E2" s="39"/>
      <c r="F2" s="39"/>
      <c r="G2" s="39"/>
      <c r="H2" s="39"/>
    </row>
    <row r="3" spans="1:8" x14ac:dyDescent="0.25">
      <c r="A3" s="38">
        <v>43888</v>
      </c>
      <c r="B3" s="39">
        <v>0</v>
      </c>
      <c r="C3" s="39"/>
      <c r="D3" s="39"/>
      <c r="E3" s="39"/>
      <c r="F3" s="39"/>
      <c r="G3" s="39"/>
      <c r="H3" s="39"/>
    </row>
    <row r="4" spans="1:8" x14ac:dyDescent="0.25">
      <c r="A4" s="38">
        <v>43889</v>
      </c>
      <c r="B4" s="39">
        <v>0</v>
      </c>
      <c r="C4" s="39"/>
      <c r="D4" s="39"/>
      <c r="E4" s="39"/>
      <c r="F4" s="39"/>
      <c r="G4" s="39"/>
      <c r="H4" s="39"/>
    </row>
    <row r="5" spans="1:8" x14ac:dyDescent="0.25">
      <c r="A5" s="38">
        <v>43890</v>
      </c>
      <c r="B5" s="39">
        <v>0</v>
      </c>
      <c r="C5" s="39"/>
      <c r="D5" s="39"/>
      <c r="E5" s="39"/>
      <c r="F5" s="39"/>
      <c r="G5" s="39"/>
      <c r="H5" s="39"/>
    </row>
    <row r="6" spans="1:8" x14ac:dyDescent="0.25">
      <c r="A6" s="38">
        <v>43891</v>
      </c>
      <c r="B6" s="39">
        <v>0</v>
      </c>
      <c r="C6" s="39"/>
      <c r="D6" s="39"/>
      <c r="E6" s="39"/>
      <c r="F6" s="39"/>
      <c r="G6" s="39"/>
      <c r="H6" s="39"/>
    </row>
    <row r="7" spans="1:8" x14ac:dyDescent="0.25">
      <c r="A7" s="38">
        <v>43892</v>
      </c>
      <c r="B7" s="39">
        <v>2</v>
      </c>
      <c r="C7" s="39"/>
      <c r="D7" s="39"/>
      <c r="E7" s="39"/>
      <c r="F7" s="39"/>
      <c r="G7" s="39"/>
      <c r="H7" s="39"/>
    </row>
    <row r="8" spans="1:8" x14ac:dyDescent="0.25">
      <c r="A8" s="38">
        <v>43893</v>
      </c>
      <c r="B8" s="39">
        <v>4</v>
      </c>
      <c r="C8" s="39"/>
      <c r="D8" s="39"/>
      <c r="E8" s="39"/>
      <c r="F8" s="39"/>
      <c r="G8" s="39"/>
      <c r="H8" s="39"/>
    </row>
    <row r="9" spans="1:8" x14ac:dyDescent="0.25">
      <c r="A9" s="38">
        <v>43894</v>
      </c>
      <c r="B9" s="39">
        <v>6</v>
      </c>
      <c r="C9" s="39"/>
      <c r="D9" s="39"/>
      <c r="E9" s="39"/>
      <c r="F9" s="39"/>
      <c r="G9" s="39"/>
      <c r="H9" s="39"/>
    </row>
    <row r="10" spans="1:8" x14ac:dyDescent="0.25">
      <c r="A10" s="38">
        <v>43895</v>
      </c>
      <c r="B10" s="39">
        <v>9</v>
      </c>
      <c r="C10" s="39"/>
      <c r="D10" s="39"/>
      <c r="E10" s="39"/>
      <c r="F10" s="39"/>
      <c r="G10" s="39"/>
      <c r="H10" s="39"/>
    </row>
    <row r="11" spans="1:8" x14ac:dyDescent="0.25">
      <c r="A11" s="38">
        <v>43896</v>
      </c>
      <c r="B11" s="39">
        <v>13</v>
      </c>
      <c r="C11" s="39"/>
      <c r="D11" s="39"/>
      <c r="E11" s="39"/>
      <c r="F11" s="39"/>
      <c r="G11" s="39"/>
      <c r="H11" s="39"/>
    </row>
    <row r="12" spans="1:8" x14ac:dyDescent="0.25">
      <c r="A12" s="38">
        <v>43897</v>
      </c>
      <c r="B12" s="39">
        <v>21</v>
      </c>
      <c r="C12" s="39"/>
      <c r="D12" s="39"/>
      <c r="E12" s="39"/>
      <c r="F12" s="39"/>
      <c r="G12" s="39"/>
      <c r="H12" s="39"/>
    </row>
    <row r="13" spans="1:8" x14ac:dyDescent="0.25">
      <c r="A13" s="38">
        <v>43898</v>
      </c>
      <c r="B13" s="39">
        <v>30</v>
      </c>
      <c r="C13" s="39"/>
      <c r="D13" s="39"/>
      <c r="E13" s="39"/>
      <c r="F13" s="39"/>
      <c r="G13" s="39"/>
      <c r="H13" s="39"/>
    </row>
    <row r="14" spans="1:8" x14ac:dyDescent="0.25">
      <c r="A14" s="38">
        <v>43899</v>
      </c>
      <c r="B14" s="39">
        <v>39</v>
      </c>
      <c r="C14" s="39"/>
      <c r="D14" s="39"/>
      <c r="E14" s="39"/>
      <c r="F14" s="39"/>
      <c r="G14" s="39"/>
      <c r="H14" s="39"/>
    </row>
    <row r="15" spans="1:8" x14ac:dyDescent="0.25">
      <c r="A15" s="38">
        <v>43900</v>
      </c>
      <c r="B15" s="39">
        <v>41</v>
      </c>
      <c r="C15" s="39"/>
      <c r="D15" s="39"/>
      <c r="E15" s="39"/>
      <c r="F15" s="39"/>
      <c r="G15" s="39"/>
      <c r="H15" s="39"/>
    </row>
    <row r="16" spans="1:8" x14ac:dyDescent="0.25">
      <c r="A16" s="38">
        <v>43901</v>
      </c>
      <c r="B16" s="39">
        <v>59</v>
      </c>
      <c r="C16" s="39"/>
      <c r="D16" s="39"/>
      <c r="E16" s="39"/>
      <c r="F16" s="39"/>
      <c r="G16" s="39"/>
      <c r="H16" s="39"/>
    </row>
    <row r="17" spans="1:8" x14ac:dyDescent="0.25">
      <c r="A17" s="38">
        <v>43902</v>
      </c>
      <c r="B17" s="39">
        <v>78</v>
      </c>
      <c r="C17" s="39"/>
      <c r="D17" s="39"/>
      <c r="E17" s="39"/>
      <c r="F17" s="39"/>
      <c r="G17" s="39"/>
      <c r="H17" s="39"/>
    </row>
    <row r="18" spans="1:8" x14ac:dyDescent="0.25">
      <c r="A18" s="38">
        <v>43903</v>
      </c>
      <c r="B18" s="39">
        <v>112</v>
      </c>
      <c r="C18" s="39"/>
      <c r="D18" s="39"/>
      <c r="E18" s="39"/>
      <c r="F18" s="39"/>
      <c r="G18" s="39"/>
      <c r="H18" s="39"/>
    </row>
    <row r="19" spans="1:8" x14ac:dyDescent="0.25">
      <c r="A19" s="38">
        <v>43904</v>
      </c>
      <c r="B19" s="39">
        <v>169</v>
      </c>
      <c r="C19" s="39"/>
      <c r="D19" s="39"/>
      <c r="E19" s="39"/>
      <c r="F19" s="39"/>
      <c r="G19" s="39"/>
      <c r="H19" s="39"/>
    </row>
    <row r="20" spans="1:8" x14ac:dyDescent="0.25">
      <c r="A20" s="38">
        <v>43905</v>
      </c>
      <c r="B20" s="39">
        <v>245</v>
      </c>
      <c r="C20" s="39"/>
      <c r="D20" s="39"/>
      <c r="E20" s="39"/>
      <c r="F20" s="39"/>
      <c r="G20" s="39"/>
      <c r="H20" s="39"/>
    </row>
    <row r="21" spans="1:8" x14ac:dyDescent="0.25">
      <c r="A21" s="38">
        <v>43906</v>
      </c>
      <c r="B21" s="39">
        <v>331</v>
      </c>
      <c r="C21" s="39"/>
      <c r="D21" s="39"/>
      <c r="E21" s="39"/>
      <c r="F21" s="39"/>
      <c r="G21" s="39"/>
      <c r="H21" s="39"/>
    </row>
    <row r="22" spans="1:8" x14ac:dyDescent="0.25">
      <c r="A22" s="38">
        <v>43907</v>
      </c>
      <c r="B22" s="39">
        <v>448</v>
      </c>
      <c r="C22" s="39"/>
      <c r="D22" s="39"/>
      <c r="E22" s="39"/>
      <c r="F22" s="39"/>
      <c r="G22" s="39"/>
      <c r="H22" s="39"/>
    </row>
    <row r="23" spans="1:8" x14ac:dyDescent="0.25">
      <c r="A23" s="38">
        <v>43908</v>
      </c>
      <c r="B23" s="39">
        <v>642</v>
      </c>
      <c r="C23" s="39"/>
      <c r="D23" s="39"/>
      <c r="E23" s="39"/>
      <c r="F23" s="39"/>
      <c r="G23" s="39"/>
      <c r="H23" s="39"/>
    </row>
    <row r="24" spans="1:8" x14ac:dyDescent="0.25">
      <c r="A24" s="38">
        <v>43909</v>
      </c>
      <c r="B24" s="39">
        <v>785</v>
      </c>
      <c r="C24" s="39"/>
      <c r="D24" s="39"/>
      <c r="E24" s="39"/>
      <c r="F24" s="39"/>
      <c r="G24" s="39"/>
      <c r="H24" s="39"/>
    </row>
    <row r="25" spans="1:8" x14ac:dyDescent="0.25">
      <c r="A25" s="38">
        <v>43910</v>
      </c>
      <c r="B25" s="39">
        <v>1020</v>
      </c>
      <c r="C25" s="39"/>
      <c r="D25" s="39"/>
      <c r="E25" s="39"/>
      <c r="F25" s="39"/>
      <c r="G25" s="39"/>
      <c r="H25" s="39"/>
    </row>
    <row r="26" spans="1:8" x14ac:dyDescent="0.25">
      <c r="A26" s="38">
        <v>43911</v>
      </c>
      <c r="B26" s="39">
        <v>1280</v>
      </c>
      <c r="C26" s="39"/>
      <c r="D26" s="39"/>
      <c r="E26" s="39"/>
      <c r="F26" s="39"/>
      <c r="G26" s="39"/>
      <c r="H26" s="39"/>
    </row>
    <row r="27" spans="1:8" x14ac:dyDescent="0.25">
      <c r="A27" s="38">
        <v>43912</v>
      </c>
      <c r="B27" s="39">
        <v>1600</v>
      </c>
      <c r="C27" s="39"/>
      <c r="D27" s="39"/>
      <c r="E27" s="39"/>
      <c r="F27" s="39"/>
      <c r="G27" s="39"/>
      <c r="H27" s="39"/>
    </row>
    <row r="28" spans="1:8" x14ac:dyDescent="0.25">
      <c r="A28" s="38">
        <v>43913</v>
      </c>
      <c r="B28" s="39">
        <v>2060</v>
      </c>
      <c r="C28" s="39"/>
      <c r="D28" s="39"/>
      <c r="E28" s="39"/>
      <c r="F28" s="39"/>
      <c r="G28" s="39"/>
      <c r="H28" s="39"/>
    </row>
    <row r="29" spans="1:8" x14ac:dyDescent="0.25">
      <c r="A29" s="38">
        <v>43914</v>
      </c>
      <c r="B29" s="39">
        <v>2362</v>
      </c>
      <c r="C29" s="39"/>
      <c r="D29" s="39"/>
      <c r="E29" s="39"/>
      <c r="F29" s="39"/>
      <c r="G29" s="39"/>
      <c r="H29" s="39"/>
    </row>
    <row r="30" spans="1:8" x14ac:dyDescent="0.25">
      <c r="A30" s="38">
        <v>43915</v>
      </c>
      <c r="B30" s="39">
        <v>2995</v>
      </c>
      <c r="C30" s="39"/>
      <c r="D30" s="39"/>
      <c r="E30" s="39"/>
      <c r="F30" s="39"/>
      <c r="G30" s="39"/>
      <c r="H30" s="39"/>
    </row>
    <row r="31" spans="1:8" x14ac:dyDescent="0.25">
      <c r="A31" s="38">
        <v>43916</v>
      </c>
      <c r="B31" s="39">
        <v>3544</v>
      </c>
      <c r="C31" s="39"/>
      <c r="D31" s="39"/>
      <c r="E31" s="39"/>
      <c r="F31" s="39"/>
      <c r="G31" s="39"/>
      <c r="H31" s="39"/>
    </row>
    <row r="32" spans="1:8" x14ac:dyDescent="0.25">
      <c r="A32" s="38">
        <v>43917</v>
      </c>
      <c r="B32" s="39">
        <v>4268</v>
      </c>
      <c r="C32" s="39"/>
      <c r="D32" s="39"/>
      <c r="E32" s="39"/>
      <c r="F32" s="39"/>
      <c r="G32" s="39"/>
      <c r="H32" s="39">
        <v>4268</v>
      </c>
    </row>
    <row r="33" spans="1:8" x14ac:dyDescent="0.25">
      <c r="A33" s="38">
        <v>43918</v>
      </c>
      <c r="B33" s="39">
        <v>5170</v>
      </c>
      <c r="C33" s="39"/>
      <c r="D33" s="39"/>
      <c r="E33" s="39"/>
      <c r="F33" s="39"/>
      <c r="G33" s="39">
        <v>5170</v>
      </c>
      <c r="H33" s="70">
        <v>4961.8969166056868</v>
      </c>
    </row>
    <row r="34" spans="1:8" x14ac:dyDescent="0.25">
      <c r="A34" s="38">
        <v>43919</v>
      </c>
      <c r="B34" s="40">
        <v>5962</v>
      </c>
      <c r="C34" s="40"/>
      <c r="D34" s="40"/>
      <c r="E34" s="40"/>
      <c r="F34" s="40">
        <v>5962</v>
      </c>
      <c r="G34" s="69">
        <v>6044.5294341523841</v>
      </c>
      <c r="H34" s="39">
        <v>5670.1519871260143</v>
      </c>
    </row>
    <row r="35" spans="1:8" x14ac:dyDescent="0.25">
      <c r="A35" s="38">
        <v>43920</v>
      </c>
      <c r="B35" s="40">
        <v>6408</v>
      </c>
      <c r="C35" s="40"/>
      <c r="D35" s="40"/>
      <c r="E35" s="40">
        <v>6408</v>
      </c>
      <c r="F35" s="69">
        <v>6809.9784765581808</v>
      </c>
      <c r="G35" s="40">
        <v>6939.8691766441998</v>
      </c>
      <c r="H35" s="39">
        <v>6378.4070576463428</v>
      </c>
    </row>
    <row r="36" spans="1:8" x14ac:dyDescent="0.25">
      <c r="A36" s="38">
        <v>43921</v>
      </c>
      <c r="B36" s="40">
        <v>7443</v>
      </c>
      <c r="C36" s="40"/>
      <c r="D36" s="40">
        <v>7443</v>
      </c>
      <c r="E36" s="71">
        <v>6890.4548061901642</v>
      </c>
      <c r="F36" s="40">
        <v>7708.1093843476601</v>
      </c>
      <c r="G36" s="40">
        <v>7835.2089191360155</v>
      </c>
      <c r="H36" s="40">
        <v>7086.6621281666703</v>
      </c>
    </row>
    <row r="37" spans="1:8" x14ac:dyDescent="0.25">
      <c r="A37" s="38">
        <v>43922</v>
      </c>
      <c r="B37" s="40">
        <v>8251</v>
      </c>
      <c r="C37" s="40">
        <v>8251</v>
      </c>
      <c r="D37" s="69">
        <v>8335.1019777858601</v>
      </c>
      <c r="E37" s="40">
        <v>7372.1982491650906</v>
      </c>
      <c r="F37" s="40">
        <v>8606.2402921371395</v>
      </c>
      <c r="G37" s="40">
        <v>8730.5486616278322</v>
      </c>
      <c r="H37" s="40">
        <v>7794.9171986869987</v>
      </c>
    </row>
    <row r="38" spans="1:8" x14ac:dyDescent="0.25">
      <c r="A38" s="38">
        <v>43923</v>
      </c>
      <c r="B38" s="40"/>
      <c r="C38" s="40">
        <v>9127.9234775119403</v>
      </c>
      <c r="D38" s="40">
        <v>9279.2229355487016</v>
      </c>
      <c r="E38" s="40">
        <v>7853.9416921400179</v>
      </c>
      <c r="F38" s="40">
        <v>9504.3711999266179</v>
      </c>
      <c r="G38" s="40">
        <v>9625.888404119647</v>
      </c>
      <c r="H38" s="40">
        <v>8503.1722692073272</v>
      </c>
    </row>
    <row r="39" spans="1:8" x14ac:dyDescent="0.25">
      <c r="A39" s="38">
        <v>43924</v>
      </c>
      <c r="B39" s="40"/>
      <c r="C39" s="40">
        <v>9996.4367572452938</v>
      </c>
      <c r="D39" s="40">
        <v>10223.343893311543</v>
      </c>
      <c r="E39" s="40">
        <v>8335.6851351149453</v>
      </c>
      <c r="F39" s="40">
        <v>10402.502107716096</v>
      </c>
      <c r="G39" s="40">
        <v>10521.228146611462</v>
      </c>
      <c r="H39" s="40">
        <v>9211.4273397276556</v>
      </c>
    </row>
    <row r="40" spans="1:8" x14ac:dyDescent="0.25">
      <c r="A40" s="38">
        <v>43925</v>
      </c>
      <c r="B40" s="40"/>
      <c r="C40" s="40">
        <v>10864.950036978649</v>
      </c>
      <c r="D40" s="40">
        <v>11167.464851074386</v>
      </c>
      <c r="E40" s="40">
        <v>8817.4285780898717</v>
      </c>
      <c r="F40" s="40">
        <v>11300.633015505577</v>
      </c>
      <c r="G40" s="40">
        <v>11416.567889103279</v>
      </c>
      <c r="H40" s="40">
        <v>9919.6824102479841</v>
      </c>
    </row>
    <row r="41" spans="1:8" x14ac:dyDescent="0.25">
      <c r="A41" s="38">
        <v>43926</v>
      </c>
      <c r="B41" s="40"/>
      <c r="C41" s="40">
        <v>11733.463316712003</v>
      </c>
      <c r="D41" s="40">
        <v>12111.585808837226</v>
      </c>
      <c r="E41" s="40">
        <v>9299.1720210647982</v>
      </c>
      <c r="F41" s="40">
        <v>12198.763923295057</v>
      </c>
      <c r="G41" s="40">
        <v>12311.907631595095</v>
      </c>
      <c r="H41" s="40">
        <v>10627.937480768313</v>
      </c>
    </row>
    <row r="42" spans="1:8" x14ac:dyDescent="0.25">
      <c r="A42" s="38">
        <v>43927</v>
      </c>
      <c r="B42" s="40"/>
      <c r="C42" s="40">
        <v>12601.976596445356</v>
      </c>
      <c r="D42" s="40">
        <v>13055.706766600069</v>
      </c>
      <c r="E42" s="40">
        <v>9780.9154640397246</v>
      </c>
      <c r="F42" s="40">
        <v>13096.894831084535</v>
      </c>
      <c r="G42" s="40">
        <v>13207.24737408691</v>
      </c>
      <c r="H42" s="40">
        <v>11336.192551288639</v>
      </c>
    </row>
    <row r="43" spans="1:8" x14ac:dyDescent="0.25">
      <c r="A43" s="38">
        <v>43928</v>
      </c>
      <c r="B43" s="40"/>
      <c r="C43" s="40">
        <v>13470.489876178712</v>
      </c>
      <c r="D43" s="40">
        <v>13999.827724362913</v>
      </c>
      <c r="E43" s="40">
        <v>10262.658907014651</v>
      </c>
      <c r="F43" s="40">
        <v>13995.025738874014</v>
      </c>
      <c r="G43" s="40">
        <v>14102.587116578725</v>
      </c>
      <c r="H43" s="40">
        <v>12044.447621808968</v>
      </c>
    </row>
    <row r="44" spans="1:8" x14ac:dyDescent="0.25">
      <c r="A44" s="38">
        <v>43929</v>
      </c>
      <c r="B44" s="40"/>
      <c r="C44" s="40">
        <v>14339.003155912065</v>
      </c>
      <c r="D44" s="40">
        <v>14943.948682125752</v>
      </c>
      <c r="E44" s="40">
        <v>10744.402349989577</v>
      </c>
      <c r="F44" s="40">
        <v>14893.156646663494</v>
      </c>
      <c r="G44" s="40">
        <v>14997.926859070543</v>
      </c>
      <c r="H44" s="40">
        <v>12752.702692329296</v>
      </c>
    </row>
    <row r="45" spans="1:8" x14ac:dyDescent="0.25">
      <c r="A45" s="38">
        <v>43930</v>
      </c>
      <c r="B45" s="40"/>
      <c r="C45" s="40">
        <v>15207.516435645419</v>
      </c>
      <c r="D45" s="40">
        <v>15888.069639888596</v>
      </c>
      <c r="E45" s="40">
        <v>11226.145792964504</v>
      </c>
      <c r="F45" s="40">
        <v>15791.287554452974</v>
      </c>
      <c r="G45" s="40">
        <v>15893.266601562358</v>
      </c>
      <c r="H45" s="40">
        <v>13460.957762849624</v>
      </c>
    </row>
    <row r="46" spans="1:8" x14ac:dyDescent="0.25">
      <c r="A46" s="38">
        <v>43931</v>
      </c>
      <c r="B46" s="40"/>
      <c r="C46" s="40">
        <v>16076.029715378772</v>
      </c>
      <c r="D46" s="40">
        <v>16832.190597651435</v>
      </c>
      <c r="E46" s="40">
        <v>11707.88923593943</v>
      </c>
      <c r="F46" s="40">
        <v>16689.418462242451</v>
      </c>
      <c r="G46" s="40">
        <v>16788.606344054173</v>
      </c>
      <c r="H46" s="40">
        <v>14169.212833369951</v>
      </c>
    </row>
    <row r="47" spans="1:8" x14ac:dyDescent="0.25">
      <c r="A47" s="38">
        <v>43932</v>
      </c>
      <c r="B47" s="40"/>
      <c r="C47" s="40">
        <v>16944.542995112126</v>
      </c>
      <c r="D47" s="40">
        <v>17776.311555414279</v>
      </c>
      <c r="E47" s="40">
        <v>12189.632678914357</v>
      </c>
      <c r="F47" s="40">
        <v>17587.549370031931</v>
      </c>
      <c r="G47" s="40">
        <v>17683.946086545988</v>
      </c>
      <c r="H47" s="40">
        <v>14877.46790389028</v>
      </c>
    </row>
    <row r="48" spans="1:8" x14ac:dyDescent="0.25">
      <c r="A48" s="38">
        <v>43933</v>
      </c>
      <c r="B48" s="40"/>
      <c r="C48" s="40">
        <v>17813.056274845483</v>
      </c>
      <c r="D48" s="40">
        <v>18720.432513177122</v>
      </c>
      <c r="E48" s="40">
        <v>12671.376121889283</v>
      </c>
      <c r="F48" s="40">
        <v>18485.680277821411</v>
      </c>
      <c r="G48" s="40">
        <v>18579.285829037806</v>
      </c>
      <c r="H48" s="40">
        <v>15585.722974410608</v>
      </c>
    </row>
    <row r="49" spans="1:8" x14ac:dyDescent="0.25">
      <c r="A49" s="38">
        <v>43934</v>
      </c>
      <c r="B49" s="40"/>
      <c r="C49" s="40">
        <v>18681.569554578833</v>
      </c>
      <c r="D49" s="40">
        <v>19664.553470939962</v>
      </c>
      <c r="E49" s="40">
        <v>13153.119564864211</v>
      </c>
      <c r="F49" s="40">
        <v>19383.811185610892</v>
      </c>
      <c r="G49" s="40">
        <v>19474.625571529621</v>
      </c>
      <c r="H49" s="40">
        <v>16293.978044930936</v>
      </c>
    </row>
    <row r="50" spans="1:8" x14ac:dyDescent="0.25">
      <c r="A50" s="38">
        <v>43935</v>
      </c>
      <c r="B50" s="40"/>
      <c r="C50" s="40">
        <v>19550.08283431219</v>
      </c>
      <c r="D50" s="40">
        <v>20608.674428702805</v>
      </c>
      <c r="E50" s="40">
        <v>13634.863007839138</v>
      </c>
      <c r="F50" s="40">
        <v>20281.942093400368</v>
      </c>
      <c r="G50" s="40">
        <v>20369.965314021436</v>
      </c>
      <c r="H50" s="40">
        <v>17002.233115451265</v>
      </c>
    </row>
    <row r="51" spans="1:8" x14ac:dyDescent="0.25">
      <c r="A51" s="38">
        <v>43936</v>
      </c>
      <c r="B51" s="40"/>
      <c r="C51" s="40">
        <v>20418.596114045544</v>
      </c>
      <c r="D51" s="40">
        <v>21552.795386465648</v>
      </c>
      <c r="E51" s="40">
        <v>14116.606450814064</v>
      </c>
      <c r="F51" s="40">
        <v>21180.073001189849</v>
      </c>
      <c r="G51" s="40">
        <v>21265.305056513251</v>
      </c>
      <c r="H51" s="40">
        <v>17710.48818597159</v>
      </c>
    </row>
    <row r="52" spans="1:8" x14ac:dyDescent="0.25">
      <c r="A52" s="38">
        <v>43937</v>
      </c>
      <c r="B52" s="40"/>
      <c r="C52" s="40">
        <v>21287.109393778897</v>
      </c>
      <c r="D52" s="40">
        <v>22496.916344228488</v>
      </c>
      <c r="E52" s="40">
        <v>14598.349893788991</v>
      </c>
      <c r="F52" s="40">
        <v>22078.203908979329</v>
      </c>
      <c r="G52" s="40">
        <v>22160.644799005069</v>
      </c>
      <c r="H52" s="40">
        <v>18418.743256491922</v>
      </c>
    </row>
    <row r="53" spans="1:8" x14ac:dyDescent="0.25">
      <c r="A53" s="38">
        <v>43938</v>
      </c>
      <c r="B53" s="40"/>
      <c r="C53" s="40">
        <v>22155.622673512251</v>
      </c>
      <c r="D53" s="40">
        <v>23441.037301991331</v>
      </c>
      <c r="E53" s="40">
        <v>15080.093336763917</v>
      </c>
      <c r="F53" s="40">
        <v>22976.334816768809</v>
      </c>
      <c r="G53" s="40">
        <v>23055.984541496884</v>
      </c>
      <c r="H53" s="40">
        <v>19126.998327012247</v>
      </c>
    </row>
    <row r="54" spans="1:8" x14ac:dyDescent="0.25">
      <c r="A54" s="38">
        <v>43939</v>
      </c>
      <c r="B54" s="40"/>
      <c r="C54" s="40">
        <v>23024.135953245604</v>
      </c>
      <c r="D54" s="40">
        <v>24385.158259754171</v>
      </c>
      <c r="E54" s="40">
        <v>15561.836779738844</v>
      </c>
      <c r="F54" s="40">
        <v>23874.465724558286</v>
      </c>
      <c r="G54" s="40">
        <v>23951.324283988699</v>
      </c>
      <c r="H54" s="40">
        <v>19835.253397532579</v>
      </c>
    </row>
    <row r="55" spans="1:8" x14ac:dyDescent="0.25">
      <c r="A55" s="38">
        <v>43940</v>
      </c>
      <c r="B55" s="40"/>
      <c r="C55" s="40">
        <v>23892.649232978958</v>
      </c>
      <c r="D55" s="40">
        <v>25329.279217517014</v>
      </c>
      <c r="E55" s="40">
        <v>16043.58022271377</v>
      </c>
      <c r="F55" s="40">
        <v>24772.596632347766</v>
      </c>
      <c r="G55" s="40">
        <v>24846.664026480517</v>
      </c>
      <c r="H55" s="40">
        <v>20543.508468052903</v>
      </c>
    </row>
    <row r="56" spans="1:8" x14ac:dyDescent="0.25">
      <c r="A56" s="38">
        <v>43941</v>
      </c>
      <c r="B56" s="40"/>
      <c r="C56" s="40">
        <v>24761.162512712312</v>
      </c>
      <c r="D56" s="40">
        <v>26273.400175279854</v>
      </c>
      <c r="E56" s="40">
        <v>16525.323665688698</v>
      </c>
      <c r="F56" s="40">
        <v>25670.727540137246</v>
      </c>
      <c r="G56" s="40">
        <v>25742.003768972332</v>
      </c>
      <c r="H56" s="40">
        <v>21251.763538573236</v>
      </c>
    </row>
    <row r="57" spans="1:8" x14ac:dyDescent="0.25">
      <c r="A57" s="38">
        <v>43942</v>
      </c>
      <c r="B57" s="40"/>
      <c r="C57" s="40">
        <v>25629.675792445665</v>
      </c>
      <c r="D57" s="40">
        <v>27217.521133042697</v>
      </c>
      <c r="E57" s="40">
        <v>17007.067108663625</v>
      </c>
      <c r="F57" s="40">
        <v>26568.858447926727</v>
      </c>
      <c r="G57" s="40">
        <v>26637.343511464147</v>
      </c>
      <c r="H57" s="40">
        <v>21960.01860909356</v>
      </c>
    </row>
    <row r="58" spans="1:8" x14ac:dyDescent="0.25">
      <c r="A58" s="38">
        <v>43943</v>
      </c>
      <c r="B58" s="40"/>
      <c r="C58" s="40">
        <v>26498.189072179022</v>
      </c>
      <c r="D58" s="40">
        <v>28161.642090805541</v>
      </c>
      <c r="E58" s="40">
        <v>17488.810551638551</v>
      </c>
      <c r="F58" s="40">
        <v>27466.989355716203</v>
      </c>
      <c r="G58" s="40">
        <v>27532.683253955962</v>
      </c>
      <c r="H58" s="40">
        <v>22668.273679613892</v>
      </c>
    </row>
    <row r="59" spans="1:8" x14ac:dyDescent="0.25">
      <c r="A59" s="38">
        <v>43944</v>
      </c>
      <c r="B59" s="40"/>
      <c r="C59" s="40">
        <v>27366.702351912376</v>
      </c>
      <c r="D59" s="40">
        <v>29105.76304856838</v>
      </c>
      <c r="E59" s="40">
        <v>17970.553994613478</v>
      </c>
      <c r="F59" s="40">
        <v>28365.120263505683</v>
      </c>
      <c r="G59" s="40">
        <v>28428.022996447777</v>
      </c>
      <c r="H59" s="40">
        <v>23376.528750134217</v>
      </c>
    </row>
    <row r="60" spans="1:8" x14ac:dyDescent="0.25">
      <c r="A60" s="38">
        <v>43945</v>
      </c>
      <c r="B60" s="40"/>
      <c r="C60" s="40">
        <v>28235.215631645729</v>
      </c>
      <c r="D60" s="40">
        <v>30049.884006331224</v>
      </c>
      <c r="E60" s="40">
        <v>18452.297437588404</v>
      </c>
      <c r="F60" s="40">
        <v>29263.251171295164</v>
      </c>
      <c r="G60" s="40">
        <v>29323.362738939595</v>
      </c>
      <c r="H60" s="40">
        <v>24084.783820654542</v>
      </c>
    </row>
    <row r="61" spans="1:8" x14ac:dyDescent="0.25">
      <c r="A61" s="38">
        <v>43946</v>
      </c>
      <c r="B61" s="40"/>
      <c r="C61" s="40">
        <v>29103.728911379083</v>
      </c>
      <c r="D61" s="40">
        <v>30994.004964094067</v>
      </c>
      <c r="E61" s="40">
        <v>18934.040880563331</v>
      </c>
      <c r="F61" s="40">
        <v>30161.38207908464</v>
      </c>
      <c r="G61" s="40">
        <v>30218.70248143141</v>
      </c>
      <c r="H61" s="40">
        <v>24793.038891174874</v>
      </c>
    </row>
    <row r="62" spans="1:8" x14ac:dyDescent="0.25">
      <c r="A62" s="38">
        <v>43947</v>
      </c>
      <c r="B62" s="40"/>
      <c r="C62" s="40">
        <v>29972.242191112437</v>
      </c>
      <c r="D62" s="40">
        <v>31938.125921856907</v>
      </c>
      <c r="E62" s="40">
        <v>19415.784323538257</v>
      </c>
      <c r="F62" s="40">
        <v>31059.512986874121</v>
      </c>
      <c r="G62" s="40">
        <v>31114.042223923225</v>
      </c>
      <c r="H62" s="40">
        <v>25501.293961695199</v>
      </c>
    </row>
    <row r="63" spans="1:8" x14ac:dyDescent="0.25">
      <c r="A63" s="38">
        <v>43948</v>
      </c>
      <c r="B63" s="40"/>
      <c r="C63" s="40">
        <v>30840.75547084579</v>
      </c>
      <c r="D63" s="40">
        <v>32882.24687961975</v>
      </c>
      <c r="E63" s="40">
        <v>19897.527766513187</v>
      </c>
      <c r="F63" s="40">
        <v>31957.643894663601</v>
      </c>
      <c r="G63" s="40">
        <v>32009.381966415043</v>
      </c>
      <c r="H63" s="40">
        <v>26209.549032215531</v>
      </c>
    </row>
    <row r="64" spans="1:8" x14ac:dyDescent="0.25">
      <c r="A64" s="38">
        <v>43949</v>
      </c>
      <c r="B64" s="40"/>
      <c r="C64" s="40">
        <v>31709.268750579144</v>
      </c>
      <c r="D64" s="40">
        <v>33826.367837382597</v>
      </c>
      <c r="E64" s="40">
        <v>20379.271209488114</v>
      </c>
      <c r="F64" s="40">
        <v>32855.774802453081</v>
      </c>
      <c r="G64" s="40">
        <v>32904.721708906858</v>
      </c>
      <c r="H64" s="40">
        <v>26917.804102735856</v>
      </c>
    </row>
    <row r="65" spans="1:8" x14ac:dyDescent="0.25">
      <c r="A65" s="38">
        <v>43950</v>
      </c>
      <c r="B65" s="40"/>
      <c r="C65" s="40">
        <v>32577.782030312501</v>
      </c>
      <c r="D65" s="40">
        <v>34770.488795145437</v>
      </c>
      <c r="E65" s="40">
        <v>20861.01465246304</v>
      </c>
      <c r="F65" s="40">
        <v>33753.905710242558</v>
      </c>
      <c r="G65" s="40">
        <v>33800.061451398673</v>
      </c>
      <c r="H65" s="40">
        <v>27626.059173256188</v>
      </c>
    </row>
    <row r="66" spans="1:8" x14ac:dyDescent="0.25">
      <c r="A66" s="41">
        <v>43951</v>
      </c>
      <c r="B66" s="40"/>
      <c r="C66" s="40">
        <v>33446.295310045854</v>
      </c>
      <c r="D66" s="40">
        <v>35714.609752908276</v>
      </c>
      <c r="E66" s="40">
        <v>21342.758095437966</v>
      </c>
      <c r="F66" s="40">
        <v>34652.036618032034</v>
      </c>
      <c r="G66" s="40">
        <v>34695.401193890488</v>
      </c>
      <c r="H66" s="40">
        <v>28334.314243776513</v>
      </c>
    </row>
    <row r="67" spans="1:8" x14ac:dyDescent="0.25">
      <c r="A67" s="41">
        <v>43952</v>
      </c>
      <c r="B67" s="68"/>
      <c r="C67" s="68">
        <v>34314.808589779204</v>
      </c>
      <c r="D67" s="68"/>
      <c r="E67" s="68"/>
      <c r="F67" s="68"/>
      <c r="G67" s="68"/>
      <c r="H67" s="68"/>
    </row>
    <row r="68" spans="1:8" x14ac:dyDescent="0.25">
      <c r="A68" s="41">
        <v>43953</v>
      </c>
      <c r="B68" s="68"/>
      <c r="C68" s="68">
        <v>35183.321869512562</v>
      </c>
      <c r="D68" s="68"/>
      <c r="E68" s="68"/>
      <c r="F68" s="68"/>
      <c r="G68" s="68"/>
      <c r="H68" s="68"/>
    </row>
    <row r="69" spans="1:8" x14ac:dyDescent="0.25">
      <c r="A69" s="41">
        <v>43954</v>
      </c>
      <c r="B69" s="68"/>
      <c r="C69" s="68">
        <v>36051.835149245919</v>
      </c>
      <c r="D69" s="68"/>
      <c r="E69" s="68"/>
      <c r="F69" s="68"/>
      <c r="G69" s="68"/>
      <c r="H69" s="68"/>
    </row>
    <row r="70" spans="1:8" x14ac:dyDescent="0.25">
      <c r="A70" s="41">
        <v>43955</v>
      </c>
      <c r="B70" s="68"/>
      <c r="C70" s="68">
        <v>36920.348428979269</v>
      </c>
      <c r="D70" s="68"/>
      <c r="E70" s="68"/>
      <c r="F70" s="68"/>
      <c r="G70" s="68"/>
      <c r="H70" s="68"/>
    </row>
    <row r="71" spans="1:8" x14ac:dyDescent="0.25">
      <c r="A71" s="41">
        <v>43956</v>
      </c>
      <c r="B71" s="68"/>
      <c r="C71" s="68">
        <v>37788.861708712619</v>
      </c>
      <c r="D71" s="68"/>
      <c r="E71" s="68"/>
      <c r="F71" s="68"/>
      <c r="G71" s="68"/>
      <c r="H71" s="68"/>
    </row>
    <row r="72" spans="1:8" x14ac:dyDescent="0.25">
      <c r="A72" s="41">
        <v>43957</v>
      </c>
      <c r="B72" s="68"/>
      <c r="C72" s="68">
        <v>38657.374988445976</v>
      </c>
      <c r="D72" s="68"/>
      <c r="E72" s="68"/>
      <c r="F72" s="68"/>
      <c r="G72" s="68"/>
      <c r="H72" s="68"/>
    </row>
    <row r="73" spans="1:8" x14ac:dyDescent="0.25">
      <c r="A73" s="41">
        <v>43958</v>
      </c>
      <c r="B73" s="68"/>
      <c r="C73" s="68">
        <v>39525.888268179333</v>
      </c>
      <c r="D73" s="68"/>
      <c r="E73" s="68"/>
      <c r="F73" s="68"/>
      <c r="G73" s="68"/>
      <c r="H73" s="68"/>
    </row>
    <row r="74" spans="1:8" x14ac:dyDescent="0.25">
      <c r="A74" s="41">
        <v>43959</v>
      </c>
      <c r="B74" s="68"/>
      <c r="C74" s="68">
        <v>40394.401547912683</v>
      </c>
      <c r="D74" s="68"/>
      <c r="E74" s="68"/>
      <c r="F74" s="68"/>
      <c r="G74" s="68"/>
      <c r="H74" s="68"/>
    </row>
    <row r="75" spans="1:8" x14ac:dyDescent="0.25">
      <c r="A75" s="41">
        <v>43960</v>
      </c>
      <c r="B75" s="68"/>
      <c r="C75" s="68">
        <v>41262.914827646033</v>
      </c>
      <c r="D75" s="68"/>
      <c r="E75" s="68"/>
      <c r="F75" s="68"/>
      <c r="G75" s="68"/>
      <c r="H75" s="68"/>
    </row>
    <row r="76" spans="1:8" x14ac:dyDescent="0.25">
      <c r="A76" s="41">
        <v>43961</v>
      </c>
      <c r="B76" s="68"/>
      <c r="C76" s="68">
        <v>42131.428107379397</v>
      </c>
      <c r="D76" s="68"/>
      <c r="E76" s="68"/>
      <c r="F76" s="68"/>
      <c r="G76" s="68"/>
      <c r="H76" s="68"/>
    </row>
    <row r="77" spans="1:8" x14ac:dyDescent="0.25">
      <c r="A77" s="41">
        <v>43962</v>
      </c>
      <c r="B77" s="68"/>
      <c r="C77" s="68">
        <v>42999.941387112747</v>
      </c>
      <c r="D77" s="68"/>
      <c r="E77" s="68"/>
      <c r="F77" s="68"/>
      <c r="G77" s="68"/>
      <c r="H77" s="68"/>
    </row>
    <row r="78" spans="1:8" x14ac:dyDescent="0.25">
      <c r="A78" s="41">
        <v>43963</v>
      </c>
      <c r="B78" s="68"/>
      <c r="C78" s="68">
        <v>43868.454666846097</v>
      </c>
      <c r="D78" s="68"/>
      <c r="E78" s="68"/>
      <c r="F78" s="68"/>
      <c r="G78" s="68"/>
      <c r="H78" s="68"/>
    </row>
    <row r="79" spans="1:8" x14ac:dyDescent="0.25">
      <c r="A79" s="41">
        <v>43964</v>
      </c>
      <c r="B79" s="68"/>
      <c r="C79" s="68">
        <v>44736.967946579462</v>
      </c>
      <c r="D79" s="68"/>
      <c r="E79" s="68"/>
      <c r="F79" s="68"/>
      <c r="G79" s="68"/>
      <c r="H79" s="68"/>
    </row>
    <row r="80" spans="1:8" x14ac:dyDescent="0.25">
      <c r="A80" s="41">
        <v>43965</v>
      </c>
      <c r="B80" s="68"/>
      <c r="C80" s="68">
        <v>45605.481226312811</v>
      </c>
      <c r="D80" s="68"/>
      <c r="E80" s="68"/>
      <c r="F80" s="68"/>
      <c r="G80" s="68"/>
      <c r="H80" s="68"/>
    </row>
    <row r="81" spans="1:8" x14ac:dyDescent="0.25">
      <c r="A81" s="41">
        <v>43966</v>
      </c>
      <c r="B81" s="68"/>
      <c r="C81" s="68">
        <v>46473.994506046161</v>
      </c>
      <c r="D81" s="68"/>
      <c r="E81" s="68"/>
      <c r="F81" s="68"/>
      <c r="G81" s="68"/>
      <c r="H81" s="68"/>
    </row>
    <row r="82" spans="1:8" x14ac:dyDescent="0.25">
      <c r="A82" s="41">
        <v>43967</v>
      </c>
      <c r="B82" s="68"/>
      <c r="C82" s="68">
        <v>47342.507785779511</v>
      </c>
      <c r="D82" s="68"/>
      <c r="E82" s="68"/>
      <c r="F82" s="68"/>
      <c r="G82" s="68"/>
      <c r="H82" s="68"/>
    </row>
    <row r="83" spans="1:8" x14ac:dyDescent="0.25">
      <c r="A83" s="41">
        <v>43968</v>
      </c>
      <c r="B83" s="68"/>
      <c r="C83" s="68">
        <v>48211.021065512876</v>
      </c>
      <c r="D83" s="68"/>
      <c r="E83" s="68"/>
      <c r="F83" s="68"/>
      <c r="G83" s="68"/>
      <c r="H83" s="68"/>
    </row>
    <row r="84" spans="1:8" x14ac:dyDescent="0.25">
      <c r="A84" s="41">
        <v>43969</v>
      </c>
      <c r="B84" s="68"/>
      <c r="C84" s="68">
        <v>49079.534345246226</v>
      </c>
      <c r="D84" s="68"/>
      <c r="E84" s="68"/>
      <c r="F84" s="68"/>
      <c r="G84" s="68"/>
      <c r="H84" s="68"/>
    </row>
    <row r="85" spans="1:8" x14ac:dyDescent="0.25">
      <c r="A85" s="41">
        <v>43970</v>
      </c>
      <c r="B85" s="68"/>
      <c r="C85" s="68">
        <v>49948.047624979576</v>
      </c>
      <c r="D85" s="68"/>
      <c r="E85" s="68"/>
      <c r="F85" s="68"/>
      <c r="G85" s="68"/>
      <c r="H85" s="68"/>
    </row>
    <row r="86" spans="1:8" x14ac:dyDescent="0.25">
      <c r="A86" s="41">
        <v>43971</v>
      </c>
      <c r="B86" s="68"/>
      <c r="C86" s="68">
        <v>50816.56090471294</v>
      </c>
      <c r="D86" s="68"/>
      <c r="E86" s="68"/>
      <c r="F86" s="68"/>
      <c r="G86" s="68"/>
      <c r="H86" s="68"/>
    </row>
    <row r="87" spans="1:8" x14ac:dyDescent="0.25">
      <c r="A87" s="41">
        <v>43972</v>
      </c>
      <c r="B87" s="68"/>
      <c r="C87" s="68">
        <v>51685.07418444629</v>
      </c>
      <c r="D87" s="68"/>
      <c r="E87" s="68"/>
      <c r="F87" s="68"/>
      <c r="G87" s="68"/>
      <c r="H87" s="68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ADB0-8081-42B3-8A6B-B1B1C833C1BE}">
  <dimension ref="A1:H66"/>
  <sheetViews>
    <sheetView workbookViewId="0">
      <selection activeCell="C2" sqref="C2:C66"/>
    </sheetView>
  </sheetViews>
  <sheetFormatPr defaultRowHeight="15" x14ac:dyDescent="0.25"/>
  <cols>
    <col min="1" max="1" width="11" customWidth="1"/>
    <col min="3" max="3" width="10.5703125" customWidth="1"/>
    <col min="4" max="4" width="25.28515625" customWidth="1"/>
    <col min="5" max="5" width="25.42578125" customWidth="1"/>
    <col min="7" max="7" width="10.140625" customWidth="1"/>
    <col min="8" max="8" width="8.28515625" customWidth="1"/>
  </cols>
  <sheetData>
    <row r="1" spans="1:8" x14ac:dyDescent="0.25">
      <c r="A1" t="s">
        <v>40</v>
      </c>
      <c r="B1" t="s">
        <v>34</v>
      </c>
      <c r="C1" t="s">
        <v>41</v>
      </c>
      <c r="D1" t="s">
        <v>42</v>
      </c>
      <c r="E1" t="s">
        <v>43</v>
      </c>
      <c r="G1" t="s">
        <v>44</v>
      </c>
      <c r="H1" t="s">
        <v>45</v>
      </c>
    </row>
    <row r="2" spans="1:8" x14ac:dyDescent="0.25">
      <c r="A2" s="24">
        <v>43887</v>
      </c>
      <c r="B2" s="33">
        <v>0</v>
      </c>
      <c r="G2" t="s">
        <v>46</v>
      </c>
      <c r="H2" s="25">
        <f>_xlfn.FORECAST.ETS.STAT($B$2:$B$36,$A$2:$A$36,1,1,1)</f>
        <v>0.9</v>
      </c>
    </row>
    <row r="3" spans="1:8" x14ac:dyDescent="0.25">
      <c r="A3" s="24">
        <v>43888</v>
      </c>
      <c r="B3" s="33">
        <v>0</v>
      </c>
      <c r="G3" t="s">
        <v>47</v>
      </c>
      <c r="H3" s="25">
        <f>_xlfn.FORECAST.ETS.STAT($B$2:$B$36,$A$2:$A$36,2,1,1)</f>
        <v>0.89900000000000002</v>
      </c>
    </row>
    <row r="4" spans="1:8" x14ac:dyDescent="0.25">
      <c r="A4" s="24">
        <v>43889</v>
      </c>
      <c r="B4" s="33">
        <v>0</v>
      </c>
      <c r="G4" t="s">
        <v>48</v>
      </c>
      <c r="H4" s="25">
        <f>_xlfn.FORECAST.ETS.STAT($B$2:$B$36,$A$2:$A$36,3,1,1)</f>
        <v>2.2204460492503131E-16</v>
      </c>
    </row>
    <row r="5" spans="1:8" x14ac:dyDescent="0.25">
      <c r="A5" s="24">
        <v>43890</v>
      </c>
      <c r="B5" s="33">
        <v>0</v>
      </c>
      <c r="G5" t="s">
        <v>49</v>
      </c>
      <c r="H5" s="25">
        <f>_xlfn.FORECAST.ETS.STAT($B$2:$B$36,$A$2:$A$36,4,1,1)</f>
        <v>3.7180591513089656</v>
      </c>
    </row>
    <row r="6" spans="1:8" x14ac:dyDescent="0.25">
      <c r="A6" s="24">
        <v>43891</v>
      </c>
      <c r="B6" s="33">
        <v>0</v>
      </c>
      <c r="G6" t="s">
        <v>50</v>
      </c>
      <c r="H6" s="25">
        <f>_xlfn.FORECAST.ETS.STAT($B$2:$B$36,$A$2:$A$36,5,1,1)</f>
        <v>4.9333207683775762E-2</v>
      </c>
    </row>
    <row r="7" spans="1:8" x14ac:dyDescent="0.25">
      <c r="A7" s="24">
        <v>43892</v>
      </c>
      <c r="B7" s="33">
        <v>2</v>
      </c>
      <c r="G7" t="s">
        <v>51</v>
      </c>
      <c r="H7" s="25">
        <f>_xlfn.FORECAST.ETS.STAT($B$2:$B$36,$A$2:$A$36,6,1,1)</f>
        <v>198.29648806981152</v>
      </c>
    </row>
    <row r="8" spans="1:8" x14ac:dyDescent="0.25">
      <c r="A8" s="24">
        <v>43893</v>
      </c>
      <c r="B8" s="33">
        <v>4</v>
      </c>
      <c r="G8" t="s">
        <v>52</v>
      </c>
      <c r="H8" s="25">
        <f>_xlfn.FORECAST.ETS.STAT($B$2:$B$36,$A$2:$A$36,7,1,1)</f>
        <v>248.15349997548472</v>
      </c>
    </row>
    <row r="9" spans="1:8" x14ac:dyDescent="0.25">
      <c r="A9" s="24">
        <v>43894</v>
      </c>
      <c r="B9" s="33">
        <v>6</v>
      </c>
    </row>
    <row r="10" spans="1:8" x14ac:dyDescent="0.25">
      <c r="A10" s="24">
        <v>43895</v>
      </c>
      <c r="B10" s="33">
        <v>9</v>
      </c>
    </row>
    <row r="11" spans="1:8" x14ac:dyDescent="0.25">
      <c r="A11" s="24">
        <v>43896</v>
      </c>
      <c r="B11" s="33">
        <v>13</v>
      </c>
    </row>
    <row r="12" spans="1:8" x14ac:dyDescent="0.25">
      <c r="A12" s="24">
        <v>43897</v>
      </c>
      <c r="B12" s="33">
        <v>21</v>
      </c>
    </row>
    <row r="13" spans="1:8" x14ac:dyDescent="0.25">
      <c r="A13" s="24">
        <v>43898</v>
      </c>
      <c r="B13" s="33">
        <v>30</v>
      </c>
    </row>
    <row r="14" spans="1:8" x14ac:dyDescent="0.25">
      <c r="A14" s="24">
        <v>43899</v>
      </c>
      <c r="B14" s="33">
        <v>39</v>
      </c>
    </row>
    <row r="15" spans="1:8" x14ac:dyDescent="0.25">
      <c r="A15" s="24">
        <v>43900</v>
      </c>
      <c r="B15" s="33">
        <v>41</v>
      </c>
    </row>
    <row r="16" spans="1:8" x14ac:dyDescent="0.25">
      <c r="A16" s="24">
        <v>43901</v>
      </c>
      <c r="B16" s="33">
        <v>59</v>
      </c>
    </row>
    <row r="17" spans="1:2" x14ac:dyDescent="0.25">
      <c r="A17" s="24">
        <v>43902</v>
      </c>
      <c r="B17" s="33">
        <v>78</v>
      </c>
    </row>
    <row r="18" spans="1:2" x14ac:dyDescent="0.25">
      <c r="A18" s="24">
        <v>43903</v>
      </c>
      <c r="B18" s="33">
        <v>112</v>
      </c>
    </row>
    <row r="19" spans="1:2" x14ac:dyDescent="0.25">
      <c r="A19" s="24">
        <v>43904</v>
      </c>
      <c r="B19" s="33">
        <v>169</v>
      </c>
    </row>
    <row r="20" spans="1:2" x14ac:dyDescent="0.25">
      <c r="A20" s="24">
        <v>43905</v>
      </c>
      <c r="B20" s="33">
        <v>245</v>
      </c>
    </row>
    <row r="21" spans="1:2" x14ac:dyDescent="0.25">
      <c r="A21" s="24">
        <v>43906</v>
      </c>
      <c r="B21" s="33">
        <v>331</v>
      </c>
    </row>
    <row r="22" spans="1:2" x14ac:dyDescent="0.25">
      <c r="A22" s="24">
        <v>43907</v>
      </c>
      <c r="B22" s="33">
        <v>448</v>
      </c>
    </row>
    <row r="23" spans="1:2" x14ac:dyDescent="0.25">
      <c r="A23" s="24">
        <v>43908</v>
      </c>
      <c r="B23" s="33">
        <v>642</v>
      </c>
    </row>
    <row r="24" spans="1:2" x14ac:dyDescent="0.25">
      <c r="A24" s="24">
        <v>43909</v>
      </c>
      <c r="B24" s="33">
        <v>785</v>
      </c>
    </row>
    <row r="25" spans="1:2" x14ac:dyDescent="0.25">
      <c r="A25" s="24">
        <v>43910</v>
      </c>
      <c r="B25" s="33">
        <v>1020</v>
      </c>
    </row>
    <row r="26" spans="1:2" x14ac:dyDescent="0.25">
      <c r="A26" s="24">
        <v>43911</v>
      </c>
      <c r="B26" s="33">
        <v>1280</v>
      </c>
    </row>
    <row r="27" spans="1:2" x14ac:dyDescent="0.25">
      <c r="A27" s="24">
        <v>43912</v>
      </c>
      <c r="B27" s="33">
        <v>1600</v>
      </c>
    </row>
    <row r="28" spans="1:2" x14ac:dyDescent="0.25">
      <c r="A28" s="24">
        <v>43913</v>
      </c>
      <c r="B28" s="33">
        <v>2060</v>
      </c>
    </row>
    <row r="29" spans="1:2" x14ac:dyDescent="0.25">
      <c r="A29" s="24">
        <v>43914</v>
      </c>
      <c r="B29" s="33">
        <v>2362</v>
      </c>
    </row>
    <row r="30" spans="1:2" x14ac:dyDescent="0.25">
      <c r="A30" s="24">
        <v>43915</v>
      </c>
      <c r="B30" s="33">
        <v>2995</v>
      </c>
    </row>
    <row r="31" spans="1:2" x14ac:dyDescent="0.25">
      <c r="A31" s="24">
        <v>43916</v>
      </c>
      <c r="B31" s="33">
        <v>3544</v>
      </c>
    </row>
    <row r="32" spans="1:2" x14ac:dyDescent="0.25">
      <c r="A32" s="24">
        <v>43917</v>
      </c>
      <c r="B32" s="33">
        <v>4268</v>
      </c>
    </row>
    <row r="33" spans="1:5" x14ac:dyDescent="0.25">
      <c r="A33" s="24">
        <v>43918</v>
      </c>
      <c r="B33" s="33">
        <v>5170</v>
      </c>
    </row>
    <row r="34" spans="1:5" x14ac:dyDescent="0.25">
      <c r="A34" s="24">
        <v>43919</v>
      </c>
      <c r="B34" s="33">
        <v>5962</v>
      </c>
    </row>
    <row r="35" spans="1:5" x14ac:dyDescent="0.25">
      <c r="A35" s="24">
        <v>43920</v>
      </c>
      <c r="B35" s="33">
        <v>6408</v>
      </c>
    </row>
    <row r="36" spans="1:5" x14ac:dyDescent="0.25">
      <c r="A36" s="24">
        <v>43921</v>
      </c>
      <c r="B36" s="33">
        <v>7443</v>
      </c>
      <c r="C36" s="33">
        <v>7443</v>
      </c>
      <c r="D36" s="33">
        <v>7443</v>
      </c>
      <c r="E36" s="33">
        <v>7443</v>
      </c>
    </row>
    <row r="37" spans="1:5" x14ac:dyDescent="0.25">
      <c r="A37" s="24">
        <v>43922</v>
      </c>
      <c r="C37" s="33">
        <f t="shared" ref="C37:C66" si="0">_xlfn.FORECAST.ETS(A37,$B$2:$B$36,$A$2:$A$36,1,1)</f>
        <v>8335.1019777858601</v>
      </c>
      <c r="D37" s="33">
        <f t="shared" ref="D37:D66" si="1">C37-_xlfn.FORECAST.ETS.CONFINT(A37,$B$2:$B$36,$A$2:$A$36,0.95,1,1)</f>
        <v>8065.1553473225358</v>
      </c>
      <c r="E37" s="33">
        <f t="shared" ref="E37:E66" si="2">C37+_xlfn.FORECAST.ETS.CONFINT(A37,$B$2:$B$36,$A$2:$A$36,0.95,1,1)</f>
        <v>8605.0486082491843</v>
      </c>
    </row>
    <row r="38" spans="1:5" x14ac:dyDescent="0.25">
      <c r="A38" s="24">
        <v>43923</v>
      </c>
      <c r="C38" s="33">
        <f t="shared" si="0"/>
        <v>9279.2229355487016</v>
      </c>
      <c r="D38" s="33">
        <f t="shared" si="1"/>
        <v>8723.6047628824726</v>
      </c>
      <c r="E38" s="33">
        <f t="shared" si="2"/>
        <v>9834.8411082149305</v>
      </c>
    </row>
    <row r="39" spans="1:5" x14ac:dyDescent="0.25">
      <c r="A39" s="24">
        <v>43924</v>
      </c>
      <c r="C39" s="33">
        <f t="shared" si="0"/>
        <v>10223.343893311543</v>
      </c>
      <c r="D39" s="33">
        <f t="shared" si="1"/>
        <v>9307.2894392815706</v>
      </c>
      <c r="E39" s="33">
        <f t="shared" si="2"/>
        <v>11139.398347341516</v>
      </c>
    </row>
    <row r="40" spans="1:5" x14ac:dyDescent="0.25">
      <c r="A40" s="24">
        <v>43925</v>
      </c>
      <c r="C40" s="33">
        <f t="shared" si="0"/>
        <v>11167.464851074386</v>
      </c>
      <c r="D40" s="33">
        <f t="shared" si="1"/>
        <v>9832.5517690431461</v>
      </c>
      <c r="E40" s="33">
        <f t="shared" si="2"/>
        <v>12502.377933105627</v>
      </c>
    </row>
    <row r="41" spans="1:5" x14ac:dyDescent="0.25">
      <c r="A41" s="24">
        <v>43926</v>
      </c>
      <c r="C41" s="33">
        <f t="shared" si="0"/>
        <v>12111.585808837226</v>
      </c>
      <c r="D41" s="33">
        <f t="shared" si="1"/>
        <v>10307.420572027415</v>
      </c>
      <c r="E41" s="33">
        <f t="shared" si="2"/>
        <v>13915.751045647037</v>
      </c>
    </row>
    <row r="42" spans="1:5" x14ac:dyDescent="0.25">
      <c r="A42" s="24">
        <v>43927</v>
      </c>
      <c r="C42" s="33">
        <f t="shared" si="0"/>
        <v>13055.706766600069</v>
      </c>
      <c r="D42" s="33">
        <f t="shared" si="1"/>
        <v>10737.085908292529</v>
      </c>
      <c r="E42" s="33">
        <f t="shared" si="2"/>
        <v>15374.32762490761</v>
      </c>
    </row>
    <row r="43" spans="1:5" x14ac:dyDescent="0.25">
      <c r="A43" s="24">
        <v>43928</v>
      </c>
      <c r="C43" s="33">
        <f t="shared" si="0"/>
        <v>13999.827724362913</v>
      </c>
      <c r="D43" s="33">
        <f t="shared" si="1"/>
        <v>11125.327157029244</v>
      </c>
      <c r="E43" s="33">
        <f t="shared" si="2"/>
        <v>16874.32829169658</v>
      </c>
    </row>
    <row r="44" spans="1:5" x14ac:dyDescent="0.25">
      <c r="A44" s="24">
        <v>43929</v>
      </c>
      <c r="C44" s="33">
        <f t="shared" si="0"/>
        <v>14943.948682125752</v>
      </c>
      <c r="D44" s="33">
        <f t="shared" si="1"/>
        <v>11475.079441406604</v>
      </c>
      <c r="E44" s="33">
        <f t="shared" si="2"/>
        <v>18412.817922844901</v>
      </c>
    </row>
    <row r="45" spans="1:5" x14ac:dyDescent="0.25">
      <c r="A45" s="24">
        <v>43930</v>
      </c>
      <c r="C45" s="33">
        <f t="shared" si="0"/>
        <v>15888.069639888596</v>
      </c>
      <c r="D45" s="33">
        <f t="shared" si="1"/>
        <v>11788.716922224205</v>
      </c>
      <c r="E45" s="33">
        <f t="shared" si="2"/>
        <v>19987.422357552987</v>
      </c>
    </row>
    <row r="46" spans="1:5" x14ac:dyDescent="0.25">
      <c r="A46" s="24">
        <v>43931</v>
      </c>
      <c r="C46" s="33">
        <f t="shared" si="0"/>
        <v>16832.190597651435</v>
      </c>
      <c r="D46" s="33">
        <f t="shared" si="1"/>
        <v>12068.215437989853</v>
      </c>
      <c r="E46" s="33">
        <f t="shared" si="2"/>
        <v>21596.165757313018</v>
      </c>
    </row>
    <row r="47" spans="1:5" x14ac:dyDescent="0.25">
      <c r="A47" s="24">
        <v>43932</v>
      </c>
      <c r="C47" s="33">
        <f t="shared" si="0"/>
        <v>17776.311555414279</v>
      </c>
      <c r="D47" s="33">
        <f t="shared" si="1"/>
        <v>12315.254625681349</v>
      </c>
      <c r="E47" s="33">
        <f t="shared" si="2"/>
        <v>23237.368485147206</v>
      </c>
    </row>
    <row r="48" spans="1:5" x14ac:dyDescent="0.25">
      <c r="A48" s="24">
        <v>43933</v>
      </c>
      <c r="C48" s="33">
        <f t="shared" si="0"/>
        <v>18720.432513177122</v>
      </c>
      <c r="D48" s="33">
        <f t="shared" si="1"/>
        <v>12531.286188038022</v>
      </c>
      <c r="E48" s="33">
        <f t="shared" si="2"/>
        <v>24909.578838316222</v>
      </c>
    </row>
    <row r="49" spans="1:5" x14ac:dyDescent="0.25">
      <c r="A49" s="24">
        <v>43934</v>
      </c>
      <c r="C49" s="33">
        <f t="shared" si="0"/>
        <v>19664.553470939962</v>
      </c>
      <c r="D49" s="33">
        <f t="shared" si="1"/>
        <v>12717.581700384464</v>
      </c>
      <c r="E49" s="33">
        <f t="shared" si="2"/>
        <v>26611.525241495459</v>
      </c>
    </row>
    <row r="50" spans="1:5" x14ac:dyDescent="0.25">
      <c r="A50" s="24">
        <v>43935</v>
      </c>
      <c r="C50" s="33">
        <f t="shared" si="0"/>
        <v>20608.674428702805</v>
      </c>
      <c r="D50" s="33">
        <f t="shared" si="1"/>
        <v>12875.267316895835</v>
      </c>
      <c r="E50" s="33">
        <f t="shared" si="2"/>
        <v>28342.081540509775</v>
      </c>
    </row>
    <row r="51" spans="1:5" x14ac:dyDescent="0.25">
      <c r="A51" s="24">
        <v>43936</v>
      </c>
      <c r="C51" s="33">
        <f t="shared" si="0"/>
        <v>21552.795386465648</v>
      </c>
      <c r="D51" s="33">
        <f t="shared" si="1"/>
        <v>13005.34970435899</v>
      </c>
      <c r="E51" s="33">
        <f t="shared" si="2"/>
        <v>30100.241068572308</v>
      </c>
    </row>
    <row r="52" spans="1:5" x14ac:dyDescent="0.25">
      <c r="A52" s="24">
        <v>43937</v>
      </c>
      <c r="C52" s="33">
        <f t="shared" si="0"/>
        <v>22496.916344228488</v>
      </c>
      <c r="D52" s="33">
        <f t="shared" si="1"/>
        <v>13108.735886750454</v>
      </c>
      <c r="E52" s="33">
        <f t="shared" si="2"/>
        <v>31885.096801706524</v>
      </c>
    </row>
    <row r="53" spans="1:5" x14ac:dyDescent="0.25">
      <c r="A53" s="24">
        <v>43938</v>
      </c>
      <c r="C53" s="33">
        <f t="shared" si="0"/>
        <v>23441.037301991331</v>
      </c>
      <c r="D53" s="33">
        <f t="shared" si="1"/>
        <v>13186.248736438218</v>
      </c>
      <c r="E53" s="33">
        <f t="shared" si="2"/>
        <v>33695.825867544445</v>
      </c>
    </row>
    <row r="54" spans="1:5" x14ac:dyDescent="0.25">
      <c r="A54" s="24">
        <v>43939</v>
      </c>
      <c r="C54" s="33">
        <f t="shared" si="0"/>
        <v>24385.158259754171</v>
      </c>
      <c r="D54" s="33">
        <f t="shared" si="1"/>
        <v>13238.639274839239</v>
      </c>
      <c r="E54" s="33">
        <f t="shared" si="2"/>
        <v>35531.677244669103</v>
      </c>
    </row>
    <row r="55" spans="1:5" x14ac:dyDescent="0.25">
      <c r="A55" s="24">
        <v>43940</v>
      </c>
      <c r="C55" s="33">
        <f t="shared" si="0"/>
        <v>25329.279217517014</v>
      </c>
      <c r="D55" s="33">
        <f t="shared" si="1"/>
        <v>13266.596584735495</v>
      </c>
      <c r="E55" s="33">
        <f t="shared" si="2"/>
        <v>37391.961850298532</v>
      </c>
    </row>
    <row r="56" spans="1:5" x14ac:dyDescent="0.25">
      <c r="A56" s="24">
        <v>43941</v>
      </c>
      <c r="C56" s="33">
        <f t="shared" si="0"/>
        <v>26273.400175279854</v>
      </c>
      <c r="D56" s="33">
        <f t="shared" si="1"/>
        <v>13270.75590170824</v>
      </c>
      <c r="E56" s="33">
        <f t="shared" si="2"/>
        <v>39276.044448851469</v>
      </c>
    </row>
    <row r="57" spans="1:5" x14ac:dyDescent="0.25">
      <c r="A57" s="24">
        <v>43942</v>
      </c>
      <c r="C57" s="33">
        <f t="shared" si="0"/>
        <v>27217.521133042697</v>
      </c>
      <c r="D57" s="33">
        <f t="shared" si="1"/>
        <v>13251.705294896961</v>
      </c>
      <c r="E57" s="33">
        <f t="shared" si="2"/>
        <v>41183.33697118843</v>
      </c>
    </row>
    <row r="58" spans="1:5" x14ac:dyDescent="0.25">
      <c r="A58" s="24">
        <v>43943</v>
      </c>
      <c r="C58" s="33">
        <f t="shared" si="0"/>
        <v>28161.642090805541</v>
      </c>
      <c r="D58" s="33">
        <f t="shared" si="1"/>
        <v>13209.991239293924</v>
      </c>
      <c r="E58" s="33">
        <f t="shared" si="2"/>
        <v>43113.292942317159</v>
      </c>
    </row>
    <row r="59" spans="1:5" x14ac:dyDescent="0.25">
      <c r="A59" s="24">
        <v>43944</v>
      </c>
      <c r="C59" s="33">
        <f t="shared" si="0"/>
        <v>29105.76304856838</v>
      </c>
      <c r="D59" s="33">
        <f t="shared" si="1"/>
        <v>13146.123305986854</v>
      </c>
      <c r="E59" s="33">
        <f t="shared" si="2"/>
        <v>45065.402791149907</v>
      </c>
    </row>
    <row r="60" spans="1:5" x14ac:dyDescent="0.25">
      <c r="A60" s="24">
        <v>43945</v>
      </c>
      <c r="C60" s="33">
        <f t="shared" si="0"/>
        <v>30049.884006331224</v>
      </c>
      <c r="D60" s="33">
        <f t="shared" si="1"/>
        <v>13060.578142527738</v>
      </c>
      <c r="E60" s="33">
        <f t="shared" si="2"/>
        <v>47039.189870134709</v>
      </c>
    </row>
    <row r="61" spans="1:5" x14ac:dyDescent="0.25">
      <c r="A61" s="24">
        <v>43946</v>
      </c>
      <c r="C61" s="33">
        <f t="shared" si="0"/>
        <v>30994.004964094067</v>
      </c>
      <c r="D61" s="33">
        <f t="shared" si="1"/>
        <v>12953.802876130263</v>
      </c>
      <c r="E61" s="33">
        <f t="shared" si="2"/>
        <v>49034.207052057871</v>
      </c>
    </row>
    <row r="62" spans="1:5" x14ac:dyDescent="0.25">
      <c r="A62" s="24">
        <v>43947</v>
      </c>
      <c r="C62" s="33">
        <f t="shared" si="0"/>
        <v>31938.125921856907</v>
      </c>
      <c r="D62" s="33">
        <f t="shared" si="1"/>
        <v>12826.218043219258</v>
      </c>
      <c r="E62" s="33">
        <f t="shared" si="2"/>
        <v>51050.033800494552</v>
      </c>
    </row>
    <row r="63" spans="1:5" x14ac:dyDescent="0.25">
      <c r="A63" s="24">
        <v>43948</v>
      </c>
      <c r="C63" s="33">
        <f t="shared" si="0"/>
        <v>32882.24687961975</v>
      </c>
      <c r="D63" s="33">
        <f t="shared" si="1"/>
        <v>12678.220126985303</v>
      </c>
      <c r="E63" s="33">
        <f t="shared" si="2"/>
        <v>53086.273632254197</v>
      </c>
    </row>
    <row r="64" spans="1:5" x14ac:dyDescent="0.25">
      <c r="A64" s="24">
        <v>43949</v>
      </c>
      <c r="C64" s="33">
        <f t="shared" si="0"/>
        <v>33826.367837382597</v>
      </c>
      <c r="D64" s="33">
        <f t="shared" si="1"/>
        <v>12510.183767997441</v>
      </c>
      <c r="E64" s="33">
        <f t="shared" si="2"/>
        <v>55142.551906767752</v>
      </c>
    </row>
    <row r="65" spans="1:5" x14ac:dyDescent="0.25">
      <c r="A65" s="24">
        <v>43950</v>
      </c>
      <c r="C65" s="33">
        <f t="shared" si="0"/>
        <v>34770.488795145437</v>
      </c>
      <c r="D65" s="33">
        <f t="shared" si="1"/>
        <v>12322.463700180382</v>
      </c>
      <c r="E65" s="33">
        <f t="shared" si="2"/>
        <v>57218.513890110495</v>
      </c>
    </row>
    <row r="66" spans="1:5" x14ac:dyDescent="0.25">
      <c r="A66" s="24">
        <v>43951</v>
      </c>
      <c r="C66" s="33">
        <f t="shared" si="0"/>
        <v>35714.609752908276</v>
      </c>
      <c r="D66" s="33">
        <f t="shared" si="1"/>
        <v>12115.396454571215</v>
      </c>
      <c r="E66" s="33">
        <f t="shared" si="2"/>
        <v>59313.823051245337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93D1-1907-4EE9-956C-0BA51BDF9640}">
  <dimension ref="A1:H87"/>
  <sheetViews>
    <sheetView topLeftCell="A50" workbookViewId="0">
      <selection activeCell="C2" sqref="C2:C87"/>
    </sheetView>
  </sheetViews>
  <sheetFormatPr defaultRowHeight="15" x14ac:dyDescent="0.25"/>
  <cols>
    <col min="1" max="1" width="11" customWidth="1"/>
    <col min="3" max="3" width="10.5703125" customWidth="1"/>
    <col min="4" max="4" width="25.28515625" customWidth="1"/>
    <col min="5" max="5" width="25.42578125" customWidth="1"/>
    <col min="7" max="7" width="10.140625" customWidth="1"/>
    <col min="8" max="8" width="8.28515625" customWidth="1"/>
  </cols>
  <sheetData>
    <row r="1" spans="1:8" x14ac:dyDescent="0.25">
      <c r="A1" t="s">
        <v>40</v>
      </c>
      <c r="B1" t="s">
        <v>34</v>
      </c>
      <c r="C1" t="s">
        <v>41</v>
      </c>
      <c r="D1" t="s">
        <v>42</v>
      </c>
      <c r="E1" t="s">
        <v>43</v>
      </c>
      <c r="G1" t="s">
        <v>44</v>
      </c>
      <c r="H1" t="s">
        <v>45</v>
      </c>
    </row>
    <row r="2" spans="1:8" x14ac:dyDescent="0.25">
      <c r="A2" s="24">
        <v>43887</v>
      </c>
      <c r="B2" s="33">
        <v>0</v>
      </c>
      <c r="G2" t="s">
        <v>46</v>
      </c>
      <c r="H2" s="25">
        <f>_xlfn.FORECAST.ETS.STAT($B$2:$B$37,$A$2:$A$37,1,1,1)</f>
        <v>0.9</v>
      </c>
    </row>
    <row r="3" spans="1:8" x14ac:dyDescent="0.25">
      <c r="A3" s="24">
        <v>43888</v>
      </c>
      <c r="B3" s="33">
        <v>0</v>
      </c>
      <c r="G3" t="s">
        <v>47</v>
      </c>
      <c r="H3" s="25">
        <f>_xlfn.FORECAST.ETS.STAT($B$2:$B$37,$A$2:$A$37,2,1,1)</f>
        <v>0.89900000000000002</v>
      </c>
    </row>
    <row r="4" spans="1:8" x14ac:dyDescent="0.25">
      <c r="A4" s="24">
        <v>43889</v>
      </c>
      <c r="B4" s="33">
        <v>0</v>
      </c>
      <c r="G4" t="s">
        <v>48</v>
      </c>
      <c r="H4" s="25">
        <f>_xlfn.FORECAST.ETS.STAT($B$2:$B$37,$A$2:$A$37,3,1,1)</f>
        <v>2.2204460492503131E-16</v>
      </c>
    </row>
    <row r="5" spans="1:8" x14ac:dyDescent="0.25">
      <c r="A5" s="24">
        <v>43890</v>
      </c>
      <c r="B5" s="33">
        <v>0</v>
      </c>
      <c r="G5" t="s">
        <v>49</v>
      </c>
      <c r="H5" s="25">
        <f>_xlfn.FORECAST.ETS.STAT($B$2:$B$37,$A$2:$A$37,4,1,1)</f>
        <v>3.1341078864317473</v>
      </c>
    </row>
    <row r="6" spans="1:8" x14ac:dyDescent="0.25">
      <c r="A6" s="24">
        <v>43891</v>
      </c>
      <c r="B6" s="33">
        <v>0</v>
      </c>
      <c r="G6" t="s">
        <v>50</v>
      </c>
      <c r="H6" s="25">
        <f>_xlfn.FORECAST.ETS.STAT($B$2:$B$37,$A$2:$A$37,5,1,1)</f>
        <v>4.6445297843571771E-2</v>
      </c>
    </row>
    <row r="7" spans="1:8" x14ac:dyDescent="0.25">
      <c r="A7" s="24">
        <v>43892</v>
      </c>
      <c r="B7" s="33">
        <v>2</v>
      </c>
      <c r="G7" t="s">
        <v>51</v>
      </c>
      <c r="H7" s="25">
        <f>_xlfn.FORECAST.ETS.STAT($B$2:$B$37,$A$2:$A$37,6,1,1)</f>
        <v>200.58290473163183</v>
      </c>
    </row>
    <row r="8" spans="1:8" x14ac:dyDescent="0.25">
      <c r="A8" s="24">
        <v>43893</v>
      </c>
      <c r="B8" s="33">
        <v>4</v>
      </c>
      <c r="G8" t="s">
        <v>52</v>
      </c>
      <c r="H8" s="25">
        <f>_xlfn.FORECAST.ETS.STAT($B$2:$B$37,$A$2:$A$37,7,1,1)</f>
        <v>248.8221591120284</v>
      </c>
    </row>
    <row r="9" spans="1:8" x14ac:dyDescent="0.25">
      <c r="A9" s="24">
        <v>43894</v>
      </c>
      <c r="B9" s="33">
        <v>6</v>
      </c>
    </row>
    <row r="10" spans="1:8" x14ac:dyDescent="0.25">
      <c r="A10" s="24">
        <v>43895</v>
      </c>
      <c r="B10" s="33">
        <v>9</v>
      </c>
    </row>
    <row r="11" spans="1:8" x14ac:dyDescent="0.25">
      <c r="A11" s="24">
        <v>43896</v>
      </c>
      <c r="B11" s="33">
        <v>13</v>
      </c>
    </row>
    <row r="12" spans="1:8" x14ac:dyDescent="0.25">
      <c r="A12" s="24">
        <v>43897</v>
      </c>
      <c r="B12" s="33">
        <v>21</v>
      </c>
    </row>
    <row r="13" spans="1:8" x14ac:dyDescent="0.25">
      <c r="A13" s="24">
        <v>43898</v>
      </c>
      <c r="B13" s="33">
        <v>30</v>
      </c>
    </row>
    <row r="14" spans="1:8" x14ac:dyDescent="0.25">
      <c r="A14" s="24">
        <v>43899</v>
      </c>
      <c r="B14" s="33">
        <v>39</v>
      </c>
    </row>
    <row r="15" spans="1:8" x14ac:dyDescent="0.25">
      <c r="A15" s="24">
        <v>43900</v>
      </c>
      <c r="B15" s="33">
        <v>41</v>
      </c>
    </row>
    <row r="16" spans="1:8" x14ac:dyDescent="0.25">
      <c r="A16" s="24">
        <v>43901</v>
      </c>
      <c r="B16" s="33">
        <v>59</v>
      </c>
    </row>
    <row r="17" spans="1:2" x14ac:dyDescent="0.25">
      <c r="A17" s="24">
        <v>43902</v>
      </c>
      <c r="B17" s="33">
        <v>78</v>
      </c>
    </row>
    <row r="18" spans="1:2" x14ac:dyDescent="0.25">
      <c r="A18" s="24">
        <v>43903</v>
      </c>
      <c r="B18" s="33">
        <v>112</v>
      </c>
    </row>
    <row r="19" spans="1:2" x14ac:dyDescent="0.25">
      <c r="A19" s="24">
        <v>43904</v>
      </c>
      <c r="B19" s="33">
        <v>169</v>
      </c>
    </row>
    <row r="20" spans="1:2" x14ac:dyDescent="0.25">
      <c r="A20" s="24">
        <v>43905</v>
      </c>
      <c r="B20" s="33">
        <v>245</v>
      </c>
    </row>
    <row r="21" spans="1:2" x14ac:dyDescent="0.25">
      <c r="A21" s="24">
        <v>43906</v>
      </c>
      <c r="B21" s="33">
        <v>331</v>
      </c>
    </row>
    <row r="22" spans="1:2" x14ac:dyDescent="0.25">
      <c r="A22" s="24">
        <v>43907</v>
      </c>
      <c r="B22" s="33">
        <v>448</v>
      </c>
    </row>
    <row r="23" spans="1:2" x14ac:dyDescent="0.25">
      <c r="A23" s="24">
        <v>43908</v>
      </c>
      <c r="B23" s="33">
        <v>642</v>
      </c>
    </row>
    <row r="24" spans="1:2" x14ac:dyDescent="0.25">
      <c r="A24" s="24">
        <v>43909</v>
      </c>
      <c r="B24" s="33">
        <v>785</v>
      </c>
    </row>
    <row r="25" spans="1:2" x14ac:dyDescent="0.25">
      <c r="A25" s="24">
        <v>43910</v>
      </c>
      <c r="B25" s="33">
        <v>1020</v>
      </c>
    </row>
    <row r="26" spans="1:2" x14ac:dyDescent="0.25">
      <c r="A26" s="24">
        <v>43911</v>
      </c>
      <c r="B26" s="33">
        <v>1280</v>
      </c>
    </row>
    <row r="27" spans="1:2" x14ac:dyDescent="0.25">
      <c r="A27" s="24">
        <v>43912</v>
      </c>
      <c r="B27" s="33">
        <v>1600</v>
      </c>
    </row>
    <row r="28" spans="1:2" x14ac:dyDescent="0.25">
      <c r="A28" s="24">
        <v>43913</v>
      </c>
      <c r="B28" s="33">
        <v>2060</v>
      </c>
    </row>
    <row r="29" spans="1:2" x14ac:dyDescent="0.25">
      <c r="A29" s="24">
        <v>43914</v>
      </c>
      <c r="B29" s="33">
        <v>2362</v>
      </c>
    </row>
    <row r="30" spans="1:2" x14ac:dyDescent="0.25">
      <c r="A30" s="24">
        <v>43915</v>
      </c>
      <c r="B30" s="33">
        <v>2995</v>
      </c>
    </row>
    <row r="31" spans="1:2" x14ac:dyDescent="0.25">
      <c r="A31" s="24">
        <v>43916</v>
      </c>
      <c r="B31" s="33">
        <v>3544</v>
      </c>
    </row>
    <row r="32" spans="1:2" x14ac:dyDescent="0.25">
      <c r="A32" s="24">
        <v>43917</v>
      </c>
      <c r="B32" s="33">
        <v>4268</v>
      </c>
    </row>
    <row r="33" spans="1:5" x14ac:dyDescent="0.25">
      <c r="A33" s="24">
        <v>43918</v>
      </c>
      <c r="B33" s="33">
        <v>5170</v>
      </c>
    </row>
    <row r="34" spans="1:5" x14ac:dyDescent="0.25">
      <c r="A34" s="24">
        <v>43919</v>
      </c>
      <c r="B34" s="33">
        <v>5962</v>
      </c>
    </row>
    <row r="35" spans="1:5" x14ac:dyDescent="0.25">
      <c r="A35" s="24">
        <v>43920</v>
      </c>
      <c r="B35" s="33">
        <v>6408</v>
      </c>
    </row>
    <row r="36" spans="1:5" x14ac:dyDescent="0.25">
      <c r="A36" s="24">
        <v>43921</v>
      </c>
      <c r="B36" s="33">
        <v>7443</v>
      </c>
    </row>
    <row r="37" spans="1:5" x14ac:dyDescent="0.25">
      <c r="A37" s="24">
        <v>43922</v>
      </c>
      <c r="B37" s="33">
        <v>8251</v>
      </c>
      <c r="C37" s="33">
        <v>8251</v>
      </c>
      <c r="D37" s="33">
        <v>8251</v>
      </c>
      <c r="E37" s="33">
        <v>8251</v>
      </c>
    </row>
    <row r="38" spans="1:5" x14ac:dyDescent="0.25">
      <c r="A38" s="24">
        <v>43923</v>
      </c>
      <c r="C38" s="33">
        <f>_xlfn.FORECAST.ETS(A38,$B$2:$B$37,$A$2:$A$37,1,1)</f>
        <v>9127.9234775119403</v>
      </c>
      <c r="D38" s="33">
        <f>C38-_xlfn.FORECAST.ETS.CONFINT(A38,$B$2:$B$37,$A$2:$A$37,0.95,1,1)</f>
        <v>8859.0544964185156</v>
      </c>
      <c r="E38" s="33">
        <f>C38+_xlfn.FORECAST.ETS.CONFINT(A38,$B$2:$B$37,$A$2:$A$37,0.95,1,1)</f>
        <v>9396.792458605365</v>
      </c>
    </row>
    <row r="39" spans="1:5" x14ac:dyDescent="0.25">
      <c r="A39" s="24">
        <v>43924</v>
      </c>
      <c r="C39" s="33">
        <f>_xlfn.FORECAST.ETS(A39,$B$2:$B$37,$A$2:$A$37,1,1)</f>
        <v>9996.4367572452938</v>
      </c>
      <c r="D39" s="33">
        <f>C39-_xlfn.FORECAST.ETS.CONFINT(A39,$B$2:$B$37,$A$2:$A$37,0.95,1,1)</f>
        <v>9443.0366584725998</v>
      </c>
      <c r="E39" s="33">
        <f>C39+_xlfn.FORECAST.ETS.CONFINT(A39,$B$2:$B$37,$A$2:$A$37,0.95,1,1)</f>
        <v>10549.836856017988</v>
      </c>
    </row>
    <row r="40" spans="1:5" x14ac:dyDescent="0.25">
      <c r="A40" s="24">
        <v>43925</v>
      </c>
      <c r="C40" s="33">
        <f>_xlfn.FORECAST.ETS(A40,$B$2:$B$37,$A$2:$A$37,1,1)</f>
        <v>10864.950036978649</v>
      </c>
      <c r="D40" s="33">
        <f>C40-_xlfn.FORECAST.ETS.CONFINT(A40,$B$2:$B$37,$A$2:$A$37,0.95,1,1)</f>
        <v>9952.5525484143491</v>
      </c>
      <c r="E40" s="33">
        <f>C40+_xlfn.FORECAST.ETS.CONFINT(A40,$B$2:$B$37,$A$2:$A$37,0.95,1,1)</f>
        <v>11777.347525542949</v>
      </c>
    </row>
    <row r="41" spans="1:5" x14ac:dyDescent="0.25">
      <c r="A41" s="24">
        <v>43926</v>
      </c>
      <c r="C41" s="33">
        <f>_xlfn.FORECAST.ETS(A41,$B$2:$B$37,$A$2:$A$37,1,1)</f>
        <v>11733.463316712003</v>
      </c>
      <c r="D41" s="33">
        <f>C41-_xlfn.FORECAST.ETS.CONFINT(A41,$B$2:$B$37,$A$2:$A$37,0.95,1,1)</f>
        <v>10403.879318578762</v>
      </c>
      <c r="E41" s="33">
        <f>C41+_xlfn.FORECAST.ETS.CONFINT(A41,$B$2:$B$37,$A$2:$A$37,0.95,1,1)</f>
        <v>13063.047314845244</v>
      </c>
    </row>
    <row r="42" spans="1:5" x14ac:dyDescent="0.25">
      <c r="A42" s="24">
        <v>43927</v>
      </c>
      <c r="C42" s="33">
        <f>_xlfn.FORECAST.ETS(A42,$B$2:$B$37,$A$2:$A$37,1,1)</f>
        <v>12601.976596445356</v>
      </c>
      <c r="D42" s="33">
        <f>C42-_xlfn.FORECAST.ETS.CONFINT(A42,$B$2:$B$37,$A$2:$A$37,0.95,1,1)</f>
        <v>10805.013737110326</v>
      </c>
      <c r="E42" s="33">
        <f>C42+_xlfn.FORECAST.ETS.CONFINT(A42,$B$2:$B$37,$A$2:$A$37,0.95,1,1)</f>
        <v>14398.939455780386</v>
      </c>
    </row>
    <row r="43" spans="1:5" x14ac:dyDescent="0.25">
      <c r="A43" s="24">
        <v>43928</v>
      </c>
      <c r="C43" s="33">
        <f>_xlfn.FORECAST.ETS(A43,$B$2:$B$37,$A$2:$A$37,1,1)</f>
        <v>13470.489876178712</v>
      </c>
      <c r="D43" s="33">
        <f>C43-_xlfn.FORECAST.ETS.CONFINT(A43,$B$2:$B$37,$A$2:$A$37,0.95,1,1)</f>
        <v>11161.125144916365</v>
      </c>
      <c r="E43" s="33">
        <f>C43+_xlfn.FORECAST.ETS.CONFINT(A43,$B$2:$B$37,$A$2:$A$37,0.95,1,1)</f>
        <v>15779.854607441059</v>
      </c>
    </row>
    <row r="44" spans="1:5" x14ac:dyDescent="0.25">
      <c r="A44" s="24">
        <v>43929</v>
      </c>
      <c r="C44" s="33">
        <f>_xlfn.FORECAST.ETS(A44,$B$2:$B$37,$A$2:$A$37,1,1)</f>
        <v>14339.003155912065</v>
      </c>
      <c r="D44" s="33">
        <f>C44-_xlfn.FORECAST.ETS.CONFINT(A44,$B$2:$B$37,$A$2:$A$37,0.95,1,1)</f>
        <v>11475.977833591995</v>
      </c>
      <c r="E44" s="33">
        <f>C44+_xlfn.FORECAST.ETS.CONFINT(A44,$B$2:$B$37,$A$2:$A$37,0.95,1,1)</f>
        <v>17202.028478232136</v>
      </c>
    </row>
    <row r="45" spans="1:5" x14ac:dyDescent="0.25">
      <c r="A45" s="24">
        <v>43930</v>
      </c>
      <c r="C45" s="33">
        <f>_xlfn.FORECAST.ETS(A45,$B$2:$B$37,$A$2:$A$37,1,1)</f>
        <v>15207.516435645419</v>
      </c>
      <c r="D45" s="33">
        <f>C45-_xlfn.FORECAST.ETS.CONFINT(A45,$B$2:$B$37,$A$2:$A$37,0.95,1,1)</f>
        <v>11752.495209050794</v>
      </c>
      <c r="E45" s="33">
        <f>C45+_xlfn.FORECAST.ETS.CONFINT(A45,$B$2:$B$37,$A$2:$A$37,0.95,1,1)</f>
        <v>18662.537662240044</v>
      </c>
    </row>
    <row r="46" spans="1:5" x14ac:dyDescent="0.25">
      <c r="A46" s="24">
        <v>43931</v>
      </c>
      <c r="C46" s="33">
        <f>_xlfn.FORECAST.ETS(A46,$B$2:$B$37,$A$2:$A$37,1,1)</f>
        <v>16076.029715378772</v>
      </c>
      <c r="D46" s="33">
        <f>C46-_xlfn.FORECAST.ETS.CONFINT(A46,$B$2:$B$37,$A$2:$A$37,0.95,1,1)</f>
        <v>11993.041954245247</v>
      </c>
      <c r="E46" s="33">
        <f>C46+_xlfn.FORECAST.ETS.CONFINT(A46,$B$2:$B$37,$A$2:$A$37,0.95,1,1)</f>
        <v>20159.017476512297</v>
      </c>
    </row>
    <row r="47" spans="1:5" x14ac:dyDescent="0.25">
      <c r="A47" s="24">
        <v>43932</v>
      </c>
      <c r="C47" s="33">
        <f>_xlfn.FORECAST.ETS(A47,$B$2:$B$37,$A$2:$A$37,1,1)</f>
        <v>16944.542995112126</v>
      </c>
      <c r="D47" s="33">
        <f>C47-_xlfn.FORECAST.ETS.CONFINT(A47,$B$2:$B$37,$A$2:$A$37,0.95,1,1)</f>
        <v>12199.586019971732</v>
      </c>
      <c r="E47" s="33">
        <f>C47+_xlfn.FORECAST.ETS.CONFINT(A47,$B$2:$B$37,$A$2:$A$37,0.95,1,1)</f>
        <v>21689.49997025252</v>
      </c>
    </row>
    <row r="48" spans="1:5" x14ac:dyDescent="0.25">
      <c r="A48" s="24">
        <v>43933</v>
      </c>
      <c r="C48" s="33">
        <f>_xlfn.FORECAST.ETS(A48,$B$2:$B$37,$A$2:$A$37,1,1)</f>
        <v>17813.056274845483</v>
      </c>
      <c r="D48" s="33">
        <f>C48-_xlfn.FORECAST.ETS.CONFINT(A48,$B$2:$B$37,$A$2:$A$37,0.95,1,1)</f>
        <v>12373.800337957729</v>
      </c>
      <c r="E48" s="33">
        <f>C48+_xlfn.FORECAST.ETS.CONFINT(A48,$B$2:$B$37,$A$2:$A$37,0.95,1,1)</f>
        <v>23252.312211733239</v>
      </c>
    </row>
    <row r="49" spans="1:5" x14ac:dyDescent="0.25">
      <c r="A49" s="24">
        <v>43934</v>
      </c>
      <c r="C49" s="33">
        <f>_xlfn.FORECAST.ETS(A49,$B$2:$B$37,$A$2:$A$37,1,1)</f>
        <v>18681.569554578833</v>
      </c>
      <c r="D49" s="33">
        <f>C49-_xlfn.FORECAST.ETS.CONFINT(A49,$B$2:$B$37,$A$2:$A$37,0.95,1,1)</f>
        <v>12517.130815624649</v>
      </c>
      <c r="E49" s="33">
        <f>C49+_xlfn.FORECAST.ETS.CONFINT(A49,$B$2:$B$37,$A$2:$A$37,0.95,1,1)</f>
        <v>24846.008293533017</v>
      </c>
    </row>
    <row r="50" spans="1:5" x14ac:dyDescent="0.25">
      <c r="A50" s="24">
        <v>43935</v>
      </c>
      <c r="C50" s="33">
        <f>_xlfn.FORECAST.ETS(A50,$B$2:$B$37,$A$2:$A$37,1,1)</f>
        <v>19550.08283431219</v>
      </c>
      <c r="D50" s="33">
        <f>C50-_xlfn.FORECAST.ETS.CONFINT(A50,$B$2:$B$37,$A$2:$A$37,0.95,1,1)</f>
        <v>12630.843952062791</v>
      </c>
      <c r="E50" s="33">
        <f>C50+_xlfn.FORECAST.ETS.CONFINT(A50,$B$2:$B$37,$A$2:$A$37,0.95,1,1)</f>
        <v>26469.32171656159</v>
      </c>
    </row>
    <row r="51" spans="1:5" x14ac:dyDescent="0.25">
      <c r="A51" s="24">
        <v>43936</v>
      </c>
      <c r="C51" s="33">
        <f>_xlfn.FORECAST.ETS(A51,$B$2:$B$37,$A$2:$A$37,1,1)</f>
        <v>20418.596114045544</v>
      </c>
      <c r="D51" s="33">
        <f>C51-_xlfn.FORECAST.ETS.CONFINT(A51,$B$2:$B$37,$A$2:$A$37,0.95,1,1)</f>
        <v>12716.061405746292</v>
      </c>
      <c r="E51" s="33">
        <f>C51+_xlfn.FORECAST.ETS.CONFINT(A51,$B$2:$B$37,$A$2:$A$37,0.95,1,1)</f>
        <v>28121.130822344796</v>
      </c>
    </row>
    <row r="52" spans="1:5" x14ac:dyDescent="0.25">
      <c r="A52" s="24">
        <v>43937</v>
      </c>
      <c r="C52" s="33">
        <f>_xlfn.FORECAST.ETS(A52,$B$2:$B$37,$A$2:$A$37,1,1)</f>
        <v>21287.109393778897</v>
      </c>
      <c r="D52" s="33">
        <f>C52-_xlfn.FORECAST.ETS.CONFINT(A52,$B$2:$B$37,$A$2:$A$37,0.95,1,1)</f>
        <v>12773.785824764595</v>
      </c>
      <c r="E52" s="33">
        <f>C52+_xlfn.FORECAST.ETS.CONFINT(A52,$B$2:$B$37,$A$2:$A$37,0.95,1,1)</f>
        <v>29800.432962793202</v>
      </c>
    </row>
    <row r="53" spans="1:5" x14ac:dyDescent="0.25">
      <c r="A53" s="24">
        <v>43938</v>
      </c>
      <c r="C53" s="33">
        <f>_xlfn.FORECAST.ETS(A53,$B$2:$B$37,$A$2:$A$37,1,1)</f>
        <v>22155.622673512251</v>
      </c>
      <c r="D53" s="33">
        <f>C53-_xlfn.FORECAST.ETS.CONFINT(A53,$B$2:$B$37,$A$2:$A$37,0.95,1,1)</f>
        <v>12804.920612179174</v>
      </c>
      <c r="E53" s="33">
        <f>C53+_xlfn.FORECAST.ETS.CONFINT(A53,$B$2:$B$37,$A$2:$A$37,0.95,1,1)</f>
        <v>31506.32473484533</v>
      </c>
    </row>
    <row r="54" spans="1:5" x14ac:dyDescent="0.25">
      <c r="A54" s="24">
        <v>43939</v>
      </c>
      <c r="C54" s="33">
        <f>_xlfn.FORECAST.ETS(A54,$B$2:$B$37,$A$2:$A$37,1,1)</f>
        <v>23024.135953245604</v>
      </c>
      <c r="D54" s="33">
        <f>C54-_xlfn.FORECAST.ETS.CONFINT(A54,$B$2:$B$37,$A$2:$A$37,0.95,1,1)</f>
        <v>12810.285355383179</v>
      </c>
      <c r="E54" s="33">
        <f>C54+_xlfn.FORECAST.ETS.CONFINT(A54,$B$2:$B$37,$A$2:$A$37,0.95,1,1)</f>
        <v>33237.986551108028</v>
      </c>
    </row>
    <row r="55" spans="1:5" x14ac:dyDescent="0.25">
      <c r="A55" s="24">
        <v>43940</v>
      </c>
      <c r="C55" s="33">
        <f>_xlfn.FORECAST.ETS(A55,$B$2:$B$37,$A$2:$A$37,1,1)</f>
        <v>23892.649232978958</v>
      </c>
      <c r="D55" s="33">
        <f>C55-_xlfn.FORECAST.ETS.CONFINT(A55,$B$2:$B$37,$A$2:$A$37,0.95,1,1)</f>
        <v>12790.628077653697</v>
      </c>
      <c r="E55" s="33">
        <f>C55+_xlfn.FORECAST.ETS.CONFINT(A55,$B$2:$B$37,$A$2:$A$37,0.95,1,1)</f>
        <v>34994.670388304221</v>
      </c>
    </row>
    <row r="56" spans="1:5" x14ac:dyDescent="0.25">
      <c r="A56" s="24">
        <v>43941</v>
      </c>
      <c r="C56" s="33">
        <f>_xlfn.FORECAST.ETS(A56,$B$2:$B$37,$A$2:$A$37,1,1)</f>
        <v>24761.162512712312</v>
      </c>
      <c r="D56" s="33">
        <f>C56-_xlfn.FORECAST.ETS.CONFINT(A56,$B$2:$B$37,$A$2:$A$37,0.95,1,1)</f>
        <v>12746.635110896998</v>
      </c>
      <c r="E56" s="33">
        <f>C56+_xlfn.FORECAST.ETS.CONFINT(A56,$B$2:$B$37,$A$2:$A$37,0.95,1,1)</f>
        <v>36775.689914527626</v>
      </c>
    </row>
    <row r="57" spans="1:5" x14ac:dyDescent="0.25">
      <c r="A57" s="24">
        <v>43942</v>
      </c>
      <c r="C57" s="33">
        <f>_xlfn.FORECAST.ETS(A57,$B$2:$B$37,$A$2:$A$37,1,1)</f>
        <v>25629.675792445665</v>
      </c>
      <c r="D57" s="33">
        <f>C57-_xlfn.FORECAST.ETS.CONFINT(A57,$B$2:$B$37,$A$2:$A$37,0.95,1,1)</f>
        <v>12678.939154781146</v>
      </c>
      <c r="E57" s="33">
        <f>C57+_xlfn.FORECAST.ETS.CONFINT(A57,$B$2:$B$37,$A$2:$A$37,0.95,1,1)</f>
        <v>38580.412430110184</v>
      </c>
    </row>
    <row r="58" spans="1:5" x14ac:dyDescent="0.25">
      <c r="A58" s="24">
        <v>43943</v>
      </c>
      <c r="C58" s="33">
        <f>_xlfn.FORECAST.ETS(A58,$B$2:$B$37,$A$2:$A$37,1,1)</f>
        <v>26498.189072179022</v>
      </c>
      <c r="D58" s="33">
        <f>C58-_xlfn.FORECAST.ETS.CONFINT(A58,$B$2:$B$37,$A$2:$A$37,0.95,1,1)</f>
        <v>12588.125930824774</v>
      </c>
      <c r="E58" s="33">
        <f>C58+_xlfn.FORECAST.ETS.CONFINT(A58,$B$2:$B$37,$A$2:$A$37,0.95,1,1)</f>
        <v>40408.252213533269</v>
      </c>
    </row>
    <row r="59" spans="1:5" x14ac:dyDescent="0.25">
      <c r="A59" s="24">
        <v>43944</v>
      </c>
      <c r="C59" s="33">
        <f>_xlfn.FORECAST.ETS(A59,$B$2:$B$37,$A$2:$A$37,1,1)</f>
        <v>27366.702351912376</v>
      </c>
      <c r="D59" s="33">
        <f>C59-_xlfn.FORECAST.ETS.CONFINT(A59,$B$2:$B$37,$A$2:$A$37,0.95,1,1)</f>
        <v>12474.739732446587</v>
      </c>
      <c r="E59" s="33">
        <f>C59+_xlfn.FORECAST.ETS.CONFINT(A59,$B$2:$B$37,$A$2:$A$37,0.95,1,1)</f>
        <v>42258.664971378166</v>
      </c>
    </row>
    <row r="60" spans="1:5" x14ac:dyDescent="0.25">
      <c r="A60" s="24">
        <v>43945</v>
      </c>
      <c r="C60" s="33">
        <f>_xlfn.FORECAST.ETS(A60,$B$2:$B$37,$A$2:$A$37,1,1)</f>
        <v>28235.215631645729</v>
      </c>
      <c r="D60" s="33">
        <f>C60-_xlfn.FORECAST.ETS.CONFINT(A60,$B$2:$B$37,$A$2:$A$37,0.95,1,1)</f>
        <v>12339.288096484208</v>
      </c>
      <c r="E60" s="33">
        <f>C60+_xlfn.FORECAST.ETS.CONFINT(A60,$B$2:$B$37,$A$2:$A$37,0.95,1,1)</f>
        <v>44131.143166807247</v>
      </c>
    </row>
    <row r="61" spans="1:5" x14ac:dyDescent="0.25">
      <c r="A61" s="24">
        <v>43946</v>
      </c>
      <c r="C61" s="33">
        <f>_xlfn.FORECAST.ETS(A61,$B$2:$B$37,$A$2:$A$37,1,1)</f>
        <v>29103.728911379083</v>
      </c>
      <c r="D61" s="33">
        <f>C61-_xlfn.FORECAST.ETS.CONFINT(A61,$B$2:$B$37,$A$2:$A$37,0.95,1,1)</f>
        <v>12182.245767673005</v>
      </c>
      <c r="E61" s="33">
        <f>C61+_xlfn.FORECAST.ETS.CONFINT(A61,$B$2:$B$37,$A$2:$A$37,0.95,1,1)</f>
        <v>46025.212055085161</v>
      </c>
    </row>
    <row r="62" spans="1:5" x14ac:dyDescent="0.25">
      <c r="A62" s="24">
        <v>43947</v>
      </c>
      <c r="C62" s="33">
        <f>_xlfn.FORECAST.ETS(A62,$B$2:$B$37,$A$2:$A$37,1,1)</f>
        <v>29972.242191112437</v>
      </c>
      <c r="D62" s="33">
        <f>C62-_xlfn.FORECAST.ETS.CONFINT(A62,$B$2:$B$37,$A$2:$A$37,0.95,1,1)</f>
        <v>12004.058088257691</v>
      </c>
      <c r="E62" s="33">
        <f>C62+_xlfn.FORECAST.ETS.CONFINT(A62,$B$2:$B$37,$A$2:$A$37,0.95,1,1)</f>
        <v>47940.426293967183</v>
      </c>
    </row>
    <row r="63" spans="1:5" x14ac:dyDescent="0.25">
      <c r="A63" s="24">
        <v>43948</v>
      </c>
      <c r="C63" s="33">
        <f>_xlfn.FORECAST.ETS(A63,$B$2:$B$37,$A$2:$A$37,1,1)</f>
        <v>30840.75547084579</v>
      </c>
      <c r="D63" s="33">
        <f>C63-_xlfn.FORECAST.ETS.CONFINT(A63,$B$2:$B$37,$A$2:$A$37,0.95,1,1)</f>
        <v>11805.143915846762</v>
      </c>
      <c r="E63" s="33">
        <f>C63+_xlfn.FORECAST.ETS.CONFINT(A63,$B$2:$B$37,$A$2:$A$37,0.95,1,1)</f>
        <v>49876.367025844818</v>
      </c>
    </row>
    <row r="64" spans="1:5" x14ac:dyDescent="0.25">
      <c r="A64" s="24">
        <v>43949</v>
      </c>
      <c r="C64" s="33">
        <f>_xlfn.FORECAST.ETS(A64,$B$2:$B$37,$A$2:$A$37,1,1)</f>
        <v>31709.268750579144</v>
      </c>
      <c r="D64" s="33">
        <f>C64-_xlfn.FORECAST.ETS.CONFINT(A64,$B$2:$B$37,$A$2:$A$37,0.95,1,1)</f>
        <v>11585.898150836969</v>
      </c>
      <c r="E64" s="33">
        <f>C64+_xlfn.FORECAST.ETS.CONFINT(A64,$B$2:$B$37,$A$2:$A$37,0.95,1,1)</f>
        <v>51832.639350321318</v>
      </c>
    </row>
    <row r="65" spans="1:5" x14ac:dyDescent="0.25">
      <c r="A65" s="24">
        <v>43950</v>
      </c>
      <c r="C65" s="33">
        <f>_xlfn.FORECAST.ETS(A65,$B$2:$B$37,$A$2:$A$37,1,1)</f>
        <v>32577.782030312501</v>
      </c>
      <c r="D65" s="33">
        <f>C65-_xlfn.FORECAST.ETS.CONFINT(A65,$B$2:$B$37,$A$2:$A$37,0.95,1,1)</f>
        <v>11346.693938201079</v>
      </c>
      <c r="E65" s="33">
        <f>C65+_xlfn.FORECAST.ETS.CONFINT(A65,$B$2:$B$37,$A$2:$A$37,0.95,1,1)</f>
        <v>53808.870122423919</v>
      </c>
    </row>
    <row r="66" spans="1:5" x14ac:dyDescent="0.25">
      <c r="A66" s="24">
        <v>43951</v>
      </c>
      <c r="C66" s="33">
        <f>_xlfn.FORECAST.ETS(A66,$B$2:$B$37,$A$2:$A$37,1,1)</f>
        <v>33446.295310045854</v>
      </c>
      <c r="D66" s="33">
        <f>C66-_xlfn.FORECAST.ETS.CONFINT(A66,$B$2:$B$37,$A$2:$A$37,0.95,1,1)</f>
        <v>11087.884595736527</v>
      </c>
      <c r="E66" s="33">
        <f>C66+_xlfn.FORECAST.ETS.CONFINT(A66,$B$2:$B$37,$A$2:$A$37,0.95,1,1)</f>
        <v>55804.706024355182</v>
      </c>
    </row>
    <row r="67" spans="1:5" x14ac:dyDescent="0.25">
      <c r="A67" s="24">
        <v>43952</v>
      </c>
      <c r="C67" s="33">
        <f>_xlfn.FORECAST.ETS(A67,$B$2:$B$37,$A$2:$A$37,1,1)</f>
        <v>34314.808589779204</v>
      </c>
      <c r="D67" s="33">
        <f>C67-_xlfn.FORECAST.ETS.CONFINT(A67,$B$2:$B$37,$A$2:$A$37,0.95,1,1)</f>
        <v>10809.805311020533</v>
      </c>
      <c r="E67" s="33">
        <f>C67+_xlfn.FORECAST.ETS.CONFINT(A67,$B$2:$B$37,$A$2:$A$37,0.95,1,1)</f>
        <v>57819.811868537872</v>
      </c>
    </row>
    <row r="68" spans="1:5" x14ac:dyDescent="0.25">
      <c r="A68" s="24">
        <v>43953</v>
      </c>
      <c r="C68" s="33">
        <f>_xlfn.FORECAST.ETS(A68,$B$2:$B$37,$A$2:$A$37,1,1)</f>
        <v>35183.321869512562</v>
      </c>
      <c r="D68" s="33">
        <f>C68-_xlfn.FORECAST.ETS.CONFINT(A68,$B$2:$B$37,$A$2:$A$37,0.95,1,1)</f>
        <v>10512.774641597574</v>
      </c>
      <c r="E68" s="33">
        <f>C68+_xlfn.FORECAST.ETS.CONFINT(A68,$B$2:$B$37,$A$2:$A$37,0.95,1,1)</f>
        <v>59853.869097427552</v>
      </c>
    </row>
    <row r="69" spans="1:5" x14ac:dyDescent="0.25">
      <c r="A69" s="24">
        <v>43954</v>
      </c>
      <c r="C69" s="33">
        <f>_xlfn.FORECAST.ETS(A69,$B$2:$B$37,$A$2:$A$37,1,1)</f>
        <v>36051.835149245919</v>
      </c>
      <c r="D69" s="33">
        <f>C69-_xlfn.FORECAST.ETS.CONFINT(A69,$B$2:$B$37,$A$2:$A$37,0.95,1,1)</f>
        <v>10197.09584682067</v>
      </c>
      <c r="E69" s="33">
        <f>C69+_xlfn.FORECAST.ETS.CONFINT(A69,$B$2:$B$37,$A$2:$A$37,0.95,1,1)</f>
        <v>61906.574451671171</v>
      </c>
    </row>
    <row r="70" spans="1:5" x14ac:dyDescent="0.25">
      <c r="A70" s="24">
        <v>43955</v>
      </c>
      <c r="C70" s="33">
        <f>_xlfn.FORECAST.ETS(A70,$B$2:$B$37,$A$2:$A$37,1,1)</f>
        <v>36920.348428979269</v>
      </c>
      <c r="D70" s="33">
        <f>C70-_xlfn.FORECAST.ETS.CONFINT(A70,$B$2:$B$37,$A$2:$A$37,0.95,1,1)</f>
        <v>9863.0580749014844</v>
      </c>
      <c r="E70" s="33">
        <f>C70+_xlfn.FORECAST.ETS.CONFINT(A70,$B$2:$B$37,$A$2:$A$37,0.95,1,1)</f>
        <v>63977.638783057053</v>
      </c>
    </row>
    <row r="71" spans="1:5" x14ac:dyDescent="0.25">
      <c r="A71" s="24">
        <v>43956</v>
      </c>
      <c r="C71" s="33">
        <f>_xlfn.FORECAST.ETS(A71,$B$2:$B$37,$A$2:$A$37,1,1)</f>
        <v>37788.861708712619</v>
      </c>
      <c r="D71" s="33">
        <f>C71-_xlfn.FORECAST.ETS.CONFINT(A71,$B$2:$B$37,$A$2:$A$37,0.95,1,1)</f>
        <v>9510.9374248136228</v>
      </c>
      <c r="E71" s="33">
        <f>C71+_xlfn.FORECAST.ETS.CONFINT(A71,$B$2:$B$37,$A$2:$A$37,0.95,1,1)</f>
        <v>66066.785992611607</v>
      </c>
    </row>
    <row r="72" spans="1:5" x14ac:dyDescent="0.25">
      <c r="A72" s="24">
        <v>43957</v>
      </c>
      <c r="C72" s="33">
        <f>_xlfn.FORECAST.ETS(A72,$B$2:$B$37,$A$2:$A$37,1,1)</f>
        <v>38657.374988445976</v>
      </c>
      <c r="D72" s="33">
        <f>C72-_xlfn.FORECAST.ETS.CONFINT(A72,$B$2:$B$37,$A$2:$A$37,0.95,1,1)</f>
        <v>9140.9978995283454</v>
      </c>
      <c r="E72" s="33">
        <f>C72+_xlfn.FORECAST.ETS.CONFINT(A72,$B$2:$B$37,$A$2:$A$37,0.95,1,1)</f>
        <v>68173.752077363606</v>
      </c>
    </row>
    <row r="73" spans="1:5" x14ac:dyDescent="0.25">
      <c r="A73" s="24">
        <v>43958</v>
      </c>
      <c r="C73" s="33">
        <f>_xlfn.FORECAST.ETS(A73,$B$2:$B$37,$A$2:$A$37,1,1)</f>
        <v>39525.888268179333</v>
      </c>
      <c r="D73" s="33">
        <f>C73-_xlfn.FORECAST.ETS.CONFINT(A73,$B$2:$B$37,$A$2:$A$37,0.95,1,1)</f>
        <v>8753.4922644832768</v>
      </c>
      <c r="E73" s="33">
        <f>C73+_xlfn.FORECAST.ETS.CONFINT(A73,$B$2:$B$37,$A$2:$A$37,0.95,1,1)</f>
        <v>70298.284271875396</v>
      </c>
    </row>
    <row r="74" spans="1:5" x14ac:dyDescent="0.25">
      <c r="A74" s="24">
        <v>43959</v>
      </c>
      <c r="C74" s="33">
        <f>_xlfn.FORECAST.ETS(A74,$B$2:$B$37,$A$2:$A$37,1,1)</f>
        <v>40394.401547912683</v>
      </c>
      <c r="D74" s="33">
        <f>C74-_xlfn.FORECAST.ETS.CONFINT(A74,$B$2:$B$37,$A$2:$A$37,0.95,1,1)</f>
        <v>8348.662823069797</v>
      </c>
      <c r="E74" s="33">
        <f>C74+_xlfn.FORECAST.ETS.CONFINT(A74,$B$2:$B$37,$A$2:$A$37,0.95,1,1)</f>
        <v>72440.140272755569</v>
      </c>
    </row>
    <row r="75" spans="1:5" x14ac:dyDescent="0.25">
      <c r="A75" s="24">
        <v>43960</v>
      </c>
      <c r="C75" s="33">
        <f>_xlfn.FORECAST.ETS(A75,$B$2:$B$37,$A$2:$A$37,1,1)</f>
        <v>41262.914827646033</v>
      </c>
      <c r="D75" s="33">
        <f>C75-_xlfn.FORECAST.ETS.CONFINT(A75,$B$2:$B$37,$A$2:$A$37,0.95,1,1)</f>
        <v>7926.742119180446</v>
      </c>
      <c r="E75" s="33">
        <f>C75+_xlfn.FORECAST.ETS.CONFINT(A75,$B$2:$B$37,$A$2:$A$37,0.95,1,1)</f>
        <v>74599.08753611162</v>
      </c>
    </row>
    <row r="76" spans="1:5" x14ac:dyDescent="0.25">
      <c r="A76" s="24">
        <v>43961</v>
      </c>
      <c r="C76" s="33">
        <f>_xlfn.FORECAST.ETS(A76,$B$2:$B$37,$A$2:$A$37,1,1)</f>
        <v>42131.428107379397</v>
      </c>
      <c r="D76" s="33">
        <f>C76-_xlfn.FORECAST.ETS.CONFINT(A76,$B$2:$B$37,$A$2:$A$37,0.95,1,1)</f>
        <v>7487.9535754103345</v>
      </c>
      <c r="E76" s="33">
        <f>C76+_xlfn.FORECAST.ETS.CONFINT(A76,$B$2:$B$37,$A$2:$A$37,0.95,1,1)</f>
        <v>76774.902639348467</v>
      </c>
    </row>
    <row r="77" spans="1:5" x14ac:dyDescent="0.25">
      <c r="A77" s="24">
        <v>43962</v>
      </c>
      <c r="C77" s="33">
        <f>_xlfn.FORECAST.ETS(A77,$B$2:$B$37,$A$2:$A$37,1,1)</f>
        <v>42999.941387112747</v>
      </c>
      <c r="D77" s="33">
        <f>C77-_xlfn.FORECAST.ETS.CONFINT(A77,$B$2:$B$37,$A$2:$A$37,0.95,1,1)</f>
        <v>7032.5120743001244</v>
      </c>
      <c r="E77" s="33">
        <f>C77+_xlfn.FORECAST.ETS.CONFINT(A77,$B$2:$B$37,$A$2:$A$37,0.95,1,1)</f>
        <v>78967.370699925377</v>
      </c>
    </row>
    <row r="78" spans="1:5" x14ac:dyDescent="0.25">
      <c r="A78" s="24">
        <v>43963</v>
      </c>
      <c r="C78" s="33">
        <f>_xlfn.FORECAST.ETS(A78,$B$2:$B$37,$A$2:$A$37,1,1)</f>
        <v>43868.454666846097</v>
      </c>
      <c r="D78" s="33">
        <f>C78-_xlfn.FORECAST.ETS.CONFINT(A78,$B$2:$B$37,$A$2:$A$37,0.95,1,1)</f>
        <v>6560.6244889967929</v>
      </c>
      <c r="E78" s="33">
        <f>C78+_xlfn.FORECAST.ETS.CONFINT(A78,$B$2:$B$37,$A$2:$A$37,0.95,1,1)</f>
        <v>81176.284844695401</v>
      </c>
    </row>
    <row r="79" spans="1:5" x14ac:dyDescent="0.25">
      <c r="A79" s="24">
        <v>43964</v>
      </c>
      <c r="C79" s="33">
        <f>_xlfn.FORECAST.ETS(A79,$B$2:$B$37,$A$2:$A$37,1,1)</f>
        <v>44736.967946579462</v>
      </c>
      <c r="D79" s="33">
        <f>C79-_xlfn.FORECAST.ETS.CONFINT(A79,$B$2:$B$37,$A$2:$A$37,0.95,1,1)</f>
        <v>6072.4901688562968</v>
      </c>
      <c r="E79" s="33">
        <f>C79+_xlfn.FORECAST.ETS.CONFINT(A79,$B$2:$B$37,$A$2:$A$37,0.95,1,1)</f>
        <v>83401.445724302626</v>
      </c>
    </row>
    <row r="80" spans="1:5" x14ac:dyDescent="0.25">
      <c r="A80" s="24">
        <v>43965</v>
      </c>
      <c r="C80" s="33">
        <f>_xlfn.FORECAST.ETS(A80,$B$2:$B$37,$A$2:$A$37,1,1)</f>
        <v>45605.481226312811</v>
      </c>
      <c r="D80" s="33">
        <f>C80-_xlfn.FORECAST.ETS.CONFINT(A80,$B$2:$B$37,$A$2:$A$37,0.95,1,1)</f>
        <v>5568.3013847925686</v>
      </c>
      <c r="E80" s="33">
        <f>C80+_xlfn.FORECAST.ETS.CONFINT(A80,$B$2:$B$37,$A$2:$A$37,0.95,1,1)</f>
        <v>85642.661067833047</v>
      </c>
    </row>
    <row r="81" spans="1:5" x14ac:dyDescent="0.25">
      <c r="A81" s="24">
        <v>43966</v>
      </c>
      <c r="C81" s="33">
        <f>_xlfn.FORECAST.ETS(A81,$B$2:$B$37,$A$2:$A$37,1,1)</f>
        <v>46473.994506046161</v>
      </c>
      <c r="D81" s="33">
        <f>C81-_xlfn.FORECAST.ETS.CONFINT(A81,$B$2:$B$37,$A$2:$A$37,0.95,1,1)</f>
        <v>5048.2437385651865</v>
      </c>
      <c r="E81" s="33">
        <f>C81+_xlfn.FORECAST.ETS.CONFINT(A81,$B$2:$B$37,$A$2:$A$37,0.95,1,1)</f>
        <v>87899.745273527136</v>
      </c>
    </row>
    <row r="82" spans="1:5" x14ac:dyDescent="0.25">
      <c r="A82" s="24">
        <v>43967</v>
      </c>
      <c r="C82" s="33">
        <f>_xlfn.FORECAST.ETS(A82,$B$2:$B$37,$A$2:$A$37,1,1)</f>
        <v>47342.507785779511</v>
      </c>
      <c r="D82" s="33">
        <f>C82-_xlfn.FORECAST.ETS.CONFINT(A82,$B$2:$B$37,$A$2:$A$37,0.95,1,1)</f>
        <v>4512.4965396761254</v>
      </c>
      <c r="E82" s="33">
        <f>C82+_xlfn.FORECAST.ETS.CONFINT(A82,$B$2:$B$37,$A$2:$A$37,0.95,1,1)</f>
        <v>90172.519031882897</v>
      </c>
    </row>
    <row r="83" spans="1:5" x14ac:dyDescent="0.25">
      <c r="A83" s="24">
        <v>43968</v>
      </c>
      <c r="C83" s="33">
        <f>_xlfn.FORECAST.ETS(A83,$B$2:$B$37,$A$2:$A$37,1,1)</f>
        <v>48211.021065512876</v>
      </c>
      <c r="D83" s="33">
        <f>C83-_xlfn.FORECAST.ETS.CONFINT(A83,$B$2:$B$37,$A$2:$A$37,0.95,1,1)</f>
        <v>3961.2331530995725</v>
      </c>
      <c r="E83" s="33">
        <f>C83+_xlfn.FORECAST.ETS.CONFINT(A83,$B$2:$B$37,$A$2:$A$37,0.95,1,1)</f>
        <v>92460.808977926179</v>
      </c>
    </row>
    <row r="84" spans="1:5" x14ac:dyDescent="0.25">
      <c r="A84" s="24">
        <v>43969</v>
      </c>
      <c r="C84" s="33">
        <f>_xlfn.FORECAST.ETS(A84,$B$2:$B$37,$A$2:$A$37,1,1)</f>
        <v>49079.534345246226</v>
      </c>
      <c r="D84" s="33">
        <f>C84-_xlfn.FORECAST.ETS.CONFINT(A84,$B$2:$B$37,$A$2:$A$37,0.95,1,1)</f>
        <v>3394.6213206847751</v>
      </c>
      <c r="E84" s="33">
        <f>C84+_xlfn.FORECAST.ETS.CONFINT(A84,$B$2:$B$37,$A$2:$A$37,0.95,1,1)</f>
        <v>94764.447369807676</v>
      </c>
    </row>
    <row r="85" spans="1:5" x14ac:dyDescent="0.25">
      <c r="A85" s="24">
        <v>43970</v>
      </c>
      <c r="C85" s="33">
        <f>_xlfn.FORECAST.ETS(A85,$B$2:$B$37,$A$2:$A$37,1,1)</f>
        <v>49948.047624979576</v>
      </c>
      <c r="D85" s="33">
        <f>C85-_xlfn.FORECAST.ETS.CONFINT(A85,$B$2:$B$37,$A$2:$A$37,0.95,1,1)</f>
        <v>2812.8234587411134</v>
      </c>
      <c r="E85" s="33">
        <f>C85+_xlfn.FORECAST.ETS.CONFINT(A85,$B$2:$B$37,$A$2:$A$37,0.95,1,1)</f>
        <v>97083.271791218038</v>
      </c>
    </row>
    <row r="86" spans="1:5" x14ac:dyDescent="0.25">
      <c r="A86" s="24">
        <v>43971</v>
      </c>
      <c r="C86" s="33">
        <f>_xlfn.FORECAST.ETS(A86,$B$2:$B$37,$A$2:$A$37,1,1)</f>
        <v>50816.56090471294</v>
      </c>
      <c r="D86" s="33">
        <f>C86-_xlfn.FORECAST.ETS.CONFINT(A86,$B$2:$B$37,$A$2:$A$37,0.95,1,1)</f>
        <v>2215.9969340281896</v>
      </c>
      <c r="E86" s="33">
        <f>C86+_xlfn.FORECAST.ETS.CONFINT(A86,$B$2:$B$37,$A$2:$A$37,0.95,1,1)</f>
        <v>99417.124875397683</v>
      </c>
    </row>
    <row r="87" spans="1:5" x14ac:dyDescent="0.25">
      <c r="A87" s="24">
        <v>43972</v>
      </c>
      <c r="C87" s="33">
        <f>_xlfn.FORECAST.ETS(A87,$B$2:$B$37,$A$2:$A$37,1,1)</f>
        <v>51685.07418444629</v>
      </c>
      <c r="D87" s="33">
        <f>C87-_xlfn.FORECAST.ETS.CONFINT(A87,$B$2:$B$37,$A$2:$A$37,0.95,1,1)</f>
        <v>1604.2943201250309</v>
      </c>
      <c r="E87" s="33">
        <f>C87+_xlfn.FORECAST.ETS.CONFINT(A87,$B$2:$B$37,$A$2:$A$37,0.95,1,1)</f>
        <v>101765.85404876755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3EB05-7350-4864-9282-7FAF5D57B720}">
  <dimension ref="A1:H87"/>
  <sheetViews>
    <sheetView topLeftCell="A4" workbookViewId="0">
      <selection activeCell="E35" sqref="E35"/>
    </sheetView>
  </sheetViews>
  <sheetFormatPr defaultRowHeight="13.5" x14ac:dyDescent="0.25"/>
  <cols>
    <col min="1" max="1" width="11" style="34" customWidth="1"/>
    <col min="2" max="7" width="9.140625" style="34"/>
    <col min="8" max="8" width="10.5703125" style="34" customWidth="1"/>
    <col min="9" max="16384" width="9.140625" style="1"/>
  </cols>
  <sheetData>
    <row r="1" spans="1:8" x14ac:dyDescent="0.25">
      <c r="A1" s="57" t="s">
        <v>40</v>
      </c>
      <c r="B1" s="56" t="s">
        <v>55</v>
      </c>
      <c r="C1" s="56" t="s">
        <v>136</v>
      </c>
      <c r="D1" s="56" t="s">
        <v>134</v>
      </c>
      <c r="E1" s="56" t="s">
        <v>133</v>
      </c>
      <c r="F1" s="56" t="s">
        <v>73</v>
      </c>
      <c r="G1" s="57" t="s">
        <v>54</v>
      </c>
      <c r="H1" s="57" t="s">
        <v>53</v>
      </c>
    </row>
    <row r="2" spans="1:8" x14ac:dyDescent="0.25">
      <c r="A2" s="59">
        <v>43887</v>
      </c>
      <c r="B2" s="58">
        <v>0</v>
      </c>
      <c r="C2" s="58"/>
      <c r="D2" s="58"/>
      <c r="E2" s="58"/>
      <c r="F2" s="58"/>
      <c r="G2" s="58"/>
      <c r="H2" s="58"/>
    </row>
    <row r="3" spans="1:8" x14ac:dyDescent="0.25">
      <c r="A3" s="59">
        <v>43888</v>
      </c>
      <c r="B3" s="58">
        <v>0</v>
      </c>
      <c r="C3" s="58"/>
      <c r="D3" s="58"/>
      <c r="E3" s="58"/>
      <c r="F3" s="58"/>
      <c r="G3" s="58"/>
      <c r="H3" s="58"/>
    </row>
    <row r="4" spans="1:8" x14ac:dyDescent="0.25">
      <c r="A4" s="59">
        <v>43889</v>
      </c>
      <c r="B4" s="58">
        <v>0</v>
      </c>
      <c r="C4" s="58"/>
      <c r="D4" s="58"/>
      <c r="E4" s="58"/>
      <c r="F4" s="58"/>
      <c r="G4" s="58"/>
      <c r="H4" s="58"/>
    </row>
    <row r="5" spans="1:8" x14ac:dyDescent="0.25">
      <c r="A5" s="59">
        <v>43890</v>
      </c>
      <c r="B5" s="58">
        <v>0</v>
      </c>
      <c r="C5" s="58"/>
      <c r="D5" s="58"/>
      <c r="E5" s="58"/>
      <c r="F5" s="58"/>
      <c r="G5" s="58"/>
      <c r="H5" s="58"/>
    </row>
    <row r="6" spans="1:8" x14ac:dyDescent="0.25">
      <c r="A6" s="59">
        <v>43891</v>
      </c>
      <c r="B6" s="58">
        <v>0</v>
      </c>
      <c r="C6" s="58"/>
      <c r="D6" s="58"/>
      <c r="E6" s="58"/>
      <c r="F6" s="58"/>
      <c r="G6" s="58"/>
      <c r="H6" s="58"/>
    </row>
    <row r="7" spans="1:8" x14ac:dyDescent="0.25">
      <c r="A7" s="59">
        <v>43892</v>
      </c>
      <c r="B7" s="58">
        <v>2</v>
      </c>
      <c r="C7" s="58"/>
      <c r="D7" s="58"/>
      <c r="E7" s="58"/>
      <c r="F7" s="58"/>
      <c r="G7" s="58"/>
      <c r="H7" s="58"/>
    </row>
    <row r="8" spans="1:8" x14ac:dyDescent="0.25">
      <c r="A8" s="59">
        <v>43893</v>
      </c>
      <c r="B8" s="58">
        <v>2</v>
      </c>
      <c r="C8" s="58"/>
      <c r="D8" s="58"/>
      <c r="E8" s="58"/>
      <c r="F8" s="58"/>
      <c r="G8" s="58"/>
      <c r="H8" s="58"/>
    </row>
    <row r="9" spans="1:8" x14ac:dyDescent="0.25">
      <c r="A9" s="59">
        <v>43894</v>
      </c>
      <c r="B9" s="58">
        <v>2</v>
      </c>
      <c r="C9" s="58"/>
      <c r="D9" s="58"/>
      <c r="E9" s="58"/>
      <c r="F9" s="58"/>
      <c r="G9" s="58"/>
      <c r="H9" s="58"/>
    </row>
    <row r="10" spans="1:8" x14ac:dyDescent="0.25">
      <c r="A10" s="59">
        <v>43895</v>
      </c>
      <c r="B10" s="58">
        <v>3</v>
      </c>
      <c r="C10" s="58"/>
      <c r="D10" s="58"/>
      <c r="E10" s="58"/>
      <c r="F10" s="58"/>
      <c r="G10" s="58"/>
      <c r="H10" s="58"/>
    </row>
    <row r="11" spans="1:8" x14ac:dyDescent="0.25">
      <c r="A11" s="59">
        <v>43896</v>
      </c>
      <c r="B11" s="58">
        <v>4</v>
      </c>
      <c r="C11" s="58"/>
      <c r="D11" s="58"/>
      <c r="E11" s="58"/>
      <c r="F11" s="58"/>
      <c r="G11" s="58"/>
      <c r="H11" s="58"/>
    </row>
    <row r="12" spans="1:8" x14ac:dyDescent="0.25">
      <c r="A12" s="59">
        <v>43897</v>
      </c>
      <c r="B12" s="58">
        <v>8</v>
      </c>
      <c r="C12" s="58"/>
      <c r="D12" s="58"/>
      <c r="E12" s="58"/>
      <c r="F12" s="58"/>
      <c r="G12" s="58"/>
      <c r="H12" s="58"/>
    </row>
    <row r="13" spans="1:8" x14ac:dyDescent="0.25">
      <c r="A13" s="59">
        <v>43898</v>
      </c>
      <c r="B13" s="58">
        <v>9</v>
      </c>
      <c r="C13" s="58"/>
      <c r="D13" s="58"/>
      <c r="E13" s="58"/>
      <c r="F13" s="58"/>
      <c r="G13" s="58"/>
      <c r="H13" s="58"/>
    </row>
    <row r="14" spans="1:8" x14ac:dyDescent="0.25">
      <c r="A14" s="59">
        <v>43899</v>
      </c>
      <c r="B14" s="58">
        <v>9</v>
      </c>
      <c r="C14" s="58"/>
      <c r="D14" s="58"/>
      <c r="E14" s="58"/>
      <c r="F14" s="58"/>
      <c r="G14" s="58"/>
      <c r="H14" s="58"/>
    </row>
    <row r="15" spans="1:8" x14ac:dyDescent="0.25">
      <c r="A15" s="59">
        <v>43900</v>
      </c>
      <c r="B15" s="58">
        <v>2</v>
      </c>
      <c r="C15" s="58"/>
      <c r="D15" s="58"/>
      <c r="E15" s="58"/>
      <c r="F15" s="58"/>
      <c r="G15" s="58"/>
      <c r="H15" s="58"/>
    </row>
    <row r="16" spans="1:8" x14ac:dyDescent="0.25">
      <c r="A16" s="59">
        <v>43901</v>
      </c>
      <c r="B16" s="58">
        <v>18</v>
      </c>
      <c r="C16" s="58"/>
      <c r="D16" s="58"/>
      <c r="E16" s="58"/>
      <c r="F16" s="58"/>
      <c r="G16" s="58"/>
      <c r="H16" s="58"/>
    </row>
    <row r="17" spans="1:8" x14ac:dyDescent="0.25">
      <c r="A17" s="59">
        <v>43902</v>
      </c>
      <c r="B17" s="58">
        <v>19</v>
      </c>
      <c r="C17" s="58"/>
      <c r="D17" s="58"/>
      <c r="E17" s="58"/>
      <c r="F17" s="58"/>
      <c r="G17" s="58"/>
      <c r="H17" s="58"/>
    </row>
    <row r="18" spans="1:8" x14ac:dyDescent="0.25">
      <c r="A18" s="59">
        <v>43903</v>
      </c>
      <c r="B18" s="58">
        <v>34</v>
      </c>
      <c r="C18" s="58"/>
      <c r="D18" s="58"/>
      <c r="E18" s="58"/>
      <c r="F18" s="58"/>
      <c r="G18" s="58"/>
      <c r="H18" s="58"/>
    </row>
    <row r="19" spans="1:8" x14ac:dyDescent="0.25">
      <c r="A19" s="59">
        <v>43904</v>
      </c>
      <c r="B19" s="58">
        <v>57</v>
      </c>
      <c r="C19" s="58"/>
      <c r="D19" s="58"/>
      <c r="E19" s="58"/>
      <c r="F19" s="58"/>
      <c r="G19" s="58"/>
      <c r="H19" s="58"/>
    </row>
    <row r="20" spans="1:8" x14ac:dyDescent="0.25">
      <c r="A20" s="59">
        <v>43905</v>
      </c>
      <c r="B20" s="58">
        <v>76</v>
      </c>
      <c r="C20" s="58"/>
      <c r="D20" s="58"/>
      <c r="E20" s="58"/>
      <c r="F20" s="58"/>
      <c r="G20" s="58"/>
      <c r="H20" s="58"/>
    </row>
    <row r="21" spans="1:8" x14ac:dyDescent="0.25">
      <c r="A21" s="59">
        <v>43906</v>
      </c>
      <c r="B21" s="58">
        <v>86</v>
      </c>
      <c r="C21" s="58"/>
      <c r="D21" s="58"/>
      <c r="E21" s="58"/>
      <c r="F21" s="58"/>
      <c r="G21" s="58"/>
      <c r="H21" s="58"/>
    </row>
    <row r="22" spans="1:8" x14ac:dyDescent="0.25">
      <c r="A22" s="59">
        <v>43907</v>
      </c>
      <c r="B22" s="58">
        <v>117</v>
      </c>
      <c r="C22" s="58"/>
      <c r="D22" s="58"/>
      <c r="E22" s="58"/>
      <c r="F22" s="58"/>
      <c r="G22" s="58"/>
      <c r="H22" s="58"/>
    </row>
    <row r="23" spans="1:8" x14ac:dyDescent="0.25">
      <c r="A23" s="59">
        <v>43908</v>
      </c>
      <c r="B23" s="58">
        <v>194</v>
      </c>
      <c r="C23" s="58"/>
      <c r="D23" s="58"/>
      <c r="E23" s="58"/>
      <c r="F23" s="58"/>
      <c r="G23" s="58"/>
      <c r="H23" s="58"/>
    </row>
    <row r="24" spans="1:8" x14ac:dyDescent="0.25">
      <c r="A24" s="59">
        <v>43909</v>
      </c>
      <c r="B24" s="58">
        <v>143</v>
      </c>
      <c r="C24" s="58"/>
      <c r="D24" s="58"/>
      <c r="E24" s="58"/>
      <c r="F24" s="58"/>
      <c r="G24" s="58"/>
      <c r="H24" s="58"/>
    </row>
    <row r="25" spans="1:8" x14ac:dyDescent="0.25">
      <c r="A25" s="59">
        <v>43910</v>
      </c>
      <c r="B25" s="58">
        <v>235</v>
      </c>
      <c r="C25" s="58"/>
      <c r="D25" s="58"/>
      <c r="E25" s="58"/>
      <c r="F25" s="58"/>
      <c r="G25" s="58"/>
      <c r="H25" s="58"/>
    </row>
    <row r="26" spans="1:8" x14ac:dyDescent="0.25">
      <c r="A26" s="59">
        <v>43911</v>
      </c>
      <c r="B26" s="58">
        <v>260</v>
      </c>
      <c r="C26" s="58"/>
      <c r="D26" s="58"/>
      <c r="E26" s="58"/>
      <c r="F26" s="58"/>
      <c r="G26" s="58"/>
      <c r="H26" s="58"/>
    </row>
    <row r="27" spans="1:8" x14ac:dyDescent="0.25">
      <c r="A27" s="59">
        <v>43912</v>
      </c>
      <c r="B27" s="58">
        <v>320</v>
      </c>
      <c r="C27" s="58"/>
      <c r="D27" s="58"/>
      <c r="E27" s="58"/>
      <c r="F27" s="58"/>
      <c r="G27" s="58"/>
      <c r="H27" s="58"/>
    </row>
    <row r="28" spans="1:8" x14ac:dyDescent="0.25">
      <c r="A28" s="59">
        <v>43913</v>
      </c>
      <c r="B28" s="58">
        <v>460</v>
      </c>
      <c r="C28" s="58"/>
      <c r="D28" s="58"/>
      <c r="E28" s="58"/>
      <c r="F28" s="58"/>
      <c r="G28" s="58"/>
      <c r="H28" s="58"/>
    </row>
    <row r="29" spans="1:8" x14ac:dyDescent="0.25">
      <c r="A29" s="59">
        <v>43914</v>
      </c>
      <c r="B29" s="58">
        <v>302</v>
      </c>
      <c r="C29" s="58"/>
      <c r="D29" s="58"/>
      <c r="E29" s="58"/>
      <c r="F29" s="58"/>
      <c r="G29" s="58"/>
      <c r="H29" s="58"/>
    </row>
    <row r="30" spans="1:8" x14ac:dyDescent="0.25">
      <c r="A30" s="59">
        <v>43915</v>
      </c>
      <c r="B30" s="58">
        <v>633</v>
      </c>
      <c r="C30" s="58"/>
      <c r="D30" s="58"/>
      <c r="E30" s="58"/>
      <c r="F30" s="58"/>
      <c r="G30" s="58"/>
      <c r="H30" s="58"/>
    </row>
    <row r="31" spans="1:8" x14ac:dyDescent="0.25">
      <c r="A31" s="59">
        <v>43916</v>
      </c>
      <c r="B31" s="58">
        <v>549</v>
      </c>
      <c r="C31" s="58"/>
      <c r="D31" s="58"/>
      <c r="E31" s="58"/>
      <c r="F31" s="58"/>
      <c r="G31" s="58"/>
      <c r="H31" s="58"/>
    </row>
    <row r="32" spans="1:8" x14ac:dyDescent="0.25">
      <c r="A32" s="59">
        <v>43917</v>
      </c>
      <c r="B32" s="58">
        <v>724</v>
      </c>
      <c r="C32" s="58"/>
      <c r="D32" s="58"/>
      <c r="E32" s="58"/>
      <c r="F32" s="58"/>
      <c r="G32" s="58"/>
      <c r="H32" s="74">
        <v>724</v>
      </c>
    </row>
    <row r="33" spans="1:8" x14ac:dyDescent="0.25">
      <c r="A33" s="59">
        <v>43918</v>
      </c>
      <c r="B33" s="58">
        <v>902</v>
      </c>
      <c r="C33" s="58"/>
      <c r="D33" s="58"/>
      <c r="E33" s="58"/>
      <c r="F33" s="58"/>
      <c r="G33" s="73">
        <v>902</v>
      </c>
      <c r="H33" s="58">
        <f t="shared" ref="H33:H66" si="0">_xlfn.FORECAST.ETS(A33,$B$2:$B$32,$A$2:$A$32,1,1)</f>
        <v>742.59879032258038</v>
      </c>
    </row>
    <row r="34" spans="1:8" x14ac:dyDescent="0.25">
      <c r="A34" s="59">
        <v>43919</v>
      </c>
      <c r="B34" s="58">
        <v>792</v>
      </c>
      <c r="C34" s="58"/>
      <c r="D34" s="58"/>
      <c r="E34" s="58"/>
      <c r="F34" s="73">
        <v>792</v>
      </c>
      <c r="G34" s="58">
        <v>1019.0673635534285</v>
      </c>
      <c r="H34" s="58">
        <f t="shared" si="0"/>
        <v>761.19758064516134</v>
      </c>
    </row>
    <row r="35" spans="1:8" x14ac:dyDescent="0.25">
      <c r="A35" s="59">
        <v>43920</v>
      </c>
      <c r="B35" s="58">
        <v>446</v>
      </c>
      <c r="C35" s="58"/>
      <c r="D35" s="58"/>
      <c r="E35" s="74">
        <v>446</v>
      </c>
      <c r="F35" s="58">
        <v>918.73466937219087</v>
      </c>
      <c r="G35" s="58">
        <v>1170.2353978857382</v>
      </c>
      <c r="H35" s="58">
        <f t="shared" si="0"/>
        <v>779.79637096774172</v>
      </c>
    </row>
    <row r="36" spans="1:8" x14ac:dyDescent="0.25">
      <c r="A36" s="59">
        <v>43921</v>
      </c>
      <c r="B36" s="58">
        <v>1035</v>
      </c>
      <c r="C36" s="58"/>
      <c r="D36" s="73">
        <v>1035</v>
      </c>
      <c r="E36" s="58">
        <v>468.13506493506509</v>
      </c>
      <c r="F36" s="58">
        <v>1018.2671096525905</v>
      </c>
      <c r="G36" s="58">
        <v>1321.4034322180478</v>
      </c>
      <c r="H36" s="58">
        <f t="shared" si="0"/>
        <v>798.39516129032256</v>
      </c>
    </row>
    <row r="37" spans="1:8" x14ac:dyDescent="0.25">
      <c r="A37" s="59">
        <v>43922</v>
      </c>
      <c r="B37" s="58">
        <v>808</v>
      </c>
      <c r="C37" s="58">
        <v>808</v>
      </c>
      <c r="D37" s="58">
        <v>1059.3215686274505</v>
      </c>
      <c r="E37" s="58">
        <v>490.27012987012984</v>
      </c>
      <c r="F37" s="58">
        <v>1117.79954993299</v>
      </c>
      <c r="G37" s="58">
        <v>1472.5714665503574</v>
      </c>
      <c r="H37" s="58">
        <f t="shared" si="0"/>
        <v>816.99395161290295</v>
      </c>
    </row>
    <row r="38" spans="1:8" x14ac:dyDescent="0.25">
      <c r="A38" s="59">
        <v>43923</v>
      </c>
      <c r="B38" s="58"/>
      <c r="C38" s="58">
        <v>833.03127413127459</v>
      </c>
      <c r="D38" s="58">
        <v>1083.6431372549021</v>
      </c>
      <c r="E38" s="58">
        <v>512.40519480519504</v>
      </c>
      <c r="F38" s="58">
        <v>1217.3319902133896</v>
      </c>
      <c r="G38" s="58">
        <v>1623.739500882667</v>
      </c>
      <c r="H38" s="58">
        <f t="shared" si="0"/>
        <v>835.5927419354839</v>
      </c>
    </row>
    <row r="39" spans="1:8" x14ac:dyDescent="0.25">
      <c r="A39" s="59">
        <v>43924</v>
      </c>
      <c r="B39" s="58"/>
      <c r="C39" s="58">
        <v>858.06254826254826</v>
      </c>
      <c r="D39" s="58">
        <v>1107.9647058823525</v>
      </c>
      <c r="E39" s="58">
        <v>534.54025974025967</v>
      </c>
      <c r="F39" s="58">
        <v>1316.8644304937893</v>
      </c>
      <c r="G39" s="58">
        <v>1774.9075352149766</v>
      </c>
      <c r="H39" s="58">
        <f t="shared" si="0"/>
        <v>854.19153225806429</v>
      </c>
    </row>
    <row r="40" spans="1:8" x14ac:dyDescent="0.25">
      <c r="A40" s="59">
        <v>43925</v>
      </c>
      <c r="B40" s="58"/>
      <c r="C40" s="58">
        <v>883.09382239382285</v>
      </c>
      <c r="D40" s="58">
        <v>1132.2862745098039</v>
      </c>
      <c r="E40" s="58">
        <v>556.67532467532487</v>
      </c>
      <c r="F40" s="58">
        <v>1416.3968707741888</v>
      </c>
      <c r="G40" s="58">
        <v>1926.0755695472862</v>
      </c>
      <c r="H40" s="58">
        <f t="shared" si="0"/>
        <v>872.79032258064512</v>
      </c>
    </row>
    <row r="41" spans="1:8" x14ac:dyDescent="0.25">
      <c r="A41" s="59">
        <v>43926</v>
      </c>
      <c r="B41" s="58"/>
      <c r="C41" s="58">
        <v>908.12509652509652</v>
      </c>
      <c r="D41" s="58">
        <v>1156.6078431372543</v>
      </c>
      <c r="E41" s="58">
        <v>578.81038961038951</v>
      </c>
      <c r="F41" s="58">
        <v>1515.9293110545887</v>
      </c>
      <c r="G41" s="58">
        <v>2077.2436038795959</v>
      </c>
      <c r="H41" s="58">
        <f t="shared" si="0"/>
        <v>891.38911290322551</v>
      </c>
    </row>
    <row r="42" spans="1:8" x14ac:dyDescent="0.25">
      <c r="A42" s="59">
        <v>43927</v>
      </c>
      <c r="B42" s="58"/>
      <c r="C42" s="58">
        <v>933.15637065637111</v>
      </c>
      <c r="D42" s="58">
        <v>1180.9294117647059</v>
      </c>
      <c r="E42" s="58">
        <v>600.94545454545471</v>
      </c>
      <c r="F42" s="58">
        <v>1615.4617513349881</v>
      </c>
      <c r="G42" s="58">
        <v>2228.4116382119055</v>
      </c>
      <c r="H42" s="58">
        <f t="shared" si="0"/>
        <v>909.98790322580646</v>
      </c>
    </row>
    <row r="43" spans="1:8" x14ac:dyDescent="0.25">
      <c r="A43" s="59">
        <v>43928</v>
      </c>
      <c r="B43" s="58"/>
      <c r="C43" s="58">
        <v>958.18764478764479</v>
      </c>
      <c r="D43" s="58">
        <v>1205.2509803921564</v>
      </c>
      <c r="E43" s="58">
        <v>623.08051948051946</v>
      </c>
      <c r="F43" s="58">
        <v>1714.9941916153875</v>
      </c>
      <c r="G43" s="58">
        <v>2379.5796725442151</v>
      </c>
      <c r="H43" s="58">
        <f t="shared" si="0"/>
        <v>928.58669354838685</v>
      </c>
    </row>
    <row r="44" spans="1:8" x14ac:dyDescent="0.25">
      <c r="A44" s="59">
        <v>43929</v>
      </c>
      <c r="B44" s="58"/>
      <c r="C44" s="58">
        <v>983.21891891891937</v>
      </c>
      <c r="D44" s="58">
        <v>1229.5725490196078</v>
      </c>
      <c r="E44" s="58">
        <v>645.21558441558466</v>
      </c>
      <c r="F44" s="58">
        <v>1814.5266318957874</v>
      </c>
      <c r="G44" s="58">
        <v>2530.7477068765247</v>
      </c>
      <c r="H44" s="58">
        <f t="shared" si="0"/>
        <v>947.18548387096769</v>
      </c>
    </row>
    <row r="45" spans="1:8" x14ac:dyDescent="0.25">
      <c r="A45" s="59">
        <v>43930</v>
      </c>
      <c r="B45" s="58"/>
      <c r="C45" s="58">
        <v>1008.250193050193</v>
      </c>
      <c r="D45" s="58">
        <v>1253.8941176470582</v>
      </c>
      <c r="E45" s="58">
        <v>667.35064935064929</v>
      </c>
      <c r="F45" s="58">
        <v>1914.0590721761869</v>
      </c>
      <c r="G45" s="58">
        <v>2681.9157412088343</v>
      </c>
      <c r="H45" s="58">
        <f t="shared" si="0"/>
        <v>965.78427419354819</v>
      </c>
    </row>
    <row r="46" spans="1:8" x14ac:dyDescent="0.25">
      <c r="A46" s="59">
        <v>43931</v>
      </c>
      <c r="B46" s="58"/>
      <c r="C46" s="58">
        <v>1033.2814671814676</v>
      </c>
      <c r="D46" s="58">
        <v>1278.2156862745098</v>
      </c>
      <c r="E46" s="58">
        <v>689.48571428571449</v>
      </c>
      <c r="F46" s="58">
        <v>2013.5915124565863</v>
      </c>
      <c r="G46" s="58">
        <v>2833.083775541144</v>
      </c>
      <c r="H46" s="58">
        <f t="shared" si="0"/>
        <v>984.38306451612902</v>
      </c>
    </row>
    <row r="47" spans="1:8" x14ac:dyDescent="0.25">
      <c r="A47" s="59">
        <v>43932</v>
      </c>
      <c r="B47" s="58"/>
      <c r="C47" s="58">
        <v>1058.3127413127413</v>
      </c>
      <c r="D47" s="58">
        <v>1302.5372549019603</v>
      </c>
      <c r="E47" s="58">
        <v>711.62077922077913</v>
      </c>
      <c r="F47" s="58">
        <v>2113.1239527369862</v>
      </c>
      <c r="G47" s="58">
        <v>2984.2518098734536</v>
      </c>
      <c r="H47" s="58">
        <f t="shared" si="0"/>
        <v>1002.9818548387094</v>
      </c>
    </row>
    <row r="48" spans="1:8" x14ac:dyDescent="0.25">
      <c r="A48" s="59">
        <v>43933</v>
      </c>
      <c r="B48" s="58"/>
      <c r="C48" s="58">
        <v>1083.3440154440159</v>
      </c>
      <c r="D48" s="58">
        <v>1326.8588235294117</v>
      </c>
      <c r="E48" s="58">
        <v>733.75584415584433</v>
      </c>
      <c r="F48" s="58">
        <v>2212.6563930173857</v>
      </c>
      <c r="G48" s="58">
        <v>3135.4198442057632</v>
      </c>
      <c r="H48" s="58">
        <f t="shared" si="0"/>
        <v>1021.5806451612904</v>
      </c>
    </row>
    <row r="49" spans="1:8" x14ac:dyDescent="0.25">
      <c r="A49" s="59">
        <v>43934</v>
      </c>
      <c r="B49" s="58"/>
      <c r="C49" s="58">
        <v>1108.3752895752896</v>
      </c>
      <c r="D49" s="58">
        <v>1351.1803921568624</v>
      </c>
      <c r="E49" s="58">
        <v>755.89090909090908</v>
      </c>
      <c r="F49" s="58">
        <v>2312.1888332977851</v>
      </c>
      <c r="G49" s="58">
        <v>3286.5878785380728</v>
      </c>
      <c r="H49" s="58">
        <f t="shared" si="0"/>
        <v>1040.1794354838705</v>
      </c>
    </row>
    <row r="50" spans="1:8" x14ac:dyDescent="0.25">
      <c r="A50" s="59">
        <v>43935</v>
      </c>
      <c r="B50" s="58"/>
      <c r="C50" s="58">
        <v>1133.4065637065642</v>
      </c>
      <c r="D50" s="58">
        <v>1375.5019607843137</v>
      </c>
      <c r="E50" s="58">
        <v>778.02597402597428</v>
      </c>
      <c r="F50" s="58">
        <v>2411.721273578185</v>
      </c>
      <c r="G50" s="58">
        <v>3437.7559128703824</v>
      </c>
      <c r="H50" s="58">
        <f t="shared" si="0"/>
        <v>1058.7782258064517</v>
      </c>
    </row>
    <row r="51" spans="1:8" x14ac:dyDescent="0.25">
      <c r="A51" s="59">
        <v>43936</v>
      </c>
      <c r="B51" s="58"/>
      <c r="C51" s="58">
        <v>1158.4378378378378</v>
      </c>
      <c r="D51" s="58">
        <v>1399.8235294117642</v>
      </c>
      <c r="E51" s="58">
        <v>800.16103896103891</v>
      </c>
      <c r="F51" s="58">
        <v>2511.2537138585844</v>
      </c>
      <c r="G51" s="58">
        <v>3588.923947202692</v>
      </c>
      <c r="H51" s="58">
        <f t="shared" si="0"/>
        <v>1077.377016129032</v>
      </c>
    </row>
    <row r="52" spans="1:8" x14ac:dyDescent="0.25">
      <c r="A52" s="59">
        <v>43937</v>
      </c>
      <c r="B52" s="58"/>
      <c r="C52" s="58">
        <v>1183.4691119691124</v>
      </c>
      <c r="D52" s="58">
        <v>1424.1450980392158</v>
      </c>
      <c r="E52" s="58">
        <v>822.296103896104</v>
      </c>
      <c r="F52" s="58">
        <v>2610.7861541389839</v>
      </c>
      <c r="G52" s="58">
        <v>3740.0919815350017</v>
      </c>
      <c r="H52" s="58">
        <f t="shared" si="0"/>
        <v>1095.9758064516129</v>
      </c>
    </row>
    <row r="53" spans="1:8" x14ac:dyDescent="0.25">
      <c r="A53" s="59">
        <v>43938</v>
      </c>
      <c r="B53" s="58"/>
      <c r="C53" s="58">
        <v>1208.5003861003861</v>
      </c>
      <c r="D53" s="58">
        <v>1448.4666666666662</v>
      </c>
      <c r="E53" s="58">
        <v>844.43116883116875</v>
      </c>
      <c r="F53" s="58">
        <v>2710.3185944193838</v>
      </c>
      <c r="G53" s="58">
        <v>3891.2600158673113</v>
      </c>
      <c r="H53" s="58">
        <f t="shared" si="0"/>
        <v>1114.5745967741932</v>
      </c>
    </row>
    <row r="54" spans="1:8" x14ac:dyDescent="0.25">
      <c r="A54" s="59">
        <v>43939</v>
      </c>
      <c r="B54" s="58"/>
      <c r="C54" s="58">
        <v>1233.5316602316607</v>
      </c>
      <c r="D54" s="58">
        <v>1472.7882352941176</v>
      </c>
      <c r="E54" s="58">
        <v>866.56623376623395</v>
      </c>
      <c r="F54" s="58">
        <v>2809.8510346997832</v>
      </c>
      <c r="G54" s="58">
        <v>4042.4280501996209</v>
      </c>
      <c r="H54" s="58">
        <f t="shared" si="0"/>
        <v>1133.1733870967744</v>
      </c>
    </row>
    <row r="55" spans="1:8" x14ac:dyDescent="0.25">
      <c r="A55" s="59">
        <v>43940</v>
      </c>
      <c r="B55" s="58"/>
      <c r="C55" s="58">
        <v>1258.5629343629344</v>
      </c>
      <c r="D55" s="58">
        <v>1497.1098039215681</v>
      </c>
      <c r="E55" s="58">
        <v>888.7012987012987</v>
      </c>
      <c r="F55" s="58">
        <v>2909.3834749801827</v>
      </c>
      <c r="G55" s="58">
        <v>4193.5960845319305</v>
      </c>
      <c r="H55" s="58">
        <f t="shared" si="0"/>
        <v>1151.7721774193544</v>
      </c>
    </row>
    <row r="56" spans="1:8" x14ac:dyDescent="0.25">
      <c r="A56" s="59">
        <v>43941</v>
      </c>
      <c r="B56" s="58"/>
      <c r="C56" s="58">
        <v>1283.5942084942089</v>
      </c>
      <c r="D56" s="58">
        <v>1521.4313725490194</v>
      </c>
      <c r="E56" s="58">
        <v>910.8363636363639</v>
      </c>
      <c r="F56" s="58">
        <v>3008.9159152605826</v>
      </c>
      <c r="G56" s="58">
        <v>4344.7641188642401</v>
      </c>
      <c r="H56" s="58">
        <f t="shared" si="0"/>
        <v>1170.3709677419356</v>
      </c>
    </row>
    <row r="57" spans="1:8" x14ac:dyDescent="0.25">
      <c r="A57" s="59">
        <v>43942</v>
      </c>
      <c r="B57" s="58"/>
      <c r="C57" s="58">
        <v>1308.6254826254826</v>
      </c>
      <c r="D57" s="58">
        <v>1545.7529411764701</v>
      </c>
      <c r="E57" s="58">
        <v>932.97142857142853</v>
      </c>
      <c r="F57" s="58">
        <v>3108.448355540982</v>
      </c>
      <c r="G57" s="58">
        <v>4495.9321531965497</v>
      </c>
      <c r="H57" s="58">
        <f t="shared" si="0"/>
        <v>1188.9697580645159</v>
      </c>
    </row>
    <row r="58" spans="1:8" x14ac:dyDescent="0.25">
      <c r="A58" s="59">
        <v>43943</v>
      </c>
      <c r="B58" s="58"/>
      <c r="C58" s="58">
        <v>1333.6567567567572</v>
      </c>
      <c r="D58" s="58">
        <v>1570.0745098039215</v>
      </c>
      <c r="E58" s="58">
        <v>955.10649350649362</v>
      </c>
      <c r="F58" s="58">
        <v>3207.9807958213814</v>
      </c>
      <c r="G58" s="58">
        <v>4647.1001875288594</v>
      </c>
      <c r="H58" s="58">
        <f t="shared" si="0"/>
        <v>1207.5685483870968</v>
      </c>
    </row>
    <row r="59" spans="1:8" x14ac:dyDescent="0.25">
      <c r="A59" s="59">
        <v>43944</v>
      </c>
      <c r="B59" s="58"/>
      <c r="C59" s="58">
        <v>1358.6880308880309</v>
      </c>
      <c r="D59" s="58">
        <v>1594.396078431372</v>
      </c>
      <c r="E59" s="58">
        <v>977.24155844155837</v>
      </c>
      <c r="F59" s="58">
        <v>3307.5132361017813</v>
      </c>
      <c r="G59" s="58">
        <v>4798.268221861169</v>
      </c>
      <c r="H59" s="58">
        <f t="shared" si="0"/>
        <v>1226.1673387096771</v>
      </c>
    </row>
    <row r="60" spans="1:8" x14ac:dyDescent="0.25">
      <c r="A60" s="59">
        <v>43945</v>
      </c>
      <c r="B60" s="58"/>
      <c r="C60" s="58">
        <v>1383.7193050193055</v>
      </c>
      <c r="D60" s="58">
        <v>1618.7176470588236</v>
      </c>
      <c r="E60" s="58">
        <v>999.37662337662357</v>
      </c>
      <c r="F60" s="58">
        <v>3407.0456763821808</v>
      </c>
      <c r="G60" s="58">
        <v>4949.4362561934786</v>
      </c>
      <c r="H60" s="58">
        <f t="shared" si="0"/>
        <v>1244.7661290322583</v>
      </c>
    </row>
    <row r="61" spans="1:8" x14ac:dyDescent="0.25">
      <c r="A61" s="59">
        <v>43946</v>
      </c>
      <c r="B61" s="58"/>
      <c r="C61" s="58">
        <v>1408.7505791505791</v>
      </c>
      <c r="D61" s="58">
        <v>1643.039215686274</v>
      </c>
      <c r="E61" s="58">
        <v>1021.5116883116883</v>
      </c>
      <c r="F61" s="58">
        <v>3506.5781166625802</v>
      </c>
      <c r="G61" s="58">
        <v>5100.6042905257882</v>
      </c>
      <c r="H61" s="58">
        <f t="shared" si="0"/>
        <v>1263.3649193548383</v>
      </c>
    </row>
    <row r="62" spans="1:8" x14ac:dyDescent="0.25">
      <c r="A62" s="59">
        <v>43947</v>
      </c>
      <c r="B62" s="58"/>
      <c r="C62" s="58">
        <v>1433.7818532818537</v>
      </c>
      <c r="D62" s="58">
        <v>1667.3607843137254</v>
      </c>
      <c r="E62" s="58">
        <v>1043.6467532467534</v>
      </c>
      <c r="F62" s="58">
        <v>3606.1105569429801</v>
      </c>
      <c r="G62" s="58">
        <v>5251.7723248580978</v>
      </c>
      <c r="H62" s="58">
        <f t="shared" si="0"/>
        <v>1281.9637096774193</v>
      </c>
    </row>
    <row r="63" spans="1:8" x14ac:dyDescent="0.25">
      <c r="A63" s="59">
        <v>43948</v>
      </c>
      <c r="B63" s="58"/>
      <c r="C63" s="58">
        <v>1458.8131274131274</v>
      </c>
      <c r="D63" s="58">
        <v>1691.6823529411761</v>
      </c>
      <c r="E63" s="58">
        <v>1065.7818181818182</v>
      </c>
      <c r="F63" s="58">
        <v>3705.6429972233796</v>
      </c>
      <c r="G63" s="58">
        <v>5402.9403591904074</v>
      </c>
      <c r="H63" s="58">
        <f t="shared" si="0"/>
        <v>1300.5624999999998</v>
      </c>
    </row>
    <row r="64" spans="1:8" x14ac:dyDescent="0.25">
      <c r="A64" s="59">
        <v>43949</v>
      </c>
      <c r="B64" s="58"/>
      <c r="C64" s="58">
        <v>1483.844401544402</v>
      </c>
      <c r="D64" s="58">
        <v>1716.0039215686274</v>
      </c>
      <c r="E64" s="58">
        <v>1087.9168831168831</v>
      </c>
      <c r="F64" s="58">
        <v>3805.175437503779</v>
      </c>
      <c r="G64" s="58">
        <v>5554.1083935227171</v>
      </c>
      <c r="H64" s="58">
        <f t="shared" si="0"/>
        <v>1319.1612903225807</v>
      </c>
    </row>
    <row r="65" spans="1:8" x14ac:dyDescent="0.25">
      <c r="A65" s="59">
        <v>43950</v>
      </c>
      <c r="B65" s="58"/>
      <c r="C65" s="58">
        <v>1508.8756756756757</v>
      </c>
      <c r="D65" s="58">
        <v>1740.3254901960779</v>
      </c>
      <c r="E65" s="58">
        <v>1110.0519480519481</v>
      </c>
      <c r="F65" s="58">
        <v>3904.7078777841789</v>
      </c>
      <c r="G65" s="58">
        <v>5705.2764278550267</v>
      </c>
      <c r="H65" s="58">
        <f t="shared" si="0"/>
        <v>1337.7600806451608</v>
      </c>
    </row>
    <row r="66" spans="1:8" x14ac:dyDescent="0.25">
      <c r="A66" s="59">
        <v>43951</v>
      </c>
      <c r="B66" s="58"/>
      <c r="C66" s="58">
        <v>1533.9069498069503</v>
      </c>
      <c r="D66" s="58">
        <v>1764.6470588235295</v>
      </c>
      <c r="E66" s="58">
        <v>1132.1870129870131</v>
      </c>
      <c r="F66" s="58">
        <v>4004.2403180645783</v>
      </c>
      <c r="G66" s="58">
        <v>5856.4444621873363</v>
      </c>
      <c r="H66" s="58">
        <f t="shared" si="0"/>
        <v>1356.3588709677422</v>
      </c>
    </row>
    <row r="67" spans="1:8" x14ac:dyDescent="0.25">
      <c r="A67" s="59">
        <v>43952</v>
      </c>
      <c r="B67" s="72"/>
      <c r="C67" s="72">
        <v>1558.9382239382239</v>
      </c>
      <c r="D67" s="72"/>
      <c r="E67" s="72"/>
      <c r="F67" s="72"/>
      <c r="G67" s="72"/>
      <c r="H67" s="72">
        <f t="shared" ref="H67:H87" si="1">_xlfn.FORECAST.ETS(A67,$B$2:$B$32,$A$2:$A$32,1,1)</f>
        <v>1374.9576612903222</v>
      </c>
    </row>
    <row r="68" spans="1:8" x14ac:dyDescent="0.25">
      <c r="A68" s="59">
        <v>43953</v>
      </c>
      <c r="B68" s="72"/>
      <c r="C68" s="72">
        <v>1583.9694980694985</v>
      </c>
      <c r="D68" s="72"/>
      <c r="E68" s="72"/>
      <c r="F68" s="72"/>
      <c r="G68" s="72"/>
      <c r="H68" s="72">
        <f t="shared" si="1"/>
        <v>1393.5564516129032</v>
      </c>
    </row>
    <row r="69" spans="1:8" x14ac:dyDescent="0.25">
      <c r="A69" s="59">
        <v>43954</v>
      </c>
      <c r="B69" s="72"/>
      <c r="C69" s="72">
        <v>1609.0007722007722</v>
      </c>
      <c r="D69" s="72"/>
      <c r="E69" s="72"/>
      <c r="F69" s="72"/>
      <c r="G69" s="72"/>
      <c r="H69" s="72">
        <f t="shared" si="1"/>
        <v>1412.1552419354834</v>
      </c>
    </row>
    <row r="70" spans="1:8" x14ac:dyDescent="0.25">
      <c r="A70" s="59">
        <v>43955</v>
      </c>
      <c r="B70" s="72"/>
      <c r="C70" s="72">
        <v>1634.0320463320468</v>
      </c>
      <c r="D70" s="72"/>
      <c r="E70" s="72"/>
      <c r="F70" s="72"/>
      <c r="G70" s="72"/>
      <c r="H70" s="72">
        <f t="shared" si="1"/>
        <v>1430.7540322580646</v>
      </c>
    </row>
    <row r="71" spans="1:8" x14ac:dyDescent="0.25">
      <c r="A71" s="59">
        <v>43956</v>
      </c>
      <c r="B71" s="72"/>
      <c r="C71" s="72">
        <v>1659.0633204633205</v>
      </c>
      <c r="D71" s="72"/>
      <c r="E71" s="72"/>
      <c r="F71" s="72"/>
      <c r="G71" s="72"/>
      <c r="H71" s="72">
        <f t="shared" si="1"/>
        <v>1449.3528225806447</v>
      </c>
    </row>
    <row r="72" spans="1:8" x14ac:dyDescent="0.25">
      <c r="A72" s="59">
        <v>43957</v>
      </c>
      <c r="B72" s="72"/>
      <c r="C72" s="72">
        <v>1684.094594594595</v>
      </c>
      <c r="D72" s="72"/>
      <c r="E72" s="72"/>
      <c r="F72" s="72"/>
      <c r="G72" s="72"/>
      <c r="H72" s="72">
        <f t="shared" si="1"/>
        <v>1467.9516129032259</v>
      </c>
    </row>
    <row r="73" spans="1:8" x14ac:dyDescent="0.25">
      <c r="A73" s="59">
        <v>43958</v>
      </c>
      <c r="B73" s="72"/>
      <c r="C73" s="72">
        <v>1709.1258687258687</v>
      </c>
      <c r="D73" s="72"/>
      <c r="E73" s="72"/>
      <c r="F73" s="72"/>
      <c r="G73" s="72"/>
      <c r="H73" s="72">
        <f t="shared" si="1"/>
        <v>1486.5504032258061</v>
      </c>
    </row>
    <row r="74" spans="1:8" x14ac:dyDescent="0.25">
      <c r="A74" s="59">
        <v>43959</v>
      </c>
      <c r="B74" s="72"/>
      <c r="C74" s="72">
        <v>1734.1571428571433</v>
      </c>
      <c r="D74" s="72"/>
      <c r="E74" s="72"/>
      <c r="F74" s="72"/>
      <c r="G74" s="72"/>
      <c r="H74" s="72">
        <f t="shared" si="1"/>
        <v>1505.1491935483871</v>
      </c>
    </row>
    <row r="75" spans="1:8" x14ac:dyDescent="0.25">
      <c r="A75" s="59">
        <v>43960</v>
      </c>
      <c r="B75" s="72"/>
      <c r="C75" s="72">
        <v>1759.188416988417</v>
      </c>
      <c r="D75" s="72"/>
      <c r="E75" s="72"/>
      <c r="F75" s="72"/>
      <c r="G75" s="72"/>
      <c r="H75" s="72">
        <f t="shared" si="1"/>
        <v>1523.7479838709673</v>
      </c>
    </row>
    <row r="76" spans="1:8" x14ac:dyDescent="0.25">
      <c r="A76" s="59">
        <v>43961</v>
      </c>
      <c r="B76" s="72"/>
      <c r="C76" s="72">
        <v>1784.2196911196916</v>
      </c>
      <c r="D76" s="72"/>
      <c r="E76" s="72"/>
      <c r="F76" s="72"/>
      <c r="G76" s="72"/>
      <c r="H76" s="72">
        <f t="shared" si="1"/>
        <v>1542.3467741935485</v>
      </c>
    </row>
    <row r="77" spans="1:8" x14ac:dyDescent="0.25">
      <c r="A77" s="59">
        <v>43962</v>
      </c>
      <c r="B77" s="72"/>
      <c r="C77" s="72">
        <v>1809.2509652509652</v>
      </c>
      <c r="D77" s="72"/>
      <c r="E77" s="72"/>
      <c r="F77" s="72"/>
      <c r="G77" s="72"/>
      <c r="H77" s="72">
        <f t="shared" si="1"/>
        <v>1560.9455645161286</v>
      </c>
    </row>
    <row r="78" spans="1:8" x14ac:dyDescent="0.25">
      <c r="A78" s="59">
        <v>43963</v>
      </c>
      <c r="B78" s="72"/>
      <c r="C78" s="72">
        <v>1834.2822393822398</v>
      </c>
      <c r="D78" s="72"/>
      <c r="E78" s="72"/>
      <c r="F78" s="72"/>
      <c r="G78" s="72"/>
      <c r="H78" s="72">
        <f t="shared" si="1"/>
        <v>1579.5443548387098</v>
      </c>
    </row>
    <row r="79" spans="1:8" x14ac:dyDescent="0.25">
      <c r="A79" s="59">
        <v>43964</v>
      </c>
      <c r="B79" s="72"/>
      <c r="C79" s="72">
        <v>1859.3135135135135</v>
      </c>
      <c r="D79" s="72"/>
      <c r="E79" s="72"/>
      <c r="F79" s="72"/>
      <c r="G79" s="72"/>
      <c r="H79" s="72">
        <f t="shared" si="1"/>
        <v>1598.14314516129</v>
      </c>
    </row>
    <row r="80" spans="1:8" x14ac:dyDescent="0.25">
      <c r="A80" s="59">
        <v>43965</v>
      </c>
      <c r="B80" s="72"/>
      <c r="C80" s="72">
        <v>1884.3447876447881</v>
      </c>
      <c r="D80" s="72"/>
      <c r="E80" s="72"/>
      <c r="F80" s="72"/>
      <c r="G80" s="72"/>
      <c r="H80" s="72">
        <f t="shared" si="1"/>
        <v>1616.741935483871</v>
      </c>
    </row>
    <row r="81" spans="1:8" x14ac:dyDescent="0.25">
      <c r="A81" s="59">
        <v>43966</v>
      </c>
      <c r="B81" s="72"/>
      <c r="C81" s="72">
        <v>1909.3760617760618</v>
      </c>
      <c r="D81" s="72"/>
      <c r="E81" s="72"/>
      <c r="F81" s="72"/>
      <c r="G81" s="72"/>
      <c r="H81" s="72">
        <f t="shared" si="1"/>
        <v>1635.3407258064512</v>
      </c>
    </row>
    <row r="82" spans="1:8" x14ac:dyDescent="0.25">
      <c r="A82" s="59">
        <v>43967</v>
      </c>
      <c r="B82" s="72"/>
      <c r="C82" s="72">
        <v>1934.4073359073363</v>
      </c>
      <c r="D82" s="72"/>
      <c r="E82" s="72"/>
      <c r="F82" s="72"/>
      <c r="G82" s="72"/>
      <c r="H82" s="72">
        <f t="shared" si="1"/>
        <v>1653.9395161290324</v>
      </c>
    </row>
    <row r="83" spans="1:8" x14ac:dyDescent="0.25">
      <c r="A83" s="59">
        <v>43968</v>
      </c>
      <c r="B83" s="72"/>
      <c r="C83" s="72">
        <v>1959.43861003861</v>
      </c>
      <c r="D83" s="72"/>
      <c r="E83" s="72"/>
      <c r="F83" s="72"/>
      <c r="G83" s="72"/>
      <c r="H83" s="72">
        <f t="shared" si="1"/>
        <v>1672.5383064516125</v>
      </c>
    </row>
    <row r="84" spans="1:8" x14ac:dyDescent="0.25">
      <c r="A84" s="59">
        <v>43969</v>
      </c>
      <c r="B84" s="72"/>
      <c r="C84" s="72">
        <v>1984.4698841698846</v>
      </c>
      <c r="D84" s="72"/>
      <c r="E84" s="72"/>
      <c r="F84" s="72"/>
      <c r="G84" s="72"/>
      <c r="H84" s="72">
        <f t="shared" si="1"/>
        <v>1691.1370967741937</v>
      </c>
    </row>
    <row r="85" spans="1:8" x14ac:dyDescent="0.25">
      <c r="A85" s="59">
        <v>43970</v>
      </c>
      <c r="B85" s="72"/>
      <c r="C85" s="72">
        <v>2009.5011583011583</v>
      </c>
      <c r="D85" s="72"/>
      <c r="E85" s="72"/>
      <c r="F85" s="72"/>
      <c r="G85" s="72"/>
      <c r="H85" s="72">
        <f t="shared" si="1"/>
        <v>1709.7358870967739</v>
      </c>
    </row>
    <row r="86" spans="1:8" x14ac:dyDescent="0.25">
      <c r="A86" s="59">
        <v>43971</v>
      </c>
      <c r="B86" s="72"/>
      <c r="C86" s="72">
        <v>2034.5324324324329</v>
      </c>
      <c r="D86" s="72"/>
      <c r="E86" s="72"/>
      <c r="F86" s="72"/>
      <c r="G86" s="72"/>
      <c r="H86" s="72">
        <f t="shared" si="1"/>
        <v>1728.3346774193549</v>
      </c>
    </row>
    <row r="87" spans="1:8" x14ac:dyDescent="0.25">
      <c r="A87" s="59">
        <v>43972</v>
      </c>
      <c r="B87" s="72"/>
      <c r="C87" s="72">
        <v>2059.5637065637065</v>
      </c>
      <c r="D87" s="72"/>
      <c r="E87" s="72"/>
      <c r="F87" s="72"/>
      <c r="G87" s="72"/>
      <c r="H87" s="72">
        <f t="shared" si="1"/>
        <v>1746.9334677419349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DD4F-9551-4C8D-90D2-B568BBCC1042}">
  <dimension ref="A1:H66"/>
  <sheetViews>
    <sheetView workbookViewId="0">
      <selection activeCell="C2" sqref="C2:C66"/>
    </sheetView>
  </sheetViews>
  <sheetFormatPr defaultRowHeight="15" x14ac:dyDescent="0.25"/>
  <cols>
    <col min="1" max="1" width="11" customWidth="1"/>
    <col min="3" max="3" width="10.5703125" customWidth="1"/>
    <col min="4" max="4" width="25.28515625" customWidth="1"/>
    <col min="5" max="5" width="25.42578125" customWidth="1"/>
    <col min="7" max="7" width="10.140625" customWidth="1"/>
    <col min="8" max="8" width="8.28515625" customWidth="1"/>
  </cols>
  <sheetData>
    <row r="1" spans="1:8" x14ac:dyDescent="0.25">
      <c r="A1" t="s">
        <v>40</v>
      </c>
      <c r="B1" t="s">
        <v>34</v>
      </c>
      <c r="C1" t="s">
        <v>41</v>
      </c>
      <c r="D1" t="s">
        <v>42</v>
      </c>
      <c r="E1" t="s">
        <v>43</v>
      </c>
      <c r="G1" t="s">
        <v>44</v>
      </c>
      <c r="H1" t="s">
        <v>45</v>
      </c>
    </row>
    <row r="2" spans="1:8" x14ac:dyDescent="0.25">
      <c r="A2" s="24">
        <v>43887</v>
      </c>
      <c r="B2" s="33">
        <v>0</v>
      </c>
      <c r="G2" t="s">
        <v>46</v>
      </c>
      <c r="H2" s="25">
        <f>_xlfn.FORECAST.ETS.STAT($B$2:$B$36,$A$2:$A$36,1,1,1)</f>
        <v>0.75</v>
      </c>
    </row>
    <row r="3" spans="1:8" x14ac:dyDescent="0.25">
      <c r="A3" s="24">
        <v>43888</v>
      </c>
      <c r="B3" s="33">
        <v>0</v>
      </c>
      <c r="G3" t="s">
        <v>47</v>
      </c>
      <c r="H3" s="25">
        <f>_xlfn.FORECAST.ETS.STAT($B$2:$B$36,$A$2:$A$36,2,1,1)</f>
        <v>1E-3</v>
      </c>
    </row>
    <row r="4" spans="1:8" x14ac:dyDescent="0.25">
      <c r="A4" s="24">
        <v>43889</v>
      </c>
      <c r="B4" s="33">
        <v>0</v>
      </c>
      <c r="G4" t="s">
        <v>48</v>
      </c>
      <c r="H4" s="25">
        <f>_xlfn.FORECAST.ETS.STAT($B$2:$B$36,$A$2:$A$36,3,1,1)</f>
        <v>2.2204460492503131E-16</v>
      </c>
    </row>
    <row r="5" spans="1:8" x14ac:dyDescent="0.25">
      <c r="A5" s="24">
        <v>43890</v>
      </c>
      <c r="B5" s="33">
        <v>0</v>
      </c>
      <c r="G5" t="s">
        <v>49</v>
      </c>
      <c r="H5" s="25">
        <f>_xlfn.FORECAST.ETS.STAT($B$2:$B$36,$A$2:$A$36,4,1,1)</f>
        <v>16.038550603128567</v>
      </c>
    </row>
    <row r="6" spans="1:8" x14ac:dyDescent="0.25">
      <c r="A6" s="24">
        <v>43891</v>
      </c>
      <c r="B6" s="33">
        <v>0</v>
      </c>
      <c r="G6" t="s">
        <v>50</v>
      </c>
      <c r="H6" s="25">
        <f>_xlfn.FORECAST.ETS.STAT($B$2:$B$36,$A$2:$A$36,5,1,1)</f>
        <v>0.42630409661955754</v>
      </c>
    </row>
    <row r="7" spans="1:8" x14ac:dyDescent="0.25">
      <c r="A7" s="24">
        <v>43892</v>
      </c>
      <c r="B7" s="33">
        <v>2</v>
      </c>
      <c r="G7" t="s">
        <v>51</v>
      </c>
      <c r="H7" s="25">
        <f>_xlfn.FORECAST.ETS.STAT($B$2:$B$36,$A$2:$A$36,6,1,1)</f>
        <v>251.27062611568084</v>
      </c>
    </row>
    <row r="8" spans="1:8" x14ac:dyDescent="0.25">
      <c r="A8" s="24">
        <v>43893</v>
      </c>
      <c r="B8" s="33">
        <v>2</v>
      </c>
      <c r="G8" t="s">
        <v>52</v>
      </c>
      <c r="H8" s="25">
        <f>_xlfn.FORECAST.ETS.STAT($B$2:$B$36,$A$2:$A$36,7,1,1)</f>
        <v>332.72153242463241</v>
      </c>
    </row>
    <row r="9" spans="1:8" x14ac:dyDescent="0.25">
      <c r="A9" s="24">
        <v>43894</v>
      </c>
      <c r="B9" s="33">
        <v>2</v>
      </c>
    </row>
    <row r="10" spans="1:8" x14ac:dyDescent="0.25">
      <c r="A10" s="24">
        <v>43895</v>
      </c>
      <c r="B10" s="33">
        <v>3</v>
      </c>
    </row>
    <row r="11" spans="1:8" x14ac:dyDescent="0.25">
      <c r="A11" s="24">
        <v>43896</v>
      </c>
      <c r="B11" s="33">
        <v>4</v>
      </c>
    </row>
    <row r="12" spans="1:8" x14ac:dyDescent="0.25">
      <c r="A12" s="24">
        <v>43897</v>
      </c>
      <c r="B12" s="33">
        <v>8</v>
      </c>
    </row>
    <row r="13" spans="1:8" x14ac:dyDescent="0.25">
      <c r="A13" s="24">
        <v>43898</v>
      </c>
      <c r="B13" s="33">
        <v>9</v>
      </c>
    </row>
    <row r="14" spans="1:8" x14ac:dyDescent="0.25">
      <c r="A14" s="24">
        <v>43899</v>
      </c>
      <c r="B14" s="33">
        <v>9</v>
      </c>
    </row>
    <row r="15" spans="1:8" x14ac:dyDescent="0.25">
      <c r="A15" s="24">
        <v>43900</v>
      </c>
      <c r="B15" s="33">
        <v>2</v>
      </c>
    </row>
    <row r="16" spans="1:8" x14ac:dyDescent="0.25">
      <c r="A16" s="24">
        <v>43901</v>
      </c>
      <c r="B16" s="33">
        <v>18</v>
      </c>
    </row>
    <row r="17" spans="1:2" x14ac:dyDescent="0.25">
      <c r="A17" s="24">
        <v>43902</v>
      </c>
      <c r="B17" s="33">
        <v>19</v>
      </c>
    </row>
    <row r="18" spans="1:2" x14ac:dyDescent="0.25">
      <c r="A18" s="24">
        <v>43903</v>
      </c>
      <c r="B18" s="33">
        <v>34</v>
      </c>
    </row>
    <row r="19" spans="1:2" x14ac:dyDescent="0.25">
      <c r="A19" s="24">
        <v>43904</v>
      </c>
      <c r="B19" s="33">
        <v>57</v>
      </c>
    </row>
    <row r="20" spans="1:2" x14ac:dyDescent="0.25">
      <c r="A20" s="24">
        <v>43905</v>
      </c>
      <c r="B20" s="33">
        <v>76</v>
      </c>
    </row>
    <row r="21" spans="1:2" x14ac:dyDescent="0.25">
      <c r="A21" s="24">
        <v>43906</v>
      </c>
      <c r="B21" s="33">
        <v>86</v>
      </c>
    </row>
    <row r="22" spans="1:2" x14ac:dyDescent="0.25">
      <c r="A22" s="24">
        <v>43907</v>
      </c>
      <c r="B22" s="33">
        <v>117</v>
      </c>
    </row>
    <row r="23" spans="1:2" x14ac:dyDescent="0.25">
      <c r="A23" s="24">
        <v>43908</v>
      </c>
      <c r="B23" s="33">
        <v>194</v>
      </c>
    </row>
    <row r="24" spans="1:2" x14ac:dyDescent="0.25">
      <c r="A24" s="24">
        <v>43909</v>
      </c>
      <c r="B24" s="33">
        <v>143</v>
      </c>
    </row>
    <row r="25" spans="1:2" x14ac:dyDescent="0.25">
      <c r="A25" s="24">
        <v>43910</v>
      </c>
      <c r="B25" s="33">
        <v>235</v>
      </c>
    </row>
    <row r="26" spans="1:2" x14ac:dyDescent="0.25">
      <c r="A26" s="24">
        <v>43911</v>
      </c>
      <c r="B26" s="33">
        <v>260</v>
      </c>
    </row>
    <row r="27" spans="1:2" x14ac:dyDescent="0.25">
      <c r="A27" s="24">
        <v>43912</v>
      </c>
      <c r="B27" s="33">
        <v>320</v>
      </c>
    </row>
    <row r="28" spans="1:2" x14ac:dyDescent="0.25">
      <c r="A28" s="24">
        <v>43913</v>
      </c>
      <c r="B28" s="33">
        <v>460</v>
      </c>
    </row>
    <row r="29" spans="1:2" x14ac:dyDescent="0.25">
      <c r="A29" s="24">
        <v>43914</v>
      </c>
      <c r="B29" s="33">
        <v>302</v>
      </c>
    </row>
    <row r="30" spans="1:2" x14ac:dyDescent="0.25">
      <c r="A30" s="24">
        <v>43915</v>
      </c>
      <c r="B30" s="33">
        <v>633</v>
      </c>
    </row>
    <row r="31" spans="1:2" x14ac:dyDescent="0.25">
      <c r="A31" s="24">
        <v>43916</v>
      </c>
      <c r="B31" s="33">
        <v>549</v>
      </c>
    </row>
    <row r="32" spans="1:2" x14ac:dyDescent="0.25">
      <c r="A32" s="24">
        <v>43917</v>
      </c>
      <c r="B32" s="33">
        <v>724</v>
      </c>
    </row>
    <row r="33" spans="1:5" x14ac:dyDescent="0.25">
      <c r="A33" s="24">
        <v>43918</v>
      </c>
      <c r="B33" s="33">
        <v>902</v>
      </c>
    </row>
    <row r="34" spans="1:5" x14ac:dyDescent="0.25">
      <c r="A34" s="24">
        <v>43919</v>
      </c>
      <c r="B34" s="33">
        <v>792</v>
      </c>
    </row>
    <row r="35" spans="1:5" x14ac:dyDescent="0.25">
      <c r="A35" s="24">
        <v>43920</v>
      </c>
      <c r="B35" s="33">
        <v>446</v>
      </c>
    </row>
    <row r="36" spans="1:5" x14ac:dyDescent="0.25">
      <c r="A36" s="24">
        <v>43921</v>
      </c>
      <c r="B36" s="33">
        <v>1035</v>
      </c>
      <c r="C36" s="33">
        <v>1035</v>
      </c>
      <c r="D36" s="33">
        <v>1035</v>
      </c>
      <c r="E36" s="33">
        <v>1035</v>
      </c>
    </row>
    <row r="37" spans="1:5" x14ac:dyDescent="0.25">
      <c r="A37" s="24">
        <v>43922</v>
      </c>
      <c r="C37" s="33">
        <f t="shared" ref="C37:C66" si="0">_xlfn.FORECAST.ETS(A37,$B$2:$B$36,$A$2:$A$36,1,1)</f>
        <v>1059.3215686274505</v>
      </c>
      <c r="D37" s="33">
        <f t="shared" ref="D37:D66" si="1">C37-_xlfn.FORECAST.ETS.CONFINT(A37,$B$2:$B$36,$A$2:$A$36,0.95,1,1)</f>
        <v>707.35467678902819</v>
      </c>
      <c r="E37" s="33">
        <f t="shared" ref="E37:E66" si="2">C37+_xlfn.FORECAST.ETS.CONFINT(A37,$B$2:$B$36,$A$2:$A$36,0.95,1,1)</f>
        <v>1411.2884604658727</v>
      </c>
    </row>
    <row r="38" spans="1:5" x14ac:dyDescent="0.25">
      <c r="A38" s="24">
        <v>43923</v>
      </c>
      <c r="C38" s="33">
        <f t="shared" si="0"/>
        <v>1083.6431372549021</v>
      </c>
      <c r="D38" s="33">
        <f t="shared" si="1"/>
        <v>643.47325226148496</v>
      </c>
      <c r="E38" s="33">
        <f t="shared" si="2"/>
        <v>1523.8130222483192</v>
      </c>
    </row>
    <row r="39" spans="1:5" x14ac:dyDescent="0.25">
      <c r="A39" s="24">
        <v>43924</v>
      </c>
      <c r="C39" s="33">
        <f t="shared" si="0"/>
        <v>1107.9647058823525</v>
      </c>
      <c r="D39" s="33">
        <f t="shared" si="1"/>
        <v>594.3456300670739</v>
      </c>
      <c r="E39" s="33">
        <f t="shared" si="2"/>
        <v>1621.5837816976311</v>
      </c>
    </row>
    <row r="40" spans="1:5" x14ac:dyDescent="0.25">
      <c r="A40" s="24">
        <v>43925</v>
      </c>
      <c r="C40" s="33">
        <f t="shared" si="0"/>
        <v>1132.2862745098039</v>
      </c>
      <c r="D40" s="33">
        <f t="shared" si="1"/>
        <v>554.3191276316669</v>
      </c>
      <c r="E40" s="33">
        <f t="shared" si="2"/>
        <v>1710.2534213879408</v>
      </c>
    </row>
    <row r="41" spans="1:5" x14ac:dyDescent="0.25">
      <c r="A41" s="24">
        <v>43926</v>
      </c>
      <c r="C41" s="33">
        <f t="shared" si="0"/>
        <v>1156.6078431372543</v>
      </c>
      <c r="D41" s="33">
        <f t="shared" si="1"/>
        <v>520.62499831843104</v>
      </c>
      <c r="E41" s="33">
        <f t="shared" si="2"/>
        <v>1792.5906879560775</v>
      </c>
    </row>
    <row r="42" spans="1:5" x14ac:dyDescent="0.25">
      <c r="A42" s="24">
        <v>43927</v>
      </c>
      <c r="C42" s="33">
        <f t="shared" si="0"/>
        <v>1180.9294117647059</v>
      </c>
      <c r="D42" s="33">
        <f t="shared" si="1"/>
        <v>491.66221328294512</v>
      </c>
      <c r="E42" s="33">
        <f t="shared" si="2"/>
        <v>1870.1966102464667</v>
      </c>
    </row>
    <row r="43" spans="1:5" x14ac:dyDescent="0.25">
      <c r="A43" s="24">
        <v>43928</v>
      </c>
      <c r="C43" s="33">
        <f t="shared" si="0"/>
        <v>1205.2509803921564</v>
      </c>
      <c r="D43" s="33">
        <f t="shared" si="1"/>
        <v>466.40624255544788</v>
      </c>
      <c r="E43" s="33">
        <f t="shared" si="2"/>
        <v>1944.0957182288648</v>
      </c>
    </row>
    <row r="44" spans="1:5" x14ac:dyDescent="0.25">
      <c r="A44" s="24">
        <v>43929</v>
      </c>
      <c r="C44" s="33">
        <f t="shared" si="0"/>
        <v>1229.5725490196078</v>
      </c>
      <c r="D44" s="33">
        <f t="shared" si="1"/>
        <v>444.15466416879269</v>
      </c>
      <c r="E44" s="33">
        <f t="shared" si="2"/>
        <v>2014.9904338704227</v>
      </c>
    </row>
    <row r="45" spans="1:5" x14ac:dyDescent="0.25">
      <c r="A45" s="24">
        <v>43930</v>
      </c>
      <c r="C45" s="33">
        <f t="shared" si="0"/>
        <v>1253.8941176470582</v>
      </c>
      <c r="D45" s="33">
        <f t="shared" si="1"/>
        <v>424.4011156826765</v>
      </c>
      <c r="E45" s="33">
        <f t="shared" si="2"/>
        <v>2083.3871196114401</v>
      </c>
    </row>
    <row r="46" spans="1:5" x14ac:dyDescent="0.25">
      <c r="A46" s="24">
        <v>43931</v>
      </c>
      <c r="C46" s="33">
        <f t="shared" si="0"/>
        <v>1278.2156862745098</v>
      </c>
      <c r="D46" s="33">
        <f t="shared" si="1"/>
        <v>406.76634535821711</v>
      </c>
      <c r="E46" s="33">
        <f t="shared" si="2"/>
        <v>2149.6650271908024</v>
      </c>
    </row>
    <row r="47" spans="1:5" x14ac:dyDescent="0.25">
      <c r="A47" s="24">
        <v>43932</v>
      </c>
      <c r="C47" s="33">
        <f t="shared" si="0"/>
        <v>1302.5372549019603</v>
      </c>
      <c r="D47" s="33">
        <f t="shared" si="1"/>
        <v>390.9576138219328</v>
      </c>
      <c r="E47" s="33">
        <f t="shared" si="2"/>
        <v>2214.1168959819879</v>
      </c>
    </row>
    <row r="48" spans="1:5" x14ac:dyDescent="0.25">
      <c r="A48" s="24">
        <v>43933</v>
      </c>
      <c r="C48" s="33">
        <f t="shared" si="0"/>
        <v>1326.8588235294117</v>
      </c>
      <c r="D48" s="33">
        <f t="shared" si="1"/>
        <v>376.74338169419968</v>
      </c>
      <c r="E48" s="33">
        <f t="shared" si="2"/>
        <v>2276.9742653646235</v>
      </c>
    </row>
    <row r="49" spans="1:5" x14ac:dyDescent="0.25">
      <c r="A49" s="24">
        <v>43934</v>
      </c>
      <c r="C49" s="33">
        <f t="shared" si="0"/>
        <v>1351.1803921568624</v>
      </c>
      <c r="D49" s="33">
        <f t="shared" si="1"/>
        <v>363.93678802908084</v>
      </c>
      <c r="E49" s="33">
        <f t="shared" si="2"/>
        <v>2338.4239962846441</v>
      </c>
    </row>
    <row r="50" spans="1:5" x14ac:dyDescent="0.25">
      <c r="A50" s="24">
        <v>43935</v>
      </c>
      <c r="C50" s="33">
        <f t="shared" si="0"/>
        <v>1375.5019607843137</v>
      </c>
      <c r="D50" s="33">
        <f t="shared" si="1"/>
        <v>352.38445383535475</v>
      </c>
      <c r="E50" s="33">
        <f t="shared" si="2"/>
        <v>2398.6194677332728</v>
      </c>
    </row>
    <row r="51" spans="1:5" x14ac:dyDescent="0.25">
      <c r="A51" s="24">
        <v>43936</v>
      </c>
      <c r="C51" s="33">
        <f t="shared" si="0"/>
        <v>1399.8235294117642</v>
      </c>
      <c r="D51" s="33">
        <f t="shared" si="1"/>
        <v>341.95865241762294</v>
      </c>
      <c r="E51" s="33">
        <f t="shared" si="2"/>
        <v>2457.6884064059054</v>
      </c>
    </row>
    <row r="52" spans="1:5" x14ac:dyDescent="0.25">
      <c r="A52" s="24">
        <v>43937</v>
      </c>
      <c r="C52" s="33">
        <f t="shared" si="0"/>
        <v>1424.1450980392158</v>
      </c>
      <c r="D52" s="33">
        <f t="shared" si="1"/>
        <v>332.55168631957395</v>
      </c>
      <c r="E52" s="33">
        <f t="shared" si="2"/>
        <v>2515.7385097588576</v>
      </c>
    </row>
    <row r="53" spans="1:5" x14ac:dyDescent="0.25">
      <c r="A53" s="24">
        <v>43938</v>
      </c>
      <c r="C53" s="33">
        <f t="shared" si="0"/>
        <v>1448.4666666666662</v>
      </c>
      <c r="D53" s="33">
        <f t="shared" si="1"/>
        <v>324.07175544439815</v>
      </c>
      <c r="E53" s="33">
        <f t="shared" si="2"/>
        <v>2572.8615778889343</v>
      </c>
    </row>
    <row r="54" spans="1:5" x14ac:dyDescent="0.25">
      <c r="A54" s="24">
        <v>43939</v>
      </c>
      <c r="C54" s="33">
        <f t="shared" si="0"/>
        <v>1472.7882352941176</v>
      </c>
      <c r="D54" s="33">
        <f t="shared" si="1"/>
        <v>316.43985986496955</v>
      </c>
      <c r="E54" s="33">
        <f t="shared" si="2"/>
        <v>2629.1366107232657</v>
      </c>
    </row>
    <row r="55" spans="1:5" x14ac:dyDescent="0.25">
      <c r="A55" s="24">
        <v>43940</v>
      </c>
      <c r="C55" s="33">
        <f t="shared" si="0"/>
        <v>1497.1098039215681</v>
      </c>
      <c r="D55" s="33">
        <f t="shared" si="1"/>
        <v>309.58743731266645</v>
      </c>
      <c r="E55" s="33">
        <f t="shared" si="2"/>
        <v>2684.6321705304699</v>
      </c>
    </row>
    <row r="56" spans="1:5" x14ac:dyDescent="0.25">
      <c r="A56" s="24">
        <v>43941</v>
      </c>
      <c r="C56" s="33">
        <f t="shared" si="0"/>
        <v>1521.4313725490194</v>
      </c>
      <c r="D56" s="33">
        <f t="shared" si="1"/>
        <v>303.45453300721283</v>
      </c>
      <c r="E56" s="33">
        <f t="shared" si="2"/>
        <v>2739.4082120908261</v>
      </c>
    </row>
    <row r="57" spans="1:5" x14ac:dyDescent="0.25">
      <c r="A57" s="24">
        <v>43942</v>
      </c>
      <c r="C57" s="33">
        <f t="shared" si="0"/>
        <v>1545.7529411764701</v>
      </c>
      <c r="D57" s="33">
        <f t="shared" si="1"/>
        <v>297.98836221514239</v>
      </c>
      <c r="E57" s="33">
        <f t="shared" si="2"/>
        <v>2793.5175201377979</v>
      </c>
    </row>
    <row r="58" spans="1:5" x14ac:dyDescent="0.25">
      <c r="A58" s="24">
        <v>43943</v>
      </c>
      <c r="C58" s="33">
        <f t="shared" si="0"/>
        <v>1570.0745098039215</v>
      </c>
      <c r="D58" s="33">
        <f t="shared" si="1"/>
        <v>293.14216723103937</v>
      </c>
      <c r="E58" s="33">
        <f t="shared" si="2"/>
        <v>2847.0068523768036</v>
      </c>
    </row>
    <row r="59" spans="1:5" x14ac:dyDescent="0.25">
      <c r="A59" s="24">
        <v>43944</v>
      </c>
      <c r="C59" s="33">
        <f t="shared" si="0"/>
        <v>1594.396078431372</v>
      </c>
      <c r="D59" s="33">
        <f t="shared" si="1"/>
        <v>288.87429829286384</v>
      </c>
      <c r="E59" s="33">
        <f t="shared" si="2"/>
        <v>2899.9178585698801</v>
      </c>
    </row>
    <row r="60" spans="1:5" x14ac:dyDescent="0.25">
      <c r="A60" s="24">
        <v>43945</v>
      </c>
      <c r="C60" s="33">
        <f t="shared" si="0"/>
        <v>1618.7176470588236</v>
      </c>
      <c r="D60" s="33">
        <f t="shared" si="1"/>
        <v>285.14746705554444</v>
      </c>
      <c r="E60" s="33">
        <f t="shared" si="2"/>
        <v>2952.2878270621027</v>
      </c>
    </row>
    <row r="61" spans="1:5" x14ac:dyDescent="0.25">
      <c r="A61" s="24">
        <v>43946</v>
      </c>
      <c r="C61" s="33">
        <f t="shared" si="0"/>
        <v>1643.039215686274</v>
      </c>
      <c r="D61" s="33">
        <f t="shared" si="1"/>
        <v>281.92813461907008</v>
      </c>
      <c r="E61" s="33">
        <f t="shared" si="2"/>
        <v>3004.150296753478</v>
      </c>
    </row>
    <row r="62" spans="1:5" x14ac:dyDescent="0.25">
      <c r="A62" s="24">
        <v>43947</v>
      </c>
      <c r="C62" s="33">
        <f t="shared" si="0"/>
        <v>1667.3607843137254</v>
      </c>
      <c r="D62" s="33">
        <f t="shared" si="1"/>
        <v>279.18600561787753</v>
      </c>
      <c r="E62" s="33">
        <f t="shared" si="2"/>
        <v>3055.5355630095733</v>
      </c>
    </row>
    <row r="63" spans="1:5" x14ac:dyDescent="0.25">
      <c r="A63" s="24">
        <v>43948</v>
      </c>
      <c r="C63" s="33">
        <f t="shared" si="0"/>
        <v>1691.6823529411761</v>
      </c>
      <c r="D63" s="33">
        <f t="shared" si="1"/>
        <v>276.89360674428667</v>
      </c>
      <c r="E63" s="33">
        <f t="shared" si="2"/>
        <v>3106.4710991380653</v>
      </c>
    </row>
    <row r="64" spans="1:5" x14ac:dyDescent="0.25">
      <c r="A64" s="24">
        <v>43949</v>
      </c>
      <c r="C64" s="33">
        <f t="shared" si="0"/>
        <v>1716.0039215686274</v>
      </c>
      <c r="D64" s="33">
        <f t="shared" si="1"/>
        <v>275.02593310398129</v>
      </c>
      <c r="E64" s="33">
        <f t="shared" si="2"/>
        <v>3156.9819100332734</v>
      </c>
    </row>
    <row r="65" spans="1:5" x14ac:dyDescent="0.25">
      <c r="A65" s="24">
        <v>43950</v>
      </c>
      <c r="C65" s="33">
        <f t="shared" si="0"/>
        <v>1740.3254901960779</v>
      </c>
      <c r="D65" s="33">
        <f t="shared" si="1"/>
        <v>273.56014952586429</v>
      </c>
      <c r="E65" s="33">
        <f t="shared" si="2"/>
        <v>3207.0908308662915</v>
      </c>
    </row>
    <row r="66" spans="1:5" x14ac:dyDescent="0.25">
      <c r="A66" s="24">
        <v>43951</v>
      </c>
      <c r="C66" s="33">
        <f t="shared" si="0"/>
        <v>1764.6470588235295</v>
      </c>
      <c r="D66" s="33">
        <f t="shared" si="1"/>
        <v>272.47533674120791</v>
      </c>
      <c r="E66" s="33">
        <f t="shared" si="2"/>
        <v>3256.8187809058509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C76F9-04DF-4F5B-AEA7-253A35D7717C}">
  <dimension ref="A1:H87"/>
  <sheetViews>
    <sheetView topLeftCell="A49" workbookViewId="0">
      <selection activeCell="C2" sqref="C2:C87"/>
    </sheetView>
  </sheetViews>
  <sheetFormatPr defaultRowHeight="15" x14ac:dyDescent="0.25"/>
  <cols>
    <col min="1" max="1" width="11" customWidth="1"/>
    <col min="3" max="3" width="10.5703125" customWidth="1"/>
    <col min="4" max="4" width="25.28515625" customWidth="1"/>
    <col min="5" max="5" width="25.42578125" customWidth="1"/>
    <col min="7" max="7" width="10.140625" customWidth="1"/>
    <col min="8" max="8" width="8.28515625" customWidth="1"/>
  </cols>
  <sheetData>
    <row r="1" spans="1:8" x14ac:dyDescent="0.25">
      <c r="A1" t="s">
        <v>40</v>
      </c>
      <c r="B1" t="s">
        <v>34</v>
      </c>
      <c r="C1" t="s">
        <v>41</v>
      </c>
      <c r="D1" t="s">
        <v>42</v>
      </c>
      <c r="E1" t="s">
        <v>43</v>
      </c>
      <c r="G1" t="s">
        <v>44</v>
      </c>
      <c r="H1" t="s">
        <v>45</v>
      </c>
    </row>
    <row r="2" spans="1:8" x14ac:dyDescent="0.25">
      <c r="A2" s="24">
        <v>43887</v>
      </c>
      <c r="B2" s="33">
        <v>0</v>
      </c>
      <c r="G2" t="s">
        <v>46</v>
      </c>
      <c r="H2" s="25">
        <f>_xlfn.FORECAST.ETS.STAT($B$2:$B$37,$A$2:$A$37,1,1,1)</f>
        <v>0.75</v>
      </c>
    </row>
    <row r="3" spans="1:8" x14ac:dyDescent="0.25">
      <c r="A3" s="24">
        <v>43888</v>
      </c>
      <c r="B3" s="33">
        <v>0</v>
      </c>
      <c r="G3" t="s">
        <v>47</v>
      </c>
      <c r="H3" s="25">
        <f>_xlfn.FORECAST.ETS.STAT($B$2:$B$37,$A$2:$A$37,2,1,1)</f>
        <v>1E-3</v>
      </c>
    </row>
    <row r="4" spans="1:8" x14ac:dyDescent="0.25">
      <c r="A4" s="24">
        <v>43889</v>
      </c>
      <c r="B4" s="33">
        <v>0</v>
      </c>
      <c r="G4" t="s">
        <v>48</v>
      </c>
      <c r="H4" s="25">
        <f>_xlfn.FORECAST.ETS.STAT($B$2:$B$37,$A$2:$A$37,3,1,1)</f>
        <v>2.2204460492503131E-16</v>
      </c>
    </row>
    <row r="5" spans="1:8" x14ac:dyDescent="0.25">
      <c r="A5" s="24">
        <v>43890</v>
      </c>
      <c r="B5" s="33">
        <v>0</v>
      </c>
      <c r="G5" t="s">
        <v>49</v>
      </c>
      <c r="H5" s="25">
        <f>_xlfn.FORECAST.ETS.STAT($B$2:$B$37,$A$2:$A$37,4,1,1)</f>
        <v>16.130540427479175</v>
      </c>
    </row>
    <row r="6" spans="1:8" x14ac:dyDescent="0.25">
      <c r="A6" s="24">
        <v>43891</v>
      </c>
      <c r="B6" s="33">
        <v>0</v>
      </c>
      <c r="G6" t="s">
        <v>50</v>
      </c>
      <c r="H6" s="25">
        <f>_xlfn.FORECAST.ETS.STAT($B$2:$B$37,$A$2:$A$37,5,1,1)</f>
        <v>0.45429795122406824</v>
      </c>
    </row>
    <row r="7" spans="1:8" x14ac:dyDescent="0.25">
      <c r="A7" s="24">
        <v>43892</v>
      </c>
      <c r="B7" s="33">
        <v>2</v>
      </c>
      <c r="G7" t="s">
        <v>51</v>
      </c>
      <c r="H7" s="25">
        <f>_xlfn.FORECAST.ETS.STAT($B$2:$B$37,$A$2:$A$37,6,1,1)</f>
        <v>281.31662505523684</v>
      </c>
    </row>
    <row r="8" spans="1:8" x14ac:dyDescent="0.25">
      <c r="A8" s="24">
        <v>43893</v>
      </c>
      <c r="B8" s="33">
        <v>2</v>
      </c>
      <c r="G8" t="s">
        <v>52</v>
      </c>
      <c r="H8" s="25">
        <f>_xlfn.FORECAST.ETS.STAT($B$2:$B$37,$A$2:$A$37,7,1,1)</f>
        <v>347.27592142451834</v>
      </c>
    </row>
    <row r="9" spans="1:8" x14ac:dyDescent="0.25">
      <c r="A9" s="24">
        <v>43894</v>
      </c>
      <c r="B9" s="33">
        <v>2</v>
      </c>
    </row>
    <row r="10" spans="1:8" x14ac:dyDescent="0.25">
      <c r="A10" s="24">
        <v>43895</v>
      </c>
      <c r="B10" s="33">
        <v>3</v>
      </c>
    </row>
    <row r="11" spans="1:8" x14ac:dyDescent="0.25">
      <c r="A11" s="24">
        <v>43896</v>
      </c>
      <c r="B11" s="33">
        <v>4</v>
      </c>
    </row>
    <row r="12" spans="1:8" x14ac:dyDescent="0.25">
      <c r="A12" s="24">
        <v>43897</v>
      </c>
      <c r="B12" s="33">
        <v>8</v>
      </c>
    </row>
    <row r="13" spans="1:8" x14ac:dyDescent="0.25">
      <c r="A13" s="24">
        <v>43898</v>
      </c>
      <c r="B13" s="33">
        <v>9</v>
      </c>
    </row>
    <row r="14" spans="1:8" x14ac:dyDescent="0.25">
      <c r="A14" s="24">
        <v>43899</v>
      </c>
      <c r="B14" s="33">
        <v>9</v>
      </c>
    </row>
    <row r="15" spans="1:8" x14ac:dyDescent="0.25">
      <c r="A15" s="24">
        <v>43900</v>
      </c>
      <c r="B15" s="33">
        <v>2</v>
      </c>
    </row>
    <row r="16" spans="1:8" x14ac:dyDescent="0.25">
      <c r="A16" s="24">
        <v>43901</v>
      </c>
      <c r="B16" s="33">
        <v>18</v>
      </c>
    </row>
    <row r="17" spans="1:2" x14ac:dyDescent="0.25">
      <c r="A17" s="24">
        <v>43902</v>
      </c>
      <c r="B17" s="33">
        <v>19</v>
      </c>
    </row>
    <row r="18" spans="1:2" x14ac:dyDescent="0.25">
      <c r="A18" s="24">
        <v>43903</v>
      </c>
      <c r="B18" s="33">
        <v>34</v>
      </c>
    </row>
    <row r="19" spans="1:2" x14ac:dyDescent="0.25">
      <c r="A19" s="24">
        <v>43904</v>
      </c>
      <c r="B19" s="33">
        <v>57</v>
      </c>
    </row>
    <row r="20" spans="1:2" x14ac:dyDescent="0.25">
      <c r="A20" s="24">
        <v>43905</v>
      </c>
      <c r="B20" s="33">
        <v>76</v>
      </c>
    </row>
    <row r="21" spans="1:2" x14ac:dyDescent="0.25">
      <c r="A21" s="24">
        <v>43906</v>
      </c>
      <c r="B21" s="33">
        <v>86</v>
      </c>
    </row>
    <row r="22" spans="1:2" x14ac:dyDescent="0.25">
      <c r="A22" s="24">
        <v>43907</v>
      </c>
      <c r="B22" s="33">
        <v>117</v>
      </c>
    </row>
    <row r="23" spans="1:2" x14ac:dyDescent="0.25">
      <c r="A23" s="24">
        <v>43908</v>
      </c>
      <c r="B23" s="33">
        <v>194</v>
      </c>
    </row>
    <row r="24" spans="1:2" x14ac:dyDescent="0.25">
      <c r="A24" s="24">
        <v>43909</v>
      </c>
      <c r="B24" s="33">
        <v>143</v>
      </c>
    </row>
    <row r="25" spans="1:2" x14ac:dyDescent="0.25">
      <c r="A25" s="24">
        <v>43910</v>
      </c>
      <c r="B25" s="33">
        <v>235</v>
      </c>
    </row>
    <row r="26" spans="1:2" x14ac:dyDescent="0.25">
      <c r="A26" s="24">
        <v>43911</v>
      </c>
      <c r="B26" s="33">
        <v>260</v>
      </c>
    </row>
    <row r="27" spans="1:2" x14ac:dyDescent="0.25">
      <c r="A27" s="24">
        <v>43912</v>
      </c>
      <c r="B27" s="33">
        <v>320</v>
      </c>
    </row>
    <row r="28" spans="1:2" x14ac:dyDescent="0.25">
      <c r="A28" s="24">
        <v>43913</v>
      </c>
      <c r="B28" s="33">
        <v>460</v>
      </c>
    </row>
    <row r="29" spans="1:2" x14ac:dyDescent="0.25">
      <c r="A29" s="24">
        <v>43914</v>
      </c>
      <c r="B29" s="33">
        <v>302</v>
      </c>
    </row>
    <row r="30" spans="1:2" x14ac:dyDescent="0.25">
      <c r="A30" s="24">
        <v>43915</v>
      </c>
      <c r="B30" s="33">
        <v>633</v>
      </c>
    </row>
    <row r="31" spans="1:2" x14ac:dyDescent="0.25">
      <c r="A31" s="24">
        <v>43916</v>
      </c>
      <c r="B31" s="33">
        <v>549</v>
      </c>
    </row>
    <row r="32" spans="1:2" x14ac:dyDescent="0.25">
      <c r="A32" s="24">
        <v>43917</v>
      </c>
      <c r="B32" s="33">
        <v>724</v>
      </c>
    </row>
    <row r="33" spans="1:5" x14ac:dyDescent="0.25">
      <c r="A33" s="24">
        <v>43918</v>
      </c>
      <c r="B33" s="33">
        <v>902</v>
      </c>
    </row>
    <row r="34" spans="1:5" x14ac:dyDescent="0.25">
      <c r="A34" s="24">
        <v>43919</v>
      </c>
      <c r="B34" s="33">
        <v>792</v>
      </c>
    </row>
    <row r="35" spans="1:5" x14ac:dyDescent="0.25">
      <c r="A35" s="24">
        <v>43920</v>
      </c>
      <c r="B35" s="33">
        <v>446</v>
      </c>
    </row>
    <row r="36" spans="1:5" x14ac:dyDescent="0.25">
      <c r="A36" s="24">
        <v>43921</v>
      </c>
      <c r="B36" s="33">
        <v>1035</v>
      </c>
    </row>
    <row r="37" spans="1:5" x14ac:dyDescent="0.25">
      <c r="A37" s="24">
        <v>43922</v>
      </c>
      <c r="B37" s="33">
        <v>808</v>
      </c>
      <c r="C37" s="33">
        <v>808</v>
      </c>
      <c r="D37" s="33">
        <v>808</v>
      </c>
      <c r="E37" s="33">
        <v>808</v>
      </c>
    </row>
    <row r="38" spans="1:5" x14ac:dyDescent="0.25">
      <c r="A38" s="24">
        <v>43923</v>
      </c>
      <c r="C38" s="33">
        <f>_xlfn.FORECAST.ETS(A38,$B$2:$B$37,$A$2:$A$37,1,1)</f>
        <v>833.03127413127459</v>
      </c>
      <c r="D38" s="33">
        <f>C38-_xlfn.FORECAST.ETS.CONFINT(A38,$B$2:$B$37,$A$2:$A$37,0.95,1,1)</f>
        <v>471.05417568274623</v>
      </c>
      <c r="E38" s="33">
        <f>C38+_xlfn.FORECAST.ETS.CONFINT(A38,$B$2:$B$37,$A$2:$A$37,0.95,1,1)</f>
        <v>1195.0083725798029</v>
      </c>
    </row>
    <row r="39" spans="1:5" x14ac:dyDescent="0.25">
      <c r="A39" s="24">
        <v>43924</v>
      </c>
      <c r="C39" s="33">
        <f>_xlfn.FORECAST.ETS(A39,$B$2:$B$37,$A$2:$A$37,1,1)</f>
        <v>858.06254826254826</v>
      </c>
      <c r="D39" s="33">
        <f>C39-_xlfn.FORECAST.ETS.CONFINT(A39,$B$2:$B$37,$A$2:$A$37,0.95,1,1)</f>
        <v>405.3738963211494</v>
      </c>
      <c r="E39" s="33">
        <f>C39+_xlfn.FORECAST.ETS.CONFINT(A39,$B$2:$B$37,$A$2:$A$37,0.95,1,1)</f>
        <v>1310.7512002039471</v>
      </c>
    </row>
    <row r="40" spans="1:5" x14ac:dyDescent="0.25">
      <c r="A40" s="24">
        <v>43925</v>
      </c>
      <c r="C40" s="33">
        <f>_xlfn.FORECAST.ETS(A40,$B$2:$B$37,$A$2:$A$37,1,1)</f>
        <v>883.09382239382285</v>
      </c>
      <c r="D40" s="33">
        <f>C40-_xlfn.FORECAST.ETS.CONFINT(A40,$B$2:$B$37,$A$2:$A$37,0.95,1,1)</f>
        <v>354.86702867375072</v>
      </c>
      <c r="E40" s="33">
        <f>C40+_xlfn.FORECAST.ETS.CONFINT(A40,$B$2:$B$37,$A$2:$A$37,0.95,1,1)</f>
        <v>1411.3206161138951</v>
      </c>
    </row>
    <row r="41" spans="1:5" x14ac:dyDescent="0.25">
      <c r="A41" s="24">
        <v>43926</v>
      </c>
      <c r="C41" s="33">
        <f>_xlfn.FORECAST.ETS(A41,$B$2:$B$37,$A$2:$A$37,1,1)</f>
        <v>908.12509652509652</v>
      </c>
      <c r="D41" s="33">
        <f>C41-_xlfn.FORECAST.ETS.CONFINT(A41,$B$2:$B$37,$A$2:$A$37,0.95,1,1)</f>
        <v>313.72012356654614</v>
      </c>
      <c r="E41" s="33">
        <f>C41+_xlfn.FORECAST.ETS.CONFINT(A41,$B$2:$B$37,$A$2:$A$37,0.95,1,1)</f>
        <v>1502.5300694836469</v>
      </c>
    </row>
    <row r="42" spans="1:5" x14ac:dyDescent="0.25">
      <c r="A42" s="24">
        <v>43927</v>
      </c>
      <c r="C42" s="33">
        <f>_xlfn.FORECAST.ETS(A42,$B$2:$B$37,$A$2:$A$37,1,1)</f>
        <v>933.15637065637111</v>
      </c>
      <c r="D42" s="33">
        <f>C42-_xlfn.FORECAST.ETS.CONFINT(A42,$B$2:$B$37,$A$2:$A$37,0.95,1,1)</f>
        <v>279.08568909851147</v>
      </c>
      <c r="E42" s="33">
        <f>C42+_xlfn.FORECAST.ETS.CONFINT(A42,$B$2:$B$37,$A$2:$A$37,0.95,1,1)</f>
        <v>1587.2270522142308</v>
      </c>
    </row>
    <row r="43" spans="1:5" x14ac:dyDescent="0.25">
      <c r="A43" s="24">
        <v>43928</v>
      </c>
      <c r="C43" s="33">
        <f>_xlfn.FORECAST.ETS(A43,$B$2:$B$37,$A$2:$A$37,1,1)</f>
        <v>958.18764478764479</v>
      </c>
      <c r="D43" s="33">
        <f>C43-_xlfn.FORECAST.ETS.CONFINT(A43,$B$2:$B$37,$A$2:$A$37,0.95,1,1)</f>
        <v>249.31716194486842</v>
      </c>
      <c r="E43" s="33">
        <f>C43+_xlfn.FORECAST.ETS.CONFINT(A43,$B$2:$B$37,$A$2:$A$37,0.95,1,1)</f>
        <v>1667.058127630421</v>
      </c>
    </row>
    <row r="44" spans="1:5" x14ac:dyDescent="0.25">
      <c r="A44" s="24">
        <v>43929</v>
      </c>
      <c r="C44" s="33">
        <f>_xlfn.FORECAST.ETS(A44,$B$2:$B$37,$A$2:$A$37,1,1)</f>
        <v>983.21891891891937</v>
      </c>
      <c r="D44" s="33">
        <f>C44-_xlfn.FORECAST.ETS.CONFINT(A44,$B$2:$B$37,$A$2:$A$37,0.95,1,1)</f>
        <v>223.3608737228061</v>
      </c>
      <c r="E44" s="33">
        <f>C44+_xlfn.FORECAST.ETS.CONFINT(A44,$B$2:$B$37,$A$2:$A$37,0.95,1,1)</f>
        <v>1743.0769641150328</v>
      </c>
    </row>
    <row r="45" spans="1:5" x14ac:dyDescent="0.25">
      <c r="A45" s="24">
        <v>43930</v>
      </c>
      <c r="C45" s="33">
        <f>_xlfn.FORECAST.ETS(A45,$B$2:$B$37,$A$2:$A$37,1,1)</f>
        <v>1008.250193050193</v>
      </c>
      <c r="D45" s="33">
        <f>C45-_xlfn.FORECAST.ETS.CONFINT(A45,$B$2:$B$37,$A$2:$A$37,0.95,1,1)</f>
        <v>200.49442504916829</v>
      </c>
      <c r="E45" s="33">
        <f>C45+_xlfn.FORECAST.ETS.CONFINT(A45,$B$2:$B$37,$A$2:$A$37,0.95,1,1)</f>
        <v>1816.0059610512178</v>
      </c>
    </row>
    <row r="46" spans="1:5" x14ac:dyDescent="0.25">
      <c r="A46" s="24">
        <v>43931</v>
      </c>
      <c r="C46" s="33">
        <f>_xlfn.FORECAST.ETS(A46,$B$2:$B$37,$A$2:$A$37,1,1)</f>
        <v>1033.2814671814676</v>
      </c>
      <c r="D46" s="33">
        <f>C46-_xlfn.FORECAST.ETS.CONFINT(A46,$B$2:$B$37,$A$2:$A$37,0.95,1,1)</f>
        <v>180.19705214999431</v>
      </c>
      <c r="E46" s="33">
        <f>C46+_xlfn.FORECAST.ETS.CONFINT(A46,$B$2:$B$37,$A$2:$A$37,0.95,1,1)</f>
        <v>1886.365882212941</v>
      </c>
    </row>
    <row r="47" spans="1:5" x14ac:dyDescent="0.25">
      <c r="A47" s="24">
        <v>43932</v>
      </c>
      <c r="C47" s="33">
        <f>_xlfn.FORECAST.ETS(A47,$B$2:$B$37,$A$2:$A$37,1,1)</f>
        <v>1058.3127413127413</v>
      </c>
      <c r="D47" s="33">
        <f>C47-_xlfn.FORECAST.ETS.CONFINT(A47,$B$2:$B$37,$A$2:$A$37,0.95,1,1)</f>
        <v>162.07871707794618</v>
      </c>
      <c r="E47" s="33">
        <f>C47+_xlfn.FORECAST.ETS.CONFINT(A47,$B$2:$B$37,$A$2:$A$37,0.95,1,1)</f>
        <v>1954.5467655475363</v>
      </c>
    </row>
    <row r="48" spans="1:5" x14ac:dyDescent="0.25">
      <c r="A48" s="24">
        <v>43933</v>
      </c>
      <c r="C48" s="33">
        <f>_xlfn.FORECAST.ETS(A48,$B$2:$B$37,$A$2:$A$37,1,1)</f>
        <v>1083.3440154440159</v>
      </c>
      <c r="D48" s="33">
        <f>C48-_xlfn.FORECAST.ETS.CONFINT(A48,$B$2:$B$37,$A$2:$A$37,0.95,1,1)</f>
        <v>145.83835472869134</v>
      </c>
      <c r="E48" s="33">
        <f>C48+_xlfn.FORECAST.ETS.CONFINT(A48,$B$2:$B$37,$A$2:$A$37,0.95,1,1)</f>
        <v>2020.8496761593406</v>
      </c>
    </row>
    <row r="49" spans="1:5" x14ac:dyDescent="0.25">
      <c r="A49" s="24">
        <v>43934</v>
      </c>
      <c r="C49" s="33">
        <f>_xlfn.FORECAST.ETS(A49,$B$2:$B$37,$A$2:$A$37,1,1)</f>
        <v>1108.3752895752896</v>
      </c>
      <c r="D49" s="33">
        <f>C49-_xlfn.FORECAST.ETS.CONFINT(A49,$B$2:$B$37,$A$2:$A$37,0.95,1,1)</f>
        <v>131.2378405662073</v>
      </c>
      <c r="E49" s="33">
        <f>C49+_xlfn.FORECAST.ETS.CONFINT(A49,$B$2:$B$37,$A$2:$A$37,0.95,1,1)</f>
        <v>2085.5127385843716</v>
      </c>
    </row>
    <row r="50" spans="1:5" x14ac:dyDescent="0.25">
      <c r="A50" s="24">
        <v>43935</v>
      </c>
      <c r="C50" s="33">
        <f>_xlfn.FORECAST.ETS(A50,$B$2:$B$37,$A$2:$A$37,1,1)</f>
        <v>1133.4065637065642</v>
      </c>
      <c r="D50" s="33">
        <f>C50-_xlfn.FORECAST.ETS.CONFINT(A50,$B$2:$B$37,$A$2:$A$37,0.95,1,1)</f>
        <v>118.08499917686606</v>
      </c>
      <c r="E50" s="33">
        <f>C50+_xlfn.FORECAST.ETS.CONFINT(A50,$B$2:$B$37,$A$2:$A$37,0.95,1,1)</f>
        <v>2148.7281282362624</v>
      </c>
    </row>
    <row r="51" spans="1:5" x14ac:dyDescent="0.25">
      <c r="A51" s="24">
        <v>43936</v>
      </c>
      <c r="C51" s="33">
        <f>_xlfn.FORECAST.ETS(A51,$B$2:$B$37,$A$2:$A$37,1,1)</f>
        <v>1158.4378378378378</v>
      </c>
      <c r="D51" s="33">
        <f>C51-_xlfn.FORECAST.ETS.CONFINT(A51,$B$2:$B$37,$A$2:$A$37,0.95,1,1)</f>
        <v>106.22208935405479</v>
      </c>
      <c r="E51" s="33">
        <f>C51+_xlfn.FORECAST.ETS.CONFINT(A51,$B$2:$B$37,$A$2:$A$37,0.95,1,1)</f>
        <v>2210.6535863216209</v>
      </c>
    </row>
    <row r="52" spans="1:5" x14ac:dyDescent="0.25">
      <c r="A52" s="24">
        <v>43937</v>
      </c>
      <c r="C52" s="33">
        <f>_xlfn.FORECAST.ETS(A52,$B$2:$B$37,$A$2:$A$37,1,1)</f>
        <v>1183.4691119691124</v>
      </c>
      <c r="D52" s="33">
        <f>C52-_xlfn.FORECAST.ETS.CONFINT(A52,$B$2:$B$37,$A$2:$A$37,0.95,1,1)</f>
        <v>95.517751757830638</v>
      </c>
      <c r="E52" s="33">
        <f>C52+_xlfn.FORECAST.ETS.CONFINT(A52,$B$2:$B$37,$A$2:$A$37,0.95,1,1)</f>
        <v>2271.4204721803944</v>
      </c>
    </row>
    <row r="53" spans="1:5" x14ac:dyDescent="0.25">
      <c r="A53" s="24">
        <v>43938</v>
      </c>
      <c r="C53" s="33">
        <f>_xlfn.FORECAST.ETS(A53,$B$2:$B$37,$A$2:$A$37,1,1)</f>
        <v>1208.5003861003861</v>
      </c>
      <c r="D53" s="33">
        <f>C53-_xlfn.FORECAST.ETS.CONFINT(A53,$B$2:$B$37,$A$2:$A$37,0.95,1,1)</f>
        <v>85.861225934153254</v>
      </c>
      <c r="E53" s="33">
        <f>C53+_xlfn.FORECAST.ETS.CONFINT(A53,$B$2:$B$37,$A$2:$A$37,0.95,1,1)</f>
        <v>2331.1395462666187</v>
      </c>
    </row>
    <row r="54" spans="1:5" x14ac:dyDescent="0.25">
      <c r="A54" s="24">
        <v>43939</v>
      </c>
      <c r="C54" s="33">
        <f>_xlfn.FORECAST.ETS(A54,$B$2:$B$37,$A$2:$A$37,1,1)</f>
        <v>1233.5316602316607</v>
      </c>
      <c r="D54" s="33">
        <f>C54-_xlfn.FORECAST.ETS.CONFINT(A54,$B$2:$B$37,$A$2:$A$37,0.95,1,1)</f>
        <v>77.158100921509686</v>
      </c>
      <c r="E54" s="33">
        <f>C54+_xlfn.FORECAST.ETS.CONFINT(A54,$B$2:$B$37,$A$2:$A$37,0.95,1,1)</f>
        <v>2389.9052195418117</v>
      </c>
    </row>
    <row r="55" spans="1:5" x14ac:dyDescent="0.25">
      <c r="A55" s="24">
        <v>43940</v>
      </c>
      <c r="C55" s="33">
        <f>_xlfn.FORECAST.ETS(A55,$B$2:$B$37,$A$2:$A$37,1,1)</f>
        <v>1258.5629343629344</v>
      </c>
      <c r="D55" s="33">
        <f>C55-_xlfn.FORECAST.ETS.CONFINT(A55,$B$2:$B$37,$A$2:$A$37,0.95,1,1)</f>
        <v>69.327129974643867</v>
      </c>
      <c r="E55" s="33">
        <f>C55+_xlfn.FORECAST.ETS.CONFINT(A55,$B$2:$B$37,$A$2:$A$37,0.95,1,1)</f>
        <v>2447.7987387512248</v>
      </c>
    </row>
    <row r="56" spans="1:5" x14ac:dyDescent="0.25">
      <c r="A56" s="24">
        <v>43941</v>
      </c>
      <c r="C56" s="33">
        <f>_xlfn.FORECAST.ETS(A56,$B$2:$B$37,$A$2:$A$37,1,1)</f>
        <v>1283.5942084942089</v>
      </c>
      <c r="D56" s="33">
        <f>C56-_xlfn.FORECAST.ETS.CONFINT(A56,$B$2:$B$37,$A$2:$A$37,0.95,1,1)</f>
        <v>62.29780086177152</v>
      </c>
      <c r="E56" s="33">
        <f>C56+_xlfn.FORECAST.ETS.CONFINT(A56,$B$2:$B$37,$A$2:$A$37,0.95,1,1)</f>
        <v>2504.8906161266464</v>
      </c>
    </row>
    <row r="57" spans="1:5" x14ac:dyDescent="0.25">
      <c r="A57" s="24">
        <v>43942</v>
      </c>
      <c r="C57" s="33">
        <f>_xlfn.FORECAST.ETS(A57,$B$2:$B$37,$A$2:$A$37,1,1)</f>
        <v>1308.6254826254826</v>
      </c>
      <c r="D57" s="33">
        <f>C57-_xlfn.FORECAST.ETS.CONFINT(A57,$B$2:$B$37,$A$2:$A$37,0.95,1,1)</f>
        <v>56.00845364297561</v>
      </c>
      <c r="E57" s="33">
        <f>C57+_xlfn.FORECAST.ETS.CONFINT(A57,$B$2:$B$37,$A$2:$A$37,0.95,1,1)</f>
        <v>2561.2425116079894</v>
      </c>
    </row>
    <row r="58" spans="1:5" x14ac:dyDescent="0.25">
      <c r="A58" s="24">
        <v>43943</v>
      </c>
      <c r="C58" s="33">
        <f>_xlfn.FORECAST.ETS(A58,$B$2:$B$37,$A$2:$A$37,1,1)</f>
        <v>1333.6567567567572</v>
      </c>
      <c r="D58" s="33">
        <f>C58-_xlfn.FORECAST.ETS.CONFINT(A58,$B$2:$B$37,$A$2:$A$37,0.95,1,1)</f>
        <v>50.404802346749648</v>
      </c>
      <c r="E58" s="33">
        <f>C58+_xlfn.FORECAST.ETS.CONFINT(A58,$B$2:$B$37,$A$2:$A$37,0.95,1,1)</f>
        <v>2616.908711166765</v>
      </c>
    </row>
    <row r="59" spans="1:5" x14ac:dyDescent="0.25">
      <c r="A59" s="24">
        <v>43944</v>
      </c>
      <c r="C59" s="33">
        <f>_xlfn.FORECAST.ETS(A59,$B$2:$B$37,$A$2:$A$37,1,1)</f>
        <v>1358.6880308880309</v>
      </c>
      <c r="D59" s="33">
        <f>C59-_xlfn.FORECAST.ETS.CONFINT(A59,$B$2:$B$37,$A$2:$A$37,0.95,1,1)</f>
        <v>45.438759442903347</v>
      </c>
      <c r="E59" s="33">
        <f>C59+_xlfn.FORECAST.ETS.CONFINT(A59,$B$2:$B$37,$A$2:$A$37,0.95,1,1)</f>
        <v>2671.9373023331582</v>
      </c>
    </row>
    <row r="60" spans="1:5" x14ac:dyDescent="0.25">
      <c r="A60" s="24">
        <v>43945</v>
      </c>
      <c r="C60" s="33">
        <f>_xlfn.FORECAST.ETS(A60,$B$2:$B$37,$A$2:$A$37,1,1)</f>
        <v>1383.7193050193055</v>
      </c>
      <c r="D60" s="33">
        <f>C60-_xlfn.FORECAST.ETS.CONFINT(A60,$B$2:$B$37,$A$2:$A$37,0.95,1,1)</f>
        <v>41.067490618428792</v>
      </c>
      <c r="E60" s="33">
        <f>C60+_xlfn.FORECAST.ETS.CONFINT(A60,$B$2:$B$37,$A$2:$A$37,0.95,1,1)</f>
        <v>2726.3711194201824</v>
      </c>
    </row>
    <row r="61" spans="1:5" x14ac:dyDescent="0.25">
      <c r="A61" s="24">
        <v>43946</v>
      </c>
      <c r="C61" s="33">
        <f>_xlfn.FORECAST.ETS(A61,$B$2:$B$37,$A$2:$A$37,1,1)</f>
        <v>1408.7505791505791</v>
      </c>
      <c r="D61" s="33">
        <f>C61-_xlfn.FORECAST.ETS.CONFINT(A61,$B$2:$B$37,$A$2:$A$37,0.95,1,1)</f>
        <v>37.25264701930314</v>
      </c>
      <c r="E61" s="33">
        <f>C61+_xlfn.FORECAST.ETS.CONFINT(A61,$B$2:$B$37,$A$2:$A$37,0.95,1,1)</f>
        <v>2780.2485112818549</v>
      </c>
    </row>
    <row r="62" spans="1:5" x14ac:dyDescent="0.25">
      <c r="A62" s="24">
        <v>43947</v>
      </c>
      <c r="C62" s="33">
        <f>_xlfn.FORECAST.ETS(A62,$B$2:$B$37,$A$2:$A$37,1,1)</f>
        <v>1433.7818532818537</v>
      </c>
      <c r="D62" s="33">
        <f>C62-_xlfn.FORECAST.ETS.CONFINT(A62,$B$2:$B$37,$A$2:$A$37,0.95,1,1)</f>
        <v>33.959735873645286</v>
      </c>
      <c r="E62" s="33">
        <f>C62+_xlfn.FORECAST.ETS.CONFINT(A62,$B$2:$B$37,$A$2:$A$37,0.95,1,1)</f>
        <v>2833.6039706900619</v>
      </c>
    </row>
    <row r="63" spans="1:5" x14ac:dyDescent="0.25">
      <c r="A63" s="24">
        <v>43948</v>
      </c>
      <c r="C63" s="33">
        <f>_xlfn.FORECAST.ETS(A63,$B$2:$B$37,$A$2:$A$37,1,1)</f>
        <v>1458.8131274131274</v>
      </c>
      <c r="D63" s="33">
        <f>C63-_xlfn.FORECAST.ETS.CONFINT(A63,$B$2:$B$37,$A$2:$A$37,0.95,1,1)</f>
        <v>31.157600192605969</v>
      </c>
      <c r="E63" s="33">
        <f>C63+_xlfn.FORECAST.ETS.CONFINT(A63,$B$2:$B$37,$A$2:$A$37,0.95,1,1)</f>
        <v>2886.4686546336488</v>
      </c>
    </row>
    <row r="64" spans="1:5" x14ac:dyDescent="0.25">
      <c r="A64" s="24">
        <v>43949</v>
      </c>
      <c r="C64" s="33">
        <f>_xlfn.FORECAST.ETS(A64,$B$2:$B$37,$A$2:$A$37,1,1)</f>
        <v>1483.844401544402</v>
      </c>
      <c r="D64" s="33">
        <f>C64-_xlfn.FORECAST.ETS.CONFINT(A64,$B$2:$B$37,$A$2:$A$37,0.95,1,1)</f>
        <v>28.817985306702894</v>
      </c>
      <c r="E64" s="33">
        <f>C64+_xlfn.FORECAST.ETS.CONFINT(A64,$B$2:$B$37,$A$2:$A$37,0.95,1,1)</f>
        <v>2938.8708177821009</v>
      </c>
    </row>
    <row r="65" spans="1:5" x14ac:dyDescent="0.25">
      <c r="A65" s="24">
        <v>43950</v>
      </c>
      <c r="C65" s="33">
        <f>_xlfn.FORECAST.ETS(A65,$B$2:$B$37,$A$2:$A$37,1,1)</f>
        <v>1508.8756756756757</v>
      </c>
      <c r="D65" s="33">
        <f>C65-_xlfn.FORECAST.ETS.CONFINT(A65,$B$2:$B$37,$A$2:$A$37,0.95,1,1)</f>
        <v>26.915175163368076</v>
      </c>
      <c r="E65" s="33">
        <f>C65+_xlfn.FORECAST.ETS.CONFINT(A65,$B$2:$B$37,$A$2:$A$37,0.95,1,1)</f>
        <v>2990.8361761879833</v>
      </c>
    </row>
    <row r="66" spans="1:5" x14ac:dyDescent="0.25">
      <c r="A66" s="24">
        <v>43951</v>
      </c>
      <c r="C66" s="33">
        <f>_xlfn.FORECAST.ETS(A66,$B$2:$B$37,$A$2:$A$37,1,1)</f>
        <v>1533.9069498069503</v>
      </c>
      <c r="D66" s="33">
        <f>C66-_xlfn.FORECAST.ETS.CONFINT(A66,$B$2:$B$37,$A$2:$A$37,0.95,1,1)</f>
        <v>25.425685141840404</v>
      </c>
      <c r="E66" s="33">
        <f>C66+_xlfn.FORECAST.ETS.CONFINT(A66,$B$2:$B$37,$A$2:$A$37,0.95,1,1)</f>
        <v>3042.3882144720601</v>
      </c>
    </row>
    <row r="67" spans="1:5" x14ac:dyDescent="0.25">
      <c r="A67" s="24">
        <v>43952</v>
      </c>
      <c r="C67" s="33">
        <f>_xlfn.FORECAST.ETS(A67,$B$2:$B$37,$A$2:$A$37,1,1)</f>
        <v>1558.9382239382239</v>
      </c>
      <c r="D67" s="33">
        <f>C67-_xlfn.FORECAST.ETS.CONFINT(A67,$B$2:$B$37,$A$2:$A$37,0.95,1,1)</f>
        <v>24.328001013445601</v>
      </c>
      <c r="E67" s="33">
        <f>C67+_xlfn.FORECAST.ETS.CONFINT(A67,$B$2:$B$37,$A$2:$A$37,0.95,1,1)</f>
        <v>3093.548446863002</v>
      </c>
    </row>
    <row r="68" spans="1:5" x14ac:dyDescent="0.25">
      <c r="A68" s="24">
        <v>43953</v>
      </c>
      <c r="C68" s="33">
        <f>_xlfn.FORECAST.ETS(A68,$B$2:$B$37,$A$2:$A$37,1,1)</f>
        <v>1583.9694980694985</v>
      </c>
      <c r="D68" s="33">
        <f>C68-_xlfn.FORECAST.ETS.CONFINT(A68,$B$2:$B$37,$A$2:$A$37,0.95,1,1)</f>
        <v>23.602355851905713</v>
      </c>
      <c r="E68" s="33">
        <f>C68+_xlfn.FORECAST.ETS.CONFINT(A68,$B$2:$B$37,$A$2:$A$37,0.95,1,1)</f>
        <v>3144.3366402870915</v>
      </c>
    </row>
    <row r="69" spans="1:5" x14ac:dyDescent="0.25">
      <c r="A69" s="24">
        <v>43954</v>
      </c>
      <c r="C69" s="33">
        <f>_xlfn.FORECAST.ETS(A69,$B$2:$B$37,$A$2:$A$37,1,1)</f>
        <v>1609.0007722007722</v>
      </c>
      <c r="D69" s="33">
        <f>C69-_xlfn.FORECAST.ETS.CONFINT(A69,$B$2:$B$37,$A$2:$A$37,0.95,1,1)</f>
        <v>23.230538364335644</v>
      </c>
      <c r="E69" s="33">
        <f>C69+_xlfn.FORECAST.ETS.CONFINT(A69,$B$2:$B$37,$A$2:$A$37,0.95,1,1)</f>
        <v>3194.7710060372087</v>
      </c>
    </row>
    <row r="70" spans="1:5" x14ac:dyDescent="0.25">
      <c r="A70" s="24">
        <v>43955</v>
      </c>
      <c r="C70" s="33">
        <f>_xlfn.FORECAST.ETS(A70,$B$2:$B$37,$A$2:$A$37,1,1)</f>
        <v>1634.0320463320468</v>
      </c>
      <c r="D70" s="33">
        <f>C70-_xlfn.FORECAST.ETS.CONFINT(A70,$B$2:$B$37,$A$2:$A$37,0.95,1,1)</f>
        <v>23.195727400732949</v>
      </c>
      <c r="E70" s="33">
        <f>C70+_xlfn.FORECAST.ETS.CONFINT(A70,$B$2:$B$37,$A$2:$A$37,0.95,1,1)</f>
        <v>3244.8683652633608</v>
      </c>
    </row>
    <row r="71" spans="1:5" x14ac:dyDescent="0.25">
      <c r="A71" s="24">
        <v>43956</v>
      </c>
      <c r="C71" s="33">
        <f>_xlfn.FORECAST.ETS(A71,$B$2:$B$37,$A$2:$A$37,1,1)</f>
        <v>1659.0633204633205</v>
      </c>
      <c r="D71" s="33">
        <f>C71-_xlfn.FORECAST.ETS.CONFINT(A71,$B$2:$B$37,$A$2:$A$37,0.95,1,1)</f>
        <v>23.482348402721527</v>
      </c>
      <c r="E71" s="33">
        <f>C71+_xlfn.FORECAST.ETS.CONFINT(A71,$B$2:$B$37,$A$2:$A$37,0.95,1,1)</f>
        <v>3294.6442925239194</v>
      </c>
    </row>
    <row r="72" spans="1:5" x14ac:dyDescent="0.25">
      <c r="A72" s="24">
        <v>43957</v>
      </c>
      <c r="C72" s="33">
        <f>_xlfn.FORECAST.ETS(A72,$B$2:$B$37,$A$2:$A$37,1,1)</f>
        <v>1684.094594594595</v>
      </c>
      <c r="D72" s="33">
        <f>C72-_xlfn.FORECAST.ETS.CONFINT(A72,$B$2:$B$37,$A$2:$A$37,0.95,1,1)</f>
        <v>24.075948340273726</v>
      </c>
      <c r="E72" s="33">
        <f>C72+_xlfn.FORECAST.ETS.CONFINT(A72,$B$2:$B$37,$A$2:$A$37,0.95,1,1)</f>
        <v>3344.1132408489166</v>
      </c>
    </row>
    <row r="73" spans="1:5" x14ac:dyDescent="0.25">
      <c r="A73" s="24">
        <v>43958</v>
      </c>
      <c r="C73" s="33">
        <f>_xlfn.FORECAST.ETS(A73,$B$2:$B$37,$A$2:$A$37,1,1)</f>
        <v>1709.1258687258687</v>
      </c>
      <c r="D73" s="33">
        <f>C73-_xlfn.FORECAST.ETS.CONFINT(A73,$B$2:$B$37,$A$2:$A$37,0.95,1,1)</f>
        <v>24.96308630873159</v>
      </c>
      <c r="E73" s="33">
        <f>C73+_xlfn.FORECAST.ETS.CONFINT(A73,$B$2:$B$37,$A$2:$A$37,0.95,1,1)</f>
        <v>3393.2886511430061</v>
      </c>
    </row>
    <row r="74" spans="1:5" x14ac:dyDescent="0.25">
      <c r="A74" s="24">
        <v>43959</v>
      </c>
      <c r="C74" s="33">
        <f>_xlfn.FORECAST.ETS(A74,$B$2:$B$37,$A$2:$A$37,1,1)</f>
        <v>1734.1571428571433</v>
      </c>
      <c r="D74" s="33">
        <f>C74-_xlfn.FORECAST.ETS.CONFINT(A74,$B$2:$B$37,$A$2:$A$37,0.95,1,1)</f>
        <v>26.131237455663495</v>
      </c>
      <c r="E74" s="33">
        <f>C74+_xlfn.FORECAST.ETS.CONFINT(A74,$B$2:$B$37,$A$2:$A$37,0.95,1,1)</f>
        <v>3442.1830482586229</v>
      </c>
    </row>
    <row r="75" spans="1:5" x14ac:dyDescent="0.25">
      <c r="A75" s="24">
        <v>43960</v>
      </c>
      <c r="C75" s="33">
        <f>_xlfn.FORECAST.ETS(A75,$B$2:$B$37,$A$2:$A$37,1,1)</f>
        <v>1759.188416988417</v>
      </c>
      <c r="D75" s="33">
        <f>C75-_xlfn.FORECAST.ETS.CONFINT(A75,$B$2:$B$37,$A$2:$A$37,0.95,1,1)</f>
        <v>27.568708305992686</v>
      </c>
      <c r="E75" s="33">
        <f>C75+_xlfn.FORECAST.ETS.CONFINT(A75,$B$2:$B$37,$A$2:$A$37,0.95,1,1)</f>
        <v>3490.808125670841</v>
      </c>
    </row>
    <row r="76" spans="1:5" x14ac:dyDescent="0.25">
      <c r="A76" s="24">
        <v>43961</v>
      </c>
      <c r="C76" s="33">
        <f>_xlfn.FORECAST.ETS(A76,$B$2:$B$37,$A$2:$A$37,1,1)</f>
        <v>1784.2196911196916</v>
      </c>
      <c r="D76" s="33">
        <f>C76-_xlfn.FORECAST.ETS.CONFINT(A76,$B$2:$B$37,$A$2:$A$37,0.95,1,1)</f>
        <v>29.264561876083235</v>
      </c>
      <c r="E76" s="33">
        <f>C76+_xlfn.FORECAST.ETS.CONFINT(A76,$B$2:$B$37,$A$2:$A$37,0.95,1,1)</f>
        <v>3539.1748203632997</v>
      </c>
    </row>
    <row r="77" spans="1:5" x14ac:dyDescent="0.25">
      <c r="A77" s="24">
        <v>43962</v>
      </c>
      <c r="C77" s="33">
        <f>_xlfn.FORECAST.ETS(A77,$B$2:$B$37,$A$2:$A$37,1,1)</f>
        <v>1809.2509652509652</v>
      </c>
      <c r="D77" s="33">
        <f>C77-_xlfn.FORECAST.ETS.CONFINT(A77,$B$2:$B$37,$A$2:$A$37,0.95,1,1)</f>
        <v>31.208551229150316</v>
      </c>
      <c r="E77" s="33">
        <f>C77+_xlfn.FORECAST.ETS.CONFINT(A77,$B$2:$B$37,$A$2:$A$37,0.95,1,1)</f>
        <v>3587.2933792727799</v>
      </c>
    </row>
    <row r="78" spans="1:5" x14ac:dyDescent="0.25">
      <c r="A78" s="24">
        <v>43963</v>
      </c>
      <c r="C78" s="33">
        <f>_xlfn.FORECAST.ETS(A78,$B$2:$B$37,$A$2:$A$37,1,1)</f>
        <v>1834.2822393822398</v>
      </c>
      <c r="D78" s="33">
        <f>C78-_xlfn.FORECAST.ETS.CONFINT(A78,$B$2:$B$37,$A$2:$A$37,0.95,1,1)</f>
        <v>33.391060338247371</v>
      </c>
      <c r="E78" s="33">
        <f>C78+_xlfn.FORECAST.ETS.CONFINT(A78,$B$2:$B$37,$A$2:$A$37,0.95,1,1)</f>
        <v>3635.1734184262323</v>
      </c>
    </row>
    <row r="79" spans="1:5" x14ac:dyDescent="0.25">
      <c r="A79" s="24">
        <v>43964</v>
      </c>
      <c r="C79" s="33">
        <f>_xlfn.FORECAST.ETS(A79,$B$2:$B$37,$A$2:$A$37,1,1)</f>
        <v>1859.3135135135135</v>
      </c>
      <c r="D79" s="33">
        <f>C79-_xlfn.FORECAST.ETS.CONFINT(A79,$B$2:$B$37,$A$2:$A$37,0.95,1,1)</f>
        <v>35.803051298639048</v>
      </c>
      <c r="E79" s="33">
        <f>C79+_xlfn.FORECAST.ETS.CONFINT(A79,$B$2:$B$37,$A$2:$A$37,0.95,1,1)</f>
        <v>3682.8239757283882</v>
      </c>
    </row>
    <row r="80" spans="1:5" x14ac:dyDescent="0.25">
      <c r="A80" s="24">
        <v>43965</v>
      </c>
      <c r="C80" s="33">
        <f>_xlfn.FORECAST.ETS(A80,$B$2:$B$37,$A$2:$A$37,1,1)</f>
        <v>1884.3447876447881</v>
      </c>
      <c r="D80" s="33">
        <f>C80-_xlfn.FORECAST.ETS.CONFINT(A80,$B$2:$B$37,$A$2:$A$37,0.95,1,1)</f>
        <v>38.436017076400503</v>
      </c>
      <c r="E80" s="33">
        <f>C80+_xlfn.FORECAST.ETS.CONFINT(A80,$B$2:$B$37,$A$2:$A$37,0.95,1,1)</f>
        <v>3730.2535582131759</v>
      </c>
    </row>
    <row r="81" spans="1:5" x14ac:dyDescent="0.25">
      <c r="A81" s="24">
        <v>43966</v>
      </c>
      <c r="C81" s="33">
        <f>_xlfn.FORECAST.ETS(A81,$B$2:$B$37,$A$2:$A$37,1,1)</f>
        <v>1909.3760617760618</v>
      </c>
      <c r="D81" s="33">
        <f>C81-_xlfn.FORECAST.ETS.CONFINT(A81,$B$2:$B$37,$A$2:$A$37,0.95,1,1)</f>
        <v>41.28193910026107</v>
      </c>
      <c r="E81" s="33">
        <f>C81+_xlfn.FORECAST.ETS.CONFINT(A81,$B$2:$B$37,$A$2:$A$37,0.95,1,1)</f>
        <v>3777.4701844518622</v>
      </c>
    </row>
    <row r="82" spans="1:5" x14ac:dyDescent="0.25">
      <c r="A82" s="24">
        <v>43967</v>
      </c>
      <c r="C82" s="33">
        <f>_xlfn.FORECAST.ETS(A82,$B$2:$B$37,$A$2:$A$37,1,1)</f>
        <v>1934.4073359073363</v>
      </c>
      <c r="D82" s="33">
        <f>C82-_xlfn.FORECAST.ETS.CONFINT(A82,$B$2:$B$37,$A$2:$A$37,0.95,1,1)</f>
        <v>44.333249103946173</v>
      </c>
      <c r="E82" s="33">
        <f>C82+_xlfn.FORECAST.ETS.CONFINT(A82,$B$2:$B$37,$A$2:$A$37,0.95,1,1)</f>
        <v>3824.4814227107263</v>
      </c>
    </row>
    <row r="83" spans="1:5" x14ac:dyDescent="0.25">
      <c r="A83" s="24">
        <v>43968</v>
      </c>
      <c r="C83" s="33">
        <f>_xlfn.FORECAST.ETS(A83,$B$2:$B$37,$A$2:$A$37,1,1)</f>
        <v>1959.43861003861</v>
      </c>
      <c r="D83" s="33">
        <f>C83-_xlfn.FORECAST.ETS.CONFINT(A83,$B$2:$B$37,$A$2:$A$37,0.95,1,1)</f>
        <v>47.582794710076087</v>
      </c>
      <c r="E83" s="33">
        <f>C83+_xlfn.FORECAST.ETS.CONFINT(A83,$B$2:$B$37,$A$2:$A$37,0.95,1,1)</f>
        <v>3871.294425367144</v>
      </c>
    </row>
    <row r="84" spans="1:5" x14ac:dyDescent="0.25">
      <c r="A84" s="24">
        <v>43969</v>
      </c>
      <c r="C84" s="33">
        <f>_xlfn.FORECAST.ETS(A84,$B$2:$B$37,$A$2:$A$37,1,1)</f>
        <v>1984.4698841698846</v>
      </c>
      <c r="D84" s="33">
        <f>C84-_xlfn.FORECAST.ETS.CONFINT(A84,$B$2:$B$37,$A$2:$A$37,0.95,1,1)</f>
        <v>51.023808317160046</v>
      </c>
      <c r="E84" s="33">
        <f>C84+_xlfn.FORECAST.ETS.CONFINT(A84,$B$2:$B$37,$A$2:$A$37,0.95,1,1)</f>
        <v>3917.9159600226094</v>
      </c>
    </row>
    <row r="85" spans="1:5" x14ac:dyDescent="0.25">
      <c r="A85" s="24">
        <v>43970</v>
      </c>
      <c r="C85" s="33">
        <f>_xlfn.FORECAST.ETS(A85,$B$2:$B$37,$A$2:$A$37,1,1)</f>
        <v>2009.5011583011583</v>
      </c>
      <c r="D85" s="33">
        <f>C85-_xlfn.FORECAST.ETS.CONFINT(A85,$B$2:$B$37,$A$2:$A$37,0.95,1,1)</f>
        <v>54.649878910623784</v>
      </c>
      <c r="E85" s="33">
        <f>C85+_xlfn.FORECAST.ETS.CONFINT(A85,$B$2:$B$37,$A$2:$A$37,0.95,1,1)</f>
        <v>3964.352437691693</v>
      </c>
    </row>
    <row r="86" spans="1:5" x14ac:dyDescent="0.25">
      <c r="A86" s="24">
        <v>43971</v>
      </c>
      <c r="C86" s="33">
        <f>_xlfn.FORECAST.ETS(A86,$B$2:$B$37,$A$2:$A$37,1,1)</f>
        <v>2034.5324324324329</v>
      </c>
      <c r="D86" s="33">
        <f>C86-_xlfn.FORECAST.ETS.CONFINT(A86,$B$2:$B$37,$A$2:$A$37,0.95,1,1)</f>
        <v>58.454926469191832</v>
      </c>
      <c r="E86" s="33">
        <f>C86+_xlfn.FORECAST.ETS.CONFINT(A86,$B$2:$B$37,$A$2:$A$37,0.95,1,1)</f>
        <v>4010.6099383956739</v>
      </c>
    </row>
    <row r="87" spans="1:5" x14ac:dyDescent="0.25">
      <c r="A87" s="24">
        <v>43972</v>
      </c>
      <c r="C87" s="33">
        <f>_xlfn.FORECAST.ETS(A87,$B$2:$B$37,$A$2:$A$37,1,1)</f>
        <v>2059.5637065637065</v>
      </c>
      <c r="D87" s="33">
        <f>C87-_xlfn.FORECAST.ETS.CONFINT(A87,$B$2:$B$37,$A$2:$A$37,0.95,1,1)</f>
        <v>62.433178680659466</v>
      </c>
      <c r="E87" s="33">
        <f>C87+_xlfn.FORECAST.ETS.CONFINT(A87,$B$2:$B$37,$A$2:$A$37,0.95,1,1)</f>
        <v>4056.6942344467534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CA9E-42A9-4637-BA5A-5F8EFD96FD95}">
  <dimension ref="A1"/>
  <sheetViews>
    <sheetView workbookViewId="0">
      <selection activeCell="M9" sqref="M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27BE-9E30-476B-B050-C456CF349742}">
  <dimension ref="A1"/>
  <sheetViews>
    <sheetView workbookViewId="0">
      <selection activeCell="T21" sqref="T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FC48-1772-41D0-AA7B-D9F7A743284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322B42C5-87CC-4F30-AE2D-9FB3B22ECE1F}">
  <ds:schemaRefs/>
</ds:datastoreItem>
</file>

<file path=customXml/itemProps2.xml><?xml version="1.0" encoding="utf-8"?>
<ds:datastoreItem xmlns:ds="http://schemas.openxmlformats.org/officeDocument/2006/customXml" ds:itemID="{BA3237FF-D998-4E99-B4BD-BE0809D75314}">
  <ds:schemaRefs/>
</ds:datastoreItem>
</file>

<file path=customXml/itemProps3.xml><?xml version="1.0" encoding="utf-8"?>
<ds:datastoreItem xmlns:ds="http://schemas.openxmlformats.org/officeDocument/2006/customXml" ds:itemID="{A1A6CCB6-DD13-4493-9AA9-3534379205FC}">
  <ds:schemaRefs/>
</ds:datastoreItem>
</file>

<file path=customXml/itemProps4.xml><?xml version="1.0" encoding="utf-8"?>
<ds:datastoreItem xmlns:ds="http://schemas.openxmlformats.org/officeDocument/2006/customXml" ds:itemID="{6820EA90-B968-47E1-862F-F4C380DB55D9}">
  <ds:schemaRefs/>
</ds:datastoreItem>
</file>

<file path=customXml/itemProps5.xml><?xml version="1.0" encoding="utf-8"?>
<ds:datastoreItem xmlns:ds="http://schemas.openxmlformats.org/officeDocument/2006/customXml" ds:itemID="{36EDB43A-E3D1-4DE2-82BA-F3975BFFD778}">
  <ds:schemaRefs/>
</ds:datastoreItem>
</file>

<file path=customXml/itemProps6.xml><?xml version="1.0" encoding="utf-8"?>
<ds:datastoreItem xmlns:ds="http://schemas.openxmlformats.org/officeDocument/2006/customXml" ds:itemID="{16EAC2E4-75E0-47F9-9457-F3F58504791C}">
  <ds:schemaRefs/>
</ds:datastoreItem>
</file>

<file path=customXml/itemProps7.xml><?xml version="1.0" encoding="utf-8"?>
<ds:datastoreItem xmlns:ds="http://schemas.openxmlformats.org/officeDocument/2006/customXml" ds:itemID="{6279A82D-FE5A-44E8-8195-AF68A0E1FCB3}">
  <ds:schemaRefs/>
</ds:datastoreItem>
</file>

<file path=customXml/itemProps8.xml><?xml version="1.0" encoding="utf-8"?>
<ds:datastoreItem xmlns:ds="http://schemas.openxmlformats.org/officeDocument/2006/customXml" ds:itemID="{B0127221-8049-44A9-A419-B7F2CE2BCA58}">
  <ds:schemaRefs/>
</ds:datastoreItem>
</file>

<file path=customXml/itemProps9.xml><?xml version="1.0" encoding="utf-8"?>
<ds:datastoreItem xmlns:ds="http://schemas.openxmlformats.org/officeDocument/2006/customXml" ds:itemID="{8A010FBC-EFCF-4AFD-AA36-D90FC24AA799}">
  <ds:schemaRefs/>
</ds:datastoreItem>
</file>

<file path=customXml/itemProps10.xml><?xml version="1.0" encoding="utf-8"?>
<ds:datastoreItem xmlns:ds="http://schemas.openxmlformats.org/officeDocument/2006/customXml" ds:itemID="{FA2EA1EE-45A8-4C89-BC9B-FBC5E5FC30FF}">
  <ds:schemaRefs/>
</ds:datastoreItem>
</file>

<file path=customXml/itemProps11.xml><?xml version="1.0" encoding="utf-8"?>
<ds:datastoreItem xmlns:ds="http://schemas.openxmlformats.org/officeDocument/2006/customXml" ds:itemID="{C0F903F5-D1AD-4F91-98F9-4FCAD8C4B4C5}">
  <ds:schemaRefs/>
</ds:datastoreItem>
</file>

<file path=customXml/itemProps12.xml><?xml version="1.0" encoding="utf-8"?>
<ds:datastoreItem xmlns:ds="http://schemas.openxmlformats.org/officeDocument/2006/customXml" ds:itemID="{B6D991EF-BE95-438F-8C6B-4C2BFC04AD92}">
  <ds:schemaRefs/>
</ds:datastoreItem>
</file>

<file path=customXml/itemProps13.xml><?xml version="1.0" encoding="utf-8"?>
<ds:datastoreItem xmlns:ds="http://schemas.openxmlformats.org/officeDocument/2006/customXml" ds:itemID="{AADA3358-5B9D-40D0-85DB-A46350AB9512}">
  <ds:schemaRefs/>
</ds:datastoreItem>
</file>

<file path=customXml/itemProps14.xml><?xml version="1.0" encoding="utf-8"?>
<ds:datastoreItem xmlns:ds="http://schemas.openxmlformats.org/officeDocument/2006/customXml" ds:itemID="{2C6F59E7-3F1C-4859-A6D1-225720BF2EED}">
  <ds:schemaRefs/>
</ds:datastoreItem>
</file>

<file path=customXml/itemProps15.xml><?xml version="1.0" encoding="utf-8"?>
<ds:datastoreItem xmlns:ds="http://schemas.openxmlformats.org/officeDocument/2006/customXml" ds:itemID="{36DB0EDF-8E97-486C-B0D5-6798B9B94784}">
  <ds:schemaRefs/>
</ds:datastoreItem>
</file>

<file path=customXml/itemProps16.xml><?xml version="1.0" encoding="utf-8"?>
<ds:datastoreItem xmlns:ds="http://schemas.openxmlformats.org/officeDocument/2006/customXml" ds:itemID="{083B8327-DA99-42D4-9F8F-94F80D2D6C2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</vt:lpstr>
      <vt:lpstr>AC Region</vt:lpstr>
      <vt:lpstr>AC Age</vt:lpstr>
      <vt:lpstr>Symptoms</vt:lpstr>
      <vt:lpstr>DND Age</vt:lpstr>
      <vt:lpstr>Week</vt:lpstr>
      <vt:lpstr>Weekday</vt:lpstr>
      <vt:lpstr>FCT AC</vt:lpstr>
      <vt:lpstr>FCT AC 0331</vt:lpstr>
      <vt:lpstr>FCT AC 0401</vt:lpstr>
      <vt:lpstr>FCT DNC</vt:lpstr>
      <vt:lpstr>FCT DNC 0331</vt:lpstr>
      <vt:lpstr>FCT DNC 0401</vt:lpstr>
      <vt:lpstr>Evolution</vt:lpstr>
      <vt:lpstr>RoG</vt:lpstr>
      <vt:lpstr>Share 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Miami</dc:creator>
  <cp:lastModifiedBy>Miami</cp:lastModifiedBy>
  <dcterms:created xsi:type="dcterms:W3CDTF">2020-03-28T00:21:56Z</dcterms:created>
  <dcterms:modified xsi:type="dcterms:W3CDTF">2020-04-01T13:00:28Z</dcterms:modified>
</cp:coreProperties>
</file>