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\Desktop\PGPIproject\Practica_4\"/>
    </mc:Choice>
  </mc:AlternateContent>
  <bookViews>
    <workbookView xWindow="0" yWindow="0" windowWidth="20490" windowHeight="7650" activeTab="2"/>
  </bookViews>
  <sheets>
    <sheet name="Presupuesto por conceptos" sheetId="1" r:id="rId1"/>
    <sheet name="Presupuesto por tareas" sheetId="2" r:id="rId2"/>
    <sheet name="Flujo de Caj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7" i="3" l="1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3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B22" i="3"/>
  <c r="Y20" i="3"/>
  <c r="P20" i="3"/>
  <c r="I20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Z23" i="3" s="1"/>
  <c r="B16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19" i="3"/>
  <c r="C19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8" i="3"/>
  <c r="C18" i="3"/>
  <c r="B7" i="1"/>
  <c r="C7" i="3"/>
  <c r="D7" i="3"/>
  <c r="D6" i="3" s="1"/>
  <c r="E7" i="3"/>
  <c r="F7" i="3"/>
  <c r="F6" i="3" s="1"/>
  <c r="G7" i="3"/>
  <c r="H7" i="3"/>
  <c r="H6" i="3" s="1"/>
  <c r="I7" i="3"/>
  <c r="J7" i="3"/>
  <c r="J6" i="3" s="1"/>
  <c r="K7" i="3"/>
  <c r="L7" i="3"/>
  <c r="L6" i="3" s="1"/>
  <c r="M7" i="3"/>
  <c r="N7" i="3"/>
  <c r="N6" i="3" s="1"/>
  <c r="O7" i="3"/>
  <c r="P7" i="3"/>
  <c r="P6" i="3" s="1"/>
  <c r="Q7" i="3"/>
  <c r="R7" i="3"/>
  <c r="R6" i="3" s="1"/>
  <c r="S7" i="3"/>
  <c r="T7" i="3"/>
  <c r="T6" i="3" s="1"/>
  <c r="U7" i="3"/>
  <c r="V7" i="3"/>
  <c r="V6" i="3" s="1"/>
  <c r="W7" i="3"/>
  <c r="X7" i="3"/>
  <c r="X6" i="3" s="1"/>
  <c r="Y7" i="3"/>
  <c r="Z7" i="3"/>
  <c r="Z6" i="3" s="1"/>
  <c r="B7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Y14" i="3"/>
  <c r="P14" i="3"/>
  <c r="I14" i="3"/>
  <c r="B14" i="3"/>
  <c r="B23" i="1"/>
  <c r="M11" i="3"/>
  <c r="B11" i="3"/>
  <c r="B9" i="3"/>
  <c r="B8" i="3"/>
  <c r="B9" i="1"/>
  <c r="B8" i="1"/>
  <c r="B13" i="1"/>
  <c r="C6" i="3"/>
  <c r="E6" i="3"/>
  <c r="G6" i="3"/>
  <c r="I6" i="3"/>
  <c r="K6" i="3"/>
  <c r="M6" i="3"/>
  <c r="O6" i="3"/>
  <c r="Q6" i="3"/>
  <c r="S6" i="3"/>
  <c r="U6" i="3"/>
  <c r="W6" i="3"/>
  <c r="Y6" i="3"/>
  <c r="J3" i="3"/>
  <c r="J4" i="3" s="1"/>
  <c r="J5" i="3" s="1"/>
  <c r="K3" i="3"/>
  <c r="K4" i="3" s="1"/>
  <c r="K5" i="3" s="1"/>
  <c r="L3" i="3"/>
  <c r="L4" i="3" s="1"/>
  <c r="L5" i="3" s="1"/>
  <c r="M3" i="3"/>
  <c r="M4" i="3" s="1"/>
  <c r="M5" i="3" s="1"/>
  <c r="N3" i="3"/>
  <c r="N4" i="3" s="1"/>
  <c r="N5" i="3" s="1"/>
  <c r="O3" i="3"/>
  <c r="O4" i="3" s="1"/>
  <c r="O5" i="3" s="1"/>
  <c r="P3" i="3"/>
  <c r="P4" i="3" s="1"/>
  <c r="P5" i="3" s="1"/>
  <c r="Q3" i="3"/>
  <c r="Q4" i="3" s="1"/>
  <c r="Q5" i="3" s="1"/>
  <c r="R3" i="3"/>
  <c r="R4" i="3" s="1"/>
  <c r="R5" i="3" s="1"/>
  <c r="S3" i="3"/>
  <c r="S4" i="3" s="1"/>
  <c r="S5" i="3" s="1"/>
  <c r="T3" i="3"/>
  <c r="T4" i="3" s="1"/>
  <c r="T5" i="3" s="1"/>
  <c r="U3" i="3"/>
  <c r="U4" i="3" s="1"/>
  <c r="U5" i="3" s="1"/>
  <c r="V3" i="3"/>
  <c r="V4" i="3" s="1"/>
  <c r="V5" i="3" s="1"/>
  <c r="W3" i="3"/>
  <c r="W4" i="3" s="1"/>
  <c r="W5" i="3" s="1"/>
  <c r="X3" i="3"/>
  <c r="X4" i="3" s="1"/>
  <c r="X5" i="3" s="1"/>
  <c r="Y3" i="3"/>
  <c r="Y4" i="3" s="1"/>
  <c r="Y5" i="3" s="1"/>
  <c r="D3" i="3"/>
  <c r="D4" i="3" s="1"/>
  <c r="D5" i="3" s="1"/>
  <c r="E3" i="3"/>
  <c r="E4" i="3" s="1"/>
  <c r="E5" i="3" s="1"/>
  <c r="F3" i="3"/>
  <c r="F4" i="3" s="1"/>
  <c r="F5" i="3" s="1"/>
  <c r="G3" i="3"/>
  <c r="G4" i="3" s="1"/>
  <c r="G5" i="3" s="1"/>
  <c r="H3" i="3"/>
  <c r="H4" i="3" s="1"/>
  <c r="H5" i="3" s="1"/>
  <c r="I3" i="3"/>
  <c r="I4" i="3" s="1"/>
  <c r="I5" i="3" s="1"/>
  <c r="C3" i="3"/>
  <c r="C4" i="3" s="1"/>
  <c r="C5" i="3" s="1"/>
  <c r="B17" i="3"/>
  <c r="B15" i="3"/>
  <c r="B13" i="3" s="1"/>
  <c r="B25" i="1"/>
  <c r="B26" i="1"/>
  <c r="B24" i="1"/>
  <c r="B22" i="1" s="1"/>
  <c r="B4" i="1"/>
  <c r="B14" i="1"/>
  <c r="B3" i="3" l="1"/>
  <c r="B4" i="3" s="1"/>
  <c r="B5" i="3" s="1"/>
  <c r="B6" i="3"/>
  <c r="B5" i="1"/>
  <c r="B3" i="1" s="1"/>
  <c r="B11" i="1"/>
  <c r="B6" i="1" l="1"/>
  <c r="B32" i="1" s="1"/>
  <c r="B6" i="2" l="1"/>
  <c r="B4" i="2"/>
  <c r="B3" i="2"/>
  <c r="B8" i="2"/>
  <c r="B5" i="2"/>
  <c r="B7" i="2"/>
  <c r="B9" i="2" l="1"/>
</calcChain>
</file>

<file path=xl/sharedStrings.xml><?xml version="1.0" encoding="utf-8"?>
<sst xmlns="http://schemas.openxmlformats.org/spreadsheetml/2006/main" count="63" uniqueCount="40">
  <si>
    <t>Gastos Elegibles</t>
  </si>
  <si>
    <t xml:space="preserve">   Sueldo</t>
  </si>
  <si>
    <t xml:space="preserve">   Impuestos</t>
  </si>
  <si>
    <t>Importe solicitado</t>
  </si>
  <si>
    <t>GASTOS DE EJECUCIÓN</t>
  </si>
  <si>
    <t xml:space="preserve">   Material Inventariable </t>
  </si>
  <si>
    <t xml:space="preserve">      Ordenadores </t>
  </si>
  <si>
    <t xml:space="preserve">      Otro material informatico</t>
  </si>
  <si>
    <t xml:space="preserve">      Licencias de software </t>
  </si>
  <si>
    <t xml:space="preserve">         GitHub</t>
  </si>
  <si>
    <t xml:space="preserve">         Travis CI</t>
  </si>
  <si>
    <t xml:space="preserve">      Servidores</t>
  </si>
  <si>
    <t xml:space="preserve">   Material Fungible</t>
  </si>
  <si>
    <t xml:space="preserve">      Papel</t>
  </si>
  <si>
    <t xml:space="preserve">      Bolígrafos</t>
  </si>
  <si>
    <t xml:space="preserve">      Grapadores</t>
  </si>
  <si>
    <t xml:space="preserve">      Cartuchos</t>
  </si>
  <si>
    <t xml:space="preserve">      Archivadores</t>
  </si>
  <si>
    <t xml:space="preserve">      Post-its</t>
  </si>
  <si>
    <t xml:space="preserve">      Outro material de oficina</t>
  </si>
  <si>
    <t xml:space="preserve">   Consultoría, prestación de servicios, suministros, etc</t>
  </si>
  <si>
    <t xml:space="preserve">      Hacker Ético</t>
  </si>
  <si>
    <t xml:space="preserve">      Impuestos Hacker Ético</t>
  </si>
  <si>
    <t>GASTOS DE PERSONAL</t>
  </si>
  <si>
    <t>GASTOS COMPLEMENTARIOS</t>
  </si>
  <si>
    <t xml:space="preserve">   Desplazamiento, viajes, estancias y dietas</t>
  </si>
  <si>
    <t xml:space="preserve">      Estancias</t>
  </si>
  <si>
    <t xml:space="preserve">      Viajes y transportes</t>
  </si>
  <si>
    <t xml:space="preserve">   Difusión y publicidad</t>
  </si>
  <si>
    <t xml:space="preserve">   Congresos, seminarios y otros eventos</t>
  </si>
  <si>
    <t>TOTAL SOLICITADO</t>
  </si>
  <si>
    <t xml:space="preserve">   Otros gastos</t>
  </si>
  <si>
    <t>Bases de Datos</t>
  </si>
  <si>
    <t>Red Neuronal</t>
  </si>
  <si>
    <t>Creación de Servicios</t>
  </si>
  <si>
    <t>Interfaz de Usuario</t>
  </si>
  <si>
    <t>Gestión</t>
  </si>
  <si>
    <t>Contratación</t>
  </si>
  <si>
    <t>TOTAL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</si>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</sst>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_-;\-&quot;$&quot;* #,##0_-;_-&quot;$&quot;* &quot;-&quot;_-;_-@_-"/>
    <numFmt numFmtId="165" formatCode="_-[$€-2]\ * #,##0.00_-;\-[$€-2]\ * #,##0.00_-;_-[$€-2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165" fontId="0" fillId="0" borderId="0" xfId="1" applyNumberFormat="1" applyFont="1"/>
    <xf numFmtId="165" fontId="0" fillId="0" borderId="0" xfId="0" applyNumberFormat="1"/>
    <xf numFmtId="165" fontId="0" fillId="0" borderId="0" xfId="2" applyNumberFormat="1" applyFont="1"/>
    <xf numFmtId="0" fontId="0" fillId="0" borderId="0" xfId="0" applyAlignment="1">
      <alignment horizontal="left" vertical="top"/>
    </xf>
    <xf numFmtId="165" fontId="2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165" fontId="0" fillId="0" borderId="0" xfId="0" applyNumberFormat="1" applyFont="1"/>
    <xf numFmtId="0" fontId="2" fillId="2" borderId="0" xfId="0" applyFont="1" applyFill="1"/>
    <xf numFmtId="165" fontId="2" fillId="2" borderId="0" xfId="0" applyNumberFormat="1" applyFont="1" applyFill="1"/>
    <xf numFmtId="0" fontId="0" fillId="2" borderId="0" xfId="0" applyFill="1"/>
    <xf numFmtId="165" fontId="0" fillId="2" borderId="0" xfId="0" applyNumberFormat="1" applyFill="1"/>
    <xf numFmtId="165" fontId="0" fillId="2" borderId="0" xfId="1" applyNumberFormat="1" applyFont="1" applyFill="1"/>
    <xf numFmtId="0" fontId="0" fillId="2" borderId="0" xfId="0" applyFill="1" applyAlignment="1">
      <alignment horizontal="left" vertical="top"/>
    </xf>
    <xf numFmtId="165" fontId="0" fillId="2" borderId="0" xfId="2" applyNumberFormat="1" applyFont="1" applyFill="1"/>
    <xf numFmtId="0" fontId="0" fillId="2" borderId="0" xfId="0" applyFill="1" applyAlignment="1">
      <alignment horizontal="left"/>
    </xf>
  </cellXfs>
  <cellStyles count="3">
    <cellStyle name="Moeda [0]" xfId="1" builtinId="7"/>
    <cellStyle name="Normal" xfId="0" builtinId="0"/>
    <cellStyle name="Pe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C21" sqref="C21"/>
    </sheetView>
  </sheetViews>
  <sheetFormatPr defaultColWidth="11.42578125" defaultRowHeight="15" x14ac:dyDescent="0.25"/>
  <cols>
    <col min="1" max="1" width="37.42578125" customWidth="1"/>
    <col min="2" max="2" width="28.28515625" customWidth="1"/>
  </cols>
  <sheetData>
    <row r="2" spans="1:2" ht="15.75" x14ac:dyDescent="0.25">
      <c r="A2" s="2" t="s">
        <v>0</v>
      </c>
      <c r="B2" s="3" t="s">
        <v>3</v>
      </c>
    </row>
    <row r="3" spans="1:2" x14ac:dyDescent="0.25">
      <c r="A3" s="12" t="s">
        <v>23</v>
      </c>
      <c r="B3" s="13">
        <f>SUM(B4:B5)</f>
        <v>1598247.1574999997</v>
      </c>
    </row>
    <row r="4" spans="1:2" x14ac:dyDescent="0.25">
      <c r="A4" s="14" t="s">
        <v>1</v>
      </c>
      <c r="B4" s="15">
        <f>306609.85*3.5-B23</f>
        <v>1065498.1049999997</v>
      </c>
    </row>
    <row r="5" spans="1:2" x14ac:dyDescent="0.25">
      <c r="A5" s="14" t="s">
        <v>2</v>
      </c>
      <c r="B5" s="16">
        <f>B4/2</f>
        <v>532749.05249999987</v>
      </c>
    </row>
    <row r="6" spans="1:2" x14ac:dyDescent="0.25">
      <c r="A6" s="12" t="s">
        <v>4</v>
      </c>
      <c r="B6" s="15">
        <f>B7+B14+B22</f>
        <v>40091.221666666665</v>
      </c>
    </row>
    <row r="7" spans="1:2" x14ac:dyDescent="0.25">
      <c r="A7" s="12" t="s">
        <v>5</v>
      </c>
      <c r="B7" s="13">
        <f>SUM(B8:B11)</f>
        <v>28162.666666666664</v>
      </c>
    </row>
    <row r="8" spans="1:2" x14ac:dyDescent="0.25">
      <c r="A8" s="17" t="s">
        <v>6</v>
      </c>
      <c r="B8" s="18">
        <f>500*22*(2/3)</f>
        <v>7333.333333333333</v>
      </c>
    </row>
    <row r="9" spans="1:2" x14ac:dyDescent="0.25">
      <c r="A9" s="17" t="s">
        <v>7</v>
      </c>
      <c r="B9" s="15">
        <f>500*22*(2/3)</f>
        <v>7333.333333333333</v>
      </c>
    </row>
    <row r="10" spans="1:2" x14ac:dyDescent="0.25">
      <c r="A10" s="19" t="s">
        <v>11</v>
      </c>
      <c r="B10" s="16">
        <v>2566</v>
      </c>
    </row>
    <row r="11" spans="1:2" x14ac:dyDescent="0.25">
      <c r="A11" s="19" t="s">
        <v>8</v>
      </c>
      <c r="B11" s="15">
        <f>SUM(B12:B13)</f>
        <v>10930</v>
      </c>
    </row>
    <row r="12" spans="1:2" x14ac:dyDescent="0.25">
      <c r="A12" s="14" t="s">
        <v>9</v>
      </c>
      <c r="B12" s="15">
        <v>5890</v>
      </c>
    </row>
    <row r="13" spans="1:2" x14ac:dyDescent="0.25">
      <c r="A13" s="14" t="s">
        <v>10</v>
      </c>
      <c r="B13" s="15">
        <f>210*24</f>
        <v>5040</v>
      </c>
    </row>
    <row r="14" spans="1:2" x14ac:dyDescent="0.25">
      <c r="A14" s="12" t="s">
        <v>12</v>
      </c>
      <c r="B14" s="13">
        <f>SUM(B15:B21)</f>
        <v>474</v>
      </c>
    </row>
    <row r="15" spans="1:2" x14ac:dyDescent="0.25">
      <c r="A15" s="14" t="s">
        <v>13</v>
      </c>
      <c r="B15" s="15">
        <v>70</v>
      </c>
    </row>
    <row r="16" spans="1:2" x14ac:dyDescent="0.25">
      <c r="A16" s="14" t="s">
        <v>14</v>
      </c>
      <c r="B16" s="15">
        <v>20</v>
      </c>
    </row>
    <row r="17" spans="1:2" x14ac:dyDescent="0.25">
      <c r="A17" s="14" t="s">
        <v>15</v>
      </c>
      <c r="B17" s="15">
        <v>50</v>
      </c>
    </row>
    <row r="18" spans="1:2" x14ac:dyDescent="0.25">
      <c r="A18" s="14" t="s">
        <v>16</v>
      </c>
      <c r="B18" s="15">
        <v>100</v>
      </c>
    </row>
    <row r="19" spans="1:2" x14ac:dyDescent="0.25">
      <c r="A19" s="14" t="s">
        <v>17</v>
      </c>
      <c r="B19" s="15">
        <v>48</v>
      </c>
    </row>
    <row r="20" spans="1:2" x14ac:dyDescent="0.25">
      <c r="A20" s="14" t="s">
        <v>18</v>
      </c>
      <c r="B20" s="18">
        <v>126</v>
      </c>
    </row>
    <row r="21" spans="1:2" x14ac:dyDescent="0.25">
      <c r="A21" s="14" t="s">
        <v>19</v>
      </c>
      <c r="B21" s="18">
        <v>60</v>
      </c>
    </row>
    <row r="22" spans="1:2" ht="30" x14ac:dyDescent="0.25">
      <c r="A22" s="10" t="s">
        <v>20</v>
      </c>
      <c r="B22" s="8">
        <f>SUM(B23:B24)</f>
        <v>11454.555</v>
      </c>
    </row>
    <row r="23" spans="1:2" x14ac:dyDescent="0.25">
      <c r="A23" t="s">
        <v>21</v>
      </c>
      <c r="B23" s="5">
        <f>2181.82*3.5</f>
        <v>7636.3700000000008</v>
      </c>
    </row>
    <row r="24" spans="1:2" x14ac:dyDescent="0.25">
      <c r="A24" t="s">
        <v>22</v>
      </c>
      <c r="B24" s="5">
        <f>B23/2</f>
        <v>3818.1850000000004</v>
      </c>
    </row>
    <row r="25" spans="1:2" x14ac:dyDescent="0.25">
      <c r="A25" s="1" t="s">
        <v>24</v>
      </c>
      <c r="B25" s="5">
        <f>B26+SUM(B29:B31)</f>
        <v>4500</v>
      </c>
    </row>
    <row r="26" spans="1:2" ht="30" x14ac:dyDescent="0.25">
      <c r="A26" s="10" t="s">
        <v>25</v>
      </c>
      <c r="B26" s="8">
        <f>SUM(B27:B28)</f>
        <v>1000</v>
      </c>
    </row>
    <row r="27" spans="1:2" x14ac:dyDescent="0.25">
      <c r="A27" t="s">
        <v>27</v>
      </c>
      <c r="B27" s="5">
        <v>750</v>
      </c>
    </row>
    <row r="28" spans="1:2" x14ac:dyDescent="0.25">
      <c r="A28" t="s">
        <v>26</v>
      </c>
      <c r="B28" s="5">
        <v>250</v>
      </c>
    </row>
    <row r="29" spans="1:2" x14ac:dyDescent="0.25">
      <c r="A29" s="1" t="s">
        <v>28</v>
      </c>
      <c r="B29" s="8">
        <v>500</v>
      </c>
    </row>
    <row r="30" spans="1:2" x14ac:dyDescent="0.25">
      <c r="A30" s="1" t="s">
        <v>29</v>
      </c>
      <c r="B30" s="8">
        <v>1000</v>
      </c>
    </row>
    <row r="31" spans="1:2" x14ac:dyDescent="0.25">
      <c r="A31" s="1" t="s">
        <v>31</v>
      </c>
      <c r="B31" s="8">
        <v>2000</v>
      </c>
    </row>
    <row r="32" spans="1:2" x14ac:dyDescent="0.25">
      <c r="A32" s="1" t="s">
        <v>30</v>
      </c>
      <c r="B32" s="5">
        <f>B3+B6+B25</f>
        <v>1642838.3791666664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B10" sqref="B10"/>
    </sheetView>
  </sheetViews>
  <sheetFormatPr defaultRowHeight="15" x14ac:dyDescent="0.25"/>
  <cols>
    <col min="1" max="1" width="26.28515625" bestFit="1" customWidth="1"/>
    <col min="2" max="2" width="19.140625" bestFit="1" customWidth="1"/>
  </cols>
  <sheetData>
    <row r="2" spans="1:2" ht="15.75" x14ac:dyDescent="0.25">
      <c r="A2" s="2" t="s">
        <v>0</v>
      </c>
      <c r="B2" s="2" t="s">
        <v>3</v>
      </c>
    </row>
    <row r="3" spans="1:2" x14ac:dyDescent="0.25">
      <c r="A3" t="s">
        <v>32</v>
      </c>
      <c r="B3" s="5">
        <f>'Presupuesto por conceptos'!B32*0.2</f>
        <v>328567.67583333328</v>
      </c>
    </row>
    <row r="4" spans="1:2" x14ac:dyDescent="0.25">
      <c r="A4" t="s">
        <v>33</v>
      </c>
      <c r="B4" s="5">
        <f>'Presupuesto por conceptos'!B32*0.1</f>
        <v>164283.83791666664</v>
      </c>
    </row>
    <row r="5" spans="1:2" x14ac:dyDescent="0.25">
      <c r="A5" t="s">
        <v>34</v>
      </c>
      <c r="B5" s="5">
        <f>'Presupuesto por conceptos'!B32*0.233</f>
        <v>382781.34234583331</v>
      </c>
    </row>
    <row r="6" spans="1:2" x14ac:dyDescent="0.25">
      <c r="A6" t="s">
        <v>35</v>
      </c>
      <c r="B6" s="5">
        <f>'Presupuesto por conceptos'!B32*0.233</f>
        <v>382781.34234583331</v>
      </c>
    </row>
    <row r="7" spans="1:2" x14ac:dyDescent="0.25">
      <c r="A7" t="s">
        <v>36</v>
      </c>
      <c r="B7" s="5">
        <f>'Presupuesto por conceptos'!B32*0.22</f>
        <v>361424.44341666659</v>
      </c>
    </row>
    <row r="8" spans="1:2" x14ac:dyDescent="0.25">
      <c r="A8" t="s">
        <v>37</v>
      </c>
      <c r="B8" s="11">
        <f>'Presupuesto por conceptos'!B32*0.0126</f>
        <v>20699.763577499998</v>
      </c>
    </row>
    <row r="9" spans="1:2" x14ac:dyDescent="0.25">
      <c r="A9" s="1" t="s">
        <v>38</v>
      </c>
      <c r="B9" s="5">
        <f>SUM(B3:B8)</f>
        <v>1640538.4054358331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"/>
  <sheetViews>
    <sheetView tabSelected="1" workbookViewId="0">
      <selection activeCell="B2" sqref="B2"/>
    </sheetView>
  </sheetViews>
  <sheetFormatPr defaultRowHeight="15" x14ac:dyDescent="0.25"/>
  <cols>
    <col min="1" max="1" width="37" bestFit="1" customWidth="1"/>
    <col min="2" max="2" width="14.5703125" bestFit="1" customWidth="1"/>
    <col min="3" max="26" width="11.85546875" bestFit="1" customWidth="1"/>
  </cols>
  <sheetData>
    <row r="1" spans="1:36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36" x14ac:dyDescent="0.25">
      <c r="A2" s="1" t="s">
        <v>39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25">
      <c r="A3" s="1" t="s">
        <v>23</v>
      </c>
      <c r="B3" s="8">
        <f>C3</f>
        <v>66934.540937500002</v>
      </c>
      <c r="C3" s="8">
        <f>1606428.9825/24</f>
        <v>66934.540937500002</v>
      </c>
      <c r="D3" s="8">
        <f t="shared" ref="D3:Z3" si="0">1606428.9825/24</f>
        <v>66934.540937500002</v>
      </c>
      <c r="E3" s="8">
        <f t="shared" si="0"/>
        <v>66934.540937500002</v>
      </c>
      <c r="F3" s="8">
        <f t="shared" si="0"/>
        <v>66934.540937500002</v>
      </c>
      <c r="G3" s="8">
        <f t="shared" si="0"/>
        <v>66934.540937500002</v>
      </c>
      <c r="H3" s="8">
        <f t="shared" si="0"/>
        <v>66934.540937500002</v>
      </c>
      <c r="I3" s="8">
        <f t="shared" si="0"/>
        <v>66934.540937500002</v>
      </c>
      <c r="J3" s="8">
        <f t="shared" si="0"/>
        <v>66934.540937500002</v>
      </c>
      <c r="K3" s="8">
        <f t="shared" si="0"/>
        <v>66934.540937500002</v>
      </c>
      <c r="L3" s="8">
        <f t="shared" si="0"/>
        <v>66934.540937500002</v>
      </c>
      <c r="M3" s="8">
        <f t="shared" si="0"/>
        <v>66934.540937500002</v>
      </c>
      <c r="N3" s="8">
        <f t="shared" si="0"/>
        <v>66934.540937500002</v>
      </c>
      <c r="O3" s="8">
        <f t="shared" si="0"/>
        <v>66934.540937500002</v>
      </c>
      <c r="P3" s="8">
        <f t="shared" si="0"/>
        <v>66934.540937500002</v>
      </c>
      <c r="Q3" s="8">
        <f t="shared" si="0"/>
        <v>66934.540937500002</v>
      </c>
      <c r="R3" s="8">
        <f t="shared" si="0"/>
        <v>66934.540937500002</v>
      </c>
      <c r="S3" s="8">
        <f t="shared" si="0"/>
        <v>66934.540937500002</v>
      </c>
      <c r="T3" s="8">
        <f t="shared" si="0"/>
        <v>66934.540937500002</v>
      </c>
      <c r="U3" s="8">
        <f t="shared" si="0"/>
        <v>66934.540937500002</v>
      </c>
      <c r="V3" s="8">
        <f t="shared" si="0"/>
        <v>66934.540937500002</v>
      </c>
      <c r="W3" s="8">
        <f t="shared" si="0"/>
        <v>66934.540937500002</v>
      </c>
      <c r="X3" s="8">
        <f t="shared" si="0"/>
        <v>66934.540937500002</v>
      </c>
      <c r="Y3" s="8">
        <f t="shared" si="0"/>
        <v>66934.540937500002</v>
      </c>
      <c r="Z3" s="8">
        <v>0</v>
      </c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25">
      <c r="A4" t="s">
        <v>1</v>
      </c>
      <c r="B4" s="5">
        <f>B3*(2/3)</f>
        <v>44623.027291666665</v>
      </c>
      <c r="C4" s="5">
        <f>C3*(2/3)</f>
        <v>44623.027291666665</v>
      </c>
      <c r="D4" s="5">
        <f t="shared" ref="D4:Z4" si="1">D3*(2/3)</f>
        <v>44623.027291666665</v>
      </c>
      <c r="E4" s="5">
        <f t="shared" si="1"/>
        <v>44623.027291666665</v>
      </c>
      <c r="F4" s="5">
        <f t="shared" si="1"/>
        <v>44623.027291666665</v>
      </c>
      <c r="G4" s="5">
        <f t="shared" si="1"/>
        <v>44623.027291666665</v>
      </c>
      <c r="H4" s="5">
        <f t="shared" si="1"/>
        <v>44623.027291666665</v>
      </c>
      <c r="I4" s="5">
        <f t="shared" si="1"/>
        <v>44623.027291666665</v>
      </c>
      <c r="J4" s="5">
        <f t="shared" si="1"/>
        <v>44623.027291666665</v>
      </c>
      <c r="K4" s="5">
        <f t="shared" si="1"/>
        <v>44623.027291666665</v>
      </c>
      <c r="L4" s="5">
        <f t="shared" si="1"/>
        <v>44623.027291666665</v>
      </c>
      <c r="M4" s="5">
        <f t="shared" si="1"/>
        <v>44623.027291666665</v>
      </c>
      <c r="N4" s="5">
        <f t="shared" si="1"/>
        <v>44623.027291666665</v>
      </c>
      <c r="O4" s="5">
        <f t="shared" si="1"/>
        <v>44623.027291666665</v>
      </c>
      <c r="P4" s="5">
        <f t="shared" si="1"/>
        <v>44623.027291666665</v>
      </c>
      <c r="Q4" s="5">
        <f t="shared" si="1"/>
        <v>44623.027291666665</v>
      </c>
      <c r="R4" s="5">
        <f t="shared" si="1"/>
        <v>44623.027291666665</v>
      </c>
      <c r="S4" s="5">
        <f t="shared" si="1"/>
        <v>44623.027291666665</v>
      </c>
      <c r="T4" s="5">
        <f t="shared" si="1"/>
        <v>44623.027291666665</v>
      </c>
      <c r="U4" s="5">
        <f t="shared" si="1"/>
        <v>44623.027291666665</v>
      </c>
      <c r="V4" s="5">
        <f t="shared" si="1"/>
        <v>44623.027291666665</v>
      </c>
      <c r="W4" s="5">
        <f t="shared" si="1"/>
        <v>44623.027291666665</v>
      </c>
      <c r="X4" s="5">
        <f t="shared" si="1"/>
        <v>44623.027291666665</v>
      </c>
      <c r="Y4" s="5">
        <f t="shared" si="1"/>
        <v>44623.027291666665</v>
      </c>
      <c r="Z4" s="5">
        <v>0</v>
      </c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5">
      <c r="A5" t="s">
        <v>2</v>
      </c>
      <c r="B5" s="4">
        <f>B4/2</f>
        <v>22311.513645833333</v>
      </c>
      <c r="C5" s="4">
        <f t="shared" ref="C5:Z5" si="2">C4/2</f>
        <v>22311.513645833333</v>
      </c>
      <c r="D5" s="4">
        <f t="shared" si="2"/>
        <v>22311.513645833333</v>
      </c>
      <c r="E5" s="4">
        <f t="shared" si="2"/>
        <v>22311.513645833333</v>
      </c>
      <c r="F5" s="4">
        <f t="shared" si="2"/>
        <v>22311.513645833333</v>
      </c>
      <c r="G5" s="4">
        <f t="shared" si="2"/>
        <v>22311.513645833333</v>
      </c>
      <c r="H5" s="4">
        <f t="shared" si="2"/>
        <v>22311.513645833333</v>
      </c>
      <c r="I5" s="4">
        <f t="shared" si="2"/>
        <v>22311.513645833333</v>
      </c>
      <c r="J5" s="4">
        <f t="shared" si="2"/>
        <v>22311.513645833333</v>
      </c>
      <c r="K5" s="4">
        <f t="shared" si="2"/>
        <v>22311.513645833333</v>
      </c>
      <c r="L5" s="4">
        <f t="shared" si="2"/>
        <v>22311.513645833333</v>
      </c>
      <c r="M5" s="4">
        <f t="shared" si="2"/>
        <v>22311.513645833333</v>
      </c>
      <c r="N5" s="4">
        <f t="shared" si="2"/>
        <v>22311.513645833333</v>
      </c>
      <c r="O5" s="4">
        <f t="shared" si="2"/>
        <v>22311.513645833333</v>
      </c>
      <c r="P5" s="4">
        <f t="shared" si="2"/>
        <v>22311.513645833333</v>
      </c>
      <c r="Q5" s="4">
        <f t="shared" si="2"/>
        <v>22311.513645833333</v>
      </c>
      <c r="R5" s="4">
        <f t="shared" si="2"/>
        <v>22311.513645833333</v>
      </c>
      <c r="S5" s="4">
        <f t="shared" si="2"/>
        <v>22311.513645833333</v>
      </c>
      <c r="T5" s="4">
        <f t="shared" si="2"/>
        <v>22311.513645833333</v>
      </c>
      <c r="U5" s="4">
        <f t="shared" si="2"/>
        <v>22311.513645833333</v>
      </c>
      <c r="V5" s="4">
        <f t="shared" si="2"/>
        <v>22311.513645833333</v>
      </c>
      <c r="W5" s="4">
        <f t="shared" si="2"/>
        <v>22311.513645833333</v>
      </c>
      <c r="X5" s="4">
        <f t="shared" si="2"/>
        <v>22311.513645833333</v>
      </c>
      <c r="Y5" s="4">
        <f t="shared" si="2"/>
        <v>22311.513645833333</v>
      </c>
      <c r="Z5" s="4">
        <v>0</v>
      </c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x14ac:dyDescent="0.25">
      <c r="A6" s="1" t="s">
        <v>4</v>
      </c>
      <c r="B6" s="8">
        <f>B7+B12+B13</f>
        <v>32316.221666666665</v>
      </c>
      <c r="C6" s="8">
        <f>C7+C12+C13</f>
        <v>210</v>
      </c>
      <c r="D6" s="8">
        <f>D7+D12+D13</f>
        <v>210</v>
      </c>
      <c r="E6" s="8">
        <f>E7+E12+E13</f>
        <v>210</v>
      </c>
      <c r="F6" s="8">
        <f>F7+F12+F13</f>
        <v>210</v>
      </c>
      <c r="G6" s="8">
        <f>G7+G12+G13</f>
        <v>210</v>
      </c>
      <c r="H6" s="8">
        <f>H7+H12+H13</f>
        <v>210</v>
      </c>
      <c r="I6" s="8">
        <f>I7+I12+I13</f>
        <v>4028.1850000000004</v>
      </c>
      <c r="J6" s="8">
        <f>J7+J12+J13</f>
        <v>210</v>
      </c>
      <c r="K6" s="8">
        <f>K7+K12+K13</f>
        <v>210</v>
      </c>
      <c r="L6" s="8">
        <f>L7+L12+L13</f>
        <v>210</v>
      </c>
      <c r="M6" s="8">
        <f>M7+M12+M13</f>
        <v>3155</v>
      </c>
      <c r="N6" s="8">
        <f>N7+N12+N13</f>
        <v>210</v>
      </c>
      <c r="O6" s="8">
        <f>O7+O12+O13</f>
        <v>210</v>
      </c>
      <c r="P6" s="8">
        <f>P7+P12+P13</f>
        <v>4028.1850000000004</v>
      </c>
      <c r="Q6" s="8">
        <f>Q7+Q12+Q13</f>
        <v>210</v>
      </c>
      <c r="R6" s="8">
        <f>R7+R12+R13</f>
        <v>210</v>
      </c>
      <c r="S6" s="8">
        <f>S7+S12+S13</f>
        <v>210</v>
      </c>
      <c r="T6" s="8">
        <f>T7+T12+T13</f>
        <v>210</v>
      </c>
      <c r="U6" s="8">
        <f>U7+U12+U13</f>
        <v>210</v>
      </c>
      <c r="V6" s="8">
        <f>V7+V12+V13</f>
        <v>210</v>
      </c>
      <c r="W6" s="8">
        <f>W7+W12+W13</f>
        <v>210</v>
      </c>
      <c r="X6" s="8">
        <f>X7+X12+X13</f>
        <v>210</v>
      </c>
      <c r="Y6" s="8">
        <f>Y7+Y12+Y13</f>
        <v>4028.1850000000004</v>
      </c>
      <c r="Z6" s="8">
        <f>Z7+Z12+Z13</f>
        <v>0</v>
      </c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x14ac:dyDescent="0.25">
      <c r="A7" s="1" t="s">
        <v>5</v>
      </c>
      <c r="B7" s="8">
        <f>SUM(B8:B11)</f>
        <v>20387.666666666664</v>
      </c>
      <c r="C7" s="8">
        <f t="shared" ref="C7:Z7" si="3">SUM(C8:C11)</f>
        <v>210</v>
      </c>
      <c r="D7" s="8">
        <f t="shared" si="3"/>
        <v>210</v>
      </c>
      <c r="E7" s="8">
        <f t="shared" si="3"/>
        <v>210</v>
      </c>
      <c r="F7" s="8">
        <f t="shared" si="3"/>
        <v>210</v>
      </c>
      <c r="G7" s="8">
        <f t="shared" si="3"/>
        <v>210</v>
      </c>
      <c r="H7" s="8">
        <f t="shared" si="3"/>
        <v>210</v>
      </c>
      <c r="I7" s="8">
        <f t="shared" si="3"/>
        <v>210</v>
      </c>
      <c r="J7" s="8">
        <f t="shared" si="3"/>
        <v>210</v>
      </c>
      <c r="K7" s="8">
        <f t="shared" si="3"/>
        <v>210</v>
      </c>
      <c r="L7" s="8">
        <f t="shared" si="3"/>
        <v>210</v>
      </c>
      <c r="M7" s="8">
        <f t="shared" si="3"/>
        <v>3155</v>
      </c>
      <c r="N7" s="8">
        <f t="shared" si="3"/>
        <v>210</v>
      </c>
      <c r="O7" s="8">
        <f t="shared" si="3"/>
        <v>210</v>
      </c>
      <c r="P7" s="8">
        <f t="shared" si="3"/>
        <v>210</v>
      </c>
      <c r="Q7" s="8">
        <f t="shared" si="3"/>
        <v>210</v>
      </c>
      <c r="R7" s="8">
        <f t="shared" si="3"/>
        <v>210</v>
      </c>
      <c r="S7" s="8">
        <f t="shared" si="3"/>
        <v>210</v>
      </c>
      <c r="T7" s="8">
        <f t="shared" si="3"/>
        <v>210</v>
      </c>
      <c r="U7" s="8">
        <f t="shared" si="3"/>
        <v>210</v>
      </c>
      <c r="V7" s="8">
        <f t="shared" si="3"/>
        <v>210</v>
      </c>
      <c r="W7" s="8">
        <f t="shared" si="3"/>
        <v>210</v>
      </c>
      <c r="X7" s="8">
        <f t="shared" si="3"/>
        <v>210</v>
      </c>
      <c r="Y7" s="8">
        <f t="shared" si="3"/>
        <v>210</v>
      </c>
      <c r="Z7" s="8">
        <f t="shared" si="3"/>
        <v>0</v>
      </c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x14ac:dyDescent="0.25">
      <c r="A8" s="7" t="s">
        <v>6</v>
      </c>
      <c r="B8" s="6">
        <f>500*22*(2/3)</f>
        <v>7333.333333333333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x14ac:dyDescent="0.25">
      <c r="A9" s="7" t="s">
        <v>7</v>
      </c>
      <c r="B9" s="5">
        <f>500*22*(2/3)</f>
        <v>7333.333333333333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x14ac:dyDescent="0.25">
      <c r="A10" s="9" t="s">
        <v>11</v>
      </c>
      <c r="B10" s="4">
        <v>2566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x14ac:dyDescent="0.25">
      <c r="A11" s="9" t="s">
        <v>8</v>
      </c>
      <c r="B11" s="5">
        <f>2945+210</f>
        <v>3155</v>
      </c>
      <c r="C11" s="5">
        <v>210</v>
      </c>
      <c r="D11" s="5">
        <v>210</v>
      </c>
      <c r="E11" s="5">
        <v>210</v>
      </c>
      <c r="F11" s="5">
        <v>210</v>
      </c>
      <c r="G11" s="5">
        <v>210</v>
      </c>
      <c r="H11" s="5">
        <v>210</v>
      </c>
      <c r="I11" s="5">
        <v>210</v>
      </c>
      <c r="J11" s="5">
        <v>210</v>
      </c>
      <c r="K11" s="5">
        <v>210</v>
      </c>
      <c r="L11" s="5">
        <v>210</v>
      </c>
      <c r="M11" s="5">
        <f>B11</f>
        <v>3155</v>
      </c>
      <c r="N11" s="5">
        <v>210</v>
      </c>
      <c r="O11" s="5">
        <v>210</v>
      </c>
      <c r="P11" s="5">
        <v>210</v>
      </c>
      <c r="Q11" s="5">
        <v>210</v>
      </c>
      <c r="R11" s="5">
        <v>210</v>
      </c>
      <c r="S11" s="5">
        <v>210</v>
      </c>
      <c r="T11" s="5">
        <v>210</v>
      </c>
      <c r="U11" s="5">
        <v>210</v>
      </c>
      <c r="V11" s="5">
        <v>210</v>
      </c>
      <c r="W11" s="5">
        <v>210</v>
      </c>
      <c r="X11" s="5">
        <v>210</v>
      </c>
      <c r="Y11" s="5">
        <v>210</v>
      </c>
      <c r="Z11" s="5">
        <v>0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x14ac:dyDescent="0.25">
      <c r="A12" s="1" t="s">
        <v>12</v>
      </c>
      <c r="B12" s="8">
        <v>474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30" x14ac:dyDescent="0.25">
      <c r="A13" s="10" t="s">
        <v>20</v>
      </c>
      <c r="B13" s="8">
        <f>SUM(B14:B15)</f>
        <v>11454.555</v>
      </c>
      <c r="C13" s="8">
        <f t="shared" ref="C13:Z13" si="4">SUM(C14:C15)</f>
        <v>0</v>
      </c>
      <c r="D13" s="8">
        <f t="shared" si="4"/>
        <v>0</v>
      </c>
      <c r="E13" s="8">
        <f t="shared" si="4"/>
        <v>0</v>
      </c>
      <c r="F13" s="8">
        <f t="shared" si="4"/>
        <v>0</v>
      </c>
      <c r="G13" s="8">
        <f t="shared" si="4"/>
        <v>0</v>
      </c>
      <c r="H13" s="8">
        <f t="shared" si="4"/>
        <v>0</v>
      </c>
      <c r="I13" s="8">
        <f t="shared" si="4"/>
        <v>3818.1850000000004</v>
      </c>
      <c r="J13" s="8">
        <f t="shared" si="4"/>
        <v>0</v>
      </c>
      <c r="K13" s="8">
        <f t="shared" si="4"/>
        <v>0</v>
      </c>
      <c r="L13" s="8">
        <f t="shared" si="4"/>
        <v>0</v>
      </c>
      <c r="M13" s="8">
        <f t="shared" si="4"/>
        <v>0</v>
      </c>
      <c r="N13" s="8">
        <f t="shared" si="4"/>
        <v>0</v>
      </c>
      <c r="O13" s="8">
        <f t="shared" si="4"/>
        <v>0</v>
      </c>
      <c r="P13" s="8">
        <f t="shared" si="4"/>
        <v>3818.1850000000004</v>
      </c>
      <c r="Q13" s="8">
        <f t="shared" si="4"/>
        <v>0</v>
      </c>
      <c r="R13" s="8">
        <f t="shared" si="4"/>
        <v>0</v>
      </c>
      <c r="S13" s="8">
        <f t="shared" si="4"/>
        <v>0</v>
      </c>
      <c r="T13" s="8">
        <f t="shared" si="4"/>
        <v>0</v>
      </c>
      <c r="U13" s="8">
        <f t="shared" si="4"/>
        <v>0</v>
      </c>
      <c r="V13" s="8">
        <f t="shared" si="4"/>
        <v>0</v>
      </c>
      <c r="W13" s="8">
        <f t="shared" si="4"/>
        <v>0</v>
      </c>
      <c r="X13" s="8">
        <f t="shared" si="4"/>
        <v>0</v>
      </c>
      <c r="Y13" s="8">
        <f t="shared" si="4"/>
        <v>3818.1850000000004</v>
      </c>
      <c r="Z13" s="8">
        <f t="shared" si="4"/>
        <v>0</v>
      </c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x14ac:dyDescent="0.25">
      <c r="A14" t="s">
        <v>21</v>
      </c>
      <c r="B14" s="5">
        <f>2181.82*3.5</f>
        <v>7636.3700000000008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f>2181.82*3.5/3</f>
        <v>2545.4566666666669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f>2181.82*3.5/3</f>
        <v>2545.4566666666669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f>2181.82*3.5/3</f>
        <v>2545.4566666666669</v>
      </c>
      <c r="Z14" s="5">
        <v>0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x14ac:dyDescent="0.25">
      <c r="A15" t="s">
        <v>22</v>
      </c>
      <c r="B15" s="5">
        <f>B14/2</f>
        <v>3818.1850000000004</v>
      </c>
      <c r="C15" s="5">
        <f t="shared" ref="C15:Z15" si="5">C14/2</f>
        <v>0</v>
      </c>
      <c r="D15" s="5">
        <f t="shared" si="5"/>
        <v>0</v>
      </c>
      <c r="E15" s="5">
        <f t="shared" si="5"/>
        <v>0</v>
      </c>
      <c r="F15" s="5">
        <f t="shared" si="5"/>
        <v>0</v>
      </c>
      <c r="G15" s="5">
        <f t="shared" si="5"/>
        <v>0</v>
      </c>
      <c r="H15" s="5">
        <f t="shared" si="5"/>
        <v>0</v>
      </c>
      <c r="I15" s="5">
        <f t="shared" si="5"/>
        <v>1272.7283333333335</v>
      </c>
      <c r="J15" s="5">
        <f t="shared" si="5"/>
        <v>0</v>
      </c>
      <c r="K15" s="5">
        <f t="shared" si="5"/>
        <v>0</v>
      </c>
      <c r="L15" s="5">
        <f t="shared" si="5"/>
        <v>0</v>
      </c>
      <c r="M15" s="5">
        <f t="shared" si="5"/>
        <v>0</v>
      </c>
      <c r="N15" s="5">
        <f t="shared" si="5"/>
        <v>0</v>
      </c>
      <c r="O15" s="5">
        <f t="shared" si="5"/>
        <v>0</v>
      </c>
      <c r="P15" s="5">
        <f t="shared" si="5"/>
        <v>1272.7283333333335</v>
      </c>
      <c r="Q15" s="5">
        <f t="shared" si="5"/>
        <v>0</v>
      </c>
      <c r="R15" s="5">
        <f t="shared" si="5"/>
        <v>0</v>
      </c>
      <c r="S15" s="5">
        <f t="shared" si="5"/>
        <v>0</v>
      </c>
      <c r="T15" s="5">
        <f t="shared" si="5"/>
        <v>0</v>
      </c>
      <c r="U15" s="5">
        <f t="shared" si="5"/>
        <v>0</v>
      </c>
      <c r="V15" s="5">
        <f t="shared" si="5"/>
        <v>0</v>
      </c>
      <c r="W15" s="5">
        <f t="shared" si="5"/>
        <v>0</v>
      </c>
      <c r="X15" s="5">
        <f t="shared" si="5"/>
        <v>0</v>
      </c>
      <c r="Y15" s="5">
        <f t="shared" si="5"/>
        <v>1272.7283333333335</v>
      </c>
      <c r="Z15" s="5">
        <f t="shared" si="5"/>
        <v>0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x14ac:dyDescent="0.25">
      <c r="A16" s="1" t="s">
        <v>24</v>
      </c>
      <c r="B16" s="8">
        <f>B17+SUM(B20:B22)</f>
        <v>125</v>
      </c>
      <c r="C16" s="8">
        <f t="shared" ref="C16:Z16" si="6">C17+SUM(C20:C22)</f>
        <v>125</v>
      </c>
      <c r="D16" s="8">
        <f t="shared" si="6"/>
        <v>125</v>
      </c>
      <c r="E16" s="8">
        <f t="shared" si="6"/>
        <v>125</v>
      </c>
      <c r="F16" s="8">
        <f t="shared" si="6"/>
        <v>125</v>
      </c>
      <c r="G16" s="8">
        <f t="shared" si="6"/>
        <v>125</v>
      </c>
      <c r="H16" s="8">
        <f t="shared" si="6"/>
        <v>125</v>
      </c>
      <c r="I16" s="8">
        <f t="shared" si="6"/>
        <v>291.66666666666669</v>
      </c>
      <c r="J16" s="8">
        <f t="shared" si="6"/>
        <v>125</v>
      </c>
      <c r="K16" s="8">
        <f t="shared" si="6"/>
        <v>125</v>
      </c>
      <c r="L16" s="8">
        <f t="shared" si="6"/>
        <v>125</v>
      </c>
      <c r="M16" s="8">
        <f t="shared" si="6"/>
        <v>625</v>
      </c>
      <c r="N16" s="8">
        <f t="shared" si="6"/>
        <v>125</v>
      </c>
      <c r="O16" s="8">
        <f t="shared" si="6"/>
        <v>125</v>
      </c>
      <c r="P16" s="8">
        <f t="shared" si="6"/>
        <v>291.66666666666669</v>
      </c>
      <c r="Q16" s="8">
        <f t="shared" si="6"/>
        <v>125</v>
      </c>
      <c r="R16" s="8">
        <f t="shared" si="6"/>
        <v>125</v>
      </c>
      <c r="S16" s="8">
        <f t="shared" si="6"/>
        <v>125</v>
      </c>
      <c r="T16" s="8">
        <f t="shared" si="6"/>
        <v>125</v>
      </c>
      <c r="U16" s="8">
        <f t="shared" si="6"/>
        <v>125</v>
      </c>
      <c r="V16" s="8">
        <f t="shared" si="6"/>
        <v>125</v>
      </c>
      <c r="W16" s="8">
        <f t="shared" si="6"/>
        <v>125</v>
      </c>
      <c r="X16" s="8">
        <f t="shared" si="6"/>
        <v>125</v>
      </c>
      <c r="Y16" s="8">
        <f t="shared" si="6"/>
        <v>791.66666666666663</v>
      </c>
      <c r="Z16" s="8">
        <f t="shared" si="6"/>
        <v>83.333333333333329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ht="30" x14ac:dyDescent="0.25">
      <c r="A17" s="10" t="s">
        <v>25</v>
      </c>
      <c r="B17" s="8">
        <f>SUM(B18:B19)</f>
        <v>41.666666666666664</v>
      </c>
      <c r="C17" s="8">
        <f t="shared" ref="C17:Z17" si="7">SUM(C18:C19)</f>
        <v>41.666666666666664</v>
      </c>
      <c r="D17" s="8">
        <f t="shared" si="7"/>
        <v>41.666666666666664</v>
      </c>
      <c r="E17" s="8">
        <f t="shared" si="7"/>
        <v>41.666666666666664</v>
      </c>
      <c r="F17" s="8">
        <f t="shared" si="7"/>
        <v>41.666666666666664</v>
      </c>
      <c r="G17" s="8">
        <f t="shared" si="7"/>
        <v>41.666666666666664</v>
      </c>
      <c r="H17" s="8">
        <f t="shared" si="7"/>
        <v>41.666666666666664</v>
      </c>
      <c r="I17" s="8">
        <f t="shared" si="7"/>
        <v>41.666666666666664</v>
      </c>
      <c r="J17" s="8">
        <f t="shared" si="7"/>
        <v>41.666666666666664</v>
      </c>
      <c r="K17" s="8">
        <f t="shared" si="7"/>
        <v>41.666666666666664</v>
      </c>
      <c r="L17" s="8">
        <f t="shared" si="7"/>
        <v>41.666666666666664</v>
      </c>
      <c r="M17" s="8">
        <f t="shared" si="7"/>
        <v>41.666666666666664</v>
      </c>
      <c r="N17" s="8">
        <f t="shared" si="7"/>
        <v>41.666666666666664</v>
      </c>
      <c r="O17" s="8">
        <f t="shared" si="7"/>
        <v>41.666666666666664</v>
      </c>
      <c r="P17" s="8">
        <f t="shared" si="7"/>
        <v>41.666666666666664</v>
      </c>
      <c r="Q17" s="8">
        <f t="shared" si="7"/>
        <v>41.666666666666664</v>
      </c>
      <c r="R17" s="8">
        <f t="shared" si="7"/>
        <v>41.666666666666664</v>
      </c>
      <c r="S17" s="8">
        <f t="shared" si="7"/>
        <v>41.666666666666664</v>
      </c>
      <c r="T17" s="8">
        <f t="shared" si="7"/>
        <v>41.666666666666664</v>
      </c>
      <c r="U17" s="8">
        <f t="shared" si="7"/>
        <v>41.666666666666664</v>
      </c>
      <c r="V17" s="8">
        <f t="shared" si="7"/>
        <v>41.666666666666664</v>
      </c>
      <c r="W17" s="8">
        <f t="shared" si="7"/>
        <v>41.666666666666664</v>
      </c>
      <c r="X17" s="8">
        <f t="shared" si="7"/>
        <v>41.666666666666664</v>
      </c>
      <c r="Y17" s="8">
        <f t="shared" si="7"/>
        <v>41.666666666666664</v>
      </c>
      <c r="Z17" s="8">
        <f t="shared" si="7"/>
        <v>0</v>
      </c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x14ac:dyDescent="0.25">
      <c r="A18" t="s">
        <v>27</v>
      </c>
      <c r="B18" s="5">
        <f>750/24</f>
        <v>31.25</v>
      </c>
      <c r="C18" s="5">
        <f>750/24</f>
        <v>31.25</v>
      </c>
      <c r="D18" s="5">
        <f t="shared" ref="D18:Z18" si="8">750/24</f>
        <v>31.25</v>
      </c>
      <c r="E18" s="5">
        <f t="shared" si="8"/>
        <v>31.25</v>
      </c>
      <c r="F18" s="5">
        <f t="shared" si="8"/>
        <v>31.25</v>
      </c>
      <c r="G18" s="5">
        <f t="shared" si="8"/>
        <v>31.25</v>
      </c>
      <c r="H18" s="5">
        <f t="shared" si="8"/>
        <v>31.25</v>
      </c>
      <c r="I18" s="5">
        <f t="shared" si="8"/>
        <v>31.25</v>
      </c>
      <c r="J18" s="5">
        <f t="shared" si="8"/>
        <v>31.25</v>
      </c>
      <c r="K18" s="5">
        <f t="shared" si="8"/>
        <v>31.25</v>
      </c>
      <c r="L18" s="5">
        <f t="shared" si="8"/>
        <v>31.25</v>
      </c>
      <c r="M18" s="5">
        <f t="shared" si="8"/>
        <v>31.25</v>
      </c>
      <c r="N18" s="5">
        <f t="shared" si="8"/>
        <v>31.25</v>
      </c>
      <c r="O18" s="5">
        <f t="shared" si="8"/>
        <v>31.25</v>
      </c>
      <c r="P18" s="5">
        <f t="shared" si="8"/>
        <v>31.25</v>
      </c>
      <c r="Q18" s="5">
        <f t="shared" si="8"/>
        <v>31.25</v>
      </c>
      <c r="R18" s="5">
        <f t="shared" si="8"/>
        <v>31.25</v>
      </c>
      <c r="S18" s="5">
        <f t="shared" si="8"/>
        <v>31.25</v>
      </c>
      <c r="T18" s="5">
        <f t="shared" si="8"/>
        <v>31.25</v>
      </c>
      <c r="U18" s="5">
        <f t="shared" si="8"/>
        <v>31.25</v>
      </c>
      <c r="V18" s="5">
        <f t="shared" si="8"/>
        <v>31.25</v>
      </c>
      <c r="W18" s="5">
        <f t="shared" si="8"/>
        <v>31.25</v>
      </c>
      <c r="X18" s="5">
        <f t="shared" si="8"/>
        <v>31.25</v>
      </c>
      <c r="Y18" s="5">
        <f t="shared" si="8"/>
        <v>31.25</v>
      </c>
      <c r="Z18" s="5">
        <v>0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 x14ac:dyDescent="0.25">
      <c r="A19" t="s">
        <v>26</v>
      </c>
      <c r="B19" s="5">
        <f>250/24</f>
        <v>10.416666666666666</v>
      </c>
      <c r="C19" s="5">
        <f>250/24</f>
        <v>10.416666666666666</v>
      </c>
      <c r="D19" s="5">
        <f t="shared" ref="D19:Z19" si="9">250/24</f>
        <v>10.416666666666666</v>
      </c>
      <c r="E19" s="5">
        <f t="shared" si="9"/>
        <v>10.416666666666666</v>
      </c>
      <c r="F19" s="5">
        <f t="shared" si="9"/>
        <v>10.416666666666666</v>
      </c>
      <c r="G19" s="5">
        <f t="shared" si="9"/>
        <v>10.416666666666666</v>
      </c>
      <c r="H19" s="5">
        <f t="shared" si="9"/>
        <v>10.416666666666666</v>
      </c>
      <c r="I19" s="5">
        <f t="shared" si="9"/>
        <v>10.416666666666666</v>
      </c>
      <c r="J19" s="5">
        <f t="shared" si="9"/>
        <v>10.416666666666666</v>
      </c>
      <c r="K19" s="5">
        <f t="shared" si="9"/>
        <v>10.416666666666666</v>
      </c>
      <c r="L19" s="5">
        <f t="shared" si="9"/>
        <v>10.416666666666666</v>
      </c>
      <c r="M19" s="5">
        <f t="shared" si="9"/>
        <v>10.416666666666666</v>
      </c>
      <c r="N19" s="5">
        <f t="shared" si="9"/>
        <v>10.416666666666666</v>
      </c>
      <c r="O19" s="5">
        <f t="shared" si="9"/>
        <v>10.416666666666666</v>
      </c>
      <c r="P19" s="5">
        <f t="shared" si="9"/>
        <v>10.416666666666666</v>
      </c>
      <c r="Q19" s="5">
        <f t="shared" si="9"/>
        <v>10.416666666666666</v>
      </c>
      <c r="R19" s="5">
        <f t="shared" si="9"/>
        <v>10.416666666666666</v>
      </c>
      <c r="S19" s="5">
        <f t="shared" si="9"/>
        <v>10.416666666666666</v>
      </c>
      <c r="T19" s="5">
        <f t="shared" si="9"/>
        <v>10.416666666666666</v>
      </c>
      <c r="U19" s="5">
        <f t="shared" si="9"/>
        <v>10.416666666666666</v>
      </c>
      <c r="V19" s="5">
        <f t="shared" si="9"/>
        <v>10.416666666666666</v>
      </c>
      <c r="W19" s="5">
        <f t="shared" si="9"/>
        <v>10.416666666666666</v>
      </c>
      <c r="X19" s="5">
        <f t="shared" si="9"/>
        <v>10.416666666666666</v>
      </c>
      <c r="Y19" s="5">
        <f t="shared" si="9"/>
        <v>10.416666666666666</v>
      </c>
      <c r="Z19" s="5">
        <v>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 x14ac:dyDescent="0.25">
      <c r="A20" s="1" t="s">
        <v>28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f>500/3</f>
        <v>166.66666666666666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f>500/3</f>
        <v>166.66666666666666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f>500/3</f>
        <v>166.66666666666666</v>
      </c>
      <c r="Z20" s="8">
        <v>0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x14ac:dyDescent="0.25">
      <c r="A21" s="1" t="s">
        <v>29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500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500</v>
      </c>
      <c r="Z21" s="8">
        <v>0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 x14ac:dyDescent="0.25">
      <c r="A22" s="1" t="s">
        <v>31</v>
      </c>
      <c r="B22" s="8">
        <f>2000/24</f>
        <v>83.333333333333329</v>
      </c>
      <c r="C22" s="8">
        <f t="shared" ref="C22:Z22" si="10">2000/24</f>
        <v>83.333333333333329</v>
      </c>
      <c r="D22" s="8">
        <f t="shared" si="10"/>
        <v>83.333333333333329</v>
      </c>
      <c r="E22" s="8">
        <f t="shared" si="10"/>
        <v>83.333333333333329</v>
      </c>
      <c r="F22" s="8">
        <f t="shared" si="10"/>
        <v>83.333333333333329</v>
      </c>
      <c r="G22" s="8">
        <f t="shared" si="10"/>
        <v>83.333333333333329</v>
      </c>
      <c r="H22" s="8">
        <f t="shared" si="10"/>
        <v>83.333333333333329</v>
      </c>
      <c r="I22" s="8">
        <f t="shared" si="10"/>
        <v>83.333333333333329</v>
      </c>
      <c r="J22" s="8">
        <f t="shared" si="10"/>
        <v>83.333333333333329</v>
      </c>
      <c r="K22" s="8">
        <f t="shared" si="10"/>
        <v>83.333333333333329</v>
      </c>
      <c r="L22" s="8">
        <f t="shared" si="10"/>
        <v>83.333333333333329</v>
      </c>
      <c r="M22" s="8">
        <f t="shared" si="10"/>
        <v>83.333333333333329</v>
      </c>
      <c r="N22" s="8">
        <f t="shared" si="10"/>
        <v>83.333333333333329</v>
      </c>
      <c r="O22" s="8">
        <f t="shared" si="10"/>
        <v>83.333333333333329</v>
      </c>
      <c r="P22" s="8">
        <f t="shared" si="10"/>
        <v>83.333333333333329</v>
      </c>
      <c r="Q22" s="8">
        <f t="shared" si="10"/>
        <v>83.333333333333329</v>
      </c>
      <c r="R22" s="8">
        <f t="shared" si="10"/>
        <v>83.333333333333329</v>
      </c>
      <c r="S22" s="8">
        <f t="shared" si="10"/>
        <v>83.333333333333329</v>
      </c>
      <c r="T22" s="8">
        <f t="shared" si="10"/>
        <v>83.333333333333329</v>
      </c>
      <c r="U22" s="8">
        <f t="shared" si="10"/>
        <v>83.333333333333329</v>
      </c>
      <c r="V22" s="8">
        <f t="shared" si="10"/>
        <v>83.333333333333329</v>
      </c>
      <c r="W22" s="8">
        <f t="shared" si="10"/>
        <v>83.333333333333329</v>
      </c>
      <c r="X22" s="8">
        <f t="shared" si="10"/>
        <v>83.333333333333329</v>
      </c>
      <c r="Y22" s="8">
        <f t="shared" si="10"/>
        <v>83.333333333333329</v>
      </c>
      <c r="Z22" s="8">
        <f t="shared" si="10"/>
        <v>83.333333333333329</v>
      </c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1:36" x14ac:dyDescent="0.25">
      <c r="A23" s="1" t="s">
        <v>30</v>
      </c>
      <c r="B23" s="8">
        <f>B3+B6+B16</f>
        <v>99375.762604166666</v>
      </c>
      <c r="C23" s="8">
        <f t="shared" ref="C23:Z23" si="11">C3+C6+C16</f>
        <v>67269.540937500002</v>
      </c>
      <c r="D23" s="8">
        <f t="shared" si="11"/>
        <v>67269.540937500002</v>
      </c>
      <c r="E23" s="8">
        <f t="shared" si="11"/>
        <v>67269.540937500002</v>
      </c>
      <c r="F23" s="8">
        <f t="shared" si="11"/>
        <v>67269.540937500002</v>
      </c>
      <c r="G23" s="8">
        <f t="shared" si="11"/>
        <v>67269.540937500002</v>
      </c>
      <c r="H23" s="8">
        <f t="shared" si="11"/>
        <v>67269.540937500002</v>
      </c>
      <c r="I23" s="8">
        <f t="shared" si="11"/>
        <v>71254.392604166671</v>
      </c>
      <c r="J23" s="8">
        <f t="shared" si="11"/>
        <v>67269.540937500002</v>
      </c>
      <c r="K23" s="8">
        <f t="shared" si="11"/>
        <v>67269.540937500002</v>
      </c>
      <c r="L23" s="8">
        <f t="shared" si="11"/>
        <v>67269.540937500002</v>
      </c>
      <c r="M23" s="8">
        <f t="shared" si="11"/>
        <v>70714.540937500002</v>
      </c>
      <c r="N23" s="8">
        <f t="shared" si="11"/>
        <v>67269.540937500002</v>
      </c>
      <c r="O23" s="8">
        <f t="shared" si="11"/>
        <v>67269.540937500002</v>
      </c>
      <c r="P23" s="8">
        <f t="shared" si="11"/>
        <v>71254.392604166671</v>
      </c>
      <c r="Q23" s="8">
        <f t="shared" si="11"/>
        <v>67269.540937500002</v>
      </c>
      <c r="R23" s="8">
        <f t="shared" si="11"/>
        <v>67269.540937500002</v>
      </c>
      <c r="S23" s="8">
        <f t="shared" si="11"/>
        <v>67269.540937500002</v>
      </c>
      <c r="T23" s="8">
        <f t="shared" si="11"/>
        <v>67269.540937500002</v>
      </c>
      <c r="U23" s="8">
        <f t="shared" si="11"/>
        <v>67269.540937500002</v>
      </c>
      <c r="V23" s="8">
        <f t="shared" si="11"/>
        <v>67269.540937500002</v>
      </c>
      <c r="W23" s="8">
        <f t="shared" si="11"/>
        <v>67269.540937500002</v>
      </c>
      <c r="X23" s="8">
        <f t="shared" si="11"/>
        <v>67269.540937500002</v>
      </c>
      <c r="Y23" s="8">
        <f t="shared" si="11"/>
        <v>71754.392604166671</v>
      </c>
      <c r="Z23" s="8">
        <f t="shared" si="11"/>
        <v>83.333333333333329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Presupuesto por conceptos</vt:lpstr>
      <vt:lpstr>Presupuesto por tareas</vt:lpstr>
      <vt:lpstr>Flujo de Caja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jdani</dc:creator>
  <cp:lastModifiedBy>Miguel Gonçalves</cp:lastModifiedBy>
  <dcterms:created xsi:type="dcterms:W3CDTF">2018-11-16T17:05:52Z</dcterms:created>
  <dcterms:modified xsi:type="dcterms:W3CDTF">2018-11-17T18:44:06Z</dcterms:modified>
</cp:coreProperties>
</file>