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\Desktop\"/>
    </mc:Choice>
  </mc:AlternateContent>
  <bookViews>
    <workbookView xWindow="0" yWindow="0" windowWidth="20490" windowHeight="9045"/>
  </bookViews>
  <sheets>
    <sheet name="Custo inicial" sheetId="1" r:id="rId1"/>
    <sheet name="Custo chamad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D21" i="2" l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C21" i="2"/>
  <c r="E18" i="2"/>
  <c r="E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8" i="2"/>
  <c r="E17" i="1"/>
  <c r="E15" i="1"/>
  <c r="J13" i="1"/>
  <c r="J12" i="1"/>
  <c r="J11" i="1"/>
  <c r="I7" i="1"/>
  <c r="I8" i="1"/>
  <c r="I9" i="1"/>
  <c r="I6" i="1"/>
  <c r="I2" i="1"/>
  <c r="I3" i="1"/>
  <c r="I4" i="1"/>
  <c r="I1" i="1"/>
  <c r="N11" i="1" l="1"/>
  <c r="M1" i="1"/>
  <c r="M6" i="1"/>
  <c r="M16" i="1" l="1"/>
  <c r="E1" i="2" s="1"/>
  <c r="E14" i="2" s="1"/>
  <c r="G23" i="2" s="1"/>
  <c r="Q23" i="2" l="1"/>
  <c r="X23" i="2"/>
  <c r="J23" i="2"/>
  <c r="H23" i="2"/>
  <c r="Z23" i="2"/>
  <c r="S23" i="2"/>
  <c r="P23" i="2"/>
  <c r="Y23" i="2"/>
  <c r="I23" i="2"/>
  <c r="R23" i="2"/>
  <c r="AA23" i="2"/>
  <c r="K23" i="2"/>
  <c r="C23" i="2"/>
  <c r="T23" i="2"/>
  <c r="L23" i="2"/>
  <c r="D23" i="2"/>
  <c r="U23" i="2"/>
  <c r="M23" i="2"/>
  <c r="E23" i="2"/>
  <c r="V23" i="2"/>
  <c r="N23" i="2"/>
  <c r="F23" i="2"/>
  <c r="W23" i="2"/>
  <c r="O23" i="2"/>
</calcChain>
</file>

<file path=xl/sharedStrings.xml><?xml version="1.0" encoding="utf-8"?>
<sst xmlns="http://schemas.openxmlformats.org/spreadsheetml/2006/main" count="54" uniqueCount="44">
  <si>
    <t>Diâmetro da antena de emissão</t>
  </si>
  <si>
    <t>Diâmetro da antena recepção /repetidor</t>
  </si>
  <si>
    <t>Diâmetro da antena emissão /repetidor</t>
  </si>
  <si>
    <t>Diâmetro da antena de recepção</t>
  </si>
  <si>
    <t>Custo da antena</t>
  </si>
  <si>
    <t>Custo total antenas</t>
  </si>
  <si>
    <t>Altura mastro emissão</t>
  </si>
  <si>
    <t>Altura mastro recepção / repetidor</t>
  </si>
  <si>
    <t>Altura mastro emissão / repetidor</t>
  </si>
  <si>
    <t>Altura mastro recepção</t>
  </si>
  <si>
    <t>Custo do mastro</t>
  </si>
  <si>
    <t>Custo total mastros</t>
  </si>
  <si>
    <t>Frequência da portadora (GHz)</t>
  </si>
  <si>
    <t>Folga guias emissor (m)</t>
  </si>
  <si>
    <t>Folga guias receptor (m)</t>
  </si>
  <si>
    <t>Comprimento guias emissor</t>
  </si>
  <si>
    <t>Comprimento guias repetidor</t>
  </si>
  <si>
    <t>Comprimento guias receptor</t>
  </si>
  <si>
    <t>Custo total guias</t>
  </si>
  <si>
    <t>Custo dos emissores / receptores</t>
  </si>
  <si>
    <t>Custo dos abrigos</t>
  </si>
  <si>
    <t>Custo inicial da ligação</t>
  </si>
  <si>
    <t>Células onde é suposto mexeres</t>
  </si>
  <si>
    <t>Taxa de inflação</t>
  </si>
  <si>
    <t>Taxa interna de retorno</t>
  </si>
  <si>
    <t>Ano</t>
  </si>
  <si>
    <t>Valor</t>
  </si>
  <si>
    <t>Somatório</t>
  </si>
  <si>
    <t>Largura de banda (MHz)</t>
  </si>
  <si>
    <t>Comprimento da ligação (Km)</t>
  </si>
  <si>
    <t>Custo da largura de banda</t>
  </si>
  <si>
    <t>Numerador da fracção</t>
  </si>
  <si>
    <t>Denominador</t>
  </si>
  <si>
    <t>Nº de canais telefónicos</t>
  </si>
  <si>
    <t>Chamadas de 3 min / ano</t>
  </si>
  <si>
    <t>Custo chamada</t>
  </si>
  <si>
    <t>Faixa frequências 1 - 3 GHZ</t>
  </si>
  <si>
    <t>Largura de banda mínima (1,75 MHz)</t>
  </si>
  <si>
    <t>Mastros mínimos (10 m)</t>
  </si>
  <si>
    <t>Antenas mínimas (0,6 m)</t>
  </si>
  <si>
    <t>Diâmetro das antenas</t>
  </si>
  <si>
    <t>Largura de banda</t>
  </si>
  <si>
    <t>Largura de banda mínima</t>
  </si>
  <si>
    <t>Altura dos mastros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</si>
</sst>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2" borderId="0" xfId="0" applyFill="1"/>
    <xf numFmtId="0" fontId="0" fillId="0" borderId="1" xfId="0" applyBorder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uma chamada de</a:t>
            </a:r>
            <a:r>
              <a:rPr lang="pt-PT" baseline="0"/>
              <a:t> 3 minutos</a:t>
            </a:r>
            <a:endParaRPr lang="pt-PT"/>
          </a:p>
        </c:rich>
      </c:tx>
      <c:layout>
        <c:manualLayout>
          <c:xMode val="edge"/>
          <c:yMode val="edge"/>
          <c:x val="0.13459078374696834"/>
          <c:y val="6.3643643703839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371886109173064"/>
          <c:y val="0.15331753768254955"/>
          <c:w val="0.82654839031197047"/>
          <c:h val="0.653184737953561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'Custo chamada'!$C$23:$AA$23</c:f>
              <c:numCache>
                <c:formatCode>General</c:formatCode>
                <c:ptCount val="25"/>
                <c:pt idx="0">
                  <c:v>2.6634756225240058E-2</c:v>
                </c:pt>
                <c:pt idx="1">
                  <c:v>2.4415193206470048E-2</c:v>
                </c:pt>
                <c:pt idx="2">
                  <c:v>2.2537101421356967E-2</c:v>
                </c:pt>
                <c:pt idx="3">
                  <c:v>2.0927308462688615E-2</c:v>
                </c:pt>
                <c:pt idx="4">
                  <c:v>1.9532154565176037E-2</c:v>
                </c:pt>
                <c:pt idx="5">
                  <c:v>1.8311394904852538E-2</c:v>
                </c:pt>
                <c:pt idx="6">
                  <c:v>1.7234254028096505E-2</c:v>
                </c:pt>
                <c:pt idx="7">
                  <c:v>1.6276795470980036E-2</c:v>
                </c:pt>
                <c:pt idx="8">
                  <c:v>1.5420122025138977E-2</c:v>
                </c:pt>
                <c:pt idx="9">
                  <c:v>1.4649115923882031E-2</c:v>
                </c:pt>
                <c:pt idx="10">
                  <c:v>1.3951538975125742E-2</c:v>
                </c:pt>
                <c:pt idx="11">
                  <c:v>1.3317378112620029E-2</c:v>
                </c:pt>
                <c:pt idx="12">
                  <c:v>1.2738361672940896E-2</c:v>
                </c:pt>
                <c:pt idx="13">
                  <c:v>1.2207596603235024E-2</c:v>
                </c:pt>
                <c:pt idx="14">
                  <c:v>1.1719292739105625E-2</c:v>
                </c:pt>
                <c:pt idx="15">
                  <c:v>1.1268550710678484E-2</c:v>
                </c:pt>
                <c:pt idx="16">
                  <c:v>1.0851196980653354E-2</c:v>
                </c:pt>
                <c:pt idx="17">
                  <c:v>1.0463654231344308E-2</c:v>
                </c:pt>
                <c:pt idx="18">
                  <c:v>1.0102838568194503E-2</c:v>
                </c:pt>
                <c:pt idx="19">
                  <c:v>9.7660772825880187E-3</c:v>
                </c:pt>
                <c:pt idx="20">
                  <c:v>9.4510425315367935E-3</c:v>
                </c:pt>
                <c:pt idx="21">
                  <c:v>9.1556974524262692E-3</c:v>
                </c:pt>
                <c:pt idx="22">
                  <c:v>8.8782520750800183E-3</c:v>
                </c:pt>
                <c:pt idx="23">
                  <c:v>8.6171270140482526E-3</c:v>
                </c:pt>
                <c:pt idx="24">
                  <c:v>8.3709233850754461E-3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7384"/>
        <c:axId val="497321896"/>
      </c:lineChart>
      <c:catAx>
        <c:axId val="49732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Anos</a:t>
                </a:r>
              </a:p>
            </c:rich>
          </c:tx>
          <c:layout>
            <c:manualLayout>
              <c:xMode val="edge"/>
              <c:yMode val="edge"/>
              <c:x val="0.53259789361772814"/>
              <c:y val="0.9032295891827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321896"/>
        <c:crosses val="autoZero"/>
        <c:auto val="1"/>
        <c:lblAlgn val="ctr"/>
        <c:lblOffset val="100"/>
        <c:noMultiLvlLbl val="0"/>
      </c:catAx>
      <c:valAx>
        <c:axId val="4973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Euros</a:t>
                </a:r>
              </a:p>
            </c:rich>
          </c:tx>
          <c:layout>
            <c:manualLayout>
              <c:xMode val="edge"/>
              <c:yMode val="edge"/>
              <c:x val="3.3755274261603376E-3"/>
              <c:y val="0.38504905571875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32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8</xdr:row>
      <xdr:rowOff>57150</xdr:rowOff>
    </xdr:from>
    <xdr:to>
      <xdr:col>18</xdr:col>
      <xdr:colOff>342900</xdr:colOff>
      <xdr:row>18</xdr:row>
      <xdr:rowOff>147636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topLeftCell="A11" workbookViewId="0">
      <selection activeCell="N32" sqref="N32"/>
    </sheetView>
  </sheetViews>
  <sheetFormatPr defaultRowHeight="15" x14ac:dyDescent="0.25"/>
  <sheetData>
    <row r="1" spans="1:19" x14ac:dyDescent="0.25">
      <c r="A1" s="6" t="s">
        <v>0</v>
      </c>
      <c r="B1" s="6"/>
      <c r="C1" s="6"/>
      <c r="D1" s="6"/>
      <c r="E1" s="3">
        <v>0.6</v>
      </c>
      <c r="G1" s="6" t="s">
        <v>4</v>
      </c>
      <c r="H1" s="6"/>
      <c r="I1">
        <f>1000+75*(E1^3)</f>
        <v>1016.2</v>
      </c>
      <c r="K1" s="8" t="s">
        <v>5</v>
      </c>
      <c r="L1" s="8"/>
      <c r="M1" s="10">
        <f>SUM(I1:I4)</f>
        <v>4064.8</v>
      </c>
    </row>
    <row r="2" spans="1:19" x14ac:dyDescent="0.25">
      <c r="A2" s="6" t="s">
        <v>1</v>
      </c>
      <c r="B2" s="6"/>
      <c r="C2" s="6"/>
      <c r="D2" s="6"/>
      <c r="E2" s="3">
        <v>0.6</v>
      </c>
      <c r="G2" s="6" t="s">
        <v>4</v>
      </c>
      <c r="H2" s="6"/>
      <c r="I2">
        <f t="shared" ref="I2:I4" si="0">1000+75*(E2^3)</f>
        <v>1016.2</v>
      </c>
      <c r="K2" s="8"/>
      <c r="L2" s="8"/>
      <c r="M2" s="10"/>
      <c r="O2" s="3"/>
      <c r="P2" s="7" t="s">
        <v>22</v>
      </c>
      <c r="Q2" s="7"/>
      <c r="R2" s="7"/>
      <c r="S2" s="7"/>
    </row>
    <row r="3" spans="1:19" x14ac:dyDescent="0.25">
      <c r="A3" s="6" t="s">
        <v>2</v>
      </c>
      <c r="B3" s="6"/>
      <c r="C3" s="6"/>
      <c r="D3" s="6"/>
      <c r="E3" s="3">
        <v>0.6</v>
      </c>
      <c r="G3" s="6" t="s">
        <v>4</v>
      </c>
      <c r="H3" s="6"/>
      <c r="I3">
        <f t="shared" si="0"/>
        <v>1016.2</v>
      </c>
      <c r="K3" s="8"/>
      <c r="L3" s="8"/>
      <c r="M3" s="10"/>
    </row>
    <row r="4" spans="1:19" x14ac:dyDescent="0.25">
      <c r="A4" s="6" t="s">
        <v>3</v>
      </c>
      <c r="B4" s="6"/>
      <c r="C4" s="6"/>
      <c r="D4" s="6"/>
      <c r="E4" s="3">
        <v>0.6</v>
      </c>
      <c r="G4" s="6" t="s">
        <v>4</v>
      </c>
      <c r="H4" s="6"/>
      <c r="I4">
        <f t="shared" si="0"/>
        <v>1016.2</v>
      </c>
      <c r="K4" s="8"/>
      <c r="L4" s="8"/>
      <c r="M4" s="10"/>
    </row>
    <row r="6" spans="1:19" x14ac:dyDescent="0.25">
      <c r="A6" s="6" t="s">
        <v>6</v>
      </c>
      <c r="B6" s="6"/>
      <c r="C6" s="6"/>
      <c r="D6" s="6"/>
      <c r="E6" s="3">
        <v>30</v>
      </c>
      <c r="G6" s="6" t="s">
        <v>10</v>
      </c>
      <c r="H6" s="6"/>
      <c r="I6">
        <f>4000+600*E6</f>
        <v>22000</v>
      </c>
      <c r="K6" s="8" t="s">
        <v>11</v>
      </c>
      <c r="L6" s="8"/>
      <c r="M6" s="9">
        <f>SUM(I6:I9)</f>
        <v>88000</v>
      </c>
    </row>
    <row r="7" spans="1:19" x14ac:dyDescent="0.25">
      <c r="A7" s="6" t="s">
        <v>7</v>
      </c>
      <c r="B7" s="6"/>
      <c r="C7" s="6"/>
      <c r="D7" s="6"/>
      <c r="E7" s="3">
        <v>30</v>
      </c>
      <c r="G7" s="6" t="s">
        <v>10</v>
      </c>
      <c r="H7" s="6"/>
      <c r="I7">
        <f t="shared" ref="I7:I10" si="1">4000+600*E7</f>
        <v>22000</v>
      </c>
      <c r="K7" s="8"/>
      <c r="L7" s="8"/>
      <c r="M7" s="9"/>
    </row>
    <row r="8" spans="1:19" x14ac:dyDescent="0.25">
      <c r="A8" s="6" t="s">
        <v>8</v>
      </c>
      <c r="B8" s="6"/>
      <c r="C8" s="6"/>
      <c r="D8" s="6"/>
      <c r="E8" s="3">
        <v>30</v>
      </c>
      <c r="G8" s="6" t="s">
        <v>10</v>
      </c>
      <c r="H8" s="6"/>
      <c r="I8">
        <f t="shared" si="1"/>
        <v>22000</v>
      </c>
      <c r="K8" s="8"/>
      <c r="L8" s="8"/>
      <c r="M8" s="9"/>
    </row>
    <row r="9" spans="1:19" x14ac:dyDescent="0.25">
      <c r="A9" s="6" t="s">
        <v>9</v>
      </c>
      <c r="B9" s="6"/>
      <c r="C9" s="6"/>
      <c r="D9" s="6"/>
      <c r="E9" s="3">
        <v>30</v>
      </c>
      <c r="G9" s="6" t="s">
        <v>10</v>
      </c>
      <c r="H9" s="6"/>
      <c r="I9">
        <f t="shared" si="1"/>
        <v>22000</v>
      </c>
      <c r="K9" s="8"/>
      <c r="L9" s="8"/>
      <c r="M9" s="9"/>
    </row>
    <row r="11" spans="1:19" x14ac:dyDescent="0.25">
      <c r="A11" s="6" t="s">
        <v>12</v>
      </c>
      <c r="B11" s="6"/>
      <c r="C11" s="6"/>
      <c r="D11" s="6"/>
      <c r="E11" s="3">
        <v>2</v>
      </c>
      <c r="G11" s="6" t="s">
        <v>15</v>
      </c>
      <c r="H11" s="6"/>
      <c r="I11" s="6"/>
      <c r="J11">
        <f>E12+E6</f>
        <v>40</v>
      </c>
      <c r="L11" s="8" t="s">
        <v>18</v>
      </c>
      <c r="M11" s="8"/>
      <c r="N11" s="9">
        <f>15*(1+10/E11)*SUM(J11:J13)</f>
        <v>12600</v>
      </c>
    </row>
    <row r="12" spans="1:19" x14ac:dyDescent="0.25">
      <c r="A12" s="6" t="s">
        <v>13</v>
      </c>
      <c r="B12" s="6"/>
      <c r="C12" s="6"/>
      <c r="D12" s="6"/>
      <c r="E12">
        <v>10</v>
      </c>
      <c r="G12" s="6" t="s">
        <v>16</v>
      </c>
      <c r="H12" s="6"/>
      <c r="I12" s="6"/>
      <c r="J12">
        <f>E7+E8</f>
        <v>60</v>
      </c>
      <c r="L12" s="8"/>
      <c r="M12" s="8"/>
      <c r="N12" s="9"/>
    </row>
    <row r="13" spans="1:19" x14ac:dyDescent="0.25">
      <c r="A13" s="6" t="s">
        <v>14</v>
      </c>
      <c r="B13" s="6"/>
      <c r="C13" s="6"/>
      <c r="D13" s="6"/>
      <c r="E13">
        <v>10</v>
      </c>
      <c r="G13" s="6" t="s">
        <v>17</v>
      </c>
      <c r="H13" s="6"/>
      <c r="I13" s="6"/>
      <c r="J13">
        <f>E13+E9</f>
        <v>40</v>
      </c>
      <c r="L13" s="8"/>
      <c r="M13" s="8"/>
      <c r="N13" s="9"/>
    </row>
    <row r="14" spans="1:19" x14ac:dyDescent="0.25">
      <c r="A14" s="2"/>
      <c r="B14" s="2"/>
      <c r="C14" s="2"/>
    </row>
    <row r="15" spans="1:19" ht="15.75" thickBot="1" x14ac:dyDescent="0.3">
      <c r="A15" s="6" t="s">
        <v>19</v>
      </c>
      <c r="B15" s="6"/>
      <c r="C15" s="6"/>
      <c r="D15" s="6"/>
      <c r="E15">
        <f>35000*4</f>
        <v>140000</v>
      </c>
    </row>
    <row r="16" spans="1:19" ht="15.75" thickBot="1" x14ac:dyDescent="0.3">
      <c r="J16" s="6" t="s">
        <v>21</v>
      </c>
      <c r="K16" s="6"/>
      <c r="L16" s="6"/>
      <c r="M16" s="4">
        <f>M1+M6+N11+E15+E17</f>
        <v>424664.8</v>
      </c>
    </row>
    <row r="17" spans="1:29" x14ac:dyDescent="0.25">
      <c r="A17" s="6" t="s">
        <v>20</v>
      </c>
      <c r="B17" s="6"/>
      <c r="C17" s="6"/>
      <c r="D17" s="6"/>
      <c r="E17">
        <f>60000*3</f>
        <v>180000</v>
      </c>
    </row>
    <row r="18" spans="1:29" x14ac:dyDescent="0.25">
      <c r="I18" t="s">
        <v>40</v>
      </c>
    </row>
    <row r="19" spans="1:29" x14ac:dyDescent="0.25">
      <c r="A19" t="s">
        <v>38</v>
      </c>
      <c r="D19" t="s">
        <v>37</v>
      </c>
      <c r="I19">
        <v>0.6</v>
      </c>
      <c r="J19">
        <v>0.8</v>
      </c>
      <c r="K19">
        <v>1</v>
      </c>
      <c r="L19">
        <v>1.2</v>
      </c>
      <c r="M19">
        <v>1.4</v>
      </c>
      <c r="N19">
        <v>1.6</v>
      </c>
      <c r="O19">
        <v>1.8</v>
      </c>
      <c r="P19">
        <v>2</v>
      </c>
      <c r="Q19">
        <v>2.2000000000000002</v>
      </c>
      <c r="R19">
        <v>2.4</v>
      </c>
      <c r="S19">
        <v>2.6</v>
      </c>
      <c r="T19">
        <v>2.8</v>
      </c>
      <c r="U19">
        <v>3</v>
      </c>
      <c r="V19">
        <v>3.2</v>
      </c>
      <c r="W19">
        <v>3.4</v>
      </c>
      <c r="X19">
        <v>3.6</v>
      </c>
      <c r="Y19">
        <v>3.8</v>
      </c>
      <c r="Z19">
        <v>4</v>
      </c>
      <c r="AA19">
        <v>4.2</v>
      </c>
      <c r="AB19">
        <v>4.4000000000000004</v>
      </c>
    </row>
    <row r="20" spans="1:29" x14ac:dyDescent="0.25">
      <c r="I20">
        <v>2.3187899414651898E-2</v>
      </c>
      <c r="J20">
        <v>2.3193444358216755E-2</v>
      </c>
      <c r="K20">
        <v>2.3202586021931794E-2</v>
      </c>
      <c r="L20">
        <v>2.3216223585834559E-2</v>
      </c>
      <c r="M20">
        <v>2.323525622996259E-2</v>
      </c>
      <c r="N20">
        <v>2.3260583134353429E-2</v>
      </c>
      <c r="O20">
        <v>2.3293103479044629E-2</v>
      </c>
      <c r="P20">
        <v>2.3333716444073737E-2</v>
      </c>
      <c r="Q20">
        <v>2.3383321209478291E-2</v>
      </c>
      <c r="R20">
        <v>2.3442816955295834E-2</v>
      </c>
      <c r="S20">
        <v>2.3513102861563911E-2</v>
      </c>
      <c r="T20">
        <v>2.3595078108320074E-2</v>
      </c>
      <c r="U20">
        <v>2.3689641875601863E-2</v>
      </c>
      <c r="V20">
        <v>2.3797693343446825E-2</v>
      </c>
      <c r="W20">
        <v>2.3920131691892499E-2</v>
      </c>
      <c r="X20">
        <v>2.4057856100976431E-2</v>
      </c>
      <c r="Y20">
        <v>2.4211765750736171E-2</v>
      </c>
      <c r="Z20">
        <v>2.4382759821209264E-2</v>
      </c>
      <c r="AA20">
        <v>2.457173749243325E-2</v>
      </c>
      <c r="AB20">
        <v>2.4779597944445675E-2</v>
      </c>
    </row>
    <row r="21" spans="1:29" x14ac:dyDescent="0.25">
      <c r="I21" t="s">
        <v>41</v>
      </c>
    </row>
    <row r="22" spans="1:29" x14ac:dyDescent="0.25">
      <c r="A22" t="s">
        <v>38</v>
      </c>
      <c r="D22" t="s">
        <v>39</v>
      </c>
      <c r="I22">
        <v>1.75</v>
      </c>
      <c r="J22">
        <v>3.5</v>
      </c>
      <c r="K22">
        <v>7</v>
      </c>
      <c r="L22">
        <v>14</v>
      </c>
    </row>
    <row r="23" spans="1:29" x14ac:dyDescent="0.25">
      <c r="I23">
        <v>2.3187899414651898E-2</v>
      </c>
      <c r="J23">
        <v>2.3305286833785813E-2</v>
      </c>
      <c r="K23">
        <v>2.354006167205365E-2</v>
      </c>
      <c r="L23">
        <v>2.4009611348589314E-2</v>
      </c>
    </row>
    <row r="24" spans="1:29" x14ac:dyDescent="0.25">
      <c r="I24" t="s">
        <v>43</v>
      </c>
    </row>
    <row r="25" spans="1:29" x14ac:dyDescent="0.25">
      <c r="A25" t="s">
        <v>42</v>
      </c>
      <c r="D25" t="s">
        <v>39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21</v>
      </c>
      <c r="U25">
        <v>22</v>
      </c>
      <c r="V25">
        <v>23</v>
      </c>
      <c r="W25">
        <v>24</v>
      </c>
      <c r="X25">
        <v>25</v>
      </c>
      <c r="Y25">
        <v>26</v>
      </c>
      <c r="Z25">
        <v>27</v>
      </c>
      <c r="AA25">
        <v>28</v>
      </c>
      <c r="AB25">
        <v>29</v>
      </c>
      <c r="AC25">
        <v>30</v>
      </c>
    </row>
    <row r="26" spans="1:29" x14ac:dyDescent="0.25">
      <c r="I26">
        <v>2.3187899414651898E-2</v>
      </c>
      <c r="J26">
        <v>2.3360242255181306E-2</v>
      </c>
      <c r="K26">
        <v>2.3532585095710715E-2</v>
      </c>
      <c r="L26">
        <v>2.3704927936240121E-2</v>
      </c>
      <c r="M26">
        <v>2.387727077676953E-2</v>
      </c>
      <c r="N26">
        <v>2.4049613617298939E-2</v>
      </c>
      <c r="O26">
        <v>2.4221956457828347E-2</v>
      </c>
      <c r="P26">
        <v>2.4394299298357756E-2</v>
      </c>
      <c r="Q26">
        <v>2.4566642138887162E-2</v>
      </c>
      <c r="R26">
        <v>2.4738984979416571E-2</v>
      </c>
      <c r="S26">
        <v>2.491132781994598E-2</v>
      </c>
      <c r="T26">
        <v>2.5083670660475389E-2</v>
      </c>
      <c r="U26">
        <v>2.5256013501004794E-2</v>
      </c>
      <c r="V26">
        <v>2.5428356341534203E-2</v>
      </c>
      <c r="W26">
        <v>2.5600699182063612E-2</v>
      </c>
      <c r="X26">
        <v>2.5773042022593021E-2</v>
      </c>
      <c r="Y26">
        <v>2.5945384863122426E-2</v>
      </c>
      <c r="Z26">
        <v>2.6117727703651832E-2</v>
      </c>
      <c r="AA26">
        <v>2.629007054418124E-2</v>
      </c>
      <c r="AB26">
        <v>2.6462413384710649E-2</v>
      </c>
      <c r="AC26">
        <v>2.6634756225240058E-2</v>
      </c>
    </row>
    <row r="28" spans="1:29" x14ac:dyDescent="0.25">
      <c r="A28">
        <v>2.3187899414651898E-2</v>
      </c>
      <c r="B28">
        <v>2.3193444358216755E-2</v>
      </c>
      <c r="C28">
        <v>2.3202586021931794E-2</v>
      </c>
      <c r="D28">
        <v>2.3216223585834559E-2</v>
      </c>
      <c r="E28">
        <v>2.323525622996259E-2</v>
      </c>
      <c r="F28">
        <v>2.3260583134353429E-2</v>
      </c>
      <c r="G28">
        <v>2.3293103479044629E-2</v>
      </c>
      <c r="H28">
        <v>2.3333716444073737E-2</v>
      </c>
      <c r="I28">
        <v>2.3383321209478291E-2</v>
      </c>
      <c r="J28">
        <v>2.3442816955295834E-2</v>
      </c>
      <c r="K28">
        <v>2.3513102861563911E-2</v>
      </c>
      <c r="L28">
        <v>2.3595078108320074E-2</v>
      </c>
      <c r="M28">
        <v>2.3689641875601863E-2</v>
      </c>
      <c r="N28">
        <v>2.3797693343446825E-2</v>
      </c>
      <c r="O28">
        <v>2.3920131691892499E-2</v>
      </c>
      <c r="P28">
        <v>2.4057856100976431E-2</v>
      </c>
      <c r="Q28">
        <v>2.4211765750736171E-2</v>
      </c>
      <c r="R28">
        <v>2.4382759821209264E-2</v>
      </c>
      <c r="S28">
        <v>2.457173749243325E-2</v>
      </c>
      <c r="T28">
        <v>2.4779597944445675E-2</v>
      </c>
    </row>
    <row r="29" spans="1:29" x14ac:dyDescent="0.25">
      <c r="A29">
        <v>2.3187899414651898E-2</v>
      </c>
      <c r="B29">
        <v>2.3305286833785813E-2</v>
      </c>
      <c r="C29">
        <v>2.354006167205365E-2</v>
      </c>
      <c r="D29">
        <v>2.4009611348589314E-2</v>
      </c>
    </row>
    <row r="30" spans="1:29" x14ac:dyDescent="0.25">
      <c r="A30">
        <v>2.3187899414651898E-2</v>
      </c>
      <c r="B30">
        <v>2.3360242255181306E-2</v>
      </c>
      <c r="C30">
        <v>2.3532585095710715E-2</v>
      </c>
      <c r="D30">
        <v>2.3704927936240121E-2</v>
      </c>
      <c r="E30">
        <v>2.387727077676953E-2</v>
      </c>
      <c r="F30">
        <v>2.4049613617298939E-2</v>
      </c>
      <c r="G30">
        <v>2.4221956457828347E-2</v>
      </c>
      <c r="H30">
        <v>2.4394299298357756E-2</v>
      </c>
      <c r="I30">
        <v>2.4566642138887162E-2</v>
      </c>
      <c r="J30">
        <v>2.4738984979416571E-2</v>
      </c>
      <c r="K30">
        <v>2.491132781994598E-2</v>
      </c>
      <c r="L30">
        <v>2.5083670660475389E-2</v>
      </c>
      <c r="M30">
        <v>2.5256013501004794E-2</v>
      </c>
      <c r="N30">
        <v>2.5428356341534203E-2</v>
      </c>
      <c r="O30">
        <v>2.5600699182063612E-2</v>
      </c>
      <c r="P30">
        <v>2.5773042022593021E-2</v>
      </c>
      <c r="Q30">
        <v>2.5945384863122426E-2</v>
      </c>
      <c r="R30">
        <v>2.6117727703651832E-2</v>
      </c>
      <c r="S30">
        <v>2.629007054418124E-2</v>
      </c>
      <c r="T30">
        <v>2.6462413384710649E-2</v>
      </c>
      <c r="U30">
        <v>2.6634756225240058E-2</v>
      </c>
    </row>
  </sheetData>
  <mergeCells count="32">
    <mergeCell ref="G7:H7"/>
    <mergeCell ref="G8:H8"/>
    <mergeCell ref="G9:H9"/>
    <mergeCell ref="A1:D1"/>
    <mergeCell ref="A2:D2"/>
    <mergeCell ref="A4:D4"/>
    <mergeCell ref="A3:D3"/>
    <mergeCell ref="G1:H1"/>
    <mergeCell ref="G2:H2"/>
    <mergeCell ref="G3:H3"/>
    <mergeCell ref="G4:H4"/>
    <mergeCell ref="A17:D17"/>
    <mergeCell ref="G11:I11"/>
    <mergeCell ref="G12:I12"/>
    <mergeCell ref="G13:I13"/>
    <mergeCell ref="L11:M13"/>
    <mergeCell ref="J16:L16"/>
    <mergeCell ref="P2:S2"/>
    <mergeCell ref="A15:D15"/>
    <mergeCell ref="A13:D13"/>
    <mergeCell ref="A12:D12"/>
    <mergeCell ref="A11:D11"/>
    <mergeCell ref="N11:N13"/>
    <mergeCell ref="K6:L9"/>
    <mergeCell ref="M6:M9"/>
    <mergeCell ref="K1:L4"/>
    <mergeCell ref="M1:M4"/>
    <mergeCell ref="A6:D6"/>
    <mergeCell ref="A7:D7"/>
    <mergeCell ref="A8:D8"/>
    <mergeCell ref="A9:D9"/>
    <mergeCell ref="G6:H6"/>
  </mergeCells>
  <conditionalFormatting sqref="A28:T28 A30:U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U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C23" sqref="C23"/>
    </sheetView>
  </sheetViews>
  <sheetFormatPr defaultRowHeight="15" x14ac:dyDescent="0.25"/>
  <sheetData>
    <row r="1" spans="1:26" x14ac:dyDescent="0.25">
      <c r="A1" s="6" t="s">
        <v>21</v>
      </c>
      <c r="B1" s="6"/>
      <c r="C1" s="6"/>
      <c r="D1" s="6"/>
      <c r="E1">
        <f>'Custo inicial'!M16</f>
        <v>424664.8</v>
      </c>
    </row>
    <row r="3" spans="1:26" x14ac:dyDescent="0.25">
      <c r="A3" s="6" t="s">
        <v>23</v>
      </c>
      <c r="B3" s="6"/>
      <c r="C3" s="6"/>
      <c r="D3" s="6"/>
      <c r="E3" s="5">
        <v>0.03</v>
      </c>
    </row>
    <row r="5" spans="1:26" x14ac:dyDescent="0.25">
      <c r="A5" s="6" t="s">
        <v>24</v>
      </c>
      <c r="B5" s="6"/>
      <c r="C5" s="6"/>
      <c r="D5" s="6"/>
      <c r="E5" s="5">
        <v>0.1</v>
      </c>
    </row>
    <row r="7" spans="1:26" x14ac:dyDescent="0.25">
      <c r="A7" s="1" t="s">
        <v>25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</row>
    <row r="8" spans="1:26" x14ac:dyDescent="0.25">
      <c r="A8" s="1" t="s">
        <v>26</v>
      </c>
      <c r="B8">
        <f>1/(((1+$E$3)^B7)*((1+$E$5)^B7))</f>
        <v>0.88261253309796983</v>
      </c>
      <c r="C8">
        <f t="shared" ref="C8:Z8" si="0">1/(((1+$E$3)^C7)*((1+$E$5)^C7))</f>
        <v>0.77900488358161513</v>
      </c>
      <c r="D8">
        <f t="shared" si="0"/>
        <v>0.68755947359365843</v>
      </c>
      <c r="E8">
        <f t="shared" si="0"/>
        <v>0.60684860864400569</v>
      </c>
      <c r="F8">
        <f t="shared" si="0"/>
        <v>0.53561218768226448</v>
      </c>
      <c r="G8">
        <f t="shared" si="0"/>
        <v>0.47273802972838869</v>
      </c>
      <c r="H8">
        <f t="shared" si="0"/>
        <v>0.41724450991031647</v>
      </c>
      <c r="I8">
        <f t="shared" si="0"/>
        <v>0.36826523381316556</v>
      </c>
      <c r="J8">
        <f t="shared" si="0"/>
        <v>0.32503551086775423</v>
      </c>
      <c r="K8">
        <f t="shared" si="0"/>
        <v>0.2868804155937813</v>
      </c>
      <c r="L8">
        <f t="shared" si="0"/>
        <v>0.25320425030342564</v>
      </c>
      <c r="M8">
        <f t="shared" si="0"/>
        <v>0.22348124475147896</v>
      </c>
      <c r="N8">
        <f t="shared" si="0"/>
        <v>0.19724734752999026</v>
      </c>
      <c r="O8">
        <f t="shared" si="0"/>
        <v>0.17409298105030027</v>
      </c>
      <c r="P8">
        <f t="shared" si="0"/>
        <v>0.15365664699938239</v>
      </c>
      <c r="Q8">
        <f t="shared" si="0"/>
        <v>0.1356192824354655</v>
      </c>
      <c r="R8">
        <f t="shared" si="0"/>
        <v>0.11969927840729525</v>
      </c>
      <c r="S8">
        <f t="shared" si="0"/>
        <v>0.10564808332506198</v>
      </c>
      <c r="T8">
        <f t="shared" si="0"/>
        <v>9.3246322440478341E-2</v>
      </c>
      <c r="U8">
        <f t="shared" si="0"/>
        <v>8.2300372851260684E-2</v>
      </c>
      <c r="V8">
        <f t="shared" si="0"/>
        <v>7.2639340557158594E-2</v>
      </c>
      <c r="W8">
        <f t="shared" si="0"/>
        <v>6.411239237171984E-2</v>
      </c>
      <c r="X8">
        <f t="shared" si="0"/>
        <v>5.6586401034174602E-2</v>
      </c>
      <c r="Y8">
        <f t="shared" si="0"/>
        <v>4.9943866755670453E-2</v>
      </c>
      <c r="Z8">
        <f t="shared" si="0"/>
        <v>4.4081082749929779E-2</v>
      </c>
    </row>
    <row r="9" spans="1:26" x14ac:dyDescent="0.25">
      <c r="A9" s="6" t="s">
        <v>27</v>
      </c>
      <c r="B9" s="6"/>
      <c r="C9" s="6"/>
      <c r="D9" s="6"/>
      <c r="E9">
        <f>SUM($B$8:$Z$8)</f>
        <v>7.1873602800757137</v>
      </c>
    </row>
    <row r="11" spans="1:26" x14ac:dyDescent="0.25">
      <c r="A11" s="6" t="s">
        <v>28</v>
      </c>
      <c r="B11" s="6"/>
      <c r="C11" s="6"/>
      <c r="D11" s="6"/>
      <c r="E11" s="3">
        <v>1.75</v>
      </c>
      <c r="H11" s="6" t="s">
        <v>30</v>
      </c>
      <c r="I11" s="6"/>
      <c r="J11" s="6"/>
      <c r="K11">
        <f>E11*48.5*SQRT(E12)</f>
        <v>543.54469532182907</v>
      </c>
    </row>
    <row r="12" spans="1:26" x14ac:dyDescent="0.25">
      <c r="A12" s="6" t="s">
        <v>29</v>
      </c>
      <c r="B12" s="6"/>
      <c r="C12" s="6"/>
      <c r="D12" s="6"/>
      <c r="E12" s="3">
        <v>41.012</v>
      </c>
      <c r="H12" s="7" t="s">
        <v>36</v>
      </c>
      <c r="I12" s="7"/>
      <c r="J12" s="7"/>
    </row>
    <row r="14" spans="1:26" x14ac:dyDescent="0.25">
      <c r="A14" s="6" t="s">
        <v>31</v>
      </c>
      <c r="B14" s="6"/>
      <c r="C14" s="6"/>
      <c r="D14" s="6"/>
      <c r="E14">
        <f>E1/E9+0.15*E1+K11</f>
        <v>123328.2115258328</v>
      </c>
    </row>
    <row r="16" spans="1:26" x14ac:dyDescent="0.25">
      <c r="A16" s="6" t="s">
        <v>33</v>
      </c>
      <c r="B16" s="6"/>
      <c r="C16" s="6"/>
      <c r="D16" s="6"/>
      <c r="E16">
        <v>120</v>
      </c>
    </row>
    <row r="18" spans="1:27" x14ac:dyDescent="0.25">
      <c r="A18" s="6" t="s">
        <v>34</v>
      </c>
      <c r="B18" s="6"/>
      <c r="C18" s="6"/>
      <c r="D18" s="6"/>
      <c r="E18">
        <f>365.4*24*60/3</f>
        <v>175391.99999999997</v>
      </c>
    </row>
    <row r="20" spans="1:27" x14ac:dyDescent="0.25">
      <c r="A20" s="6" t="s">
        <v>25</v>
      </c>
      <c r="B20" s="6"/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  <c r="Y20">
        <v>23</v>
      </c>
      <c r="Z20">
        <v>24</v>
      </c>
      <c r="AA20">
        <v>25</v>
      </c>
    </row>
    <row r="21" spans="1:27" x14ac:dyDescent="0.25">
      <c r="A21" s="6" t="s">
        <v>32</v>
      </c>
      <c r="B21" s="6"/>
      <c r="C21">
        <f>$E$16*(0.2+0.02*C20)*$E$18</f>
        <v>4630348.7999999989</v>
      </c>
      <c r="D21">
        <f t="shared" ref="D21:AA21" si="1">$E$16*(0.2+0.02*D20)*$E$18</f>
        <v>5051289.5999999996</v>
      </c>
      <c r="E21">
        <f t="shared" si="1"/>
        <v>5472230.3999999994</v>
      </c>
      <c r="F21">
        <f t="shared" si="1"/>
        <v>5893171.1999999993</v>
      </c>
      <c r="G21">
        <f t="shared" si="1"/>
        <v>6314112</v>
      </c>
      <c r="H21">
        <f t="shared" si="1"/>
        <v>6735052.7999999989</v>
      </c>
      <c r="I21">
        <f t="shared" si="1"/>
        <v>7155993.5999999996</v>
      </c>
      <c r="J21">
        <f t="shared" si="1"/>
        <v>7576934.3999999976</v>
      </c>
      <c r="K21">
        <f t="shared" si="1"/>
        <v>7997875.1999999993</v>
      </c>
      <c r="L21">
        <f t="shared" si="1"/>
        <v>8418815.9999999981</v>
      </c>
      <c r="M21">
        <f t="shared" si="1"/>
        <v>8839756.7999999989</v>
      </c>
      <c r="N21">
        <f t="shared" si="1"/>
        <v>9260697.5999999978</v>
      </c>
      <c r="O21">
        <f t="shared" si="1"/>
        <v>9681638.3999999985</v>
      </c>
      <c r="P21">
        <f t="shared" si="1"/>
        <v>10102579.199999999</v>
      </c>
      <c r="Q21">
        <f t="shared" si="1"/>
        <v>10523519.999999998</v>
      </c>
      <c r="R21">
        <f t="shared" si="1"/>
        <v>10944460.799999999</v>
      </c>
      <c r="S21">
        <f t="shared" si="1"/>
        <v>11365401.6</v>
      </c>
      <c r="T21">
        <f t="shared" si="1"/>
        <v>11786342.399999999</v>
      </c>
      <c r="U21">
        <f t="shared" si="1"/>
        <v>12207283.199999999</v>
      </c>
      <c r="V21">
        <f t="shared" si="1"/>
        <v>12628224</v>
      </c>
      <c r="W21">
        <f t="shared" si="1"/>
        <v>13049164.799999999</v>
      </c>
      <c r="X21">
        <f t="shared" si="1"/>
        <v>13470105.599999998</v>
      </c>
      <c r="Y21">
        <f t="shared" si="1"/>
        <v>13891046.399999999</v>
      </c>
      <c r="Z21">
        <f t="shared" si="1"/>
        <v>14311987.199999997</v>
      </c>
      <c r="AA21">
        <f t="shared" si="1"/>
        <v>14732927.999999998</v>
      </c>
    </row>
    <row r="23" spans="1:27" x14ac:dyDescent="0.25">
      <c r="A23" s="6" t="s">
        <v>35</v>
      </c>
      <c r="B23" s="6"/>
      <c r="C23">
        <f>$E$14/C21</f>
        <v>2.6634756225240058E-2</v>
      </c>
      <c r="D23">
        <f t="shared" ref="D23:AA23" si="2">$E$14/D21</f>
        <v>2.4415193206470048E-2</v>
      </c>
      <c r="E23">
        <f t="shared" si="2"/>
        <v>2.2537101421356967E-2</v>
      </c>
      <c r="F23">
        <f t="shared" si="2"/>
        <v>2.0927308462688615E-2</v>
      </c>
      <c r="G23">
        <f t="shared" si="2"/>
        <v>1.9532154565176037E-2</v>
      </c>
      <c r="H23">
        <f t="shared" si="2"/>
        <v>1.8311394904852538E-2</v>
      </c>
      <c r="I23">
        <f t="shared" si="2"/>
        <v>1.7234254028096505E-2</v>
      </c>
      <c r="J23">
        <f t="shared" si="2"/>
        <v>1.6276795470980036E-2</v>
      </c>
      <c r="K23">
        <f t="shared" si="2"/>
        <v>1.5420122025138977E-2</v>
      </c>
      <c r="L23">
        <f t="shared" si="2"/>
        <v>1.4649115923882031E-2</v>
      </c>
      <c r="M23">
        <f t="shared" si="2"/>
        <v>1.3951538975125742E-2</v>
      </c>
      <c r="N23">
        <f t="shared" si="2"/>
        <v>1.3317378112620029E-2</v>
      </c>
      <c r="O23">
        <f t="shared" si="2"/>
        <v>1.2738361672940896E-2</v>
      </c>
      <c r="P23">
        <f t="shared" si="2"/>
        <v>1.2207596603235024E-2</v>
      </c>
      <c r="Q23">
        <f t="shared" si="2"/>
        <v>1.1719292739105625E-2</v>
      </c>
      <c r="R23">
        <f t="shared" si="2"/>
        <v>1.1268550710678484E-2</v>
      </c>
      <c r="S23">
        <f t="shared" si="2"/>
        <v>1.0851196980653354E-2</v>
      </c>
      <c r="T23">
        <f t="shared" si="2"/>
        <v>1.0463654231344308E-2</v>
      </c>
      <c r="U23">
        <f t="shared" si="2"/>
        <v>1.0102838568194503E-2</v>
      </c>
      <c r="V23">
        <f t="shared" si="2"/>
        <v>9.7660772825880187E-3</v>
      </c>
      <c r="W23">
        <f t="shared" si="2"/>
        <v>9.4510425315367935E-3</v>
      </c>
      <c r="X23">
        <f t="shared" si="2"/>
        <v>9.1556974524262692E-3</v>
      </c>
      <c r="Y23">
        <f t="shared" si="2"/>
        <v>8.8782520750800183E-3</v>
      </c>
      <c r="Z23">
        <f t="shared" si="2"/>
        <v>8.6171270140482526E-3</v>
      </c>
      <c r="AA23">
        <f t="shared" si="2"/>
        <v>8.3709233850754461E-3</v>
      </c>
    </row>
  </sheetData>
  <mergeCells count="14">
    <mergeCell ref="A1:D1"/>
    <mergeCell ref="A3:D3"/>
    <mergeCell ref="A5:D5"/>
    <mergeCell ref="A9:D9"/>
    <mergeCell ref="A11:D11"/>
    <mergeCell ref="A23:B23"/>
    <mergeCell ref="H11:J11"/>
    <mergeCell ref="H12:J12"/>
    <mergeCell ref="A14:D14"/>
    <mergeCell ref="A20:B20"/>
    <mergeCell ref="A21:B21"/>
    <mergeCell ref="A16:D16"/>
    <mergeCell ref="A18:D18"/>
    <mergeCell ref="A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Custo inicial</vt:lpstr>
      <vt:lpstr>Custo chamada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Gonçalves</dc:creator>
  <cp:lastModifiedBy>Miguel Gonçalves</cp:lastModifiedBy>
  <dcterms:created xsi:type="dcterms:W3CDTF">2018-05-31T15:19:35Z</dcterms:created>
  <dcterms:modified xsi:type="dcterms:W3CDTF">2018-06-01T08:42:44Z</dcterms:modified>
</cp:coreProperties>
</file>