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zluce\OneDrive\Documentos\8 semestre\GP\"/>
    </mc:Choice>
  </mc:AlternateContent>
  <xr:revisionPtr revIDLastSave="0" documentId="8_{F882CCA3-ADB9-44BA-B97A-E7C65C614CF5}" xr6:coauthVersionLast="47" xr6:coauthVersionMax="47" xr10:uidLastSave="{00000000-0000-0000-0000-000000000000}"/>
  <bookViews>
    <workbookView xWindow="-110" yWindow="-110" windowWidth="19420" windowHeight="10300" xr2:uid="{A11FDA43-392F-408F-8A40-C4F8A18A493E}"/>
  </bookViews>
  <sheets>
    <sheet name="Desarrollo" sheetId="1" r:id="rId1"/>
    <sheet name="Diseño" sheetId="3" r:id="rId2"/>
    <sheet name="Calidad y pruebas" sheetId="2" r:id="rId3"/>
    <sheet name="Recursos Humanos" sheetId="4" r:id="rId4"/>
    <sheet name="Financiero" sheetId="5" r:id="rId5"/>
    <sheet name="Innovacion" sheetId="6" r:id="rId6"/>
    <sheet name="Ventas" sheetId="7" r:id="rId7"/>
    <sheet name="Gastos Fijos" sheetId="14" r:id="rId8"/>
    <sheet name="Costos finales" sheetId="8" r:id="rId9"/>
    <sheet name="Gastos Variables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" l="1"/>
  <c r="G9" i="8"/>
  <c r="G6" i="8"/>
  <c r="G7" i="8"/>
  <c r="P9" i="8"/>
  <c r="P8" i="8"/>
  <c r="P15" i="8" s="1"/>
  <c r="T6" i="8" s="1"/>
  <c r="G8" i="8"/>
  <c r="H11" i="7"/>
  <c r="H13" i="7"/>
  <c r="H7" i="7"/>
  <c r="G6" i="5"/>
  <c r="H6" i="7"/>
  <c r="H13" i="6"/>
  <c r="H8" i="6"/>
  <c r="H10" i="6"/>
  <c r="H7" i="6"/>
  <c r="H5" i="6"/>
  <c r="G15" i="4"/>
  <c r="G13" i="4"/>
  <c r="G12" i="4"/>
  <c r="G7" i="4"/>
  <c r="G9" i="2"/>
  <c r="K8" i="1"/>
  <c r="G8" i="2"/>
  <c r="G6" i="2"/>
  <c r="G17" i="3"/>
  <c r="G6" i="3"/>
  <c r="G7" i="3"/>
  <c r="G5" i="3"/>
  <c r="K6" i="1"/>
  <c r="K7" i="1"/>
  <c r="G11" i="8"/>
  <c r="L19" i="8"/>
  <c r="T7" i="8" s="1"/>
  <c r="G12" i="8"/>
  <c r="O29" i="8" l="1"/>
  <c r="O34" i="8" s="1"/>
  <c r="H27" i="8"/>
  <c r="H34" i="8" s="1"/>
  <c r="G17" i="8"/>
  <c r="T8" i="8" s="1"/>
  <c r="U14" i="8" s="1"/>
</calcChain>
</file>

<file path=xl/sharedStrings.xml><?xml version="1.0" encoding="utf-8"?>
<sst xmlns="http://schemas.openxmlformats.org/spreadsheetml/2006/main" count="177" uniqueCount="83">
  <si>
    <t>Llenar  solamente  el area de concepto solamente,indicando que es lo que van a utilizar para poder realizar sus tareas</t>
  </si>
  <si>
    <t>ejemplos de conceptos que pueden poner :</t>
  </si>
  <si>
    <t>Concepto</t>
  </si>
  <si>
    <t>Costo Mensual</t>
  </si>
  <si>
    <t>Computadoras e impresora</t>
  </si>
  <si>
    <t>Escritorio secretarial</t>
  </si>
  <si>
    <t>computadora (8)</t>
  </si>
  <si>
    <t>Silla secretarial</t>
  </si>
  <si>
    <t>Escritorios (10)</t>
  </si>
  <si>
    <t>Vestidor</t>
  </si>
  <si>
    <t>Silla de escritorio(10)</t>
  </si>
  <si>
    <t>Máquina de escribir</t>
  </si>
  <si>
    <t>Impresora (1)</t>
  </si>
  <si>
    <t>Fax</t>
  </si>
  <si>
    <t>Licencia Jetbrains(1)</t>
  </si>
  <si>
    <t>licencias de programas</t>
  </si>
  <si>
    <t>Computadoras(5)</t>
  </si>
  <si>
    <t>Sillas(5)</t>
  </si>
  <si>
    <t>Escritorios(5)</t>
  </si>
  <si>
    <t>Licencia Figma</t>
  </si>
  <si>
    <t>Impresora(1)</t>
  </si>
  <si>
    <t>Postis</t>
  </si>
  <si>
    <t>Pizarron</t>
  </si>
  <si>
    <t xml:space="preserve">Plumones </t>
  </si>
  <si>
    <t>Caja de paquete 500 hojas maquina</t>
  </si>
  <si>
    <t>Plumas</t>
  </si>
  <si>
    <t>Colores</t>
  </si>
  <si>
    <t>Proyector</t>
  </si>
  <si>
    <t>Adaptadores(HDMI, VGA,USB)</t>
  </si>
  <si>
    <t>Computadoras(3)</t>
  </si>
  <si>
    <t>Licencia Office</t>
  </si>
  <si>
    <t>Escritorios (3)</t>
  </si>
  <si>
    <t>Silla(3)</t>
  </si>
  <si>
    <t>Computadoras (2)</t>
  </si>
  <si>
    <t>Impresora</t>
  </si>
  <si>
    <t>Telefono movil</t>
  </si>
  <si>
    <t>Telefono de oficina</t>
  </si>
  <si>
    <t>Internet</t>
  </si>
  <si>
    <t>Escritorio(2)</t>
  </si>
  <si>
    <t>Silla(2)</t>
  </si>
  <si>
    <t>licencia de Office365</t>
  </si>
  <si>
    <t>pizarron</t>
  </si>
  <si>
    <t xml:space="preserve">4 computadoras </t>
  </si>
  <si>
    <t>Licencia Oficce</t>
  </si>
  <si>
    <t>Laptops (4)</t>
  </si>
  <si>
    <t>Escritorio (3)</t>
  </si>
  <si>
    <t>Pizarron (2)</t>
  </si>
  <si>
    <t>Paquetes de plumon (2)</t>
  </si>
  <si>
    <t>No break (3)</t>
  </si>
  <si>
    <t>Extension electrica (4)</t>
  </si>
  <si>
    <t>Caja de 500 hojas (2)</t>
  </si>
  <si>
    <t>Silla de escritorio (3)</t>
  </si>
  <si>
    <t xml:space="preserve">Aire acondicionado </t>
  </si>
  <si>
    <t>Compuradora (3)</t>
  </si>
  <si>
    <t>Plumones</t>
  </si>
  <si>
    <t>Telefono (3)</t>
  </si>
  <si>
    <t>Toner</t>
  </si>
  <si>
    <t>Extensiones electricas</t>
  </si>
  <si>
    <t>Gastos administracion totales</t>
  </si>
  <si>
    <t>Gastos de ventas</t>
  </si>
  <si>
    <t>Gastos de produccion</t>
  </si>
  <si>
    <t>Costo total de operacion</t>
  </si>
  <si>
    <t>costo mensual</t>
  </si>
  <si>
    <t>Costo</t>
  </si>
  <si>
    <t>Computadores</t>
  </si>
  <si>
    <t>Publicidad</t>
  </si>
  <si>
    <t>Energia electrica</t>
  </si>
  <si>
    <t>Licencias</t>
  </si>
  <si>
    <t>Agua</t>
  </si>
  <si>
    <t>Material Papeleria</t>
  </si>
  <si>
    <t>Computadoras</t>
  </si>
  <si>
    <t>Gastos de administracion totales</t>
  </si>
  <si>
    <t>mobiliario</t>
  </si>
  <si>
    <t>Proyector, extensiones</t>
  </si>
  <si>
    <t>Telefonos</t>
  </si>
  <si>
    <t>Total</t>
  </si>
  <si>
    <t>TOTAL</t>
  </si>
  <si>
    <t>Gastos de Fijos</t>
  </si>
  <si>
    <t>Gastos variables</t>
  </si>
  <si>
    <t>Mobiliario</t>
  </si>
  <si>
    <t>Energia Electrica</t>
  </si>
  <si>
    <t>Telefono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</si>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</sst>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1" x14ac:knownFonts="1">
    <font>
      <sz val="11"/>
      <color theme="1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D3F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DD8A"/>
        <bgColor indexed="64"/>
      </patternFill>
    </fill>
    <fill>
      <patternFill patternType="solid">
        <fgColor rgb="FF76BDD0"/>
        <bgColor indexed="64"/>
      </patternFill>
    </fill>
    <fill>
      <patternFill patternType="solid">
        <fgColor rgb="FFD1E9E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8" borderId="0" xfId="0" applyFill="1"/>
    <xf numFmtId="0" fontId="0" fillId="11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2" borderId="1" xfId="0" applyFill="1" applyBorder="1"/>
    <xf numFmtId="0" fontId="0" fillId="2" borderId="0" xfId="0" applyFill="1"/>
    <xf numFmtId="0" fontId="0" fillId="14" borderId="1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6" borderId="1" xfId="0" applyFill="1" applyBorder="1"/>
    <xf numFmtId="164" fontId="0" fillId="13" borderId="1" xfId="0" applyNumberFormat="1" applyFill="1" applyBorder="1"/>
    <xf numFmtId="164" fontId="0" fillId="11" borderId="1" xfId="0" applyNumberFormat="1" applyFill="1" applyBorder="1"/>
    <xf numFmtId="164" fontId="0" fillId="2" borderId="1" xfId="0" applyNumberFormat="1" applyFill="1" applyBorder="1"/>
    <xf numFmtId="164" fontId="0" fillId="8" borderId="1" xfId="0" applyNumberFormat="1" applyFill="1" applyBorder="1"/>
    <xf numFmtId="164" fontId="0" fillId="14" borderId="1" xfId="0" applyNumberFormat="1" applyFill="1" applyBorder="1"/>
    <xf numFmtId="164" fontId="0" fillId="15" borderId="1" xfId="0" applyNumberFormat="1" applyFill="1" applyBorder="1"/>
    <xf numFmtId="164" fontId="0" fillId="1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0" fontId="0" fillId="19" borderId="1" xfId="0" applyFill="1" applyBorder="1"/>
    <xf numFmtId="164" fontId="0" fillId="19" borderId="1" xfId="0" applyNumberFormat="1" applyFill="1" applyBorder="1"/>
    <xf numFmtId="0" fontId="0" fillId="21" borderId="1" xfId="0" applyFill="1" applyBorder="1"/>
    <xf numFmtId="164" fontId="0" fillId="21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17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0" borderId="1" xfId="0" applyBorder="1"/>
    <xf numFmtId="0" fontId="0" fillId="21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E9EF"/>
      <color rgb="FF76BDD0"/>
      <color rgb="FFFADD8A"/>
      <color rgb="FFC8D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AD7A-0C8D-4E9A-A43F-C329F91494C1}">
  <dimension ref="G1:O20"/>
  <sheetViews>
    <sheetView tabSelected="1" zoomScale="72" zoomScaleNormal="72" workbookViewId="0">
      <selection activeCell="F19" sqref="F19"/>
    </sheetView>
  </sheetViews>
  <sheetFormatPr baseColWidth="10" defaultColWidth="8.7265625" defaultRowHeight="14.5" x14ac:dyDescent="0.35"/>
  <cols>
    <col min="7" max="7" width="11.453125" customWidth="1"/>
    <col min="8" max="8" width="12.26953125" customWidth="1"/>
    <col min="9" max="9" width="3.1796875" customWidth="1"/>
    <col min="10" max="10" width="19" customWidth="1"/>
    <col min="11" max="12" width="15.453125" customWidth="1"/>
    <col min="13" max="13" width="12.81640625" customWidth="1"/>
    <col min="14" max="15" width="13" customWidth="1"/>
    <col min="16" max="16" width="11.7265625" customWidth="1"/>
    <col min="17" max="17" width="10.54296875" customWidth="1"/>
    <col min="18" max="18" width="11.1796875" customWidth="1"/>
    <col min="19" max="20" width="10.453125" customWidth="1"/>
    <col min="21" max="21" width="10.54296875" customWidth="1"/>
  </cols>
  <sheetData>
    <row r="1" spans="7:15" x14ac:dyDescent="0.35">
      <c r="G1" s="2" t="s">
        <v>0</v>
      </c>
      <c r="H1" s="2"/>
      <c r="I1" s="2"/>
      <c r="J1" s="2"/>
      <c r="K1" s="2"/>
      <c r="L1" s="2"/>
      <c r="M1" s="2"/>
      <c r="N1" s="2"/>
    </row>
    <row r="3" spans="7:15" x14ac:dyDescent="0.35">
      <c r="M3" s="27" t="s">
        <v>1</v>
      </c>
      <c r="N3" s="27"/>
      <c r="O3" s="27"/>
    </row>
    <row r="4" spans="7:15" x14ac:dyDescent="0.35">
      <c r="J4" s="26" t="s">
        <v>2</v>
      </c>
      <c r="K4" s="26" t="s">
        <v>3</v>
      </c>
      <c r="M4" t="s">
        <v>4</v>
      </c>
    </row>
    <row r="5" spans="7:15" x14ac:dyDescent="0.35">
      <c r="J5" s="26"/>
      <c r="K5" s="26"/>
      <c r="M5" t="s">
        <v>5</v>
      </c>
    </row>
    <row r="6" spans="7:15" x14ac:dyDescent="0.35">
      <c r="J6" s="6" t="s">
        <v>6</v>
      </c>
      <c r="K6" s="6">
        <f>2700*8</f>
        <v>21600</v>
      </c>
      <c r="M6" t="s">
        <v>7</v>
      </c>
    </row>
    <row r="7" spans="7:15" x14ac:dyDescent="0.35">
      <c r="J7" s="9" t="s">
        <v>8</v>
      </c>
      <c r="K7" s="9">
        <f>1019*10</f>
        <v>10190</v>
      </c>
      <c r="M7" t="s">
        <v>9</v>
      </c>
    </row>
    <row r="8" spans="7:15" x14ac:dyDescent="0.35">
      <c r="J8" s="9" t="s">
        <v>10</v>
      </c>
      <c r="K8" s="9">
        <f>552*10</f>
        <v>5520</v>
      </c>
      <c r="M8" t="s">
        <v>11</v>
      </c>
    </row>
    <row r="9" spans="7:15" x14ac:dyDescent="0.35">
      <c r="J9" s="5" t="s">
        <v>12</v>
      </c>
      <c r="K9" s="5">
        <v>1247</v>
      </c>
      <c r="M9" t="s">
        <v>13</v>
      </c>
    </row>
    <row r="10" spans="7:15" x14ac:dyDescent="0.35">
      <c r="J10" s="3" t="s">
        <v>14</v>
      </c>
      <c r="K10" s="3">
        <v>166.5</v>
      </c>
      <c r="M10" t="s">
        <v>15</v>
      </c>
    </row>
    <row r="11" spans="7:15" x14ac:dyDescent="0.35">
      <c r="J11" s="1"/>
      <c r="K11" s="1"/>
    </row>
    <row r="12" spans="7:15" x14ac:dyDescent="0.35">
      <c r="J12" s="1"/>
      <c r="K12" s="1"/>
    </row>
    <row r="13" spans="7:15" x14ac:dyDescent="0.35">
      <c r="J13" s="1"/>
      <c r="K13" s="1"/>
    </row>
    <row r="14" spans="7:15" x14ac:dyDescent="0.35">
      <c r="J14" s="1"/>
      <c r="K14" s="1"/>
    </row>
    <row r="15" spans="7:15" x14ac:dyDescent="0.35">
      <c r="J15" s="1"/>
      <c r="K15" s="1"/>
    </row>
    <row r="16" spans="7:15" x14ac:dyDescent="0.35">
      <c r="J16" s="1"/>
      <c r="K16" s="1"/>
    </row>
    <row r="17" spans="10:11" x14ac:dyDescent="0.35">
      <c r="J17" s="1"/>
      <c r="K17" s="1"/>
    </row>
    <row r="18" spans="10:11" x14ac:dyDescent="0.35">
      <c r="J18" s="1"/>
      <c r="K18" s="1"/>
    </row>
    <row r="19" spans="10:11" x14ac:dyDescent="0.35">
      <c r="J19" s="1"/>
      <c r="K19" s="1"/>
    </row>
    <row r="20" spans="10:11" x14ac:dyDescent="0.35">
      <c r="J20" s="1"/>
      <c r="K20" s="1"/>
    </row>
  </sheetData>
  <mergeCells count="3">
    <mergeCell ref="J4:J5"/>
    <mergeCell ref="K4:K5"/>
    <mergeCell ref="M3:O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84F4-F9AA-4425-AF7B-6BB3150D8565}">
  <dimension ref="B3:F15"/>
  <sheetViews>
    <sheetView topLeftCell="E2" workbookViewId="0">
      <selection activeCell="C3" sqref="C3"/>
    </sheetView>
  </sheetViews>
  <sheetFormatPr baseColWidth="10" defaultColWidth="11.453125" defaultRowHeight="14.5" x14ac:dyDescent="0.35"/>
  <cols>
    <col min="1" max="1" width="32.81640625" customWidth="1"/>
    <col min="2" max="2" width="17" customWidth="1"/>
    <col min="4" max="4" width="15.26953125" customWidth="1"/>
    <col min="5" max="5" width="6.54296875" customWidth="1"/>
    <col min="6" max="6" width="17" customWidth="1"/>
    <col min="10" max="10" width="15.26953125" customWidth="1"/>
    <col min="14" max="14" width="16.7265625" customWidth="1"/>
    <col min="17" max="17" width="24.81640625" customWidth="1"/>
    <col min="19" max="19" width="20.81640625" customWidth="1"/>
  </cols>
  <sheetData>
    <row r="3" spans="2:6" x14ac:dyDescent="0.35">
      <c r="B3" s="21"/>
    </row>
    <row r="4" spans="2:6" x14ac:dyDescent="0.35">
      <c r="B4" s="21"/>
    </row>
    <row r="5" spans="2:6" x14ac:dyDescent="0.35">
      <c r="B5" s="21"/>
    </row>
    <row r="6" spans="2:6" x14ac:dyDescent="0.35">
      <c r="B6" s="21"/>
    </row>
    <row r="7" spans="2:6" x14ac:dyDescent="0.35">
      <c r="B7" s="21"/>
    </row>
    <row r="15" spans="2:6" x14ac:dyDescent="0.35">
      <c r="D15" s="33"/>
      <c r="E15" s="33"/>
      <c r="F15" s="21"/>
    </row>
  </sheetData>
  <mergeCells count="1">
    <mergeCell ref="D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ADEA-5B8F-46B4-9DA4-1208E7F76F75}">
  <dimension ref="C1:M17"/>
  <sheetViews>
    <sheetView topLeftCell="B3" workbookViewId="0">
      <selection activeCell="G6" sqref="G6"/>
    </sheetView>
  </sheetViews>
  <sheetFormatPr baseColWidth="10" defaultColWidth="8.7265625" defaultRowHeight="14.5" x14ac:dyDescent="0.35"/>
  <cols>
    <col min="5" max="5" width="7.453125" customWidth="1"/>
    <col min="6" max="6" width="33.453125" customWidth="1"/>
    <col min="7" max="7" width="18.1796875" customWidth="1"/>
    <col min="13" max="13" width="18.54296875" customWidth="1"/>
  </cols>
  <sheetData>
    <row r="1" spans="3:13" x14ac:dyDescent="0.35">
      <c r="C1" s="2" t="s">
        <v>0</v>
      </c>
      <c r="D1" s="2"/>
      <c r="E1" s="2"/>
      <c r="F1" s="2"/>
      <c r="G1" s="2"/>
      <c r="H1" s="2"/>
      <c r="I1" s="2"/>
      <c r="J1" s="2"/>
      <c r="K1" s="2"/>
    </row>
    <row r="3" spans="3:13" x14ac:dyDescent="0.35">
      <c r="F3" s="28" t="s">
        <v>2</v>
      </c>
      <c r="G3" s="28" t="s">
        <v>3</v>
      </c>
      <c r="K3" s="27" t="s">
        <v>1</v>
      </c>
      <c r="L3" s="27"/>
      <c r="M3" s="27"/>
    </row>
    <row r="4" spans="3:13" x14ac:dyDescent="0.35">
      <c r="F4" s="28"/>
      <c r="G4" s="28"/>
      <c r="K4" t="s">
        <v>4</v>
      </c>
    </row>
    <row r="5" spans="3:13" x14ac:dyDescent="0.35">
      <c r="F5" s="6" t="s">
        <v>16</v>
      </c>
      <c r="G5" s="6">
        <f>2700*5</f>
        <v>13500</v>
      </c>
      <c r="K5" t="s">
        <v>5</v>
      </c>
    </row>
    <row r="6" spans="3:13" x14ac:dyDescent="0.35">
      <c r="F6" s="9" t="s">
        <v>17</v>
      </c>
      <c r="G6" s="9">
        <f>552*5</f>
        <v>2760</v>
      </c>
      <c r="K6" t="s">
        <v>7</v>
      </c>
    </row>
    <row r="7" spans="3:13" x14ac:dyDescent="0.35">
      <c r="F7" s="9" t="s">
        <v>18</v>
      </c>
      <c r="G7" s="9">
        <f>1247*5</f>
        <v>6235</v>
      </c>
      <c r="K7" t="s">
        <v>9</v>
      </c>
    </row>
    <row r="8" spans="3:13" x14ac:dyDescent="0.35">
      <c r="F8" s="3" t="s">
        <v>19</v>
      </c>
      <c r="G8" s="3">
        <v>205</v>
      </c>
      <c r="K8" t="s">
        <v>11</v>
      </c>
    </row>
    <row r="9" spans="3:13" x14ac:dyDescent="0.35">
      <c r="F9" s="5" t="s">
        <v>20</v>
      </c>
      <c r="G9" s="5">
        <v>1247</v>
      </c>
      <c r="K9" t="s">
        <v>15</v>
      </c>
    </row>
    <row r="10" spans="3:13" x14ac:dyDescent="0.35">
      <c r="F10" s="7" t="s">
        <v>21</v>
      </c>
      <c r="G10" s="7">
        <v>126</v>
      </c>
    </row>
    <row r="11" spans="3:13" x14ac:dyDescent="0.35">
      <c r="F11" s="7" t="s">
        <v>22</v>
      </c>
      <c r="G11" s="7">
        <v>296</v>
      </c>
    </row>
    <row r="12" spans="3:13" x14ac:dyDescent="0.35">
      <c r="F12" s="7" t="s">
        <v>23</v>
      </c>
      <c r="G12" s="7">
        <v>84</v>
      </c>
    </row>
    <row r="13" spans="3:13" x14ac:dyDescent="0.35">
      <c r="F13" s="7" t="s">
        <v>24</v>
      </c>
      <c r="G13" s="7">
        <v>145</v>
      </c>
    </row>
    <row r="14" spans="3:13" x14ac:dyDescent="0.35">
      <c r="F14" s="7" t="s">
        <v>25</v>
      </c>
      <c r="G14" s="7">
        <v>50</v>
      </c>
    </row>
    <row r="15" spans="3:13" x14ac:dyDescent="0.35">
      <c r="F15" s="7" t="s">
        <v>26</v>
      </c>
      <c r="G15" s="7">
        <v>213</v>
      </c>
    </row>
    <row r="16" spans="3:13" x14ac:dyDescent="0.35">
      <c r="F16" s="10" t="s">
        <v>27</v>
      </c>
      <c r="G16" s="10">
        <v>1563</v>
      </c>
    </row>
    <row r="17" spans="6:7" x14ac:dyDescent="0.35">
      <c r="F17" s="11" t="s">
        <v>28</v>
      </c>
      <c r="G17" s="11">
        <f>76*3</f>
        <v>228</v>
      </c>
    </row>
  </sheetData>
  <mergeCells count="3">
    <mergeCell ref="F3:F4"/>
    <mergeCell ref="G3:G4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B35EB-0078-437B-B159-981E9D939B1D}">
  <dimension ref="D2:M20"/>
  <sheetViews>
    <sheetView topLeftCell="A2" zoomScale="92" workbookViewId="0">
      <selection activeCell="G22" sqref="G22"/>
    </sheetView>
  </sheetViews>
  <sheetFormatPr baseColWidth="10" defaultColWidth="8.7265625" defaultRowHeight="14.5" x14ac:dyDescent="0.35"/>
  <cols>
    <col min="5" max="5" width="10.453125" customWidth="1"/>
    <col min="6" max="6" width="16.26953125" customWidth="1"/>
    <col min="7" max="7" width="19.26953125" customWidth="1"/>
    <col min="13" max="13" width="22.7265625" customWidth="1"/>
  </cols>
  <sheetData>
    <row r="2" spans="4:13" x14ac:dyDescent="0.35">
      <c r="D2" s="2" t="s">
        <v>0</v>
      </c>
      <c r="E2" s="2"/>
      <c r="F2" s="2"/>
      <c r="G2" s="2"/>
      <c r="H2" s="2"/>
      <c r="I2" s="2"/>
      <c r="J2" s="2"/>
      <c r="K2" s="2"/>
      <c r="L2" s="2"/>
    </row>
    <row r="4" spans="4:13" x14ac:dyDescent="0.35">
      <c r="F4" s="29" t="s">
        <v>2</v>
      </c>
      <c r="G4" s="29" t="s">
        <v>3</v>
      </c>
      <c r="K4" s="27" t="s">
        <v>1</v>
      </c>
      <c r="L4" s="27"/>
      <c r="M4" s="27"/>
    </row>
    <row r="5" spans="4:13" x14ac:dyDescent="0.35">
      <c r="F5" s="29"/>
      <c r="G5" s="29"/>
      <c r="K5" t="s">
        <v>4</v>
      </c>
    </row>
    <row r="6" spans="4:13" x14ac:dyDescent="0.35">
      <c r="F6" s="6" t="s">
        <v>29</v>
      </c>
      <c r="G6" s="6">
        <f>2700*3</f>
        <v>8100</v>
      </c>
      <c r="K6" t="s">
        <v>5</v>
      </c>
    </row>
    <row r="7" spans="4:13" x14ac:dyDescent="0.35">
      <c r="F7" s="3" t="s">
        <v>30</v>
      </c>
      <c r="G7" s="3">
        <v>600</v>
      </c>
      <c r="K7" t="s">
        <v>7</v>
      </c>
    </row>
    <row r="8" spans="4:13" x14ac:dyDescent="0.35">
      <c r="F8" s="9" t="s">
        <v>31</v>
      </c>
      <c r="G8" s="9">
        <f>1019*3</f>
        <v>3057</v>
      </c>
      <c r="K8" t="s">
        <v>9</v>
      </c>
    </row>
    <row r="9" spans="4:13" x14ac:dyDescent="0.35">
      <c r="F9" s="9" t="s">
        <v>32</v>
      </c>
      <c r="G9" s="9">
        <f>552*3</f>
        <v>1656</v>
      </c>
      <c r="K9" t="s">
        <v>11</v>
      </c>
    </row>
    <row r="10" spans="4:13" x14ac:dyDescent="0.35">
      <c r="F10" s="10" t="s">
        <v>27</v>
      </c>
      <c r="G10" s="10">
        <v>1563</v>
      </c>
      <c r="K10" t="s">
        <v>13</v>
      </c>
    </row>
    <row r="11" spans="4:13" x14ac:dyDescent="0.35">
      <c r="F11" s="1"/>
      <c r="G11" s="1"/>
      <c r="K11" t="s">
        <v>15</v>
      </c>
    </row>
    <row r="12" spans="4:13" x14ac:dyDescent="0.35">
      <c r="F12" s="1"/>
      <c r="G12" s="1"/>
    </row>
    <row r="13" spans="4:13" x14ac:dyDescent="0.35">
      <c r="F13" s="1"/>
      <c r="G13" s="1"/>
    </row>
    <row r="14" spans="4:13" x14ac:dyDescent="0.35">
      <c r="F14" s="1"/>
      <c r="G14" s="1"/>
    </row>
    <row r="15" spans="4:13" x14ac:dyDescent="0.35">
      <c r="F15" s="1"/>
      <c r="G15" s="1"/>
    </row>
    <row r="16" spans="4:13" x14ac:dyDescent="0.35">
      <c r="F16" s="1"/>
      <c r="G16" s="1"/>
    </row>
    <row r="17" spans="6:7" x14ac:dyDescent="0.35">
      <c r="F17" s="1"/>
      <c r="G17" s="1"/>
    </row>
    <row r="18" spans="6:7" x14ac:dyDescent="0.35">
      <c r="F18" s="1"/>
      <c r="G18" s="1"/>
    </row>
    <row r="19" spans="6:7" x14ac:dyDescent="0.35">
      <c r="F19" s="1"/>
      <c r="G19" s="1"/>
    </row>
    <row r="20" spans="6:7" x14ac:dyDescent="0.35">
      <c r="F20" s="1"/>
      <c r="G20" s="1"/>
    </row>
  </sheetData>
  <mergeCells count="3">
    <mergeCell ref="K4:M4"/>
    <mergeCell ref="F4:F5"/>
    <mergeCell ref="G4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0DCA-1A8E-429B-B93A-339649596213}">
  <dimension ref="C1:M20"/>
  <sheetViews>
    <sheetView workbookViewId="0">
      <selection activeCell="G16" sqref="G16"/>
    </sheetView>
  </sheetViews>
  <sheetFormatPr baseColWidth="10" defaultColWidth="8.7265625" defaultRowHeight="14.5" x14ac:dyDescent="0.35"/>
  <cols>
    <col min="5" max="5" width="8.453125" customWidth="1"/>
    <col min="6" max="6" width="21.1796875" customWidth="1"/>
    <col min="7" max="7" width="19.1796875" customWidth="1"/>
    <col min="10" max="10" width="7" customWidth="1"/>
    <col min="13" max="13" width="21.1796875" customWidth="1"/>
  </cols>
  <sheetData>
    <row r="1" spans="3:13" x14ac:dyDescent="0.35">
      <c r="C1" s="2" t="s">
        <v>0</v>
      </c>
      <c r="D1" s="2"/>
      <c r="E1" s="2"/>
      <c r="F1" s="2"/>
      <c r="G1" s="2"/>
      <c r="H1" s="2"/>
      <c r="I1" s="2"/>
      <c r="J1" s="2"/>
      <c r="K1" s="2"/>
    </row>
    <row r="4" spans="3:13" x14ac:dyDescent="0.35">
      <c r="K4" s="27" t="s">
        <v>1</v>
      </c>
      <c r="L4" s="27"/>
      <c r="M4" s="27"/>
    </row>
    <row r="5" spans="3:13" x14ac:dyDescent="0.35">
      <c r="F5" s="30" t="s">
        <v>2</v>
      </c>
      <c r="G5" s="30" t="s">
        <v>3</v>
      </c>
      <c r="K5" t="s">
        <v>4</v>
      </c>
    </row>
    <row r="6" spans="3:13" x14ac:dyDescent="0.35">
      <c r="F6" s="30"/>
      <c r="G6" s="30"/>
      <c r="K6" t="s">
        <v>5</v>
      </c>
    </row>
    <row r="7" spans="3:13" x14ac:dyDescent="0.35">
      <c r="F7" s="6" t="s">
        <v>33</v>
      </c>
      <c r="G7" s="6">
        <f>2700*2</f>
        <v>5400</v>
      </c>
      <c r="K7" t="s">
        <v>7</v>
      </c>
    </row>
    <row r="8" spans="3:13" x14ac:dyDescent="0.35">
      <c r="F8" s="10" t="s">
        <v>27</v>
      </c>
      <c r="G8" s="10">
        <v>1563</v>
      </c>
      <c r="K8" t="s">
        <v>9</v>
      </c>
    </row>
    <row r="9" spans="3:13" x14ac:dyDescent="0.35">
      <c r="F9" s="5" t="s">
        <v>34</v>
      </c>
      <c r="G9" s="5">
        <v>1019</v>
      </c>
      <c r="K9" t="s">
        <v>11</v>
      </c>
    </row>
    <row r="10" spans="3:13" x14ac:dyDescent="0.35">
      <c r="F10" s="12" t="s">
        <v>35</v>
      </c>
      <c r="G10" s="12">
        <v>1000</v>
      </c>
      <c r="K10" t="s">
        <v>15</v>
      </c>
    </row>
    <row r="11" spans="3:13" x14ac:dyDescent="0.35">
      <c r="F11" s="12" t="s">
        <v>36</v>
      </c>
      <c r="G11" s="12">
        <v>168</v>
      </c>
      <c r="K11" t="s">
        <v>37</v>
      </c>
    </row>
    <row r="12" spans="3:13" x14ac:dyDescent="0.35">
      <c r="F12" s="9" t="s">
        <v>38</v>
      </c>
      <c r="G12" s="9">
        <f>1019*2</f>
        <v>2038</v>
      </c>
    </row>
    <row r="13" spans="3:13" x14ac:dyDescent="0.35">
      <c r="F13" s="9" t="s">
        <v>39</v>
      </c>
      <c r="G13" s="9">
        <f>552*2</f>
        <v>1104</v>
      </c>
    </row>
    <row r="14" spans="3:13" x14ac:dyDescent="0.35">
      <c r="F14" s="3" t="s">
        <v>40</v>
      </c>
      <c r="G14" s="3">
        <v>550</v>
      </c>
    </row>
    <row r="15" spans="3:13" x14ac:dyDescent="0.35">
      <c r="F15" s="7" t="s">
        <v>41</v>
      </c>
      <c r="G15" s="7">
        <f>296</f>
        <v>296</v>
      </c>
    </row>
    <row r="16" spans="3:13" x14ac:dyDescent="0.35">
      <c r="F16" s="1"/>
      <c r="G16" s="1"/>
    </row>
    <row r="17" spans="6:7" x14ac:dyDescent="0.35">
      <c r="F17" s="1"/>
      <c r="G17" s="1"/>
    </row>
    <row r="18" spans="6:7" x14ac:dyDescent="0.35">
      <c r="F18" s="1"/>
      <c r="G18" s="1"/>
    </row>
    <row r="19" spans="6:7" x14ac:dyDescent="0.35">
      <c r="F19" s="1"/>
      <c r="G19" s="1"/>
    </row>
    <row r="20" spans="6:7" x14ac:dyDescent="0.35">
      <c r="F20" s="1"/>
      <c r="G20" s="1"/>
    </row>
  </sheetData>
  <mergeCells count="3">
    <mergeCell ref="F5:F6"/>
    <mergeCell ref="G5:G6"/>
    <mergeCell ref="K4:M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C3E7-B021-450F-94BA-D37F72CD6961}">
  <dimension ref="C1:M18"/>
  <sheetViews>
    <sheetView workbookViewId="0">
      <selection activeCell="G8" sqref="G8"/>
    </sheetView>
  </sheetViews>
  <sheetFormatPr baseColWidth="10" defaultColWidth="8.7265625" defaultRowHeight="14.5" x14ac:dyDescent="0.35"/>
  <cols>
    <col min="6" max="6" width="18.81640625" customWidth="1"/>
    <col min="7" max="7" width="23.1796875" customWidth="1"/>
    <col min="13" max="13" width="18.7265625" customWidth="1"/>
  </cols>
  <sheetData>
    <row r="1" spans="3:13" x14ac:dyDescent="0.35">
      <c r="C1" s="2" t="s">
        <v>0</v>
      </c>
      <c r="D1" s="2"/>
      <c r="E1" s="2"/>
      <c r="F1" s="2"/>
      <c r="G1" s="2"/>
      <c r="H1" s="2"/>
      <c r="I1" s="2"/>
      <c r="J1" s="2"/>
    </row>
    <row r="4" spans="3:13" x14ac:dyDescent="0.35">
      <c r="F4" s="31" t="s">
        <v>2</v>
      </c>
      <c r="G4" s="31" t="s">
        <v>3</v>
      </c>
      <c r="K4" s="27" t="s">
        <v>1</v>
      </c>
      <c r="L4" s="27"/>
      <c r="M4" s="27"/>
    </row>
    <row r="5" spans="3:13" x14ac:dyDescent="0.35">
      <c r="F5" s="31"/>
      <c r="G5" s="31"/>
      <c r="K5" t="s">
        <v>4</v>
      </c>
    </row>
    <row r="6" spans="3:13" x14ac:dyDescent="0.35">
      <c r="F6" s="6" t="s">
        <v>42</v>
      </c>
      <c r="G6" s="6">
        <f>2700*4</f>
        <v>10800</v>
      </c>
      <c r="K6" t="s">
        <v>5</v>
      </c>
    </row>
    <row r="7" spans="3:13" x14ac:dyDescent="0.35">
      <c r="F7" s="5" t="s">
        <v>34</v>
      </c>
      <c r="G7" s="5">
        <v>1247</v>
      </c>
      <c r="K7" t="s">
        <v>9</v>
      </c>
    </row>
    <row r="8" spans="3:13" x14ac:dyDescent="0.35">
      <c r="F8" s="3" t="s">
        <v>43</v>
      </c>
      <c r="G8" s="3">
        <v>550</v>
      </c>
      <c r="K8" t="s">
        <v>13</v>
      </c>
    </row>
    <row r="9" spans="3:13" x14ac:dyDescent="0.35">
      <c r="F9" s="1"/>
      <c r="G9" s="1"/>
      <c r="K9" t="s">
        <v>15</v>
      </c>
    </row>
    <row r="10" spans="3:13" x14ac:dyDescent="0.35">
      <c r="F10" s="1"/>
      <c r="G10" s="1"/>
    </row>
    <row r="11" spans="3:13" x14ac:dyDescent="0.35">
      <c r="F11" s="1"/>
      <c r="G11" s="1"/>
    </row>
    <row r="12" spans="3:13" x14ac:dyDescent="0.35">
      <c r="F12" s="1"/>
      <c r="G12" s="1"/>
    </row>
    <row r="13" spans="3:13" x14ac:dyDescent="0.35">
      <c r="F13" s="1"/>
      <c r="G13" s="1"/>
    </row>
    <row r="14" spans="3:13" x14ac:dyDescent="0.35">
      <c r="F14" s="1"/>
      <c r="G14" s="1"/>
    </row>
    <row r="15" spans="3:13" x14ac:dyDescent="0.35">
      <c r="F15" s="1"/>
      <c r="G15" s="1"/>
    </row>
    <row r="16" spans="3:13" x14ac:dyDescent="0.35">
      <c r="F16" s="1"/>
      <c r="G16" s="1"/>
    </row>
    <row r="17" spans="6:7" x14ac:dyDescent="0.35">
      <c r="F17" s="1"/>
      <c r="G17" s="1"/>
    </row>
    <row r="18" spans="6:7" x14ac:dyDescent="0.35">
      <c r="F18" s="1"/>
      <c r="G18" s="1"/>
    </row>
  </sheetData>
  <mergeCells count="3">
    <mergeCell ref="F4:F5"/>
    <mergeCell ref="G4:G5"/>
    <mergeCell ref="K4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50F6-FE7A-4C17-B14B-B43DF84CDB23}">
  <dimension ref="C1:N14"/>
  <sheetViews>
    <sheetView topLeftCell="D1" workbookViewId="0">
      <selection activeCell="J16" sqref="J16"/>
    </sheetView>
  </sheetViews>
  <sheetFormatPr baseColWidth="10" defaultColWidth="8.7265625" defaultRowHeight="14.5" x14ac:dyDescent="0.35"/>
  <cols>
    <col min="7" max="7" width="22.1796875" customWidth="1"/>
    <col min="8" max="8" width="22.81640625" customWidth="1"/>
    <col min="14" max="14" width="18.54296875" customWidth="1"/>
  </cols>
  <sheetData>
    <row r="1" spans="3:14" x14ac:dyDescent="0.35">
      <c r="C1" s="2" t="s">
        <v>0</v>
      </c>
      <c r="D1" s="2"/>
      <c r="E1" s="2"/>
      <c r="F1" s="2"/>
      <c r="G1" s="2"/>
      <c r="H1" s="2"/>
      <c r="I1" s="2"/>
      <c r="J1" s="2"/>
      <c r="K1" s="2"/>
    </row>
    <row r="3" spans="3:14" x14ac:dyDescent="0.35">
      <c r="G3" s="28" t="s">
        <v>2</v>
      </c>
      <c r="H3" s="28" t="s">
        <v>3</v>
      </c>
      <c r="L3" s="27" t="s">
        <v>1</v>
      </c>
      <c r="M3" s="27"/>
      <c r="N3" s="27"/>
    </row>
    <row r="4" spans="3:14" x14ac:dyDescent="0.35">
      <c r="G4" s="28"/>
      <c r="H4" s="28"/>
      <c r="L4" t="s">
        <v>4</v>
      </c>
    </row>
    <row r="5" spans="3:14" x14ac:dyDescent="0.35">
      <c r="G5" s="6" t="s">
        <v>44</v>
      </c>
      <c r="H5" s="6">
        <f>2700*4</f>
        <v>10800</v>
      </c>
      <c r="L5" t="s">
        <v>5</v>
      </c>
    </row>
    <row r="6" spans="3:14" x14ac:dyDescent="0.35">
      <c r="G6" s="3" t="s">
        <v>30</v>
      </c>
      <c r="H6" s="3">
        <v>550</v>
      </c>
      <c r="L6" t="s">
        <v>7</v>
      </c>
    </row>
    <row r="7" spans="3:14" x14ac:dyDescent="0.35">
      <c r="G7" s="9" t="s">
        <v>45</v>
      </c>
      <c r="H7" s="9">
        <f>1019*3</f>
        <v>3057</v>
      </c>
      <c r="L7" t="s">
        <v>11</v>
      </c>
    </row>
    <row r="8" spans="3:14" x14ac:dyDescent="0.35">
      <c r="G8" s="7" t="s">
        <v>46</v>
      </c>
      <c r="H8" s="7">
        <f>296*2</f>
        <v>592</v>
      </c>
      <c r="L8" t="s">
        <v>13</v>
      </c>
    </row>
    <row r="9" spans="3:14" x14ac:dyDescent="0.35">
      <c r="G9" s="7" t="s">
        <v>47</v>
      </c>
      <c r="H9" s="8">
        <v>60</v>
      </c>
      <c r="L9" t="s">
        <v>15</v>
      </c>
    </row>
    <row r="10" spans="3:14" x14ac:dyDescent="0.35">
      <c r="G10" s="10" t="s">
        <v>48</v>
      </c>
      <c r="H10" s="10">
        <f>3*1127</f>
        <v>3381</v>
      </c>
    </row>
    <row r="11" spans="3:14" x14ac:dyDescent="0.35">
      <c r="G11" s="10" t="s">
        <v>49</v>
      </c>
      <c r="H11" s="10">
        <v>400</v>
      </c>
    </row>
    <row r="12" spans="3:14" x14ac:dyDescent="0.35">
      <c r="G12" s="7" t="s">
        <v>50</v>
      </c>
      <c r="H12" s="7">
        <v>200</v>
      </c>
    </row>
    <row r="13" spans="3:14" x14ac:dyDescent="0.35">
      <c r="G13" s="9" t="s">
        <v>51</v>
      </c>
      <c r="H13" s="9">
        <f>552*3</f>
        <v>1656</v>
      </c>
    </row>
    <row r="14" spans="3:14" x14ac:dyDescent="0.35">
      <c r="G14" s="9" t="s">
        <v>52</v>
      </c>
      <c r="H14" s="9">
        <v>5983</v>
      </c>
    </row>
  </sheetData>
  <mergeCells count="3">
    <mergeCell ref="G3:G4"/>
    <mergeCell ref="H3:H4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2CDD-0123-45F3-A9E5-1CCB3DB0F9F3}">
  <dimension ref="C1:O17"/>
  <sheetViews>
    <sheetView workbookViewId="0">
      <selection activeCell="M10" sqref="M10"/>
    </sheetView>
  </sheetViews>
  <sheetFormatPr baseColWidth="10" defaultColWidth="8.7265625" defaultRowHeight="14.5" x14ac:dyDescent="0.35"/>
  <cols>
    <col min="7" max="7" width="20.26953125" customWidth="1"/>
    <col min="8" max="8" width="17.81640625" customWidth="1"/>
    <col min="15" max="15" width="18.7265625" customWidth="1"/>
  </cols>
  <sheetData>
    <row r="1" spans="3:15" x14ac:dyDescent="0.35">
      <c r="C1" s="2" t="s">
        <v>0</v>
      </c>
      <c r="D1" s="2"/>
      <c r="E1" s="2"/>
      <c r="F1" s="2"/>
      <c r="G1" s="2"/>
      <c r="H1" s="2"/>
      <c r="I1" s="2"/>
      <c r="J1" s="2"/>
      <c r="K1" s="2"/>
    </row>
    <row r="4" spans="3:15" x14ac:dyDescent="0.35">
      <c r="G4" s="32" t="s">
        <v>2</v>
      </c>
      <c r="H4" s="32" t="s">
        <v>3</v>
      </c>
      <c r="M4" s="27" t="s">
        <v>1</v>
      </c>
      <c r="N4" s="27"/>
      <c r="O4" s="27"/>
    </row>
    <row r="5" spans="3:15" x14ac:dyDescent="0.35">
      <c r="G5" s="32"/>
      <c r="H5" s="32"/>
      <c r="M5" t="s">
        <v>4</v>
      </c>
    </row>
    <row r="6" spans="3:15" x14ac:dyDescent="0.35">
      <c r="G6" s="6" t="s">
        <v>53</v>
      </c>
      <c r="H6" s="6">
        <f>2700*3</f>
        <v>8100</v>
      </c>
      <c r="M6" t="s">
        <v>5</v>
      </c>
    </row>
    <row r="7" spans="3:15" x14ac:dyDescent="0.35">
      <c r="G7" s="9" t="s">
        <v>31</v>
      </c>
      <c r="H7" s="9">
        <f>1019*3</f>
        <v>3057</v>
      </c>
      <c r="M7" t="s">
        <v>7</v>
      </c>
    </row>
    <row r="8" spans="3:15" x14ac:dyDescent="0.35">
      <c r="G8" s="7" t="s">
        <v>22</v>
      </c>
      <c r="H8" s="7">
        <v>296</v>
      </c>
      <c r="M8" t="s">
        <v>11</v>
      </c>
    </row>
    <row r="9" spans="3:15" x14ac:dyDescent="0.35">
      <c r="G9" s="7" t="s">
        <v>54</v>
      </c>
      <c r="H9" s="7">
        <v>84</v>
      </c>
      <c r="M9" t="s">
        <v>13</v>
      </c>
    </row>
    <row r="10" spans="3:15" x14ac:dyDescent="0.35">
      <c r="G10" s="3" t="s">
        <v>30</v>
      </c>
      <c r="H10" s="3">
        <v>550</v>
      </c>
      <c r="M10" t="s">
        <v>15</v>
      </c>
    </row>
    <row r="11" spans="3:15" x14ac:dyDescent="0.35">
      <c r="G11" s="12" t="s">
        <v>55</v>
      </c>
      <c r="H11" s="12">
        <f>168*3</f>
        <v>504</v>
      </c>
    </row>
    <row r="12" spans="3:15" x14ac:dyDescent="0.35">
      <c r="G12" s="5" t="s">
        <v>56</v>
      </c>
      <c r="H12" s="5">
        <v>180</v>
      </c>
    </row>
    <row r="13" spans="3:15" x14ac:dyDescent="0.35">
      <c r="G13" s="9" t="s">
        <v>32</v>
      </c>
      <c r="H13" s="9">
        <f>552*3</f>
        <v>1656</v>
      </c>
    </row>
    <row r="14" spans="3:15" x14ac:dyDescent="0.35">
      <c r="G14" s="10" t="s">
        <v>27</v>
      </c>
      <c r="H14" s="10">
        <v>1563</v>
      </c>
    </row>
    <row r="15" spans="3:15" x14ac:dyDescent="0.35">
      <c r="G15" s="10" t="s">
        <v>57</v>
      </c>
      <c r="H15" s="10">
        <v>100</v>
      </c>
    </row>
    <row r="16" spans="3:15" x14ac:dyDescent="0.35">
      <c r="G16" s="1"/>
      <c r="H16" s="1"/>
    </row>
    <row r="17" spans="7:8" x14ac:dyDescent="0.35">
      <c r="G17" s="1"/>
      <c r="H17" s="1"/>
    </row>
  </sheetData>
  <mergeCells count="3">
    <mergeCell ref="G4:G5"/>
    <mergeCell ref="H4:H5"/>
    <mergeCell ref="M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F285-86BB-4BC2-8CA7-6D7EA47A377B}">
  <dimension ref="D16:G19"/>
  <sheetViews>
    <sheetView topLeftCell="A3" workbookViewId="0">
      <selection activeCell="F5" sqref="F5"/>
    </sheetView>
  </sheetViews>
  <sheetFormatPr baseColWidth="10" defaultColWidth="11.453125" defaultRowHeight="14.5" x14ac:dyDescent="0.35"/>
  <cols>
    <col min="1" max="1" width="31.453125" customWidth="1"/>
    <col min="2" max="2" width="17.54296875" customWidth="1"/>
    <col min="6" max="6" width="13.1796875" customWidth="1"/>
    <col min="7" max="7" width="12.1796875" bestFit="1" customWidth="1"/>
  </cols>
  <sheetData>
    <row r="16" spans="4:6" x14ac:dyDescent="0.35">
      <c r="D16" s="33"/>
      <c r="E16" s="33"/>
      <c r="F16" s="21"/>
    </row>
    <row r="17" spans="4:7" x14ac:dyDescent="0.35">
      <c r="D17" s="33"/>
      <c r="E17" s="33"/>
      <c r="F17" s="21"/>
      <c r="G17" s="21"/>
    </row>
    <row r="18" spans="4:7" x14ac:dyDescent="0.35">
      <c r="D18" s="33"/>
      <c r="E18" s="33"/>
      <c r="F18" s="21"/>
    </row>
    <row r="19" spans="4:7" x14ac:dyDescent="0.35">
      <c r="D19" s="33"/>
      <c r="E19" s="33"/>
      <c r="F19" s="21"/>
    </row>
  </sheetData>
  <mergeCells count="4">
    <mergeCell ref="D19:E19"/>
    <mergeCell ref="D16:E16"/>
    <mergeCell ref="D17:E17"/>
    <mergeCell ref="D18:E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1406-D149-4D44-B406-1C92595C6D59}">
  <dimension ref="E3:U35"/>
  <sheetViews>
    <sheetView topLeftCell="B23" zoomScale="76" zoomScaleNormal="76" workbookViewId="0">
      <selection activeCell="K24" sqref="K24"/>
    </sheetView>
  </sheetViews>
  <sheetFormatPr baseColWidth="10" defaultColWidth="8.7265625" defaultRowHeight="14.5" x14ac:dyDescent="0.35"/>
  <cols>
    <col min="4" max="4" width="6.54296875" customWidth="1"/>
    <col min="6" max="6" width="14.453125" customWidth="1"/>
    <col min="7" max="7" width="17.54296875" customWidth="1"/>
    <col min="8" max="8" width="18.453125" customWidth="1"/>
    <col min="11" max="11" width="11" customWidth="1"/>
    <col min="12" max="12" width="14.81640625" customWidth="1"/>
    <col min="15" max="15" width="17.7265625" customWidth="1"/>
    <col min="16" max="16" width="13.1796875" customWidth="1"/>
    <col min="19" max="19" width="24.26953125" customWidth="1"/>
    <col min="21" max="21" width="17" customWidth="1"/>
  </cols>
  <sheetData>
    <row r="3" spans="5:21" ht="14.5" customHeight="1" x14ac:dyDescent="0.35">
      <c r="E3" s="62" t="s">
        <v>58</v>
      </c>
      <c r="F3" s="62"/>
      <c r="G3" s="62"/>
      <c r="J3" s="44" t="s">
        <v>59</v>
      </c>
      <c r="K3" s="44"/>
      <c r="L3" s="44"/>
      <c r="N3" s="45" t="s">
        <v>60</v>
      </c>
      <c r="O3" s="46"/>
      <c r="P3" s="47"/>
      <c r="R3" s="38" t="s">
        <v>61</v>
      </c>
      <c r="S3" s="38"/>
      <c r="T3" s="38"/>
      <c r="U3" s="38"/>
    </row>
    <row r="4" spans="5:21" ht="14.5" customHeight="1" x14ac:dyDescent="0.35">
      <c r="E4" s="62"/>
      <c r="F4" s="62"/>
      <c r="G4" s="62"/>
      <c r="J4" s="44"/>
      <c r="K4" s="44"/>
      <c r="L4" s="44"/>
      <c r="N4" s="48"/>
      <c r="O4" s="49"/>
      <c r="P4" s="50"/>
      <c r="R4" s="38"/>
      <c r="S4" s="38"/>
      <c r="T4" s="38"/>
      <c r="U4" s="38"/>
    </row>
    <row r="5" spans="5:21" x14ac:dyDescent="0.35">
      <c r="E5" s="63" t="s">
        <v>2</v>
      </c>
      <c r="F5" s="63"/>
      <c r="G5" s="4" t="s">
        <v>62</v>
      </c>
      <c r="J5" s="53" t="s">
        <v>2</v>
      </c>
      <c r="K5" s="53"/>
      <c r="L5" s="5" t="s">
        <v>62</v>
      </c>
      <c r="N5" s="51" t="s">
        <v>2</v>
      </c>
      <c r="O5" s="52"/>
      <c r="P5" s="3" t="s">
        <v>62</v>
      </c>
      <c r="R5" s="39" t="s">
        <v>2</v>
      </c>
      <c r="S5" s="39"/>
      <c r="T5" s="40" t="s">
        <v>63</v>
      </c>
      <c r="U5" s="40"/>
    </row>
    <row r="6" spans="5:21" x14ac:dyDescent="0.35">
      <c r="E6" s="64" t="s">
        <v>64</v>
      </c>
      <c r="F6" s="64"/>
      <c r="G6" s="13">
        <f>'Recursos Humanos'!G7+Financiero!G6+Ventas!H6</f>
        <v>24300</v>
      </c>
      <c r="J6" s="34" t="s">
        <v>65</v>
      </c>
      <c r="K6" s="35"/>
      <c r="L6" s="20">
        <v>1000</v>
      </c>
      <c r="N6" s="34" t="s">
        <v>66</v>
      </c>
      <c r="O6" s="35"/>
      <c r="P6" s="20">
        <v>6836.1</v>
      </c>
      <c r="R6" s="41" t="s">
        <v>60</v>
      </c>
      <c r="S6" s="42"/>
      <c r="T6" s="36">
        <f>P15</f>
        <v>63305.2</v>
      </c>
      <c r="U6" s="37"/>
    </row>
    <row r="7" spans="5:21" x14ac:dyDescent="0.35">
      <c r="E7" s="65" t="s">
        <v>67</v>
      </c>
      <c r="F7" s="65"/>
      <c r="G7" s="14">
        <f>Financiero!G8+Innovacion!H6+Ventas!H10+'Recursos Humanos'!G14</f>
        <v>2200</v>
      </c>
      <c r="J7" s="34"/>
      <c r="K7" s="35"/>
      <c r="L7" s="20"/>
      <c r="N7" s="34" t="s">
        <v>68</v>
      </c>
      <c r="O7" s="35"/>
      <c r="P7" s="20">
        <v>1497.6</v>
      </c>
      <c r="R7" s="41" t="s">
        <v>59</v>
      </c>
      <c r="S7" s="42"/>
      <c r="T7" s="36">
        <f>L19</f>
        <v>1000</v>
      </c>
      <c r="U7" s="37"/>
    </row>
    <row r="8" spans="5:21" x14ac:dyDescent="0.35">
      <c r="E8" s="66" t="s">
        <v>69</v>
      </c>
      <c r="F8" s="67"/>
      <c r="G8" s="15">
        <f>Diseño!G10+Diseño!G11+Diseño!G12+Diseño!G13+Diseño!G14+Diseño!G15+'Recursos Humanos'!G15+Innovacion!H8+Innovacion!H9+Innovacion!H12+Ventas!H8+Ventas!H9</f>
        <v>2442</v>
      </c>
      <c r="J8" s="43"/>
      <c r="K8" s="43"/>
      <c r="L8" s="20"/>
      <c r="N8" s="34" t="s">
        <v>70</v>
      </c>
      <c r="O8" s="35"/>
      <c r="P8" s="20">
        <f>Desarrollo!K6+Diseño!G5+'Calidad y pruebas'!G6+Innovacion!H5</f>
        <v>54000</v>
      </c>
      <c r="R8" s="41" t="s">
        <v>71</v>
      </c>
      <c r="S8" s="42"/>
      <c r="T8" s="36">
        <f>G17</f>
        <v>87608</v>
      </c>
      <c r="U8" s="37"/>
    </row>
    <row r="9" spans="5:21" x14ac:dyDescent="0.35">
      <c r="E9" s="54" t="s">
        <v>34</v>
      </c>
      <c r="F9" s="55"/>
      <c r="G9" s="16">
        <f>Desarrollo!K9+Diseño!G9+'Recursos Humanos'!G9+Financiero!G7+Ventas!H12</f>
        <v>4940</v>
      </c>
      <c r="J9" s="43"/>
      <c r="K9" s="43"/>
      <c r="L9" s="20"/>
      <c r="N9" s="34" t="s">
        <v>67</v>
      </c>
      <c r="O9" s="35"/>
      <c r="P9" s="20">
        <f>Desarrollo!K10+Diseño!G8+'Calidad y pruebas'!G7</f>
        <v>971.5</v>
      </c>
      <c r="R9" s="41"/>
      <c r="S9" s="42"/>
      <c r="T9" s="36"/>
      <c r="U9" s="37"/>
    </row>
    <row r="10" spans="5:21" x14ac:dyDescent="0.35">
      <c r="E10" s="60" t="s">
        <v>72</v>
      </c>
      <c r="F10" s="61"/>
      <c r="G10" s="17">
        <f>Ventas!H13+Ventas!H7+Innovacion!H7+Innovacion!H13+Innovacion!H14+'Recursos Humanos'!G12+'Recursos Humanos'!G13+Diseño!G6+Diseño!G7+Desarrollo!K7+Desarrollo!K8</f>
        <v>43256</v>
      </c>
      <c r="J10" s="43"/>
      <c r="K10" s="43"/>
      <c r="L10" s="20"/>
      <c r="N10" s="34"/>
      <c r="O10" s="35"/>
      <c r="P10" s="20"/>
      <c r="R10" s="41"/>
      <c r="S10" s="42"/>
      <c r="T10" s="36"/>
      <c r="U10" s="37"/>
    </row>
    <row r="11" spans="5:21" ht="14.5" customHeight="1" x14ac:dyDescent="0.35">
      <c r="E11" s="58" t="s">
        <v>73</v>
      </c>
      <c r="F11" s="59"/>
      <c r="G11" s="18">
        <f>Diseño!G16+Diseño!G17+'Recursos Humanos'!G8+Innovacion!H11+Ventas!H14+Ventas!H15+Innovacion!H10</f>
        <v>8798</v>
      </c>
      <c r="J11" s="43"/>
      <c r="K11" s="43"/>
      <c r="L11" s="20"/>
      <c r="N11" s="34"/>
      <c r="O11" s="35"/>
      <c r="P11" s="20"/>
      <c r="R11" s="41"/>
      <c r="S11" s="42"/>
      <c r="T11" s="36"/>
      <c r="U11" s="37"/>
    </row>
    <row r="12" spans="5:21" ht="14.5" customHeight="1" x14ac:dyDescent="0.35">
      <c r="E12" s="56" t="s">
        <v>74</v>
      </c>
      <c r="F12" s="57"/>
      <c r="G12" s="19">
        <f>'Recursos Humanos'!G10+'Recursos Humanos'!G11+Ventas!H11</f>
        <v>1672</v>
      </c>
      <c r="J12" s="43"/>
      <c r="K12" s="43"/>
      <c r="L12" s="20"/>
      <c r="N12" s="34"/>
      <c r="O12" s="35"/>
      <c r="P12" s="20"/>
      <c r="R12" s="41"/>
      <c r="S12" s="42"/>
      <c r="T12" s="36"/>
      <c r="U12" s="37"/>
    </row>
    <row r="13" spans="5:21" ht="14.5" customHeight="1" x14ac:dyDescent="0.35">
      <c r="E13" s="34"/>
      <c r="F13" s="35"/>
      <c r="G13" s="20"/>
      <c r="J13" s="43"/>
      <c r="K13" s="43"/>
      <c r="L13" s="20"/>
      <c r="N13" s="34"/>
      <c r="O13" s="35"/>
      <c r="P13" s="20"/>
      <c r="R13" s="41"/>
      <c r="S13" s="42"/>
      <c r="T13" s="36"/>
      <c r="U13" s="37"/>
    </row>
    <row r="14" spans="5:21" ht="14.5" customHeight="1" x14ac:dyDescent="0.35">
      <c r="E14" s="34"/>
      <c r="F14" s="35"/>
      <c r="G14" s="20"/>
      <c r="H14" s="21"/>
      <c r="J14" s="43"/>
      <c r="K14" s="43"/>
      <c r="L14" s="20"/>
      <c r="P14" s="21"/>
      <c r="T14" s="21" t="s">
        <v>75</v>
      </c>
      <c r="U14" s="21">
        <f>SUM(T6:U8)</f>
        <v>151913.20000000001</v>
      </c>
    </row>
    <row r="15" spans="5:21" ht="14.5" customHeight="1" x14ac:dyDescent="0.35">
      <c r="E15" s="34"/>
      <c r="F15" s="35"/>
      <c r="G15" s="20"/>
      <c r="J15" s="43"/>
      <c r="K15" s="43"/>
      <c r="L15" s="20"/>
      <c r="O15" t="s">
        <v>76</v>
      </c>
      <c r="P15" s="21">
        <f>SUM(P6:P9)</f>
        <v>63305.2</v>
      </c>
    </row>
    <row r="16" spans="5:21" ht="14.5" customHeight="1" x14ac:dyDescent="0.35">
      <c r="E16" s="34"/>
      <c r="F16" s="35"/>
      <c r="G16" s="20"/>
      <c r="J16" s="43"/>
      <c r="K16" s="43"/>
      <c r="L16" s="20"/>
    </row>
    <row r="17" spans="5:15" ht="14.5" customHeight="1" x14ac:dyDescent="0.35">
      <c r="E17" s="34" t="s">
        <v>76</v>
      </c>
      <c r="F17" s="35"/>
      <c r="G17" s="20">
        <f>SUM(G6:G13)</f>
        <v>87608</v>
      </c>
      <c r="J17" s="43"/>
      <c r="K17" s="43"/>
      <c r="L17" s="20"/>
    </row>
    <row r="18" spans="5:15" x14ac:dyDescent="0.35">
      <c r="G18" s="21"/>
      <c r="J18" s="43"/>
      <c r="K18" s="43"/>
      <c r="L18" s="20"/>
    </row>
    <row r="19" spans="5:15" x14ac:dyDescent="0.35">
      <c r="K19" t="s">
        <v>75</v>
      </c>
      <c r="L19" s="21">
        <f>SUM(L6:L18)</f>
        <v>1000</v>
      </c>
    </row>
    <row r="24" spans="5:15" x14ac:dyDescent="0.35">
      <c r="F24" s="68" t="s">
        <v>77</v>
      </c>
      <c r="G24" s="68"/>
      <c r="H24" s="68"/>
    </row>
    <row r="25" spans="5:15" x14ac:dyDescent="0.35">
      <c r="F25" s="68"/>
      <c r="G25" s="68"/>
      <c r="H25" s="68"/>
    </row>
    <row r="26" spans="5:15" x14ac:dyDescent="0.35">
      <c r="F26" s="69" t="s">
        <v>2</v>
      </c>
      <c r="G26" s="69"/>
      <c r="H26" s="22" t="s">
        <v>62</v>
      </c>
      <c r="M26" s="72" t="s">
        <v>78</v>
      </c>
      <c r="N26" s="72"/>
      <c r="O26" s="72"/>
    </row>
    <row r="27" spans="5:15" x14ac:dyDescent="0.35">
      <c r="F27" s="43" t="s">
        <v>67</v>
      </c>
      <c r="G27" s="43"/>
      <c r="H27" s="20">
        <f>'Costos finales'!G7+'Costos finales'!P9</f>
        <v>3171.5</v>
      </c>
      <c r="M27" s="72"/>
      <c r="N27" s="72"/>
      <c r="O27" s="72"/>
    </row>
    <row r="28" spans="5:15" x14ac:dyDescent="0.35">
      <c r="F28" s="43" t="s">
        <v>69</v>
      </c>
      <c r="G28" s="43"/>
      <c r="H28" s="20">
        <v>2442</v>
      </c>
      <c r="M28" s="71" t="s">
        <v>2</v>
      </c>
      <c r="N28" s="71"/>
      <c r="O28" s="24" t="s">
        <v>62</v>
      </c>
    </row>
    <row r="29" spans="5:15" x14ac:dyDescent="0.35">
      <c r="F29" s="43" t="s">
        <v>34</v>
      </c>
      <c r="G29" s="43"/>
      <c r="H29" s="20">
        <v>4940</v>
      </c>
      <c r="M29" s="43" t="s">
        <v>70</v>
      </c>
      <c r="N29" s="43"/>
      <c r="O29" s="20">
        <f>'Costos finales'!G6+'Costos finales'!P8</f>
        <v>78300</v>
      </c>
    </row>
    <row r="30" spans="5:15" x14ac:dyDescent="0.35">
      <c r="F30" s="43" t="s">
        <v>79</v>
      </c>
      <c r="G30" s="43"/>
      <c r="H30" s="20">
        <v>43256</v>
      </c>
      <c r="M30" s="43" t="s">
        <v>80</v>
      </c>
      <c r="N30" s="43"/>
      <c r="O30" s="20">
        <v>6836.1</v>
      </c>
    </row>
    <row r="31" spans="5:15" x14ac:dyDescent="0.35">
      <c r="F31" s="43" t="s">
        <v>27</v>
      </c>
      <c r="G31" s="43"/>
      <c r="H31" s="20">
        <v>8798</v>
      </c>
      <c r="M31" s="43" t="s">
        <v>68</v>
      </c>
      <c r="N31" s="43"/>
      <c r="O31" s="20">
        <v>1497.6</v>
      </c>
    </row>
    <row r="32" spans="5:15" x14ac:dyDescent="0.35">
      <c r="F32" s="43" t="s">
        <v>81</v>
      </c>
      <c r="G32" s="43"/>
      <c r="H32" s="20">
        <v>1672</v>
      </c>
      <c r="M32" s="43" t="s">
        <v>65</v>
      </c>
      <c r="N32" s="43"/>
      <c r="O32" s="20">
        <v>1000</v>
      </c>
    </row>
    <row r="33" spans="6:15" x14ac:dyDescent="0.35">
      <c r="F33" s="43"/>
      <c r="G33" s="43"/>
      <c r="H33" s="20"/>
      <c r="I33" t="s">
        <v>82</v>
      </c>
      <c r="M33" s="70"/>
      <c r="N33" s="70"/>
      <c r="O33" s="1"/>
    </row>
    <row r="34" spans="6:15" x14ac:dyDescent="0.35">
      <c r="F34" s="69" t="s">
        <v>76</v>
      </c>
      <c r="G34" s="69"/>
      <c r="H34" s="23">
        <f>SUM(H27:H32)</f>
        <v>64279.5</v>
      </c>
      <c r="M34" s="71" t="s">
        <v>76</v>
      </c>
      <c r="N34" s="71"/>
      <c r="O34" s="25">
        <f>SUM(O29:O32)</f>
        <v>87633.700000000012</v>
      </c>
    </row>
    <row r="35" spans="6:15" x14ac:dyDescent="0.35">
      <c r="F35" s="33"/>
      <c r="G35" s="33"/>
      <c r="H35" s="21"/>
      <c r="M35" s="33"/>
      <c r="N35" s="33"/>
      <c r="O35" s="21"/>
    </row>
  </sheetData>
  <mergeCells count="78">
    <mergeCell ref="F35:G35"/>
    <mergeCell ref="M33:N33"/>
    <mergeCell ref="M34:N34"/>
    <mergeCell ref="M35:N35"/>
    <mergeCell ref="M26:O27"/>
    <mergeCell ref="M28:N28"/>
    <mergeCell ref="M29:N29"/>
    <mergeCell ref="M30:N30"/>
    <mergeCell ref="M31:N31"/>
    <mergeCell ref="M32:N32"/>
    <mergeCell ref="F30:G30"/>
    <mergeCell ref="F31:G31"/>
    <mergeCell ref="F32:G32"/>
    <mergeCell ref="F33:G33"/>
    <mergeCell ref="F34:G34"/>
    <mergeCell ref="F24:H25"/>
    <mergeCell ref="F26:G26"/>
    <mergeCell ref="F27:G27"/>
    <mergeCell ref="F28:G28"/>
    <mergeCell ref="F29:G29"/>
    <mergeCell ref="E3:G4"/>
    <mergeCell ref="E5:F5"/>
    <mergeCell ref="E6:F6"/>
    <mergeCell ref="E7:F7"/>
    <mergeCell ref="E8:F8"/>
    <mergeCell ref="E16:F16"/>
    <mergeCell ref="J5:K5"/>
    <mergeCell ref="J6:K6"/>
    <mergeCell ref="J7:K7"/>
    <mergeCell ref="J8:K8"/>
    <mergeCell ref="J9:K9"/>
    <mergeCell ref="J10:K10"/>
    <mergeCell ref="J11:K11"/>
    <mergeCell ref="E13:F13"/>
    <mergeCell ref="E14:F14"/>
    <mergeCell ref="E15:F15"/>
    <mergeCell ref="E9:F9"/>
    <mergeCell ref="E12:F12"/>
    <mergeCell ref="E11:F11"/>
    <mergeCell ref="E10:F10"/>
    <mergeCell ref="N13:O13"/>
    <mergeCell ref="J18:K18"/>
    <mergeCell ref="J3:L4"/>
    <mergeCell ref="N3:P4"/>
    <mergeCell ref="N5:O5"/>
    <mergeCell ref="N6:O6"/>
    <mergeCell ref="N7:O7"/>
    <mergeCell ref="N8:O8"/>
    <mergeCell ref="N9:O9"/>
    <mergeCell ref="N10:O10"/>
    <mergeCell ref="J12:K12"/>
    <mergeCell ref="J13:K13"/>
    <mergeCell ref="J14:K14"/>
    <mergeCell ref="J15:K15"/>
    <mergeCell ref="J16:K16"/>
    <mergeCell ref="J17:K17"/>
    <mergeCell ref="T9:U9"/>
    <mergeCell ref="N11:O11"/>
    <mergeCell ref="N12:O12"/>
    <mergeCell ref="T10:U10"/>
    <mergeCell ref="T12:U12"/>
    <mergeCell ref="T11:U11"/>
    <mergeCell ref="E17:F17"/>
    <mergeCell ref="T13:U13"/>
    <mergeCell ref="R3:U4"/>
    <mergeCell ref="R5:S5"/>
    <mergeCell ref="T5:U5"/>
    <mergeCell ref="R6:S6"/>
    <mergeCell ref="R7:S7"/>
    <mergeCell ref="R8:S8"/>
    <mergeCell ref="R9:S9"/>
    <mergeCell ref="R10:S10"/>
    <mergeCell ref="R11:S11"/>
    <mergeCell ref="R12:S12"/>
    <mergeCell ref="R13:S13"/>
    <mergeCell ref="T6:U6"/>
    <mergeCell ref="T7:U7"/>
    <mergeCell ref="T8:U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E1916664248D4B886557CD323565A1" ma:contentTypeVersion="14" ma:contentTypeDescription="Crear nuevo documento." ma:contentTypeScope="" ma:versionID="f24e09a00d7baf6499cd22cb2b866c66">
  <xsd:schema xmlns:xsd="http://www.w3.org/2001/XMLSchema" xmlns:xs="http://www.w3.org/2001/XMLSchema" xmlns:p="http://schemas.microsoft.com/office/2006/metadata/properties" xmlns:ns3="2d9b81d7-ee9c-40ec-a394-3466e0c94476" xmlns:ns4="5d53c7c0-570e-49a2-b756-a239b5442e9c" targetNamespace="http://schemas.microsoft.com/office/2006/metadata/properties" ma:root="true" ma:fieldsID="62ef8941cb6ecc998f403a2afa86ad22" ns3:_="" ns4:_="">
    <xsd:import namespace="2d9b81d7-ee9c-40ec-a394-3466e0c94476"/>
    <xsd:import namespace="5d53c7c0-570e-49a2-b756-a239b5442e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b81d7-ee9c-40ec-a394-3466e0c944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3c7c0-570e-49a2-b756-a239b5442e9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9b81d7-ee9c-40ec-a394-3466e0c944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801C5A-FC48-41B9-97EE-D241A12014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9b81d7-ee9c-40ec-a394-3466e0c94476"/>
    <ds:schemaRef ds:uri="5d53c7c0-570e-49a2-b756-a239b5442e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87AA99-8015-4569-9D89-71D781B6EC64}">
  <ds:schemaRefs>
    <ds:schemaRef ds:uri="http://purl.org/dc/dcmitype/"/>
    <ds:schemaRef ds:uri="http://purl.org/dc/terms/"/>
    <ds:schemaRef ds:uri="2d9b81d7-ee9c-40ec-a394-3466e0c94476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53c7c0-570e-49a2-b756-a239b5442e9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AB9D28-D09F-471A-9C20-E737E12539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Desarrollo</vt:lpstr>
      <vt:lpstr>Diseño</vt:lpstr>
      <vt:lpstr>Calidad y pruebas</vt:lpstr>
      <vt:lpstr>Recursos Humanos</vt:lpstr>
      <vt:lpstr>Financiero</vt:lpstr>
      <vt:lpstr>Innovacion</vt:lpstr>
      <vt:lpstr>Ventas</vt:lpstr>
      <vt:lpstr>Gastos Fijos</vt:lpstr>
      <vt:lpstr>Costos finales</vt:lpstr>
      <vt:lpstr>Gastos 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antonio anguiano rodriguez</dc:creator>
  <cp:keywords/>
  <dc:description/>
  <cp:lastModifiedBy>LUCERO SANCHEZ ZARAZUA</cp:lastModifiedBy>
  <cp:revision/>
  <dcterms:created xsi:type="dcterms:W3CDTF">2024-03-11T21:33:43Z</dcterms:created>
  <dcterms:modified xsi:type="dcterms:W3CDTF">2024-05-20T21:28:41Z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0x01010015E1916664248D4B886557CD323565A1</vt:lpwstr>
  </property>
</Properties>
</file>