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Talleres\"/>
    </mc:Choice>
  </mc:AlternateContent>
  <xr:revisionPtr revIDLastSave="0" documentId="13_ncr:1_{BB51840E-E90E-49BA-945B-C0158C2EBBE1}" xr6:coauthVersionLast="47" xr6:coauthVersionMax="47" xr10:uidLastSave="{00000000-0000-0000-0000-000000000000}"/>
  <bookViews>
    <workbookView xWindow="-120" yWindow="-120" windowWidth="29040" windowHeight="15840" xr2:uid="{F7297CD3-273E-438A-B013-AA2B85D32DB9}"/>
  </bookViews>
  <sheets>
    <sheet name="EURO supermercad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" l="1"/>
  <c r="B93" i="3"/>
  <c r="B80" i="3"/>
  <c r="B86" i="3" s="1"/>
  <c r="B89" i="3" s="1"/>
  <c r="B91" i="3" s="1"/>
  <c r="G111" i="3"/>
  <c r="G113" i="3" s="1"/>
  <c r="G95" i="3"/>
  <c r="G97" i="3" s="1"/>
  <c r="G88" i="3"/>
  <c r="G90" i="3" s="1"/>
  <c r="G82" i="3"/>
  <c r="G84" i="3" s="1"/>
  <c r="C80" i="3"/>
  <c r="C86" i="3" s="1"/>
  <c r="H6" i="3"/>
  <c r="H5" i="3"/>
  <c r="H4" i="3"/>
  <c r="H3" i="3"/>
  <c r="H2" i="3"/>
  <c r="C60" i="3"/>
  <c r="C66" i="3" s="1"/>
  <c r="B60" i="3"/>
  <c r="B66" i="3" s="1"/>
  <c r="G133" i="3" s="1"/>
  <c r="G137" i="3" s="1"/>
  <c r="H12" i="3"/>
  <c r="G12" i="3"/>
  <c r="G11" i="3"/>
  <c r="H23" i="3"/>
  <c r="H40" i="3" s="1"/>
  <c r="G23" i="3"/>
  <c r="G40" i="3" s="1"/>
  <c r="H22" i="3"/>
  <c r="H35" i="3" s="1"/>
  <c r="G22" i="3"/>
  <c r="G35" i="3" s="1"/>
  <c r="C51" i="3"/>
  <c r="B51" i="3"/>
  <c r="C37" i="3"/>
  <c r="C43" i="3" s="1"/>
  <c r="B37" i="3"/>
  <c r="B43" i="3" s="1"/>
  <c r="C27" i="3"/>
  <c r="C32" i="3" s="1"/>
  <c r="C34" i="3" s="1"/>
  <c r="B27" i="3"/>
  <c r="B32" i="3" s="1"/>
  <c r="B34" i="3" s="1"/>
  <c r="C23" i="3"/>
  <c r="B23" i="3"/>
  <c r="C11" i="3"/>
  <c r="B11" i="3"/>
  <c r="G140" i="3" l="1"/>
  <c r="H13" i="3"/>
  <c r="G65" i="3"/>
  <c r="G117" i="3" s="1"/>
  <c r="G119" i="3" s="1"/>
  <c r="H65" i="3"/>
  <c r="C69" i="3"/>
  <c r="C71" i="3" s="1"/>
  <c r="H67" i="3" s="1"/>
  <c r="H66" i="3"/>
  <c r="B69" i="3"/>
  <c r="B71" i="3" s="1"/>
  <c r="G67" i="3" s="1"/>
  <c r="G66" i="3"/>
  <c r="G123" i="3" s="1"/>
  <c r="G125" i="3" s="1"/>
  <c r="C89" i="3"/>
  <c r="C91" i="3" s="1"/>
  <c r="G13" i="3"/>
  <c r="G24" i="3"/>
  <c r="G30" i="3" s="1"/>
  <c r="H24" i="3"/>
  <c r="H30" i="3" s="1"/>
  <c r="B24" i="3"/>
  <c r="C44" i="3"/>
  <c r="C52" i="3" s="1"/>
  <c r="C24" i="3"/>
  <c r="B44" i="3"/>
  <c r="B52" i="3" s="1"/>
</calcChain>
</file>

<file path=xl/sharedStrings.xml><?xml version="1.0" encoding="utf-8"?>
<sst xmlns="http://schemas.openxmlformats.org/spreadsheetml/2006/main" count="210" uniqueCount="164">
  <si>
    <t>INVERSIONES EURO SA</t>
  </si>
  <si>
    <t>Efectivo y equivalentes al efectivo</t>
  </si>
  <si>
    <t>Cuentas comerciales por cobrar y otras cuentas por cobrar corrientes</t>
  </si>
  <si>
    <t>Inventarios corrientes</t>
  </si>
  <si>
    <t>Activos por impuestos corrientes, corriente</t>
  </si>
  <si>
    <t>Otros activos financieros corrientes</t>
  </si>
  <si>
    <t>Otros activos no financieros corrientes</t>
  </si>
  <si>
    <t>Activos corrientes totales</t>
  </si>
  <si>
    <t>Propiedad de inversión</t>
  </si>
  <si>
    <t>Propiedades, planta y equipo</t>
  </si>
  <si>
    <t>Activos intangibles distintos de la plusvalía</t>
  </si>
  <si>
    <t>Inversiones contabilizadas utilizando el método de la participación</t>
  </si>
  <si>
    <t>Inversiones en subsidiarias, negocios conjuntos y asociadas</t>
  </si>
  <si>
    <t>Cuentas comerciales por cobrar y otras cuentas por cobrar no corrientes</t>
  </si>
  <si>
    <t>Inventarios no corrientes</t>
  </si>
  <si>
    <t>Activos por impuestos diferidos</t>
  </si>
  <si>
    <t>Activos por impuestos corrientes, no corriente</t>
  </si>
  <si>
    <t>Otros activos financieros no corrientes</t>
  </si>
  <si>
    <t>Otros activos no financieros no corrientes</t>
  </si>
  <si>
    <t>Total de activos no corrientes</t>
  </si>
  <si>
    <t>Total de activos</t>
  </si>
  <si>
    <t>Provisiones corrientes por beneficios a los empleados</t>
  </si>
  <si>
    <t>Otras provisiones corrientes</t>
  </si>
  <si>
    <t>Total provisiones corrientes</t>
  </si>
  <si>
    <t>Cuentas por pagar comerciales y otras cuentas por pagar</t>
  </si>
  <si>
    <t>Pasivos por impuestos corrientes, corriente</t>
  </si>
  <si>
    <t>Otros pasivos financieros corrientes</t>
  </si>
  <si>
    <t>Otros pasivos no financieros corrientes</t>
  </si>
  <si>
    <t>Pasivos corrientes totales</t>
  </si>
  <si>
    <t>Provisiones no corrientes por beneficios a los empleados</t>
  </si>
  <si>
    <t>Otras provisiones no corrientes</t>
  </si>
  <si>
    <t>Total provisiones no corrientes</t>
  </si>
  <si>
    <t>Cuentas comerciales por pagar y otras cuentas por pagar no corrientes</t>
  </si>
  <si>
    <t>Pasivo por impuestos diferidos</t>
  </si>
  <si>
    <t>Pasivos por impuestos corrientes, no corriente</t>
  </si>
  <si>
    <t>Otros pasivos financieros no corrientes</t>
  </si>
  <si>
    <t>Otros pasivos no financieros no corrientes</t>
  </si>
  <si>
    <t>Total de pasivos no corrientes</t>
  </si>
  <si>
    <t>Total pasivos</t>
  </si>
  <si>
    <t>Capital emitido</t>
  </si>
  <si>
    <t>Prima de emisión</t>
  </si>
  <si>
    <t>Otras participaciones en el patrimonio</t>
  </si>
  <si>
    <t>Superavit por revaluación</t>
  </si>
  <si>
    <t>Otras reservas</t>
  </si>
  <si>
    <t>Ganancias acumuladas</t>
  </si>
  <si>
    <t>Patrimonio total</t>
  </si>
  <si>
    <t>Total de patrimonio y pasivos</t>
  </si>
  <si>
    <t>Total de pasivos corrientes distintos mantenidos para la venta</t>
  </si>
  <si>
    <t>Pasivos mantenidos para la venta</t>
  </si>
  <si>
    <t>Total activos corrientes distintos mantenidos para la venta</t>
  </si>
  <si>
    <t>Activos corrientes distintos al efectivo pignorados</t>
  </si>
  <si>
    <t>KTNO</t>
  </si>
  <si>
    <t>Que la empresa tiene problemas de liquidez.</t>
  </si>
  <si>
    <t>¿Qué significa un KTNO negativo? (Nota: no se está mencionando las variaciones en el KTNO.)</t>
  </si>
  <si>
    <t>¿Qué significa un KTNO igual a cero? (Nota: no se está mencionando las variaciones en el KTNO.)</t>
  </si>
  <si>
    <t>Que la empresa no tiene activos de operación de corto plazo.</t>
  </si>
  <si>
    <t>Que el efectivo es cero.</t>
  </si>
  <si>
    <t>Que la empresa está sobre endeudada con los bancos.</t>
  </si>
  <si>
    <t>Que el efectivo es negativo.</t>
  </si>
  <si>
    <t>Que la empresa no tiene activos de operación.</t>
  </si>
  <si>
    <t>KTNO (sin Efectivo)</t>
  </si>
  <si>
    <t>Calcule el KTNO para los años 2019 y 2020 (esta vez incluir el Efectivo, pero no incluir: cuentas financieras y activos mantenidos para la venta).</t>
  </si>
  <si>
    <t>KTNO (Ac - Pc)</t>
  </si>
  <si>
    <t>Que la empresa necesitó más fondos, ya sea porque bajó la financiación a corto, aumentaron los Activos corrientes, o ambas situaciones.</t>
  </si>
  <si>
    <t>Que la empresa compró más Activos de Propiedad, planta y equipo.</t>
  </si>
  <si>
    <t>Que la empresa pagó lo que debía a los proveedores.</t>
  </si>
  <si>
    <t>Que la empresa vendió totalmente de contado.</t>
  </si>
  <si>
    <t>Deuda CP</t>
  </si>
  <si>
    <t>Deuda LP</t>
  </si>
  <si>
    <t>Total deudas</t>
  </si>
  <si>
    <t>Cuentas por pagar comerciales y otras cuentas por pagar, corrientes</t>
  </si>
  <si>
    <t>Cuentas por pagar corto plazo.</t>
  </si>
  <si>
    <t>Bancos.</t>
  </si>
  <si>
    <t>Clientes.</t>
  </si>
  <si>
    <t>Empleados.</t>
  </si>
  <si>
    <t>Costo de ventas</t>
  </si>
  <si>
    <t>Otros ingresos</t>
  </si>
  <si>
    <t>Gastos de ventas</t>
  </si>
  <si>
    <t>Gastos de administración</t>
  </si>
  <si>
    <t>Otros gastos</t>
  </si>
  <si>
    <t>Otras ganancias (pérdidas)</t>
  </si>
  <si>
    <t>Ingresos financieros</t>
  </si>
  <si>
    <t>Costos financieros</t>
  </si>
  <si>
    <t>Ingreso (gasto) por impuestos</t>
  </si>
  <si>
    <t>Ingresos operacionales</t>
  </si>
  <si>
    <t>Utilidad bruta</t>
  </si>
  <si>
    <t>Utilidad operacional</t>
  </si>
  <si>
    <t>Utilidad antes de impuestos</t>
  </si>
  <si>
    <t>Utilidad neta</t>
  </si>
  <si>
    <t>Margen neto</t>
  </si>
  <si>
    <t>Margen operacional</t>
  </si>
  <si>
    <t>Al vender más productos de contado el margen bruto aumenta.</t>
  </si>
  <si>
    <t>Si el margen operacional disminuye es porque la empresa realizó unos pagos a los proveedores.</t>
  </si>
  <si>
    <t>Si la Utilidad Neta disminuye es porque la empresa repartió dividendos a los accionistas.</t>
  </si>
  <si>
    <t>Verdadero.</t>
  </si>
  <si>
    <t>Falso.</t>
  </si>
  <si>
    <t>Margen bruto</t>
  </si>
  <si>
    <t>Valores iniciales</t>
  </si>
  <si>
    <t>Para obtener una Utilidad Operacional igual a cero en el año 2020 (EBIT = 0), ¿cuál debería ser el cambio en los Costos de Ventas?</t>
  </si>
  <si>
    <t>Para obtener una Utilidad Operacional igual a cero en el año 2020 (EBIT = 0), ¿cuál debería ser el cambio en los Gastos de Ventas?</t>
  </si>
  <si>
    <t>Para obtener una Utilidad Operacional igual a cero en el año 2020 (EBIT = 0), ¿cuál debería ser el cambio en los Ingresos Operacionales?</t>
  </si>
  <si>
    <t>Ingresos Operacionales</t>
  </si>
  <si>
    <t>Costos de Ventas</t>
  </si>
  <si>
    <t>Gastos de Ventas</t>
  </si>
  <si>
    <t>Para obtener una Utilidad Neta igual a cero en el año 2020, ¿cuál debería ser el cambio en los Costos Financieros?</t>
  </si>
  <si>
    <t>Para obtener una Utilidad Neta igual a cero en el año 2020, ¿cuál debería ser el margen bruto?</t>
  </si>
  <si>
    <t>Para obtener una Utilidad Neta igual a cero en el año 2020, ¿cuál debería ser el margen operacional?</t>
  </si>
  <si>
    <t>Calcule el EBITDA para el año 2020:</t>
  </si>
  <si>
    <t>EBITDA</t>
  </si>
  <si>
    <t>Calcule el margen EBITDA para el año 2020:</t>
  </si>
  <si>
    <t>Margen EBITDA</t>
  </si>
  <si>
    <t>Para análisis de sensibilidad:</t>
  </si>
  <si>
    <t>La empresa del año 2019 al 2020 incrementó las ventas sacrificando el margen neto.</t>
  </si>
  <si>
    <t>¿Cuántes veces es el EBIT sobre los Costos Financieros para el año 2020?</t>
  </si>
  <si>
    <t>Veces</t>
  </si>
  <si>
    <t>Si el EBIT es 0,9 veces los Costos Financieros, la operación de la empresa no está generando lo suficiente para pagar los intereses.</t>
  </si>
  <si>
    <t>Depreciaciones y Amortizaciones año 2020</t>
  </si>
  <si>
    <t>De acuerdo con los Estados Financieros de la empresa, ¿ocurrió un reparto de dividendos en el año 2020? Justifique su respuesta.</t>
  </si>
  <si>
    <t>EBIT/Intereses</t>
  </si>
  <si>
    <t>Las cinco cuentas más grandes del año 2020 en el Balance General son:</t>
  </si>
  <si>
    <t>Calcule la deuda total que la empresa tiene con los bancos para los años 2019 y 2020 (cuentas financieras).</t>
  </si>
  <si>
    <t>¿Cuál de los siguientes es el mayor financiador de la empresa para 2020? (Única respuesta).</t>
  </si>
  <si>
    <t>Calcule el KTNO para los años 2019 y 2020 de la siguiente manera: Activos corrientes menos Pasivos corrientes.</t>
  </si>
  <si>
    <t>Calcule el KTNO para los años 2019 y 2020 (no incluir: Efectivo, cuentas financieras y en caso de existir activos mantenidos para la venta tampoco incluirlos).</t>
  </si>
  <si>
    <t>Que los activos de operación de corto plazo están totalmente financiados con obligaciones espontáneas de corto plazo y que la empresa usa poco los fondos generados por la operación.</t>
  </si>
  <si>
    <t>Que la empresa es muy conservadora y usa los fondos generados por la operación.</t>
  </si>
  <si>
    <t>Que la empresa es agresiva en cuanto al uso de los fondos generados por la operación y que la financiación con los pasivos espontáneos de corto plazo es mayor que los activos de corto plazo utilizados en la operación.</t>
  </si>
  <si>
    <t>¿Qué significa que el KTNO aumente para el siguiente año? (Única respuesta).</t>
  </si>
  <si>
    <t>Calcule el margen bruto, operacional y neto para los años 2019 y 2020:</t>
  </si>
  <si>
    <t>¿A cuál de las siguientes cuentas es más sensible la Utilidad Operacional de la empresa en el año 2020? (Única respuesta).</t>
  </si>
  <si>
    <t>¿A cuál de las siguientes cuentas es menos sensible la Utilidad Operacional de la empresa en el año 2020? (Única respuesta).</t>
  </si>
  <si>
    <t>¿A cuál de los siguientes márgenes es más sensible la Utilidad Neta de la empresa en el año 2020? (Única respuesta).</t>
  </si>
  <si>
    <t>No porque la suma de las cuentas Otras Reservas y Ganancias Acumuladas del Patrimonio aumentaron la Utilidad Neta generada en el período. Esto no quiere decir que en el año 2021 se repartan dividendos cuando estos Estados Financieros sean elaborados y presentados a los Accionistas.</t>
  </si>
  <si>
    <t>Valor hallado</t>
  </si>
  <si>
    <t>% cambio</t>
  </si>
  <si>
    <t>Incremento de las Utilidades Retenidas 2020</t>
  </si>
  <si>
    <t>1.</t>
  </si>
  <si>
    <t>3.</t>
  </si>
  <si>
    <t>2.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</si>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</sst>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2"/>
      <color theme="9" tint="-0.499984740745262"/>
      <name val="Franklin Gothic Book"/>
      <family val="2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Calibri"/>
      <family val="2"/>
      <scheme val="minor"/>
    </font>
    <font>
      <b/>
      <sz val="12"/>
      <color theme="9" tint="-0.499984740745262"/>
      <name val="Franklin Gothic Book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">
    <xf numFmtId="0" fontId="0" fillId="0" borderId="0" xfId="0"/>
    <xf numFmtId="165" fontId="3" fillId="0" borderId="0" xfId="1" applyNumberFormat="1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vertical="center"/>
    </xf>
    <xf numFmtId="0" fontId="0" fillId="0" borderId="0" xfId="0" applyFill="1"/>
    <xf numFmtId="165" fontId="3" fillId="0" borderId="0" xfId="1" applyNumberFormat="1" applyFont="1" applyFill="1" applyBorder="1" applyAlignment="1">
      <alignment vertical="center" wrapText="1"/>
    </xf>
    <xf numFmtId="165" fontId="4" fillId="0" borderId="0" xfId="1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6" fontId="1" fillId="0" borderId="4" xfId="0" applyNumberFormat="1" applyFont="1" applyFill="1" applyBorder="1" applyAlignment="1">
      <alignment horizontal="center" vertical="center"/>
    </xf>
    <xf numFmtId="6" fontId="1" fillId="0" borderId="2" xfId="0" applyNumberFormat="1" applyFont="1" applyFill="1" applyBorder="1" applyAlignment="1">
      <alignment horizontal="center" vertical="center"/>
    </xf>
    <xf numFmtId="6" fontId="0" fillId="0" borderId="5" xfId="0" applyNumberFormat="1" applyFill="1" applyBorder="1" applyAlignment="1">
      <alignment horizontal="center" vertical="center"/>
    </xf>
    <xf numFmtId="6" fontId="5" fillId="0" borderId="3" xfId="0" applyNumberFormat="1" applyFont="1" applyFill="1" applyBorder="1" applyAlignment="1">
      <alignment horizontal="center" vertical="center"/>
    </xf>
    <xf numFmtId="1" fontId="4" fillId="0" borderId="4" xfId="1" applyNumberFormat="1" applyFont="1" applyFill="1" applyBorder="1" applyAlignment="1">
      <alignment horizontal="center" vertical="center"/>
    </xf>
    <xf numFmtId="6" fontId="5" fillId="0" borderId="1" xfId="0" applyNumberFormat="1" applyFont="1" applyFill="1" applyBorder="1" applyAlignment="1">
      <alignment horizontal="center" vertical="center"/>
    </xf>
    <xf numFmtId="6" fontId="0" fillId="0" borderId="0" xfId="0" applyNumberFormat="1" applyFill="1" applyAlignment="1">
      <alignment horizontal="center" vertical="center"/>
    </xf>
    <xf numFmtId="166" fontId="1" fillId="0" borderId="2" xfId="2" applyNumberFormat="1" applyFont="1" applyFill="1" applyBorder="1" applyAlignment="1">
      <alignment horizontal="center" vertical="center"/>
    </xf>
    <xf numFmtId="166" fontId="1" fillId="0" borderId="4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Alignment="1">
      <alignment horizontal="center" vertical="center"/>
    </xf>
    <xf numFmtId="10" fontId="0" fillId="0" borderId="0" xfId="2" applyNumberFormat="1" applyFont="1" applyFill="1"/>
    <xf numFmtId="165" fontId="4" fillId="0" borderId="0" xfId="1" applyNumberFormat="1" applyFont="1" applyFill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66" fontId="7" fillId="0" borderId="4" xfId="2" applyNumberFormat="1" applyFont="1" applyFill="1" applyBorder="1" applyAlignment="1">
      <alignment horizontal="center" vertical="center"/>
    </xf>
    <xf numFmtId="167" fontId="1" fillId="0" borderId="4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6" fontId="0" fillId="0" borderId="0" xfId="0" applyNumberFormat="1" applyFill="1"/>
  </cellXfs>
  <cellStyles count="3">
    <cellStyle name="Comma 28" xfId="1" xr:uid="{9A226486-25FB-470D-B5F4-28C8C6FA4B57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FCAB-F3C7-419D-BDFB-367A4361601B}">
  <dimension ref="A1:L213"/>
  <sheetViews>
    <sheetView showGridLines="0" tabSelected="1" zoomScale="145" zoomScaleNormal="145" workbookViewId="0">
      <selection activeCell="B1" sqref="B1:C1"/>
    </sheetView>
  </sheetViews>
  <sheetFormatPr baseColWidth="10" defaultRowHeight="15" x14ac:dyDescent="0.25"/>
  <cols>
    <col min="1" max="1" width="47.5703125" style="3" customWidth="1"/>
    <col min="2" max="3" width="18.7109375" style="3" customWidth="1"/>
    <col min="4" max="4" width="11.42578125" style="3"/>
    <col min="5" max="5" width="6.85546875" style="3" customWidth="1"/>
    <col min="6" max="6" width="21.85546875" style="3" customWidth="1"/>
    <col min="7" max="7" width="25.7109375" style="3" customWidth="1"/>
    <col min="8" max="8" width="24.42578125" style="3" customWidth="1"/>
    <col min="9" max="16384" width="11.42578125" style="3"/>
  </cols>
  <sheetData>
    <row r="1" spans="1:8" ht="16.5" x14ac:dyDescent="0.25">
      <c r="A1" s="1"/>
      <c r="B1" s="6" t="s">
        <v>0</v>
      </c>
      <c r="C1" s="7"/>
      <c r="E1" s="5" t="s">
        <v>136</v>
      </c>
      <c r="F1" s="2" t="s">
        <v>119</v>
      </c>
    </row>
    <row r="2" spans="1:8" ht="16.5" x14ac:dyDescent="0.25">
      <c r="A2" s="1"/>
      <c r="B2" s="8">
        <v>2020</v>
      </c>
      <c r="C2" s="8">
        <v>2019</v>
      </c>
      <c r="G2" s="1" t="s">
        <v>70</v>
      </c>
      <c r="H2" s="9">
        <f>+B28</f>
        <v>51802340</v>
      </c>
    </row>
    <row r="3" spans="1:8" ht="16.5" x14ac:dyDescent="0.25">
      <c r="A3" s="1" t="s">
        <v>1</v>
      </c>
      <c r="B3" s="10">
        <v>13474829</v>
      </c>
      <c r="C3" s="10">
        <v>10620685</v>
      </c>
      <c r="G3" s="1" t="s">
        <v>9</v>
      </c>
      <c r="H3" s="9">
        <f>+B13</f>
        <v>49681443</v>
      </c>
    </row>
    <row r="4" spans="1:8" ht="16.5" x14ac:dyDescent="0.25">
      <c r="A4" s="1" t="s">
        <v>2</v>
      </c>
      <c r="B4" s="10">
        <v>6454100</v>
      </c>
      <c r="C4" s="10">
        <v>6301862</v>
      </c>
      <c r="G4" s="1" t="s">
        <v>35</v>
      </c>
      <c r="H4" s="9">
        <f>+B41</f>
        <v>34264426</v>
      </c>
    </row>
    <row r="5" spans="1:8" ht="16.5" x14ac:dyDescent="0.25">
      <c r="A5" s="1" t="s">
        <v>3</v>
      </c>
      <c r="B5" s="10">
        <v>30641796</v>
      </c>
      <c r="C5" s="10">
        <v>27530459</v>
      </c>
      <c r="G5" s="1" t="s">
        <v>8</v>
      </c>
      <c r="H5" s="9">
        <f>+B12</f>
        <v>33010611</v>
      </c>
    </row>
    <row r="6" spans="1:8" ht="16.5" x14ac:dyDescent="0.25">
      <c r="A6" s="1" t="s">
        <v>4</v>
      </c>
      <c r="B6" s="10">
        <v>6334414</v>
      </c>
      <c r="C6" s="10">
        <v>6203382</v>
      </c>
      <c r="G6" s="1" t="s">
        <v>3</v>
      </c>
      <c r="H6" s="9">
        <f>+B5</f>
        <v>30641796</v>
      </c>
    </row>
    <row r="7" spans="1:8" ht="16.5" x14ac:dyDescent="0.25">
      <c r="A7" s="1" t="s">
        <v>5</v>
      </c>
      <c r="B7" s="10"/>
      <c r="C7" s="10"/>
      <c r="H7" s="11"/>
    </row>
    <row r="8" spans="1:8" ht="16.5" x14ac:dyDescent="0.25">
      <c r="A8" s="1" t="s">
        <v>6</v>
      </c>
      <c r="B8" s="10"/>
      <c r="C8" s="10"/>
      <c r="E8" s="5" t="s">
        <v>138</v>
      </c>
      <c r="F8" s="2" t="s">
        <v>120</v>
      </c>
    </row>
    <row r="9" spans="1:8" ht="16.5" x14ac:dyDescent="0.25">
      <c r="A9" s="1" t="s">
        <v>50</v>
      </c>
      <c r="B9" s="12"/>
      <c r="C9" s="12"/>
    </row>
    <row r="10" spans="1:8" ht="16.5" x14ac:dyDescent="0.25">
      <c r="A10" s="1" t="s">
        <v>49</v>
      </c>
      <c r="B10" s="10">
        <v>56905139</v>
      </c>
      <c r="C10" s="10">
        <v>50656388</v>
      </c>
      <c r="F10" s="1"/>
      <c r="G10" s="8">
        <v>2020</v>
      </c>
      <c r="H10" s="13">
        <v>2019</v>
      </c>
    </row>
    <row r="11" spans="1:8" ht="16.5" x14ac:dyDescent="0.25">
      <c r="A11" s="2" t="s">
        <v>7</v>
      </c>
      <c r="B11" s="12">
        <f>SUM(B9:B10)</f>
        <v>56905139</v>
      </c>
      <c r="C11" s="12">
        <f>SUM(C9:C10)</f>
        <v>50656388</v>
      </c>
      <c r="F11" s="1" t="s">
        <v>67</v>
      </c>
      <c r="G11" s="10">
        <f>+B30</f>
        <v>4404113</v>
      </c>
      <c r="H11" s="9">
        <f>+C30</f>
        <v>4489396</v>
      </c>
    </row>
    <row r="12" spans="1:8" ht="16.5" x14ac:dyDescent="0.25">
      <c r="A12" s="1" t="s">
        <v>8</v>
      </c>
      <c r="B12" s="10">
        <v>33010611</v>
      </c>
      <c r="C12" s="10">
        <v>25660941</v>
      </c>
      <c r="F12" s="1" t="s">
        <v>68</v>
      </c>
      <c r="G12" s="10">
        <f>+B41</f>
        <v>34264426</v>
      </c>
      <c r="H12" s="9">
        <f>+C41</f>
        <v>28137179</v>
      </c>
    </row>
    <row r="13" spans="1:8" ht="16.5" x14ac:dyDescent="0.25">
      <c r="A13" s="1" t="s">
        <v>9</v>
      </c>
      <c r="B13" s="10">
        <v>49681443</v>
      </c>
      <c r="C13" s="10">
        <v>46412843</v>
      </c>
      <c r="F13" s="2" t="s">
        <v>69</v>
      </c>
      <c r="G13" s="12">
        <f>SUM(G11:G12)</f>
        <v>38668539</v>
      </c>
      <c r="H13" s="14">
        <f>SUM(H11:H12)</f>
        <v>32626575</v>
      </c>
    </row>
    <row r="14" spans="1:8" ht="16.5" x14ac:dyDescent="0.25">
      <c r="A14" s="1" t="s">
        <v>10</v>
      </c>
      <c r="B14" s="10">
        <v>3257214</v>
      </c>
      <c r="C14" s="10">
        <v>3211841</v>
      </c>
      <c r="F14" s="1"/>
      <c r="H14" s="15"/>
    </row>
    <row r="15" spans="1:8" ht="16.5" x14ac:dyDescent="0.25">
      <c r="A15" s="1" t="s">
        <v>11</v>
      </c>
      <c r="B15" s="10"/>
      <c r="C15" s="10"/>
      <c r="E15" s="5" t="s">
        <v>137</v>
      </c>
      <c r="F15" s="2" t="s">
        <v>121</v>
      </c>
      <c r="H15" s="15"/>
    </row>
    <row r="16" spans="1:8" ht="16.5" x14ac:dyDescent="0.25">
      <c r="A16" s="1" t="s">
        <v>12</v>
      </c>
      <c r="B16" s="10"/>
      <c r="C16" s="10"/>
      <c r="F16" s="1"/>
      <c r="G16" s="1" t="s">
        <v>71</v>
      </c>
      <c r="H16" s="15"/>
    </row>
    <row r="17" spans="1:8" ht="16.5" x14ac:dyDescent="0.25">
      <c r="A17" s="1" t="s">
        <v>13</v>
      </c>
      <c r="B17" s="10"/>
      <c r="C17" s="10"/>
      <c r="F17" s="1"/>
      <c r="G17" s="1" t="s">
        <v>72</v>
      </c>
      <c r="H17" s="15"/>
    </row>
    <row r="18" spans="1:8" ht="16.5" x14ac:dyDescent="0.25">
      <c r="A18" s="1" t="s">
        <v>14</v>
      </c>
      <c r="B18" s="10"/>
      <c r="C18" s="10"/>
      <c r="E18" s="5"/>
      <c r="G18" s="1" t="s">
        <v>73</v>
      </c>
      <c r="H18" s="15"/>
    </row>
    <row r="19" spans="1:8" ht="16.5" x14ac:dyDescent="0.25">
      <c r="A19" s="1" t="s">
        <v>15</v>
      </c>
      <c r="B19" s="10">
        <v>11743579</v>
      </c>
      <c r="C19" s="10">
        <v>11609324</v>
      </c>
      <c r="E19" s="5"/>
      <c r="G19" s="1" t="s">
        <v>74</v>
      </c>
      <c r="H19" s="15"/>
    </row>
    <row r="20" spans="1:8" ht="16.5" x14ac:dyDescent="0.25">
      <c r="A20" s="1" t="s">
        <v>16</v>
      </c>
      <c r="B20" s="10"/>
      <c r="C20" s="10"/>
      <c r="E20" s="5"/>
      <c r="H20" s="15"/>
    </row>
    <row r="21" spans="1:8" ht="16.5" x14ac:dyDescent="0.25">
      <c r="A21" s="1" t="s">
        <v>17</v>
      </c>
      <c r="B21" s="10"/>
      <c r="C21" s="10"/>
      <c r="E21" s="5"/>
      <c r="G21" s="8">
        <v>2020</v>
      </c>
      <c r="H21" s="13">
        <v>2019</v>
      </c>
    </row>
    <row r="22" spans="1:8" ht="16.5" x14ac:dyDescent="0.25">
      <c r="A22" s="1" t="s">
        <v>18</v>
      </c>
      <c r="B22" s="10"/>
      <c r="C22" s="10"/>
      <c r="E22" s="5"/>
      <c r="F22" s="1" t="s">
        <v>60</v>
      </c>
      <c r="G22" s="10">
        <f>++B4+B5+B6-B25-B26-B28-B29-B31</f>
        <v>-11009351</v>
      </c>
      <c r="H22" s="9">
        <f>++C4+C5+C6-C25-C26-C28-C29-C31</f>
        <v>-12761203</v>
      </c>
    </row>
    <row r="23" spans="1:8" ht="16.5" x14ac:dyDescent="0.25">
      <c r="A23" s="2" t="s">
        <v>19</v>
      </c>
      <c r="B23" s="12">
        <f>SUM(B12:B22)</f>
        <v>97692847</v>
      </c>
      <c r="C23" s="12">
        <f t="shared" ref="C23" si="0">SUM(C12:C22)</f>
        <v>86894949</v>
      </c>
      <c r="E23" s="5"/>
      <c r="F23" s="1" t="s">
        <v>51</v>
      </c>
      <c r="G23" s="10">
        <f>+B3+B4+B5+B6-B25-B26-B28-B29-B31</f>
        <v>2465478</v>
      </c>
      <c r="H23" s="9">
        <f>+C3+C4+C5+C6-C25-C26-C28-C29-C31</f>
        <v>-2140518</v>
      </c>
    </row>
    <row r="24" spans="1:8" ht="16.5" x14ac:dyDescent="0.25">
      <c r="A24" s="2" t="s">
        <v>20</v>
      </c>
      <c r="B24" s="12">
        <f>+B11+B23</f>
        <v>154597986</v>
      </c>
      <c r="C24" s="12">
        <f t="shared" ref="C24" si="1">+C11+C23</f>
        <v>137551337</v>
      </c>
      <c r="E24" s="5"/>
      <c r="F24" s="1" t="s">
        <v>62</v>
      </c>
      <c r="G24" s="10">
        <f>+B11-B34</f>
        <v>-1938635</v>
      </c>
      <c r="H24" s="9">
        <f>+C11-C34</f>
        <v>-6629914</v>
      </c>
    </row>
    <row r="25" spans="1:8" ht="16.5" x14ac:dyDescent="0.25">
      <c r="A25" s="1" t="s">
        <v>21</v>
      </c>
      <c r="B25" s="10">
        <v>1905658</v>
      </c>
      <c r="C25" s="10">
        <v>1731401</v>
      </c>
      <c r="E25" s="5"/>
      <c r="F25" s="1"/>
    </row>
    <row r="26" spans="1:8" ht="16.5" x14ac:dyDescent="0.25">
      <c r="A26" s="1" t="s">
        <v>22</v>
      </c>
      <c r="B26" s="10"/>
      <c r="C26" s="10"/>
      <c r="E26" s="5"/>
      <c r="F26" s="1"/>
    </row>
    <row r="27" spans="1:8" ht="16.5" x14ac:dyDescent="0.25">
      <c r="A27" s="1" t="s">
        <v>23</v>
      </c>
      <c r="B27" s="12">
        <f>SUM(B25:B26)</f>
        <v>1905658</v>
      </c>
      <c r="C27" s="12">
        <f t="shared" ref="C27" si="2">SUM(C25:C26)</f>
        <v>1731401</v>
      </c>
      <c r="E27" s="5"/>
    </row>
    <row r="28" spans="1:8" ht="16.5" x14ac:dyDescent="0.25">
      <c r="A28" s="1" t="s">
        <v>24</v>
      </c>
      <c r="B28" s="10">
        <v>51802340</v>
      </c>
      <c r="C28" s="10">
        <v>50433296</v>
      </c>
      <c r="E28" s="5" t="s">
        <v>139</v>
      </c>
      <c r="F28" s="2" t="s">
        <v>122</v>
      </c>
    </row>
    <row r="29" spans="1:8" ht="16.5" x14ac:dyDescent="0.25">
      <c r="A29" s="1" t="s">
        <v>25</v>
      </c>
      <c r="B29" s="10"/>
      <c r="C29" s="10"/>
      <c r="E29" s="5"/>
      <c r="F29" s="1"/>
      <c r="G29" s="8">
        <v>2020</v>
      </c>
      <c r="H29" s="13">
        <v>2019</v>
      </c>
    </row>
    <row r="30" spans="1:8" ht="16.5" x14ac:dyDescent="0.25">
      <c r="A30" s="1" t="s">
        <v>26</v>
      </c>
      <c r="B30" s="10">
        <v>4404113</v>
      </c>
      <c r="C30" s="10">
        <v>4489396</v>
      </c>
      <c r="E30" s="5"/>
      <c r="F30" s="1" t="s">
        <v>51</v>
      </c>
      <c r="G30" s="10">
        <f>+G24</f>
        <v>-1938635</v>
      </c>
      <c r="H30" s="9">
        <f>+H24</f>
        <v>-6629914</v>
      </c>
    </row>
    <row r="31" spans="1:8" ht="16.5" x14ac:dyDescent="0.25">
      <c r="A31" s="1" t="s">
        <v>27</v>
      </c>
      <c r="B31" s="10">
        <v>731663</v>
      </c>
      <c r="C31" s="10">
        <v>632209</v>
      </c>
      <c r="E31" s="5"/>
      <c r="F31" s="1"/>
    </row>
    <row r="32" spans="1:8" ht="16.5" x14ac:dyDescent="0.25">
      <c r="A32" s="1" t="s">
        <v>47</v>
      </c>
      <c r="B32" s="12">
        <f>SUM(B27:B31)</f>
        <v>58843774</v>
      </c>
      <c r="C32" s="12">
        <f>SUM(C27:C31)</f>
        <v>57286302</v>
      </c>
      <c r="E32" s="5"/>
    </row>
    <row r="33" spans="1:8" ht="16.5" x14ac:dyDescent="0.25">
      <c r="A33" s="1" t="s">
        <v>48</v>
      </c>
      <c r="B33" s="10"/>
      <c r="C33" s="10"/>
      <c r="E33" s="5" t="s">
        <v>140</v>
      </c>
      <c r="F33" s="2" t="s">
        <v>123</v>
      </c>
    </row>
    <row r="34" spans="1:8" ht="16.5" x14ac:dyDescent="0.25">
      <c r="A34" s="2" t="s">
        <v>28</v>
      </c>
      <c r="B34" s="12">
        <f>SUM(B32:B33)</f>
        <v>58843774</v>
      </c>
      <c r="C34" s="12">
        <f t="shared" ref="C34" si="3">SUM(C32:C33)</f>
        <v>57286302</v>
      </c>
      <c r="E34" s="5"/>
      <c r="G34" s="8">
        <v>2020</v>
      </c>
      <c r="H34" s="13">
        <v>2019</v>
      </c>
    </row>
    <row r="35" spans="1:8" ht="16.5" x14ac:dyDescent="0.25">
      <c r="A35" s="1" t="s">
        <v>29</v>
      </c>
      <c r="B35" s="10"/>
      <c r="C35" s="10"/>
      <c r="E35" s="5"/>
      <c r="F35" s="1" t="s">
        <v>51</v>
      </c>
      <c r="G35" s="10">
        <f>+G22</f>
        <v>-11009351</v>
      </c>
      <c r="H35" s="9">
        <f>+H22</f>
        <v>-12761203</v>
      </c>
    </row>
    <row r="36" spans="1:8" ht="16.5" x14ac:dyDescent="0.25">
      <c r="A36" s="1" t="s">
        <v>30</v>
      </c>
      <c r="B36" s="10"/>
      <c r="C36" s="10"/>
      <c r="E36" s="5"/>
      <c r="F36" s="1"/>
    </row>
    <row r="37" spans="1:8" ht="16.5" x14ac:dyDescent="0.25">
      <c r="A37" s="1" t="s">
        <v>31</v>
      </c>
      <c r="B37" s="12">
        <f>SUM(B35:B36)</f>
        <v>0</v>
      </c>
      <c r="C37" s="12">
        <f t="shared" ref="C37" si="4">SUM(C35:C36)</f>
        <v>0</v>
      </c>
      <c r="E37" s="5"/>
    </row>
    <row r="38" spans="1:8" ht="16.5" x14ac:dyDescent="0.25">
      <c r="A38" s="1" t="s">
        <v>32</v>
      </c>
      <c r="B38" s="10">
        <v>295657</v>
      </c>
      <c r="C38" s="10"/>
      <c r="E38" s="5" t="s">
        <v>141</v>
      </c>
      <c r="F38" s="2" t="s">
        <v>61</v>
      </c>
    </row>
    <row r="39" spans="1:8" ht="16.5" x14ac:dyDescent="0.25">
      <c r="A39" s="1" t="s">
        <v>33</v>
      </c>
      <c r="B39" s="10">
        <v>17055268</v>
      </c>
      <c r="C39" s="10">
        <v>15937184</v>
      </c>
      <c r="E39" s="5"/>
      <c r="F39" s="1"/>
      <c r="G39" s="8">
        <v>2020</v>
      </c>
      <c r="H39" s="13">
        <v>2019</v>
      </c>
    </row>
    <row r="40" spans="1:8" ht="16.5" x14ac:dyDescent="0.25">
      <c r="A40" s="1" t="s">
        <v>34</v>
      </c>
      <c r="B40" s="10"/>
      <c r="C40" s="10"/>
      <c r="E40" s="5"/>
      <c r="F40" s="1" t="s">
        <v>51</v>
      </c>
      <c r="G40" s="10">
        <f>+G23</f>
        <v>2465478</v>
      </c>
      <c r="H40" s="9">
        <f>+H23</f>
        <v>-2140518</v>
      </c>
    </row>
    <row r="41" spans="1:8" ht="16.5" x14ac:dyDescent="0.25">
      <c r="A41" s="1" t="s">
        <v>35</v>
      </c>
      <c r="B41" s="10">
        <v>34264426</v>
      </c>
      <c r="C41" s="10">
        <v>28137179</v>
      </c>
      <c r="E41" s="5"/>
      <c r="F41" s="1"/>
    </row>
    <row r="42" spans="1:8" ht="16.5" x14ac:dyDescent="0.25">
      <c r="A42" s="1" t="s">
        <v>36</v>
      </c>
      <c r="B42" s="10"/>
      <c r="C42" s="10"/>
      <c r="E42" s="5" t="s">
        <v>142</v>
      </c>
      <c r="F42" s="2" t="s">
        <v>54</v>
      </c>
    </row>
    <row r="43" spans="1:8" ht="16.5" x14ac:dyDescent="0.25">
      <c r="A43" s="2" t="s">
        <v>37</v>
      </c>
      <c r="B43" s="12">
        <f>SUM(B37:B42)</f>
        <v>51615351</v>
      </c>
      <c r="C43" s="12">
        <f t="shared" ref="C43" si="5">SUM(C37:C42)</f>
        <v>44074363</v>
      </c>
      <c r="E43" s="5"/>
      <c r="F43" s="2"/>
      <c r="G43" s="1" t="s">
        <v>52</v>
      </c>
    </row>
    <row r="44" spans="1:8" ht="16.5" x14ac:dyDescent="0.25">
      <c r="A44" s="2" t="s">
        <v>38</v>
      </c>
      <c r="B44" s="12">
        <f>+B34+B43</f>
        <v>110459125</v>
      </c>
      <c r="C44" s="12">
        <f t="shared" ref="C44" si="6">+C34+C43</f>
        <v>101360665</v>
      </c>
      <c r="E44" s="5"/>
      <c r="F44" s="2"/>
      <c r="G44" s="2" t="s">
        <v>124</v>
      </c>
    </row>
    <row r="45" spans="1:8" ht="16.5" x14ac:dyDescent="0.25">
      <c r="A45" s="1" t="s">
        <v>39</v>
      </c>
      <c r="B45" s="10">
        <v>2000000</v>
      </c>
      <c r="C45" s="10">
        <v>2000000</v>
      </c>
      <c r="E45" s="5"/>
      <c r="F45" s="2"/>
      <c r="G45" s="1" t="s">
        <v>55</v>
      </c>
    </row>
    <row r="46" spans="1:8" ht="16.5" x14ac:dyDescent="0.25">
      <c r="A46" s="1" t="s">
        <v>40</v>
      </c>
      <c r="B46" s="10">
        <v>3795156</v>
      </c>
      <c r="C46" s="10">
        <v>3795156</v>
      </c>
      <c r="E46" s="5"/>
      <c r="F46" s="2"/>
      <c r="G46" s="1" t="s">
        <v>56</v>
      </c>
    </row>
    <row r="47" spans="1:8" ht="16.5" x14ac:dyDescent="0.25">
      <c r="A47" s="1" t="s">
        <v>41</v>
      </c>
      <c r="B47" s="10"/>
      <c r="C47" s="10"/>
      <c r="E47" s="5"/>
      <c r="F47" s="2"/>
    </row>
    <row r="48" spans="1:8" ht="16.5" x14ac:dyDescent="0.25">
      <c r="A48" s="1" t="s">
        <v>42</v>
      </c>
      <c r="B48" s="10"/>
      <c r="C48" s="10"/>
      <c r="E48" s="5" t="s">
        <v>143</v>
      </c>
      <c r="F48" s="2" t="s">
        <v>53</v>
      </c>
    </row>
    <row r="49" spans="1:8" ht="16.5" x14ac:dyDescent="0.25">
      <c r="A49" s="1" t="s">
        <v>43</v>
      </c>
      <c r="B49" s="10">
        <v>13425353</v>
      </c>
      <c r="C49" s="10">
        <v>11093346</v>
      </c>
      <c r="E49" s="5"/>
      <c r="F49" s="2"/>
      <c r="G49" s="1" t="s">
        <v>125</v>
      </c>
    </row>
    <row r="50" spans="1:8" ht="16.5" x14ac:dyDescent="0.25">
      <c r="A50" s="1" t="s">
        <v>44</v>
      </c>
      <c r="B50" s="10">
        <v>24918352</v>
      </c>
      <c r="C50" s="10">
        <v>19302170</v>
      </c>
      <c r="E50" s="5"/>
      <c r="F50" s="2"/>
      <c r="G50" s="1" t="s">
        <v>57</v>
      </c>
    </row>
    <row r="51" spans="1:8" ht="16.5" x14ac:dyDescent="0.25">
      <c r="A51" s="2" t="s">
        <v>45</v>
      </c>
      <c r="B51" s="12">
        <f>SUM(B45:B50)</f>
        <v>44138861</v>
      </c>
      <c r="C51" s="12">
        <f t="shared" ref="C51" si="7">SUM(C45:C50)</f>
        <v>36190672</v>
      </c>
      <c r="E51" s="5"/>
      <c r="F51" s="2"/>
      <c r="G51" s="2" t="s">
        <v>126</v>
      </c>
    </row>
    <row r="52" spans="1:8" ht="16.5" x14ac:dyDescent="0.25">
      <c r="A52" s="2" t="s">
        <v>46</v>
      </c>
      <c r="B52" s="12">
        <f>+B51+B44</f>
        <v>154597986</v>
      </c>
      <c r="C52" s="12">
        <f t="shared" ref="C52" si="8">+C51+C44</f>
        <v>137551337</v>
      </c>
      <c r="E52" s="5"/>
      <c r="F52" s="2"/>
      <c r="G52" s="1" t="s">
        <v>58</v>
      </c>
    </row>
    <row r="53" spans="1:8" ht="16.5" x14ac:dyDescent="0.25">
      <c r="B53" s="26"/>
      <c r="C53" s="26"/>
      <c r="E53" s="5"/>
      <c r="F53" s="2"/>
      <c r="G53" s="1" t="s">
        <v>59</v>
      </c>
    </row>
    <row r="54" spans="1:8" ht="16.5" x14ac:dyDescent="0.25">
      <c r="B54" s="26"/>
      <c r="C54" s="26"/>
      <c r="E54" s="5"/>
      <c r="F54" s="2"/>
    </row>
    <row r="55" spans="1:8" ht="16.5" x14ac:dyDescent="0.25">
      <c r="C55" s="19"/>
      <c r="E55" s="5" t="s">
        <v>144</v>
      </c>
      <c r="F55" s="2" t="s">
        <v>127</v>
      </c>
    </row>
    <row r="56" spans="1:8" ht="16.5" x14ac:dyDescent="0.25">
      <c r="A56" s="1"/>
      <c r="B56" s="6" t="s">
        <v>0</v>
      </c>
      <c r="C56" s="7"/>
      <c r="E56" s="5"/>
      <c r="F56" s="2"/>
      <c r="G56" s="2" t="s">
        <v>63</v>
      </c>
    </row>
    <row r="57" spans="1:8" ht="16.5" x14ac:dyDescent="0.25">
      <c r="A57" s="1"/>
      <c r="B57" s="8">
        <v>2020</v>
      </c>
      <c r="C57" s="8">
        <v>2019</v>
      </c>
      <c r="E57" s="5"/>
      <c r="F57" s="2"/>
      <c r="G57" s="1" t="s">
        <v>64</v>
      </c>
    </row>
    <row r="58" spans="1:8" ht="16.5" x14ac:dyDescent="0.25">
      <c r="A58" s="1" t="s">
        <v>84</v>
      </c>
      <c r="B58" s="10">
        <v>414219785</v>
      </c>
      <c r="C58" s="10">
        <v>384684517</v>
      </c>
      <c r="E58" s="5"/>
      <c r="F58" s="2"/>
      <c r="G58" s="1" t="s">
        <v>65</v>
      </c>
    </row>
    <row r="59" spans="1:8" ht="16.5" x14ac:dyDescent="0.25">
      <c r="A59" s="1" t="s">
        <v>75</v>
      </c>
      <c r="B59" s="10">
        <v>326459104</v>
      </c>
      <c r="C59" s="10">
        <v>306083749</v>
      </c>
      <c r="E59" s="5"/>
      <c r="F59" s="1"/>
      <c r="G59" s="1" t="s">
        <v>66</v>
      </c>
    </row>
    <row r="60" spans="1:8" ht="16.5" x14ac:dyDescent="0.25">
      <c r="A60" s="2" t="s">
        <v>85</v>
      </c>
      <c r="B60" s="12">
        <f>+B58-B59</f>
        <v>87760681</v>
      </c>
      <c r="C60" s="12">
        <f>+C58-C59</f>
        <v>78600768</v>
      </c>
      <c r="E60" s="5"/>
      <c r="F60" s="1"/>
    </row>
    <row r="61" spans="1:8" ht="16.5" x14ac:dyDescent="0.25">
      <c r="A61" s="1" t="s">
        <v>76</v>
      </c>
      <c r="B61" s="10">
        <v>7142089</v>
      </c>
      <c r="C61" s="10">
        <v>3735383</v>
      </c>
      <c r="E61" s="5"/>
      <c r="F61" s="1"/>
    </row>
    <row r="62" spans="1:8" ht="16.5" x14ac:dyDescent="0.25">
      <c r="A62" s="1" t="s">
        <v>77</v>
      </c>
      <c r="B62" s="10">
        <v>73350136</v>
      </c>
      <c r="C62" s="10">
        <v>66675523</v>
      </c>
      <c r="E62" s="5"/>
    </row>
    <row r="63" spans="1:8" ht="16.5" x14ac:dyDescent="0.25">
      <c r="A63" s="1" t="s">
        <v>78</v>
      </c>
      <c r="B63" s="10">
        <v>4428051</v>
      </c>
      <c r="C63" s="10">
        <v>4443572</v>
      </c>
      <c r="E63" s="5" t="s">
        <v>145</v>
      </c>
      <c r="F63" s="2" t="s">
        <v>128</v>
      </c>
    </row>
    <row r="64" spans="1:8" ht="16.5" x14ac:dyDescent="0.25">
      <c r="A64" s="1" t="s">
        <v>79</v>
      </c>
      <c r="B64" s="10">
        <v>450596</v>
      </c>
      <c r="C64" s="10">
        <v>799715</v>
      </c>
      <c r="E64" s="5"/>
      <c r="F64" s="1"/>
      <c r="G64" s="8">
        <v>2020</v>
      </c>
      <c r="H64" s="13">
        <v>2019</v>
      </c>
    </row>
    <row r="65" spans="1:8" ht="16.5" x14ac:dyDescent="0.25">
      <c r="A65" s="1" t="s">
        <v>80</v>
      </c>
      <c r="B65" s="10"/>
      <c r="C65" s="10"/>
      <c r="E65" s="5"/>
      <c r="F65" s="1" t="s">
        <v>96</v>
      </c>
      <c r="G65" s="16">
        <f>+B60/B58</f>
        <v>0.21186984344555149</v>
      </c>
      <c r="H65" s="17">
        <f>+C60/C58</f>
        <v>0.20432527051771102</v>
      </c>
    </row>
    <row r="66" spans="1:8" ht="16.5" x14ac:dyDescent="0.25">
      <c r="A66" s="2" t="s">
        <v>86</v>
      </c>
      <c r="B66" s="12">
        <f>+B60+B61-B62-B63-B64+B65</f>
        <v>16673987</v>
      </c>
      <c r="C66" s="12">
        <f>+C60+C61-C62-C63-C64+C65</f>
        <v>10417341</v>
      </c>
      <c r="E66" s="5"/>
      <c r="F66" s="1" t="s">
        <v>90</v>
      </c>
      <c r="G66" s="16">
        <f>+B66/B58</f>
        <v>4.0253960829031862E-2</v>
      </c>
      <c r="H66" s="17">
        <f>+C66/C58</f>
        <v>2.7080219087684258E-2</v>
      </c>
    </row>
    <row r="67" spans="1:8" ht="16.5" x14ac:dyDescent="0.25">
      <c r="A67" s="1" t="s">
        <v>81</v>
      </c>
      <c r="B67" s="10">
        <v>331535</v>
      </c>
      <c r="C67" s="10">
        <v>167408</v>
      </c>
      <c r="E67" s="5"/>
      <c r="F67" s="1" t="s">
        <v>89</v>
      </c>
      <c r="G67" s="16">
        <f>+B71/B58</f>
        <v>1.9188337418503561E-2</v>
      </c>
      <c r="H67" s="17">
        <f>+C71/C58</f>
        <v>6.0621285675503287E-3</v>
      </c>
    </row>
    <row r="68" spans="1:8" ht="16.5" x14ac:dyDescent="0.25">
      <c r="A68" s="1" t="s">
        <v>82</v>
      </c>
      <c r="B68" s="10">
        <v>6916845</v>
      </c>
      <c r="C68" s="10">
        <v>6935685</v>
      </c>
      <c r="E68" s="5"/>
      <c r="F68" s="1"/>
      <c r="G68" s="18"/>
      <c r="H68" s="18"/>
    </row>
    <row r="69" spans="1:8" ht="16.5" x14ac:dyDescent="0.25">
      <c r="A69" s="2" t="s">
        <v>87</v>
      </c>
      <c r="B69" s="12">
        <f>+B66+B67-B68</f>
        <v>10088677</v>
      </c>
      <c r="C69" s="12">
        <f>+C66+C67-C68</f>
        <v>3649064</v>
      </c>
      <c r="E69" s="5"/>
      <c r="F69" s="1"/>
      <c r="G69" s="18"/>
      <c r="H69" s="18"/>
    </row>
    <row r="70" spans="1:8" ht="16.5" x14ac:dyDescent="0.25">
      <c r="A70" s="1" t="s">
        <v>83</v>
      </c>
      <c r="B70" s="10">
        <v>2140488</v>
      </c>
      <c r="C70" s="10">
        <v>1317057</v>
      </c>
      <c r="E70" s="5" t="s">
        <v>146</v>
      </c>
      <c r="F70" s="2" t="s">
        <v>112</v>
      </c>
      <c r="G70" s="18"/>
      <c r="H70" s="18"/>
    </row>
    <row r="71" spans="1:8" ht="16.5" x14ac:dyDescent="0.25">
      <c r="A71" s="2" t="s">
        <v>88</v>
      </c>
      <c r="B71" s="12">
        <f>+B69-B70</f>
        <v>7948189</v>
      </c>
      <c r="C71" s="12">
        <f>+C69-C70</f>
        <v>2332007</v>
      </c>
      <c r="E71" s="5"/>
      <c r="F71" s="2"/>
      <c r="G71" s="1" t="s">
        <v>95</v>
      </c>
      <c r="H71" s="18"/>
    </row>
    <row r="72" spans="1:8" ht="16.5" x14ac:dyDescent="0.25">
      <c r="B72" s="19"/>
      <c r="C72" s="19"/>
      <c r="E72" s="5"/>
      <c r="F72" s="2"/>
      <c r="G72" s="1"/>
    </row>
    <row r="73" spans="1:8" ht="16.5" x14ac:dyDescent="0.25">
      <c r="A73" s="1" t="s">
        <v>116</v>
      </c>
      <c r="B73" s="10">
        <v>5266447</v>
      </c>
      <c r="C73" s="19"/>
      <c r="E73" s="5" t="s">
        <v>147</v>
      </c>
      <c r="F73" s="2" t="s">
        <v>91</v>
      </c>
      <c r="G73" s="1"/>
    </row>
    <row r="74" spans="1:8" ht="16.5" x14ac:dyDescent="0.25">
      <c r="B74" s="19"/>
      <c r="C74" s="19"/>
      <c r="E74" s="5"/>
      <c r="F74" s="2"/>
      <c r="G74" s="1" t="s">
        <v>95</v>
      </c>
    </row>
    <row r="75" spans="1:8" ht="16.5" x14ac:dyDescent="0.25">
      <c r="A75" s="20" t="s">
        <v>111</v>
      </c>
      <c r="B75" s="20"/>
      <c r="C75" s="20"/>
      <c r="E75" s="5" t="s">
        <v>148</v>
      </c>
      <c r="F75" s="2" t="s">
        <v>92</v>
      </c>
      <c r="G75" s="1"/>
    </row>
    <row r="76" spans="1:8" ht="16.5" x14ac:dyDescent="0.25">
      <c r="A76" s="1"/>
      <c r="B76" s="6" t="s">
        <v>0</v>
      </c>
      <c r="C76" s="7"/>
      <c r="E76" s="5"/>
      <c r="F76" s="2"/>
      <c r="G76" s="1" t="s">
        <v>95</v>
      </c>
    </row>
    <row r="77" spans="1:8" ht="16.5" x14ac:dyDescent="0.25">
      <c r="A77" s="1"/>
      <c r="B77" s="8">
        <v>2020</v>
      </c>
      <c r="C77" s="8">
        <v>2019</v>
      </c>
      <c r="E77" s="5" t="s">
        <v>149</v>
      </c>
      <c r="F77" s="2" t="s">
        <v>93</v>
      </c>
      <c r="G77" s="1"/>
    </row>
    <row r="78" spans="1:8" ht="16.5" x14ac:dyDescent="0.25">
      <c r="A78" s="1" t="s">
        <v>84</v>
      </c>
      <c r="B78" s="10">
        <v>414219785</v>
      </c>
      <c r="C78" s="10">
        <v>384684517</v>
      </c>
      <c r="E78" s="5"/>
      <c r="F78" s="2"/>
      <c r="G78" s="1" t="s">
        <v>95</v>
      </c>
    </row>
    <row r="79" spans="1:8" ht="16.5" x14ac:dyDescent="0.25">
      <c r="A79" s="1" t="s">
        <v>75</v>
      </c>
      <c r="B79" s="10">
        <v>326459104</v>
      </c>
      <c r="C79" s="10">
        <v>306083749</v>
      </c>
      <c r="E79" s="5"/>
      <c r="F79" s="1"/>
    </row>
    <row r="80" spans="1:8" ht="16.5" x14ac:dyDescent="0.25">
      <c r="A80" s="2" t="s">
        <v>85</v>
      </c>
      <c r="B80" s="12">
        <f>+B78-B79</f>
        <v>87760681</v>
      </c>
      <c r="C80" s="12">
        <f>+C78-C79</f>
        <v>78600768</v>
      </c>
      <c r="E80" s="5" t="s">
        <v>150</v>
      </c>
      <c r="F80" s="2" t="s">
        <v>98</v>
      </c>
    </row>
    <row r="81" spans="1:8" ht="16.5" x14ac:dyDescent="0.25">
      <c r="A81" s="1" t="s">
        <v>76</v>
      </c>
      <c r="B81" s="10">
        <v>7142089</v>
      </c>
      <c r="C81" s="10">
        <v>3735383</v>
      </c>
      <c r="E81" s="5"/>
      <c r="F81" s="1"/>
      <c r="G81" s="13">
        <v>2020</v>
      </c>
      <c r="H81" s="21"/>
    </row>
    <row r="82" spans="1:8" ht="16.5" x14ac:dyDescent="0.25">
      <c r="A82" s="1" t="s">
        <v>77</v>
      </c>
      <c r="B82" s="10">
        <v>73350136</v>
      </c>
      <c r="C82" s="10">
        <v>66675523</v>
      </c>
      <c r="E82" s="5"/>
      <c r="F82" s="1" t="s">
        <v>97</v>
      </c>
      <c r="G82" s="9">
        <f>+B59</f>
        <v>326459104</v>
      </c>
    </row>
    <row r="83" spans="1:8" ht="16.5" x14ac:dyDescent="0.25">
      <c r="A83" s="1" t="s">
        <v>78</v>
      </c>
      <c r="B83" s="10">
        <v>4428051</v>
      </c>
      <c r="C83" s="10">
        <v>4443572</v>
      </c>
      <c r="E83" s="5"/>
      <c r="F83" s="1" t="s">
        <v>133</v>
      </c>
      <c r="G83" s="9">
        <v>343133091</v>
      </c>
    </row>
    <row r="84" spans="1:8" ht="16.5" x14ac:dyDescent="0.25">
      <c r="A84" s="1" t="s">
        <v>79</v>
      </c>
      <c r="B84" s="10">
        <v>450596</v>
      </c>
      <c r="C84" s="10">
        <v>799715</v>
      </c>
      <c r="E84" s="5"/>
      <c r="F84" s="2" t="s">
        <v>134</v>
      </c>
      <c r="G84" s="22">
        <f>+G83/G82-1</f>
        <v>5.1075270365258385E-2</v>
      </c>
    </row>
    <row r="85" spans="1:8" ht="16.5" x14ac:dyDescent="0.25">
      <c r="A85" s="1" t="s">
        <v>80</v>
      </c>
      <c r="B85" s="10"/>
      <c r="C85" s="10"/>
      <c r="E85" s="5"/>
    </row>
    <row r="86" spans="1:8" ht="16.5" x14ac:dyDescent="0.25">
      <c r="A86" s="2" t="s">
        <v>86</v>
      </c>
      <c r="B86" s="12">
        <f>+B80+B81-B82-B83-B84+B85</f>
        <v>16673987</v>
      </c>
      <c r="C86" s="12">
        <f>+C80+C81-C82-C83-C84+C85</f>
        <v>10417341</v>
      </c>
      <c r="E86" s="5" t="s">
        <v>151</v>
      </c>
      <c r="F86" s="2" t="s">
        <v>99</v>
      </c>
    </row>
    <row r="87" spans="1:8" ht="16.5" x14ac:dyDescent="0.25">
      <c r="A87" s="1" t="s">
        <v>81</v>
      </c>
      <c r="B87" s="10">
        <v>331535</v>
      </c>
      <c r="C87" s="10">
        <v>167408</v>
      </c>
      <c r="E87" s="5"/>
      <c r="F87" s="1"/>
      <c r="G87" s="13">
        <v>2020</v>
      </c>
    </row>
    <row r="88" spans="1:8" ht="16.5" x14ac:dyDescent="0.25">
      <c r="A88" s="1" t="s">
        <v>82</v>
      </c>
      <c r="B88" s="10">
        <v>6916845</v>
      </c>
      <c r="C88" s="10">
        <v>6935685</v>
      </c>
      <c r="E88" s="5"/>
      <c r="F88" s="1" t="s">
        <v>97</v>
      </c>
      <c r="G88" s="9">
        <f>+B62</f>
        <v>73350136</v>
      </c>
    </row>
    <row r="89" spans="1:8" ht="16.5" x14ac:dyDescent="0.25">
      <c r="A89" s="2" t="s">
        <v>87</v>
      </c>
      <c r="B89" s="12">
        <f>+B86+B87-B88</f>
        <v>10088677</v>
      </c>
      <c r="C89" s="12">
        <f>+C86+C87-C88</f>
        <v>3649064</v>
      </c>
      <c r="E89" s="5"/>
      <c r="F89" s="1" t="s">
        <v>133</v>
      </c>
      <c r="G89" s="9">
        <v>90024123</v>
      </c>
    </row>
    <row r="90" spans="1:8" ht="16.5" x14ac:dyDescent="0.25">
      <c r="A90" s="1" t="s">
        <v>83</v>
      </c>
      <c r="B90" s="10">
        <v>2140488</v>
      </c>
      <c r="C90" s="10">
        <v>1317057</v>
      </c>
      <c r="E90" s="5"/>
      <c r="F90" s="2" t="s">
        <v>134</v>
      </c>
      <c r="G90" s="22">
        <f>+G89/G88-1</f>
        <v>0.22732046468189226</v>
      </c>
    </row>
    <row r="91" spans="1:8" ht="16.5" x14ac:dyDescent="0.25">
      <c r="A91" s="2" t="s">
        <v>88</v>
      </c>
      <c r="B91" s="12">
        <f>+B89-B90</f>
        <v>7948189</v>
      </c>
      <c r="C91" s="12">
        <f>+C89-C90</f>
        <v>2332007</v>
      </c>
      <c r="E91" s="5"/>
      <c r="F91" s="1"/>
    </row>
    <row r="92" spans="1:8" ht="16.5" x14ac:dyDescent="0.25">
      <c r="E92" s="5"/>
    </row>
    <row r="93" spans="1:8" ht="16.5" x14ac:dyDescent="0.25">
      <c r="A93" s="1" t="s">
        <v>135</v>
      </c>
      <c r="B93" s="10">
        <f>+B50+B49-C49-C50</f>
        <v>7948189</v>
      </c>
      <c r="E93" s="5" t="s">
        <v>152</v>
      </c>
      <c r="F93" s="2" t="s">
        <v>100</v>
      </c>
    </row>
    <row r="94" spans="1:8" ht="16.5" x14ac:dyDescent="0.25">
      <c r="E94" s="5"/>
      <c r="F94" s="1"/>
      <c r="G94" s="13">
        <v>2020</v>
      </c>
    </row>
    <row r="95" spans="1:8" ht="16.5" x14ac:dyDescent="0.25">
      <c r="E95" s="5"/>
      <c r="F95" s="1" t="s">
        <v>97</v>
      </c>
      <c r="G95" s="9">
        <f>+B58</f>
        <v>414219785</v>
      </c>
    </row>
    <row r="96" spans="1:8" ht="16.5" x14ac:dyDescent="0.25">
      <c r="E96" s="5"/>
      <c r="F96" s="1" t="s">
        <v>133</v>
      </c>
      <c r="G96" s="9">
        <v>397545798</v>
      </c>
    </row>
    <row r="97" spans="5:7" ht="16.5" x14ac:dyDescent="0.25">
      <c r="E97" s="5"/>
      <c r="F97" s="2" t="s">
        <v>134</v>
      </c>
      <c r="G97" s="22">
        <f>+G96/G95-1</f>
        <v>-4.0253960829031876E-2</v>
      </c>
    </row>
    <row r="98" spans="5:7" ht="16.5" x14ac:dyDescent="0.25">
      <c r="E98" s="5"/>
      <c r="F98" s="1"/>
    </row>
    <row r="99" spans="5:7" ht="16.5" x14ac:dyDescent="0.25">
      <c r="E99" s="5" t="s">
        <v>153</v>
      </c>
      <c r="F99" s="2" t="s">
        <v>129</v>
      </c>
    </row>
    <row r="100" spans="5:7" ht="16.5" x14ac:dyDescent="0.25">
      <c r="E100" s="5"/>
      <c r="F100" s="1"/>
      <c r="G100" s="2" t="s">
        <v>101</v>
      </c>
    </row>
    <row r="101" spans="5:7" ht="16.5" x14ac:dyDescent="0.25">
      <c r="E101" s="5"/>
      <c r="F101" s="1"/>
      <c r="G101" s="1" t="s">
        <v>102</v>
      </c>
    </row>
    <row r="102" spans="5:7" ht="16.5" x14ac:dyDescent="0.25">
      <c r="E102" s="5"/>
      <c r="F102" s="1"/>
      <c r="G102" s="1" t="s">
        <v>103</v>
      </c>
    </row>
    <row r="103" spans="5:7" ht="16.5" x14ac:dyDescent="0.25">
      <c r="E103" s="5"/>
      <c r="F103" s="1"/>
    </row>
    <row r="104" spans="5:7" ht="16.5" x14ac:dyDescent="0.25">
      <c r="E104" s="5" t="s">
        <v>154</v>
      </c>
      <c r="F104" s="2" t="s">
        <v>130</v>
      </c>
    </row>
    <row r="105" spans="5:7" ht="16.5" x14ac:dyDescent="0.25">
      <c r="E105" s="5"/>
      <c r="F105" s="1"/>
      <c r="G105" s="1" t="s">
        <v>101</v>
      </c>
    </row>
    <row r="106" spans="5:7" ht="16.5" x14ac:dyDescent="0.25">
      <c r="E106" s="5"/>
      <c r="F106" s="1"/>
      <c r="G106" s="1" t="s">
        <v>102</v>
      </c>
    </row>
    <row r="107" spans="5:7" ht="16.5" x14ac:dyDescent="0.25">
      <c r="E107" s="5"/>
      <c r="F107" s="1"/>
      <c r="G107" s="2" t="s">
        <v>103</v>
      </c>
    </row>
    <row r="108" spans="5:7" ht="16.5" x14ac:dyDescent="0.25">
      <c r="E108" s="5"/>
      <c r="F108" s="1"/>
    </row>
    <row r="109" spans="5:7" ht="16.5" x14ac:dyDescent="0.25">
      <c r="E109" s="5" t="s">
        <v>155</v>
      </c>
      <c r="F109" s="2" t="s">
        <v>104</v>
      </c>
    </row>
    <row r="110" spans="5:7" ht="16.5" x14ac:dyDescent="0.25">
      <c r="E110" s="5"/>
      <c r="F110" s="1"/>
      <c r="G110" s="13">
        <v>2020</v>
      </c>
    </row>
    <row r="111" spans="5:7" ht="16.5" x14ac:dyDescent="0.25">
      <c r="E111" s="5"/>
      <c r="F111" s="1" t="s">
        <v>97</v>
      </c>
      <c r="G111" s="9">
        <f>+B68</f>
        <v>6916845</v>
      </c>
    </row>
    <row r="112" spans="5:7" ht="16.5" x14ac:dyDescent="0.25">
      <c r="E112" s="5"/>
      <c r="F112" s="1" t="s">
        <v>133</v>
      </c>
      <c r="G112" s="9">
        <v>14865034</v>
      </c>
    </row>
    <row r="113" spans="5:7" ht="16.5" x14ac:dyDescent="0.25">
      <c r="E113" s="5"/>
      <c r="F113" s="2" t="s">
        <v>134</v>
      </c>
      <c r="G113" s="22">
        <f>+G112/G111-1</f>
        <v>1.1491061314804654</v>
      </c>
    </row>
    <row r="114" spans="5:7" ht="16.5" x14ac:dyDescent="0.25">
      <c r="E114" s="5"/>
      <c r="F114" s="1"/>
    </row>
    <row r="115" spans="5:7" ht="16.5" x14ac:dyDescent="0.25">
      <c r="E115" s="5" t="s">
        <v>156</v>
      </c>
      <c r="F115" s="2" t="s">
        <v>105</v>
      </c>
    </row>
    <row r="116" spans="5:7" ht="16.5" x14ac:dyDescent="0.25">
      <c r="E116" s="5"/>
      <c r="F116" s="1"/>
      <c r="G116" s="13">
        <v>2020</v>
      </c>
    </row>
    <row r="117" spans="5:7" ht="16.5" x14ac:dyDescent="0.25">
      <c r="E117" s="5"/>
      <c r="F117" s="1" t="s">
        <v>97</v>
      </c>
      <c r="G117" s="17">
        <f>+G65</f>
        <v>0.21186984344555149</v>
      </c>
    </row>
    <row r="118" spans="5:7" ht="16.5" x14ac:dyDescent="0.25">
      <c r="E118" s="5"/>
      <c r="F118" s="1" t="s">
        <v>133</v>
      </c>
      <c r="G118" s="17">
        <v>0.19268150602704787</v>
      </c>
    </row>
    <row r="119" spans="5:7" ht="16.5" x14ac:dyDescent="0.25">
      <c r="E119" s="5"/>
      <c r="F119" s="2" t="s">
        <v>134</v>
      </c>
      <c r="G119" s="22">
        <f>+G118/G117-1</f>
        <v>-9.0566628579375141E-2</v>
      </c>
    </row>
    <row r="120" spans="5:7" ht="16.5" x14ac:dyDescent="0.25">
      <c r="E120" s="5"/>
      <c r="F120" s="1"/>
    </row>
    <row r="121" spans="5:7" ht="16.5" x14ac:dyDescent="0.25">
      <c r="E121" s="5" t="s">
        <v>157</v>
      </c>
      <c r="F121" s="2" t="s">
        <v>106</v>
      </c>
    </row>
    <row r="122" spans="5:7" ht="16.5" x14ac:dyDescent="0.25">
      <c r="E122" s="5"/>
      <c r="F122" s="1"/>
      <c r="G122" s="13">
        <v>2020</v>
      </c>
    </row>
    <row r="123" spans="5:7" ht="16.5" x14ac:dyDescent="0.25">
      <c r="E123" s="5"/>
      <c r="F123" s="1" t="s">
        <v>97</v>
      </c>
      <c r="G123" s="17">
        <f>+G66</f>
        <v>4.0253960829031862E-2</v>
      </c>
    </row>
    <row r="124" spans="5:7" ht="16.5" x14ac:dyDescent="0.25">
      <c r="E124" s="5"/>
      <c r="F124" s="1" t="s">
        <v>133</v>
      </c>
      <c r="G124" s="17">
        <v>2.1065623410528301E-2</v>
      </c>
    </row>
    <row r="125" spans="5:7" ht="16.5" x14ac:dyDescent="0.25">
      <c r="E125" s="5"/>
      <c r="F125" s="2" t="s">
        <v>134</v>
      </c>
      <c r="G125" s="22">
        <f>+G124/G123-1</f>
        <v>-0.47668197174437044</v>
      </c>
    </row>
    <row r="126" spans="5:7" ht="16.5" x14ac:dyDescent="0.25">
      <c r="E126" s="5"/>
      <c r="F126" s="1"/>
    </row>
    <row r="127" spans="5:7" ht="16.5" x14ac:dyDescent="0.25">
      <c r="E127" s="5" t="s">
        <v>158</v>
      </c>
      <c r="F127" s="2" t="s">
        <v>131</v>
      </c>
    </row>
    <row r="128" spans="5:7" ht="16.5" x14ac:dyDescent="0.25">
      <c r="E128" s="5"/>
      <c r="F128" s="1"/>
      <c r="G128" s="2" t="s">
        <v>96</v>
      </c>
    </row>
    <row r="129" spans="5:8" ht="16.5" x14ac:dyDescent="0.25">
      <c r="E129" s="5"/>
      <c r="F129" s="1"/>
      <c r="G129" s="1" t="s">
        <v>90</v>
      </c>
    </row>
    <row r="130" spans="5:8" ht="16.5" x14ac:dyDescent="0.25">
      <c r="E130" s="5"/>
      <c r="F130" s="1"/>
    </row>
    <row r="131" spans="5:8" ht="16.5" x14ac:dyDescent="0.25">
      <c r="E131" s="5" t="s">
        <v>159</v>
      </c>
      <c r="F131" s="2" t="s">
        <v>107</v>
      </c>
    </row>
    <row r="132" spans="5:8" ht="16.5" x14ac:dyDescent="0.25">
      <c r="E132" s="5"/>
      <c r="F132" s="1"/>
      <c r="G132" s="13">
        <v>2020</v>
      </c>
    </row>
    <row r="133" spans="5:8" ht="16.5" x14ac:dyDescent="0.25">
      <c r="E133" s="5"/>
      <c r="F133" s="1" t="s">
        <v>108</v>
      </c>
      <c r="G133" s="9">
        <f>+B66+B73</f>
        <v>21940434</v>
      </c>
    </row>
    <row r="134" spans="5:8" ht="16.5" x14ac:dyDescent="0.25">
      <c r="E134" s="5"/>
      <c r="F134" s="1"/>
    </row>
    <row r="135" spans="5:8" ht="16.5" x14ac:dyDescent="0.25">
      <c r="E135" s="5" t="s">
        <v>160</v>
      </c>
      <c r="F135" s="2" t="s">
        <v>109</v>
      </c>
    </row>
    <row r="136" spans="5:8" ht="16.5" x14ac:dyDescent="0.25">
      <c r="E136" s="5"/>
      <c r="F136" s="1"/>
      <c r="G136" s="13">
        <v>2020</v>
      </c>
    </row>
    <row r="137" spans="5:8" ht="16.5" x14ac:dyDescent="0.25">
      <c r="E137" s="5"/>
      <c r="F137" s="1" t="s">
        <v>110</v>
      </c>
      <c r="G137" s="17">
        <f>+G133/B58</f>
        <v>5.2968097600649376E-2</v>
      </c>
    </row>
    <row r="138" spans="5:8" ht="16.5" x14ac:dyDescent="0.25">
      <c r="E138" s="5"/>
      <c r="F138" s="1"/>
    </row>
    <row r="139" spans="5:8" ht="16.5" x14ac:dyDescent="0.25">
      <c r="E139" s="5" t="s">
        <v>161</v>
      </c>
      <c r="F139" s="2" t="s">
        <v>113</v>
      </c>
    </row>
    <row r="140" spans="5:8" ht="16.5" x14ac:dyDescent="0.25">
      <c r="E140" s="5"/>
      <c r="F140" s="1" t="s">
        <v>114</v>
      </c>
      <c r="G140" s="23">
        <f>+B66/B68</f>
        <v>2.4106347619471018</v>
      </c>
      <c r="H140" s="1" t="s">
        <v>118</v>
      </c>
    </row>
    <row r="141" spans="5:8" ht="16.5" x14ac:dyDescent="0.25">
      <c r="E141" s="5"/>
      <c r="F141" s="1"/>
    </row>
    <row r="142" spans="5:8" ht="16.5" x14ac:dyDescent="0.25">
      <c r="E142" s="5" t="s">
        <v>162</v>
      </c>
      <c r="F142" s="2" t="s">
        <v>115</v>
      </c>
    </row>
    <row r="143" spans="5:8" ht="16.5" x14ac:dyDescent="0.25">
      <c r="E143" s="5"/>
      <c r="F143" s="1"/>
      <c r="G143" s="1" t="s">
        <v>94</v>
      </c>
    </row>
    <row r="144" spans="5:8" ht="16.5" x14ac:dyDescent="0.25">
      <c r="E144" s="5"/>
      <c r="F144" s="1"/>
      <c r="G144" s="1"/>
    </row>
    <row r="145" spans="5:12" ht="16.5" x14ac:dyDescent="0.25">
      <c r="E145" s="5" t="s">
        <v>163</v>
      </c>
      <c r="F145" s="2" t="s">
        <v>117</v>
      </c>
      <c r="G145" s="1"/>
    </row>
    <row r="146" spans="5:12" ht="16.5" customHeight="1" x14ac:dyDescent="0.25">
      <c r="E146" s="5"/>
      <c r="F146" s="1"/>
      <c r="G146" s="24" t="s">
        <v>132</v>
      </c>
      <c r="H146" s="24"/>
      <c r="I146" s="24"/>
      <c r="J146" s="24"/>
      <c r="K146" s="4"/>
    </row>
    <row r="147" spans="5:12" ht="16.5" x14ac:dyDescent="0.25">
      <c r="E147" s="5"/>
      <c r="F147" s="1"/>
      <c r="G147" s="24"/>
      <c r="H147" s="24"/>
      <c r="I147" s="24"/>
      <c r="J147" s="24"/>
      <c r="K147" s="4"/>
    </row>
    <row r="148" spans="5:12" ht="16.5" x14ac:dyDescent="0.25">
      <c r="E148" s="5"/>
      <c r="F148" s="1"/>
      <c r="G148" s="24"/>
      <c r="H148" s="24"/>
      <c r="I148" s="24"/>
      <c r="J148" s="24"/>
      <c r="K148" s="4"/>
    </row>
    <row r="149" spans="5:12" ht="16.5" x14ac:dyDescent="0.25">
      <c r="E149" s="5"/>
      <c r="F149" s="1"/>
      <c r="G149" s="24"/>
      <c r="H149" s="24"/>
      <c r="I149" s="24"/>
      <c r="J149" s="24"/>
      <c r="K149" s="4"/>
    </row>
    <row r="150" spans="5:12" ht="16.5" customHeight="1" x14ac:dyDescent="0.25">
      <c r="E150" s="5"/>
      <c r="F150" s="1"/>
      <c r="G150" s="25"/>
      <c r="H150" s="25"/>
      <c r="I150" s="25"/>
      <c r="J150" s="25"/>
      <c r="K150" s="4"/>
      <c r="L150" s="4"/>
    </row>
    <row r="151" spans="5:12" ht="16.5" x14ac:dyDescent="0.25">
      <c r="E151" s="5"/>
      <c r="F151" s="1"/>
      <c r="G151" s="25"/>
      <c r="H151" s="25"/>
      <c r="I151" s="25"/>
      <c r="J151" s="25"/>
      <c r="K151" s="4"/>
      <c r="L151" s="4"/>
    </row>
    <row r="152" spans="5:12" ht="16.5" x14ac:dyDescent="0.25">
      <c r="E152" s="5"/>
      <c r="F152" s="1"/>
      <c r="G152" s="4"/>
      <c r="H152" s="4"/>
      <c r="I152" s="4"/>
      <c r="J152" s="4"/>
      <c r="K152" s="4"/>
      <c r="L152" s="4"/>
    </row>
    <row r="153" spans="5:12" ht="16.5" x14ac:dyDescent="0.25">
      <c r="E153" s="5"/>
      <c r="F153" s="1"/>
      <c r="G153" s="4"/>
      <c r="H153" s="4"/>
      <c r="I153" s="4"/>
      <c r="J153" s="4"/>
      <c r="K153" s="4"/>
      <c r="L153" s="4"/>
    </row>
    <row r="154" spans="5:12" ht="16.5" x14ac:dyDescent="0.25">
      <c r="E154" s="5"/>
      <c r="F154" s="1"/>
      <c r="G154" s="4"/>
      <c r="H154" s="4"/>
      <c r="I154" s="4"/>
      <c r="J154" s="4"/>
      <c r="K154" s="4"/>
      <c r="L154" s="4"/>
    </row>
    <row r="155" spans="5:12" ht="16.5" x14ac:dyDescent="0.25">
      <c r="E155" s="5"/>
      <c r="F155" s="1"/>
      <c r="G155" s="4"/>
      <c r="H155" s="4"/>
      <c r="I155" s="4"/>
      <c r="J155" s="4"/>
      <c r="K155" s="4"/>
      <c r="L155" s="4"/>
    </row>
    <row r="156" spans="5:12" ht="16.5" x14ac:dyDescent="0.25">
      <c r="E156" s="5"/>
      <c r="F156" s="1"/>
      <c r="L156" s="4"/>
    </row>
    <row r="157" spans="5:12" ht="16.5" x14ac:dyDescent="0.25">
      <c r="E157" s="5"/>
      <c r="F157" s="1"/>
      <c r="L157" s="4"/>
    </row>
    <row r="158" spans="5:12" ht="16.5" x14ac:dyDescent="0.25">
      <c r="E158" s="5"/>
      <c r="F158" s="1"/>
      <c r="L158" s="4"/>
    </row>
    <row r="159" spans="5:12" ht="16.5" x14ac:dyDescent="0.25">
      <c r="E159" s="5"/>
      <c r="F159" s="1"/>
      <c r="L159" s="4"/>
    </row>
    <row r="160" spans="5:12" ht="16.5" x14ac:dyDescent="0.25">
      <c r="E160" s="5"/>
      <c r="F160" s="1"/>
    </row>
    <row r="161" spans="5:6" ht="16.5" x14ac:dyDescent="0.25">
      <c r="E161" s="5"/>
      <c r="F161" s="1"/>
    </row>
    <row r="162" spans="5:6" ht="16.5" x14ac:dyDescent="0.25">
      <c r="E162" s="5"/>
      <c r="F162" s="1"/>
    </row>
    <row r="163" spans="5:6" ht="16.5" x14ac:dyDescent="0.25">
      <c r="E163" s="5"/>
      <c r="F163" s="1"/>
    </row>
    <row r="164" spans="5:6" ht="16.5" x14ac:dyDescent="0.25">
      <c r="E164" s="5"/>
      <c r="F164" s="1"/>
    </row>
    <row r="165" spans="5:6" ht="16.5" x14ac:dyDescent="0.25">
      <c r="E165" s="5"/>
      <c r="F165" s="1"/>
    </row>
    <row r="166" spans="5:6" ht="16.5" x14ac:dyDescent="0.25">
      <c r="E166" s="5"/>
      <c r="F166" s="1"/>
    </row>
    <row r="167" spans="5:6" ht="16.5" x14ac:dyDescent="0.25">
      <c r="E167" s="5"/>
      <c r="F167" s="1"/>
    </row>
    <row r="168" spans="5:6" ht="16.5" x14ac:dyDescent="0.25">
      <c r="E168" s="5"/>
      <c r="F168" s="1"/>
    </row>
    <row r="169" spans="5:6" ht="16.5" x14ac:dyDescent="0.25">
      <c r="E169" s="5"/>
      <c r="F169" s="1"/>
    </row>
    <row r="170" spans="5:6" ht="16.5" x14ac:dyDescent="0.25">
      <c r="E170" s="5"/>
      <c r="F170" s="1"/>
    </row>
    <row r="171" spans="5:6" ht="16.5" x14ac:dyDescent="0.25">
      <c r="E171" s="5"/>
      <c r="F171" s="1"/>
    </row>
    <row r="172" spans="5:6" ht="16.5" x14ac:dyDescent="0.25">
      <c r="E172" s="5"/>
      <c r="F172" s="1"/>
    </row>
    <row r="173" spans="5:6" ht="16.5" x14ac:dyDescent="0.25">
      <c r="E173" s="5"/>
      <c r="F173" s="1"/>
    </row>
    <row r="174" spans="5:6" ht="16.5" x14ac:dyDescent="0.25">
      <c r="E174" s="5"/>
      <c r="F174" s="1"/>
    </row>
    <row r="175" spans="5:6" ht="16.5" x14ac:dyDescent="0.25">
      <c r="E175" s="5"/>
      <c r="F175" s="1"/>
    </row>
    <row r="176" spans="5:6" ht="16.5" x14ac:dyDescent="0.25">
      <c r="E176" s="5"/>
      <c r="F176" s="1"/>
    </row>
    <row r="177" spans="5:6" ht="16.5" x14ac:dyDescent="0.25">
      <c r="E177" s="5"/>
      <c r="F177" s="1"/>
    </row>
    <row r="178" spans="5:6" ht="16.5" x14ac:dyDescent="0.25">
      <c r="E178" s="5"/>
      <c r="F178" s="1"/>
    </row>
    <row r="179" spans="5:6" ht="16.5" x14ac:dyDescent="0.25">
      <c r="E179" s="5"/>
      <c r="F179" s="1"/>
    </row>
    <row r="180" spans="5:6" ht="16.5" x14ac:dyDescent="0.25">
      <c r="E180" s="5"/>
      <c r="F180" s="1"/>
    </row>
    <row r="181" spans="5:6" ht="16.5" x14ac:dyDescent="0.25">
      <c r="E181" s="5"/>
      <c r="F181" s="1"/>
    </row>
    <row r="182" spans="5:6" ht="16.5" x14ac:dyDescent="0.25">
      <c r="E182" s="5"/>
      <c r="F182" s="1"/>
    </row>
    <row r="183" spans="5:6" ht="16.5" x14ac:dyDescent="0.25">
      <c r="E183" s="5"/>
      <c r="F183" s="1"/>
    </row>
    <row r="184" spans="5:6" ht="16.5" x14ac:dyDescent="0.25">
      <c r="E184" s="5"/>
      <c r="F184" s="1"/>
    </row>
    <row r="185" spans="5:6" ht="16.5" x14ac:dyDescent="0.25">
      <c r="E185" s="5"/>
      <c r="F185" s="1"/>
    </row>
    <row r="186" spans="5:6" ht="16.5" x14ac:dyDescent="0.25">
      <c r="E186" s="5"/>
      <c r="F186" s="1"/>
    </row>
    <row r="187" spans="5:6" ht="16.5" x14ac:dyDescent="0.25">
      <c r="E187" s="5"/>
      <c r="F187" s="1"/>
    </row>
    <row r="188" spans="5:6" ht="16.5" x14ac:dyDescent="0.25">
      <c r="E188" s="5"/>
      <c r="F188" s="1"/>
    </row>
    <row r="189" spans="5:6" ht="16.5" x14ac:dyDescent="0.25">
      <c r="E189" s="5"/>
      <c r="F189" s="1"/>
    </row>
    <row r="190" spans="5:6" ht="16.5" x14ac:dyDescent="0.25">
      <c r="E190" s="5"/>
      <c r="F190" s="1"/>
    </row>
    <row r="191" spans="5:6" ht="16.5" x14ac:dyDescent="0.25">
      <c r="E191" s="5"/>
      <c r="F191" s="1"/>
    </row>
    <row r="192" spans="5:6" ht="16.5" x14ac:dyDescent="0.25">
      <c r="E192" s="5"/>
      <c r="F192" s="1"/>
    </row>
    <row r="193" spans="5:6" ht="16.5" x14ac:dyDescent="0.25">
      <c r="E193" s="5"/>
      <c r="F193" s="1"/>
    </row>
    <row r="194" spans="5:6" ht="16.5" x14ac:dyDescent="0.25">
      <c r="E194" s="5"/>
      <c r="F194" s="1"/>
    </row>
    <row r="195" spans="5:6" ht="16.5" x14ac:dyDescent="0.25">
      <c r="E195" s="5"/>
      <c r="F195" s="1"/>
    </row>
    <row r="196" spans="5:6" ht="16.5" x14ac:dyDescent="0.25">
      <c r="E196" s="5"/>
      <c r="F196" s="1"/>
    </row>
    <row r="197" spans="5:6" ht="16.5" x14ac:dyDescent="0.25">
      <c r="E197" s="5"/>
      <c r="F197" s="1"/>
    </row>
    <row r="198" spans="5:6" ht="16.5" x14ac:dyDescent="0.25">
      <c r="E198" s="5"/>
      <c r="F198" s="1"/>
    </row>
    <row r="199" spans="5:6" ht="16.5" x14ac:dyDescent="0.25">
      <c r="E199" s="5"/>
      <c r="F199" s="1"/>
    </row>
    <row r="200" spans="5:6" ht="16.5" x14ac:dyDescent="0.25">
      <c r="E200" s="5"/>
      <c r="F200" s="1"/>
    </row>
    <row r="201" spans="5:6" ht="16.5" x14ac:dyDescent="0.25">
      <c r="F201" s="1"/>
    </row>
    <row r="202" spans="5:6" ht="16.5" x14ac:dyDescent="0.25">
      <c r="F202" s="1"/>
    </row>
    <row r="203" spans="5:6" ht="16.5" x14ac:dyDescent="0.25">
      <c r="F203" s="1"/>
    </row>
    <row r="204" spans="5:6" ht="16.5" x14ac:dyDescent="0.25">
      <c r="F204" s="1"/>
    </row>
    <row r="205" spans="5:6" ht="16.5" x14ac:dyDescent="0.25">
      <c r="F205" s="1"/>
    </row>
    <row r="206" spans="5:6" ht="16.5" x14ac:dyDescent="0.25">
      <c r="F206" s="1"/>
    </row>
    <row r="207" spans="5:6" ht="16.5" x14ac:dyDescent="0.25">
      <c r="F207" s="1"/>
    </row>
    <row r="208" spans="5:6" ht="16.5" x14ac:dyDescent="0.25">
      <c r="F208" s="1"/>
    </row>
    <row r="209" spans="6:6" ht="16.5" x14ac:dyDescent="0.25">
      <c r="F209" s="1"/>
    </row>
    <row r="210" spans="6:6" ht="16.5" x14ac:dyDescent="0.25">
      <c r="F210" s="1"/>
    </row>
    <row r="211" spans="6:6" ht="16.5" x14ac:dyDescent="0.25">
      <c r="F211" s="1"/>
    </row>
    <row r="212" spans="6:6" ht="16.5" x14ac:dyDescent="0.25">
      <c r="F212" s="1"/>
    </row>
    <row r="213" spans="6:6" ht="16.5" x14ac:dyDescent="0.25">
      <c r="F213" s="1"/>
    </row>
  </sheetData>
  <sortState xmlns:xlrd2="http://schemas.microsoft.com/office/spreadsheetml/2017/richdata2" ref="A100:B121">
    <sortCondition descending="1" ref="B100:B121"/>
  </sortState>
  <mergeCells count="5">
    <mergeCell ref="G146:J149"/>
    <mergeCell ref="B1:C1"/>
    <mergeCell ref="B56:C56"/>
    <mergeCell ref="B76:C76"/>
    <mergeCell ref="A75:C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EURO 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2021-11-03T15:56:06Z</dcterms:created>
  <dcterms:modified xsi:type="dcterms:W3CDTF">2021-11-13T17:29:02Z</dcterms:modified>
</cp:coreProperties>
</file>