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8_{0D6512A3-8BAA-4D1B-93CA-42EE9CBF22D9}" xr6:coauthVersionLast="47" xr6:coauthVersionMax="47" xr10:uidLastSave="{00000000-0000-0000-0000-000000000000}"/>
  <bookViews>
    <workbookView xWindow="-120" yWindow="-120" windowWidth="29040" windowHeight="15840" xr2:uid="{55BB6B27-CD41-4CCB-8052-09BA6D239913}"/>
  </bookViews>
  <sheets>
    <sheet name="Mazda Análisis vertical" sheetId="1" r:id="rId1"/>
    <sheet name="Mazda Análisis horizonta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2" l="1"/>
  <c r="E68" i="2" s="1"/>
  <c r="B68" i="2"/>
  <c r="C67" i="2"/>
  <c r="E67" i="2" s="1"/>
  <c r="B67" i="2"/>
  <c r="D67" i="2" s="1"/>
  <c r="E62" i="2"/>
  <c r="D62" i="2"/>
  <c r="E60" i="2"/>
  <c r="D60" i="2"/>
  <c r="E59" i="2"/>
  <c r="D59" i="2"/>
  <c r="E56" i="2"/>
  <c r="D56" i="2"/>
  <c r="E55" i="2"/>
  <c r="D55" i="2"/>
  <c r="E54" i="2"/>
  <c r="D54" i="2"/>
  <c r="E53" i="2"/>
  <c r="D53" i="2"/>
  <c r="E52" i="2"/>
  <c r="D52" i="2"/>
  <c r="C52" i="2"/>
  <c r="C58" i="2" s="1"/>
  <c r="B52" i="2"/>
  <c r="B58" i="2" s="1"/>
  <c r="B61" i="2" s="1"/>
  <c r="B63" i="2" s="1"/>
  <c r="E51" i="2"/>
  <c r="D51" i="2"/>
  <c r="E50" i="2"/>
  <c r="D50" i="2"/>
  <c r="E44" i="2"/>
  <c r="D44" i="2"/>
  <c r="C44" i="2"/>
  <c r="B44" i="2"/>
  <c r="E43" i="2"/>
  <c r="D43" i="2"/>
  <c r="E40" i="2"/>
  <c r="D40" i="2"/>
  <c r="C39" i="2"/>
  <c r="E39" i="2" s="1"/>
  <c r="B39" i="2"/>
  <c r="B45" i="2" s="1"/>
  <c r="E38" i="2"/>
  <c r="D38" i="2"/>
  <c r="C38" i="2"/>
  <c r="B38" i="2"/>
  <c r="E33" i="2"/>
  <c r="D33" i="2"/>
  <c r="C30" i="2"/>
  <c r="B30" i="2"/>
  <c r="E30" i="2" s="1"/>
  <c r="E29" i="2"/>
  <c r="D29" i="2"/>
  <c r="E26" i="2"/>
  <c r="D26" i="2"/>
  <c r="E25" i="2"/>
  <c r="D25" i="2"/>
  <c r="C22" i="2"/>
  <c r="C23" i="2" s="1"/>
  <c r="B22" i="2"/>
  <c r="E18" i="2"/>
  <c r="D18" i="2"/>
  <c r="E16" i="2"/>
  <c r="D16" i="2"/>
  <c r="E13" i="2"/>
  <c r="D13" i="2"/>
  <c r="C11" i="2"/>
  <c r="B11" i="2"/>
  <c r="E11" i="2" s="1"/>
  <c r="D10" i="2"/>
  <c r="E7" i="2"/>
  <c r="D7" i="2"/>
  <c r="E6" i="2"/>
  <c r="D6" i="2"/>
  <c r="E5" i="2"/>
  <c r="D5" i="2"/>
  <c r="B70" i="1"/>
  <c r="B67" i="1"/>
  <c r="C67" i="1" s="1"/>
  <c r="B66" i="1"/>
  <c r="C66" i="1" s="1"/>
  <c r="B65" i="1"/>
  <c r="C65" i="1" s="1"/>
  <c r="C61" i="1"/>
  <c r="C59" i="1"/>
  <c r="C58" i="1"/>
  <c r="B57" i="1"/>
  <c r="B60" i="1" s="1"/>
  <c r="C56" i="1"/>
  <c r="C55" i="1"/>
  <c r="C54" i="1"/>
  <c r="C53" i="1"/>
  <c r="C52" i="1"/>
  <c r="C51" i="1"/>
  <c r="B51" i="1"/>
  <c r="C50" i="1"/>
  <c r="C49" i="1"/>
  <c r="B43" i="1"/>
  <c r="D41" i="1" s="1"/>
  <c r="D42" i="1"/>
  <c r="B38" i="1"/>
  <c r="E37" i="1" s="1"/>
  <c r="D37" i="1"/>
  <c r="B37" i="1"/>
  <c r="D34" i="1"/>
  <c r="E33" i="1"/>
  <c r="D30" i="1"/>
  <c r="E29" i="1"/>
  <c r="B29" i="1"/>
  <c r="D29" i="1" s="1"/>
  <c r="D27" i="1"/>
  <c r="E26" i="1"/>
  <c r="D26" i="1"/>
  <c r="D25" i="1"/>
  <c r="D23" i="1"/>
  <c r="D21" i="1"/>
  <c r="B21" i="1"/>
  <c r="D17" i="1"/>
  <c r="D16" i="1"/>
  <c r="B11" i="1"/>
  <c r="B22" i="1" s="1"/>
  <c r="D10" i="1"/>
  <c r="D5" i="1"/>
  <c r="D23" i="2" l="1"/>
  <c r="C61" i="2"/>
  <c r="E58" i="2"/>
  <c r="D58" i="2"/>
  <c r="C45" i="2"/>
  <c r="D22" i="2"/>
  <c r="D39" i="2"/>
  <c r="E22" i="2"/>
  <c r="D11" i="2"/>
  <c r="B23" i="2"/>
  <c r="E23" i="2" s="1"/>
  <c r="D30" i="2"/>
  <c r="D68" i="2"/>
  <c r="C21" i="1"/>
  <c r="C37" i="1"/>
  <c r="B62" i="1"/>
  <c r="C62" i="1" s="1"/>
  <c r="C60" i="1"/>
  <c r="C34" i="1"/>
  <c r="C30" i="1"/>
  <c r="C5" i="1"/>
  <c r="C26" i="1"/>
  <c r="C16" i="1"/>
  <c r="C42" i="1"/>
  <c r="C10" i="1"/>
  <c r="C33" i="1"/>
  <c r="C29" i="1"/>
  <c r="C15" i="1"/>
  <c r="C43" i="1"/>
  <c r="C17" i="1"/>
  <c r="C41" i="1"/>
  <c r="C25" i="1"/>
  <c r="C9" i="1"/>
  <c r="C31" i="1"/>
  <c r="C27" i="1"/>
  <c r="C23" i="1"/>
  <c r="C6" i="1"/>
  <c r="C11" i="1"/>
  <c r="C20" i="1"/>
  <c r="C14" i="1"/>
  <c r="C40" i="1"/>
  <c r="C36" i="1"/>
  <c r="C32" i="1"/>
  <c r="C8" i="1"/>
  <c r="C28" i="1"/>
  <c r="C24" i="1"/>
  <c r="C19" i="1"/>
  <c r="C13" i="1"/>
  <c r="C39" i="1"/>
  <c r="C7" i="1"/>
  <c r="C35" i="1"/>
  <c r="C18" i="1"/>
  <c r="C12" i="1"/>
  <c r="C22" i="1"/>
  <c r="C70" i="1"/>
  <c r="D11" i="1"/>
  <c r="E38" i="1"/>
  <c r="B44" i="1"/>
  <c r="C44" i="1" s="1"/>
  <c r="C57" i="1"/>
  <c r="D12" i="1"/>
  <c r="D18" i="1"/>
  <c r="E23" i="1"/>
  <c r="E27" i="1"/>
  <c r="D31" i="1"/>
  <c r="D35" i="1"/>
  <c r="D7" i="1"/>
  <c r="E31" i="1"/>
  <c r="E35" i="1"/>
  <c r="D39" i="1"/>
  <c r="D13" i="1"/>
  <c r="D19" i="1"/>
  <c r="D24" i="1"/>
  <c r="D28" i="1"/>
  <c r="D8" i="1"/>
  <c r="E24" i="1"/>
  <c r="E28" i="1"/>
  <c r="D32" i="1"/>
  <c r="D36" i="1"/>
  <c r="D40" i="1"/>
  <c r="E30" i="1"/>
  <c r="E34" i="1"/>
  <c r="C38" i="1"/>
  <c r="D43" i="1"/>
  <c r="D6" i="1"/>
  <c r="D14" i="1"/>
  <c r="D20" i="1"/>
  <c r="E32" i="1"/>
  <c r="E36" i="1"/>
  <c r="D9" i="1"/>
  <c r="D15" i="1"/>
  <c r="E25" i="1"/>
  <c r="D33" i="1"/>
  <c r="E45" i="2" l="1"/>
  <c r="D45" i="2"/>
  <c r="E61" i="2"/>
  <c r="D61" i="2"/>
  <c r="C63" i="2"/>
  <c r="D63" i="2" l="1"/>
  <c r="E63" i="2"/>
</calcChain>
</file>

<file path=xl/sharedStrings.xml><?xml version="1.0" encoding="utf-8"?>
<sst xmlns="http://schemas.openxmlformats.org/spreadsheetml/2006/main" count="139" uniqueCount="68">
  <si>
    <t>MAZDA</t>
  </si>
  <si>
    <t>Cifras en miles de pesos</t>
  </si>
  <si>
    <t>Balance General</t>
  </si>
  <si>
    <t>Análisis vertical</t>
  </si>
  <si>
    <t>% total Activos</t>
  </si>
  <si>
    <t>% subtotal</t>
  </si>
  <si>
    <t>% total Pasivos</t>
  </si>
  <si>
    <t>Efectivo y equivalentes al efectivo</t>
  </si>
  <si>
    <t>CxC</t>
  </si>
  <si>
    <t>Inventarios corrientes</t>
  </si>
  <si>
    <t>Activos por impuestos corrientes corriente</t>
  </si>
  <si>
    <t>Otros activos financieros corrientes</t>
  </si>
  <si>
    <t>Otros activos no financieros corrientes</t>
  </si>
  <si>
    <t>Activos corrientes totales</t>
  </si>
  <si>
    <t>Propiedad de inversión</t>
  </si>
  <si>
    <t>Propiedades planta y equipo</t>
  </si>
  <si>
    <t>Activos intangibles distintos de la plusvalía</t>
  </si>
  <si>
    <t>Inventarios no corrientes</t>
  </si>
  <si>
    <t>Activos por impuestos diferidos</t>
  </si>
  <si>
    <t>Activos por impuestos corrientes no corriente</t>
  </si>
  <si>
    <t>Otros activos financieros no corrientes</t>
  </si>
  <si>
    <t>Otros activos no financieros no corrientes</t>
  </si>
  <si>
    <t>Total de activos no corrientes</t>
  </si>
  <si>
    <t>Total de activos</t>
  </si>
  <si>
    <t>Provisiones beneficios a los empleados</t>
  </si>
  <si>
    <t>Otras provisiones corrientes</t>
  </si>
  <si>
    <t>CxP</t>
  </si>
  <si>
    <t>Pasivos por impuestos corrientes corriente</t>
  </si>
  <si>
    <t>Otros pasivos financieros corrientes</t>
  </si>
  <si>
    <t>Otros pasivos no financieros corrientes</t>
  </si>
  <si>
    <t>Pasivos corrientes totales</t>
  </si>
  <si>
    <t>Otras provisiones no corrientes</t>
  </si>
  <si>
    <t>Pasivo por impuestos diferidos</t>
  </si>
  <si>
    <t>Pasivos por impuestos corrientes no corriente</t>
  </si>
  <si>
    <t>Otros pasivos financieros no corrientes</t>
  </si>
  <si>
    <t>Otros pasivos no financieros no corrientes</t>
  </si>
  <si>
    <t>Total de pasivos no corrientes</t>
  </si>
  <si>
    <t>Total pasivos</t>
  </si>
  <si>
    <t>Capital emitido</t>
  </si>
  <si>
    <t>Prima de emisión</t>
  </si>
  <si>
    <t>Otras reservas</t>
  </si>
  <si>
    <t>Ganancias acumuladas</t>
  </si>
  <si>
    <t>Patrimonio total</t>
  </si>
  <si>
    <t>Total de patrimonio y pasivos</t>
  </si>
  <si>
    <t>% Ingresos Op.</t>
  </si>
  <si>
    <t>Ingresos operacionales</t>
  </si>
  <si>
    <t>Costo de ventas</t>
  </si>
  <si>
    <t>Utilidad bruta</t>
  </si>
  <si>
    <t>Margen bruto</t>
  </si>
  <si>
    <t>Otros ingresos</t>
  </si>
  <si>
    <t>Gastos de ventas</t>
  </si>
  <si>
    <t>Gastos de administración</t>
  </si>
  <si>
    <t>Otros gastos</t>
  </si>
  <si>
    <t>Otras ganancias (pérdidas)</t>
  </si>
  <si>
    <t>Utilidad operacional</t>
  </si>
  <si>
    <t>Margen operacional</t>
  </si>
  <si>
    <t>Ingresos financieros</t>
  </si>
  <si>
    <t>Costos financieros</t>
  </si>
  <si>
    <t>Utilidad antes de impuestos</t>
  </si>
  <si>
    <t>Ingreso (gasto) por impuestos</t>
  </si>
  <si>
    <t>Utilidad neta</t>
  </si>
  <si>
    <t>Margen neto</t>
  </si>
  <si>
    <t>Gastos  (ventas, administración y otros)</t>
  </si>
  <si>
    <t>KTNO</t>
  </si>
  <si>
    <t>Variación absoluta</t>
  </si>
  <si>
    <t>Variación relativa</t>
  </si>
  <si>
    <t>Plusvalía</t>
  </si>
  <si>
    <t>Estado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</si>
</sst>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2"/>
      <name val="Franklin Gothic Book"/>
      <family val="2"/>
    </font>
    <font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">
    <xf numFmtId="0" fontId="0" fillId="0" borderId="0" xfId="0"/>
    <xf numFmtId="165" fontId="3" fillId="0" borderId="1" xfId="2" applyNumberFormat="1" applyFont="1" applyBorder="1" applyAlignment="1">
      <alignment horizont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1" fontId="3" fillId="0" borderId="0" xfId="2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vertical="center"/>
    </xf>
    <xf numFmtId="1" fontId="3" fillId="0" borderId="1" xfId="2" applyNumberFormat="1" applyFont="1" applyBorder="1" applyAlignment="1">
      <alignment horizontal="center" vertical="center"/>
    </xf>
    <xf numFmtId="6" fontId="5" fillId="2" borderId="1" xfId="0" applyNumberFormat="1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165" fontId="3" fillId="0" borderId="0" xfId="2" applyNumberFormat="1" applyFont="1" applyBorder="1" applyAlignment="1">
      <alignment vertical="center"/>
    </xf>
    <xf numFmtId="6" fontId="6" fillId="0" borderId="2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6" fontId="6" fillId="0" borderId="0" xfId="0" applyNumberFormat="1" applyFont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 wrapText="1"/>
    </xf>
    <xf numFmtId="9" fontId="0" fillId="0" borderId="0" xfId="1" applyFont="1"/>
  </cellXfs>
  <cellStyles count="3">
    <cellStyle name="Comma 28" xfId="2" xr:uid="{E891C290-1D36-452E-8E43-9FDB2486609B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'Mazda Análisis horizontal'!$A$58</c:f>
              <c:strCache>
                <c:ptCount val="1"/>
                <c:pt idx="0">
                  <c:v> Utilidad operacional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'Mazda Análisis horizontal'!$B$49:$C$49</c:f>
              <c:numCache>
                <c:formatCode>0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'Mazda Análisis horizontal'!$B$58:$C$58</c:f>
              <c:numCache>
                <c:formatCode>"$"#,##0_);[Red]\("$"#,##0\)</c:formatCode>
                <c:ptCount val="2"/>
                <c:pt idx="0">
                  <c:v>55771679</c:v>
                </c:pt>
                <c:pt idx="1">
                  <c:v>47713249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B-4AFA-B490-CAE29DAD1872}"/>
            </c:ext>
          </c:extLst>
        </c:ser>
        <c:ser>
          <c:idx val="9"/>
          <c:order val="1"/>
          <c:tx>
            <c:strRef>
              <c:f>'Mazda Análisis horizontal'!$A$59</c:f>
              <c:strCache>
                <c:ptCount val="1"/>
                <c:pt idx="0">
                  <c:v> Ingresos financieros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'Mazda Análisis horizontal'!$B$49:$C$49</c:f>
              <c:numCache>
                <c:formatCode>0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'Mazda Análisis horizontal'!$B$59:$C$59</c:f>
              <c:numCache>
                <c:formatCode>"$"#,##0_);[Red]\("$"#,##0\)</c:formatCode>
                <c:ptCount val="2"/>
                <c:pt idx="0">
                  <c:v>21545547</c:v>
                </c:pt>
                <c:pt idx="1">
                  <c:v>31212038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B-4AFA-B490-CAE29DAD1872}"/>
            </c:ext>
          </c:extLst>
        </c:ser>
        <c:ser>
          <c:idx val="10"/>
          <c:order val="2"/>
          <c:tx>
            <c:strRef>
              <c:f>'Mazda Análisis horizontal'!$A$60</c:f>
              <c:strCache>
                <c:ptCount val="1"/>
                <c:pt idx="0">
                  <c:v> Costos financieros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'Mazda Análisis horizontal'!$B$49:$C$49</c:f>
              <c:numCache>
                <c:formatCode>0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'Mazda Análisis horizontal'!$B$60:$C$60</c:f>
              <c:numCache>
                <c:formatCode>"$"#,##0_);[Red]\("$"#,##0\)</c:formatCode>
                <c:ptCount val="2"/>
                <c:pt idx="0">
                  <c:v>26947947</c:v>
                </c:pt>
                <c:pt idx="1">
                  <c:v>30987417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B-4AFA-B490-CAE29DAD1872}"/>
            </c:ext>
          </c:extLst>
        </c:ser>
        <c:ser>
          <c:idx val="12"/>
          <c:order val="3"/>
          <c:tx>
            <c:strRef>
              <c:f>'Mazda Análisis horizontal'!$A$62</c:f>
              <c:strCache>
                <c:ptCount val="1"/>
                <c:pt idx="0">
                  <c:v> Ingreso (gasto) por impuestos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'Mazda Análisis horizontal'!$B$49:$C$49</c:f>
              <c:numCache>
                <c:formatCode>0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'Mazda Análisis horizontal'!$B$62:$C$62</c:f>
              <c:numCache>
                <c:formatCode>"$"#,##0_);[Red]\("$"#,##0\)</c:formatCode>
                <c:ptCount val="2"/>
                <c:pt idx="0">
                  <c:v>15366816</c:v>
                </c:pt>
                <c:pt idx="1">
                  <c:v>14049840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B-4AFA-B490-CAE29DAD1872}"/>
            </c:ext>
          </c:extLst>
        </c:ser>
        <c:ser>
          <c:idx val="13"/>
          <c:order val="4"/>
          <c:tx>
            <c:strRef>
              <c:f>'Mazda Análisis horizontal'!$A$63</c:f>
              <c:strCache>
                <c:ptCount val="1"/>
                <c:pt idx="0">
                  <c:v> Utilidad neta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'Mazda Análisis horizontal'!$B$49:$C$49</c:f>
              <c:numCache>
                <c:formatCode>0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'Mazda Análisis horizontal'!$B$63:$C$63</c:f>
              <c:numCache>
                <c:formatCode>"$"#,##0_);[Red]\("$"#,##0\)</c:formatCode>
                <c:ptCount val="2"/>
                <c:pt idx="0">
                  <c:v>35002463</c:v>
                </c:pt>
                <c:pt idx="1">
                  <c:v>33888030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B-4AFA-B490-CAE29DAD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6815807"/>
        <c:axId val="506790015"/>
      </c:barChart>
      <c:catAx>
        <c:axId val="5068158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06790015"/>
        <c:crosses val="autoZero"/>
        <c:auto val="1"/>
        <c:lblAlgn val="ctr"/>
        <c:lblOffset val="100"/>
        <c:noMultiLvlLbl val="0"/>
      </c:catAx>
      <c:valAx>
        <c:axId val="506790015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0681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110</xdr:row>
      <xdr:rowOff>171450</xdr:rowOff>
    </xdr:from>
    <xdr:to>
      <xdr:col>13</xdr:col>
      <xdr:colOff>352425</xdr:colOff>
      <xdr:row>135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7C3C4-F9D2-4334-A05C-CF0BF8FFE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/Dropbox/UNAL/ADMINISTRACI&#211;N%20FINANCIERA/Mate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 inicial"/>
      <sheetName val="Evolución caso inicial"/>
      <sheetName val="FE directo caso inicial"/>
      <sheetName val="FE indirecto caso inicial"/>
      <sheetName val="D1"/>
      <sheetName val="Concesionarios"/>
      <sheetName val="Ventas online"/>
      <sheetName val="Concesionarios individuales"/>
      <sheetName val="Concesionarios análisis BG"/>
      <sheetName val="Concesionarios análisis PyG"/>
      <sheetName val="Mazda"/>
      <sheetName val="Mazda sensibilidad"/>
      <sheetName val="Mazda Análisis vertical"/>
      <sheetName val="Mazda Análisis horizontal"/>
      <sheetName val="Mazda Análisis horizonta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9">
          <cell r="B49">
            <v>2019</v>
          </cell>
          <cell r="C49">
            <v>2020</v>
          </cell>
        </row>
        <row r="58">
          <cell r="A58" t="str">
            <v>Utilidad operacional</v>
          </cell>
          <cell r="B58">
            <v>55771679</v>
          </cell>
          <cell r="C58">
            <v>47713249</v>
          </cell>
        </row>
        <row r="59">
          <cell r="A59" t="str">
            <v>Ingresos financieros</v>
          </cell>
          <cell r="B59">
            <v>21545547</v>
          </cell>
          <cell r="C59">
            <v>31212038</v>
          </cell>
        </row>
        <row r="60">
          <cell r="A60" t="str">
            <v>Costos financieros</v>
          </cell>
          <cell r="B60">
            <v>26947947</v>
          </cell>
          <cell r="C60">
            <v>30987417</v>
          </cell>
        </row>
        <row r="62">
          <cell r="A62" t="str">
            <v>Ingreso (gasto) por impuestos</v>
          </cell>
          <cell r="B62">
            <v>15366816</v>
          </cell>
          <cell r="C62">
            <v>14049840</v>
          </cell>
        </row>
        <row r="63">
          <cell r="A63" t="str">
            <v>Utilidad neta</v>
          </cell>
          <cell r="B63">
            <v>35002463</v>
          </cell>
          <cell r="C63">
            <v>33888030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1C07-7516-43E6-BAB0-60C176097707}">
  <dimension ref="A1:E70"/>
  <sheetViews>
    <sheetView tabSelected="1" zoomScale="130" zoomScaleNormal="130" workbookViewId="0"/>
  </sheetViews>
  <sheetFormatPr baseColWidth="10" defaultRowHeight="15" x14ac:dyDescent="0.25"/>
  <cols>
    <col min="1" max="1" width="47" bestFit="1" customWidth="1"/>
    <col min="2" max="2" width="19.85546875" customWidth="1"/>
    <col min="3" max="3" width="18" customWidth="1"/>
    <col min="4" max="4" width="20.85546875" customWidth="1"/>
    <col min="5" max="5" width="17.85546875" bestFit="1" customWidth="1"/>
  </cols>
  <sheetData>
    <row r="1" spans="1:5" ht="16.5" x14ac:dyDescent="0.3">
      <c r="A1" s="1" t="s">
        <v>0</v>
      </c>
    </row>
    <row r="2" spans="1:5" ht="16.5" x14ac:dyDescent="0.3">
      <c r="A2" s="1" t="s">
        <v>1</v>
      </c>
    </row>
    <row r="3" spans="1:5" ht="16.5" x14ac:dyDescent="0.25">
      <c r="A3" s="2" t="s">
        <v>2</v>
      </c>
      <c r="B3" s="3"/>
      <c r="C3" s="4" t="s">
        <v>3</v>
      </c>
      <c r="D3" s="5"/>
      <c r="E3" s="5"/>
    </row>
    <row r="4" spans="1:5" ht="16.5" x14ac:dyDescent="0.25">
      <c r="A4" s="6"/>
      <c r="B4" s="7">
        <v>2020</v>
      </c>
      <c r="C4" s="7" t="s">
        <v>4</v>
      </c>
      <c r="D4" s="7" t="s">
        <v>5</v>
      </c>
      <c r="E4" s="7" t="s">
        <v>6</v>
      </c>
    </row>
    <row r="5" spans="1:5" ht="16.5" x14ac:dyDescent="0.25">
      <c r="A5" s="6" t="s">
        <v>7</v>
      </c>
      <c r="B5" s="8">
        <v>202490741</v>
      </c>
      <c r="C5" s="9">
        <f>+B5/$B$22</f>
        <v>0.57016305285868296</v>
      </c>
      <c r="D5" s="9">
        <f>+B5/$B$11</f>
        <v>0.6008636939630001</v>
      </c>
      <c r="E5" s="9"/>
    </row>
    <row r="6" spans="1:5" ht="16.5" x14ac:dyDescent="0.25">
      <c r="A6" s="6" t="s">
        <v>8</v>
      </c>
      <c r="B6" s="8">
        <v>2350613</v>
      </c>
      <c r="C6" s="9">
        <f t="shared" ref="C6:C44" si="0">+B6/$B$22</f>
        <v>6.6187356397165217E-3</v>
      </c>
      <c r="D6" s="9">
        <f t="shared" ref="D6:D11" si="1">+B6/$B$11</f>
        <v>6.9751239157026428E-3</v>
      </c>
      <c r="E6" s="9"/>
    </row>
    <row r="7" spans="1:5" ht="16.5" x14ac:dyDescent="0.25">
      <c r="A7" s="6" t="s">
        <v>9</v>
      </c>
      <c r="B7" s="8">
        <v>128978636</v>
      </c>
      <c r="C7" s="9">
        <f t="shared" si="0"/>
        <v>0.36317143436849214</v>
      </c>
      <c r="D7" s="9">
        <f t="shared" si="1"/>
        <v>0.38272653498398324</v>
      </c>
      <c r="E7" s="9"/>
    </row>
    <row r="8" spans="1:5" ht="16.5" x14ac:dyDescent="0.25">
      <c r="A8" s="6" t="s">
        <v>10</v>
      </c>
      <c r="B8" s="8"/>
      <c r="C8" s="9">
        <f t="shared" si="0"/>
        <v>0</v>
      </c>
      <c r="D8" s="9">
        <f t="shared" si="1"/>
        <v>0</v>
      </c>
      <c r="E8" s="9"/>
    </row>
    <row r="9" spans="1:5" ht="16.5" x14ac:dyDescent="0.25">
      <c r="A9" s="6" t="s">
        <v>11</v>
      </c>
      <c r="B9" s="8"/>
      <c r="C9" s="9">
        <f t="shared" si="0"/>
        <v>0</v>
      </c>
      <c r="D9" s="9">
        <f t="shared" si="1"/>
        <v>0</v>
      </c>
      <c r="E9" s="9"/>
    </row>
    <row r="10" spans="1:5" ht="16.5" x14ac:dyDescent="0.25">
      <c r="A10" s="6" t="s">
        <v>12</v>
      </c>
      <c r="B10" s="8">
        <v>3179471</v>
      </c>
      <c r="C10" s="9">
        <f t="shared" si="0"/>
        <v>8.9525915253362114E-3</v>
      </c>
      <c r="D10" s="9">
        <f t="shared" si="1"/>
        <v>9.4346471373139666E-3</v>
      </c>
      <c r="E10" s="9"/>
    </row>
    <row r="11" spans="1:5" ht="16.5" x14ac:dyDescent="0.25">
      <c r="A11" s="10" t="s">
        <v>13</v>
      </c>
      <c r="B11" s="11">
        <f>SUM(B5:B10)</f>
        <v>336999461</v>
      </c>
      <c r="C11" s="12">
        <f t="shared" si="0"/>
        <v>0.94890581439222788</v>
      </c>
      <c r="D11" s="12">
        <f t="shared" si="1"/>
        <v>1</v>
      </c>
      <c r="E11" s="12"/>
    </row>
    <row r="12" spans="1:5" ht="16.5" x14ac:dyDescent="0.25">
      <c r="A12" s="6" t="s">
        <v>14</v>
      </c>
      <c r="B12" s="8"/>
      <c r="C12" s="9">
        <f t="shared" si="0"/>
        <v>0</v>
      </c>
      <c r="D12" s="9">
        <f>+B12/$B$21</f>
        <v>0</v>
      </c>
      <c r="E12" s="9"/>
    </row>
    <row r="13" spans="1:5" ht="16.5" x14ac:dyDescent="0.25">
      <c r="A13" s="6" t="s">
        <v>15</v>
      </c>
      <c r="B13" s="8">
        <v>15362598</v>
      </c>
      <c r="C13" s="9">
        <f t="shared" si="0"/>
        <v>4.3257216267091926E-2</v>
      </c>
      <c r="D13" s="9">
        <f t="shared" ref="D13:D21" si="2">+B13/$B$21</f>
        <v>0.84661719826907089</v>
      </c>
      <c r="E13" s="9"/>
    </row>
    <row r="14" spans="1:5" ht="16.5" x14ac:dyDescent="0.25">
      <c r="A14" s="6" t="s">
        <v>16</v>
      </c>
      <c r="B14" s="8"/>
      <c r="C14" s="9">
        <f t="shared" si="0"/>
        <v>0</v>
      </c>
      <c r="D14" s="9">
        <f t="shared" si="2"/>
        <v>0</v>
      </c>
      <c r="E14" s="9"/>
    </row>
    <row r="15" spans="1:5" ht="16.5" x14ac:dyDescent="0.25">
      <c r="A15" s="6" t="s">
        <v>8</v>
      </c>
      <c r="B15" s="8">
        <v>300122</v>
      </c>
      <c r="C15" s="9">
        <f t="shared" si="0"/>
        <v>8.4506814931381807E-4</v>
      </c>
      <c r="D15" s="9">
        <f t="shared" si="2"/>
        <v>1.6539419099485E-2</v>
      </c>
      <c r="E15" s="9"/>
    </row>
    <row r="16" spans="1:5" ht="16.5" x14ac:dyDescent="0.25">
      <c r="A16" s="6" t="s">
        <v>17</v>
      </c>
      <c r="B16" s="8"/>
      <c r="C16" s="9">
        <f t="shared" si="0"/>
        <v>0</v>
      </c>
      <c r="D16" s="9">
        <f t="shared" si="2"/>
        <v>0</v>
      </c>
      <c r="E16" s="9"/>
    </row>
    <row r="17" spans="1:5" ht="16.5" x14ac:dyDescent="0.25">
      <c r="A17" s="6" t="s">
        <v>18</v>
      </c>
      <c r="B17" s="8">
        <v>2483141</v>
      </c>
      <c r="C17" s="9">
        <f t="shared" si="0"/>
        <v>6.9919011913663898E-3</v>
      </c>
      <c r="D17" s="9">
        <f t="shared" si="2"/>
        <v>0.13684338263144416</v>
      </c>
      <c r="E17" s="9"/>
    </row>
    <row r="18" spans="1:5" ht="16.5" x14ac:dyDescent="0.25">
      <c r="A18" s="6" t="s">
        <v>19</v>
      </c>
      <c r="B18" s="8"/>
      <c r="C18" s="9">
        <f t="shared" si="0"/>
        <v>0</v>
      </c>
      <c r="D18" s="9">
        <f t="shared" si="2"/>
        <v>0</v>
      </c>
      <c r="E18" s="9"/>
    </row>
    <row r="19" spans="1:5" ht="16.5" x14ac:dyDescent="0.25">
      <c r="A19" s="6" t="s">
        <v>20</v>
      </c>
      <c r="B19" s="8"/>
      <c r="C19" s="9">
        <f t="shared" si="0"/>
        <v>0</v>
      </c>
      <c r="D19" s="9">
        <f t="shared" si="2"/>
        <v>0</v>
      </c>
      <c r="E19" s="9"/>
    </row>
    <row r="20" spans="1:5" ht="16.5" x14ac:dyDescent="0.25">
      <c r="A20" s="6" t="s">
        <v>21</v>
      </c>
      <c r="B20" s="8"/>
      <c r="C20" s="9">
        <f t="shared" si="0"/>
        <v>0</v>
      </c>
      <c r="D20" s="9">
        <f t="shared" si="2"/>
        <v>0</v>
      </c>
      <c r="E20" s="9"/>
    </row>
    <row r="21" spans="1:5" ht="16.5" x14ac:dyDescent="0.25">
      <c r="A21" s="10" t="s">
        <v>22</v>
      </c>
      <c r="B21" s="11">
        <f>SUM(B12:B20)</f>
        <v>18145861</v>
      </c>
      <c r="C21" s="12">
        <f t="shared" si="0"/>
        <v>5.1094185607772132E-2</v>
      </c>
      <c r="D21" s="12">
        <f t="shared" si="2"/>
        <v>1</v>
      </c>
      <c r="E21" s="12"/>
    </row>
    <row r="22" spans="1:5" ht="16.5" x14ac:dyDescent="0.25">
      <c r="A22" s="10" t="s">
        <v>23</v>
      </c>
      <c r="B22" s="11">
        <f>+B11+B21</f>
        <v>355145322</v>
      </c>
      <c r="C22" s="12">
        <f t="shared" si="0"/>
        <v>1</v>
      </c>
      <c r="D22" s="12"/>
      <c r="E22" s="12"/>
    </row>
    <row r="23" spans="1:5" ht="16.5" x14ac:dyDescent="0.25">
      <c r="A23" s="6" t="s">
        <v>24</v>
      </c>
      <c r="B23" s="8"/>
      <c r="C23" s="9">
        <f t="shared" si="0"/>
        <v>0</v>
      </c>
      <c r="D23" s="9">
        <f>+B23/$B$29</f>
        <v>0</v>
      </c>
      <c r="E23" s="9">
        <f>+B23/$B$38</f>
        <v>0</v>
      </c>
    </row>
    <row r="24" spans="1:5" ht="16.5" x14ac:dyDescent="0.25">
      <c r="A24" s="6" t="s">
        <v>25</v>
      </c>
      <c r="B24" s="8">
        <v>10110718</v>
      </c>
      <c r="C24" s="9">
        <f t="shared" si="0"/>
        <v>2.8469241670033878E-2</v>
      </c>
      <c r="D24" s="9">
        <f t="shared" ref="D24:D29" si="3">+B24/$B$29</f>
        <v>7.8502871603485638E-2</v>
      </c>
      <c r="E24" s="9">
        <f t="shared" ref="E24:E38" si="4">+B24/$B$38</f>
        <v>7.0949089587481251E-2</v>
      </c>
    </row>
    <row r="25" spans="1:5" ht="16.5" x14ac:dyDescent="0.25">
      <c r="A25" s="6" t="s">
        <v>26</v>
      </c>
      <c r="B25" s="8">
        <v>93119421</v>
      </c>
      <c r="C25" s="9">
        <f t="shared" si="0"/>
        <v>0.2622008942018389</v>
      </c>
      <c r="D25" s="9">
        <f t="shared" si="3"/>
        <v>0.72300918199418907</v>
      </c>
      <c r="E25" s="9">
        <f t="shared" si="4"/>
        <v>0.65343906761749093</v>
      </c>
    </row>
    <row r="26" spans="1:5" ht="16.5" x14ac:dyDescent="0.25">
      <c r="A26" s="6" t="s">
        <v>27</v>
      </c>
      <c r="B26" s="8"/>
      <c r="C26" s="9">
        <f t="shared" si="0"/>
        <v>0</v>
      </c>
      <c r="D26" s="9">
        <f t="shared" si="3"/>
        <v>0</v>
      </c>
      <c r="E26" s="9">
        <f t="shared" si="4"/>
        <v>0</v>
      </c>
    </row>
    <row r="27" spans="1:5" ht="16.5" x14ac:dyDescent="0.25">
      <c r="A27" s="6" t="s">
        <v>28</v>
      </c>
      <c r="B27" s="8"/>
      <c r="C27" s="9">
        <f t="shared" si="0"/>
        <v>0</v>
      </c>
      <c r="D27" s="9">
        <f t="shared" si="3"/>
        <v>0</v>
      </c>
      <c r="E27" s="9">
        <f t="shared" si="4"/>
        <v>0</v>
      </c>
    </row>
    <row r="28" spans="1:5" ht="16.5" x14ac:dyDescent="0.25">
      <c r="A28" s="6" t="s">
        <v>29</v>
      </c>
      <c r="B28" s="8">
        <v>25564105</v>
      </c>
      <c r="C28" s="9">
        <f t="shared" si="0"/>
        <v>7.1982096951286892E-2</v>
      </c>
      <c r="D28" s="9">
        <f t="shared" si="3"/>
        <v>0.19848794640232525</v>
      </c>
      <c r="E28" s="9">
        <f t="shared" si="4"/>
        <v>0.1793888402256672</v>
      </c>
    </row>
    <row r="29" spans="1:5" ht="16.5" x14ac:dyDescent="0.25">
      <c r="A29" s="10" t="s">
        <v>30</v>
      </c>
      <c r="B29" s="11">
        <f>SUM(B23:B28)</f>
        <v>128794244</v>
      </c>
      <c r="C29" s="12">
        <f t="shared" si="0"/>
        <v>0.36265223282315961</v>
      </c>
      <c r="D29" s="12">
        <f t="shared" si="3"/>
        <v>1</v>
      </c>
      <c r="E29" s="12">
        <f t="shared" si="4"/>
        <v>0.90377699743063944</v>
      </c>
    </row>
    <row r="30" spans="1:5" ht="16.5" x14ac:dyDescent="0.25">
      <c r="A30" s="6" t="s">
        <v>24</v>
      </c>
      <c r="B30" s="8"/>
      <c r="C30" s="9">
        <f t="shared" si="0"/>
        <v>0</v>
      </c>
      <c r="D30" s="9">
        <f>+B30/$B$37</f>
        <v>0</v>
      </c>
      <c r="E30" s="9">
        <f t="shared" si="4"/>
        <v>0</v>
      </c>
    </row>
    <row r="31" spans="1:5" ht="16.5" x14ac:dyDescent="0.25">
      <c r="A31" s="6" t="s">
        <v>31</v>
      </c>
      <c r="B31" s="8"/>
      <c r="C31" s="9">
        <f t="shared" si="0"/>
        <v>0</v>
      </c>
      <c r="D31" s="9">
        <f t="shared" ref="D31:D37" si="5">+B31/$B$37</f>
        <v>0</v>
      </c>
      <c r="E31" s="9">
        <f t="shared" si="4"/>
        <v>0</v>
      </c>
    </row>
    <row r="32" spans="1:5" ht="16.5" x14ac:dyDescent="0.25">
      <c r="A32" s="6" t="s">
        <v>26</v>
      </c>
      <c r="B32" s="8">
        <v>13712419</v>
      </c>
      <c r="C32" s="9">
        <f t="shared" si="0"/>
        <v>3.8610726794255791E-2</v>
      </c>
      <c r="D32" s="9">
        <f t="shared" si="5"/>
        <v>1</v>
      </c>
      <c r="E32" s="9">
        <f t="shared" si="4"/>
        <v>9.6223002569360561E-2</v>
      </c>
    </row>
    <row r="33" spans="1:5" ht="16.5" x14ac:dyDescent="0.25">
      <c r="A33" s="6" t="s">
        <v>32</v>
      </c>
      <c r="B33" s="8"/>
      <c r="C33" s="9">
        <f t="shared" si="0"/>
        <v>0</v>
      </c>
      <c r="D33" s="9">
        <f t="shared" si="5"/>
        <v>0</v>
      </c>
      <c r="E33" s="9">
        <f t="shared" si="4"/>
        <v>0</v>
      </c>
    </row>
    <row r="34" spans="1:5" ht="16.5" x14ac:dyDescent="0.25">
      <c r="A34" s="6" t="s">
        <v>33</v>
      </c>
      <c r="B34" s="8"/>
      <c r="C34" s="9">
        <f t="shared" si="0"/>
        <v>0</v>
      </c>
      <c r="D34" s="9">
        <f t="shared" si="5"/>
        <v>0</v>
      </c>
      <c r="E34" s="9">
        <f t="shared" si="4"/>
        <v>0</v>
      </c>
    </row>
    <row r="35" spans="1:5" ht="16.5" x14ac:dyDescent="0.25">
      <c r="A35" s="6" t="s">
        <v>34</v>
      </c>
      <c r="B35" s="8"/>
      <c r="C35" s="9">
        <f t="shared" si="0"/>
        <v>0</v>
      </c>
      <c r="D35" s="9">
        <f t="shared" si="5"/>
        <v>0</v>
      </c>
      <c r="E35" s="9">
        <f t="shared" si="4"/>
        <v>0</v>
      </c>
    </row>
    <row r="36" spans="1:5" ht="16.5" x14ac:dyDescent="0.25">
      <c r="A36" s="6" t="s">
        <v>35</v>
      </c>
      <c r="B36" s="8"/>
      <c r="C36" s="9">
        <f t="shared" si="0"/>
        <v>0</v>
      </c>
      <c r="D36" s="9">
        <f t="shared" si="5"/>
        <v>0</v>
      </c>
      <c r="E36" s="9">
        <f t="shared" si="4"/>
        <v>0</v>
      </c>
    </row>
    <row r="37" spans="1:5" ht="16.5" x14ac:dyDescent="0.25">
      <c r="A37" s="10" t="s">
        <v>36</v>
      </c>
      <c r="B37" s="11">
        <f>SUM(B32:B36)</f>
        <v>13712419</v>
      </c>
      <c r="C37" s="12">
        <f t="shared" si="0"/>
        <v>3.8610726794255791E-2</v>
      </c>
      <c r="D37" s="12">
        <f t="shared" si="5"/>
        <v>1</v>
      </c>
      <c r="E37" s="12">
        <f t="shared" si="4"/>
        <v>9.6223002569360561E-2</v>
      </c>
    </row>
    <row r="38" spans="1:5" ht="16.5" x14ac:dyDescent="0.25">
      <c r="A38" s="10" t="s">
        <v>37</v>
      </c>
      <c r="B38" s="11">
        <f>+B29+B37</f>
        <v>142506663</v>
      </c>
      <c r="C38" s="12">
        <f t="shared" si="0"/>
        <v>0.40126295961741543</v>
      </c>
      <c r="D38" s="12"/>
      <c r="E38" s="12">
        <f t="shared" si="4"/>
        <v>1</v>
      </c>
    </row>
    <row r="39" spans="1:5" ht="16.5" x14ac:dyDescent="0.25">
      <c r="A39" s="6" t="s">
        <v>38</v>
      </c>
      <c r="B39" s="8">
        <v>4088000</v>
      </c>
      <c r="C39" s="9">
        <f t="shared" si="0"/>
        <v>1.1510780930404597E-2</v>
      </c>
      <c r="D39" s="9">
        <f>+B39/$B$43</f>
        <v>1.9225102430692059E-2</v>
      </c>
      <c r="E39" s="9"/>
    </row>
    <row r="40" spans="1:5" ht="16.5" x14ac:dyDescent="0.25">
      <c r="A40" s="6" t="s">
        <v>39</v>
      </c>
      <c r="B40" s="8"/>
      <c r="C40" s="9">
        <f t="shared" si="0"/>
        <v>0</v>
      </c>
      <c r="D40" s="9">
        <f t="shared" ref="D40:D43" si="6">+B40/$B$43</f>
        <v>0</v>
      </c>
      <c r="E40" s="9"/>
    </row>
    <row r="41" spans="1:5" ht="16.5" x14ac:dyDescent="0.25">
      <c r="A41" s="6" t="s">
        <v>40</v>
      </c>
      <c r="B41" s="8"/>
      <c r="C41" s="9">
        <f t="shared" si="0"/>
        <v>0</v>
      </c>
      <c r="D41" s="9">
        <f t="shared" si="6"/>
        <v>0</v>
      </c>
      <c r="E41" s="9"/>
    </row>
    <row r="42" spans="1:5" ht="16.5" x14ac:dyDescent="0.25">
      <c r="A42" s="6" t="s">
        <v>41</v>
      </c>
      <c r="B42" s="8">
        <v>208550659</v>
      </c>
      <c r="C42" s="9">
        <f t="shared" si="0"/>
        <v>0.58722625945217999</v>
      </c>
      <c r="D42" s="9">
        <f t="shared" si="6"/>
        <v>0.98077489756930791</v>
      </c>
      <c r="E42" s="9"/>
    </row>
    <row r="43" spans="1:5" ht="16.5" x14ac:dyDescent="0.25">
      <c r="A43" s="10" t="s">
        <v>42</v>
      </c>
      <c r="B43" s="11">
        <f>SUM(B39:B42)</f>
        <v>212638659</v>
      </c>
      <c r="C43" s="12">
        <f t="shared" si="0"/>
        <v>0.59873704038258457</v>
      </c>
      <c r="D43" s="12">
        <f t="shared" si="6"/>
        <v>1</v>
      </c>
      <c r="E43" s="12"/>
    </row>
    <row r="44" spans="1:5" ht="16.5" x14ac:dyDescent="0.25">
      <c r="A44" s="10" t="s">
        <v>43</v>
      </c>
      <c r="B44" s="11">
        <f>+B38+B43</f>
        <v>355145322</v>
      </c>
      <c r="C44" s="12">
        <f t="shared" si="0"/>
        <v>1</v>
      </c>
      <c r="D44" s="12"/>
      <c r="E44" s="12"/>
    </row>
    <row r="47" spans="1:5" ht="16.5" x14ac:dyDescent="0.25">
      <c r="C47" s="7" t="s">
        <v>3</v>
      </c>
    </row>
    <row r="48" spans="1:5" ht="16.5" x14ac:dyDescent="0.25">
      <c r="A48" s="6"/>
      <c r="B48" s="7">
        <v>2020</v>
      </c>
      <c r="C48" s="7" t="s">
        <v>44</v>
      </c>
    </row>
    <row r="49" spans="1:4" ht="16.5" x14ac:dyDescent="0.25">
      <c r="A49" s="6" t="s">
        <v>45</v>
      </c>
      <c r="B49" s="8">
        <v>1012561549</v>
      </c>
      <c r="C49" s="9">
        <f>+B49/$B$49</f>
        <v>1</v>
      </c>
    </row>
    <row r="50" spans="1:4" ht="16.5" x14ac:dyDescent="0.25">
      <c r="A50" s="6" t="s">
        <v>46</v>
      </c>
      <c r="B50" s="8">
        <v>927151076</v>
      </c>
      <c r="C50" s="9">
        <f t="shared" ref="C50:C62" si="7">+B50/$B$49</f>
        <v>0.91564910490196783</v>
      </c>
    </row>
    <row r="51" spans="1:4" ht="16.5" x14ac:dyDescent="0.25">
      <c r="A51" s="10" t="s">
        <v>47</v>
      </c>
      <c r="B51" s="11">
        <f>+B49-B50</f>
        <v>85410473</v>
      </c>
      <c r="C51" s="12">
        <f t="shared" si="7"/>
        <v>8.4350895098032203E-2</v>
      </c>
      <c r="D51" s="6" t="s">
        <v>48</v>
      </c>
    </row>
    <row r="52" spans="1:4" ht="16.5" x14ac:dyDescent="0.25">
      <c r="A52" s="6" t="s">
        <v>49</v>
      </c>
      <c r="B52" s="8">
        <v>1121407</v>
      </c>
      <c r="C52" s="9">
        <f t="shared" si="7"/>
        <v>1.1074951454630043E-3</v>
      </c>
    </row>
    <row r="53" spans="1:4" ht="16.5" x14ac:dyDescent="0.25">
      <c r="A53" s="6" t="s">
        <v>50</v>
      </c>
      <c r="B53" s="8">
        <v>23860740</v>
      </c>
      <c r="C53" s="9">
        <f t="shared" si="7"/>
        <v>2.3564730483361461E-2</v>
      </c>
    </row>
    <row r="54" spans="1:4" ht="16.5" x14ac:dyDescent="0.25">
      <c r="A54" s="6" t="s">
        <v>51</v>
      </c>
      <c r="B54" s="8">
        <v>14146697</v>
      </c>
      <c r="C54" s="9">
        <f t="shared" si="7"/>
        <v>1.3971197122753869E-2</v>
      </c>
    </row>
    <row r="55" spans="1:4" ht="16.5" x14ac:dyDescent="0.25">
      <c r="A55" s="6" t="s">
        <v>52</v>
      </c>
      <c r="B55" s="8">
        <v>811194</v>
      </c>
      <c r="C55" s="9">
        <f t="shared" si="7"/>
        <v>8.0113055922489908E-4</v>
      </c>
    </row>
    <row r="56" spans="1:4" ht="16.5" x14ac:dyDescent="0.25">
      <c r="A56" s="6" t="s">
        <v>53</v>
      </c>
      <c r="B56" s="8"/>
      <c r="C56" s="9">
        <f t="shared" si="7"/>
        <v>0</v>
      </c>
    </row>
    <row r="57" spans="1:4" ht="16.5" x14ac:dyDescent="0.25">
      <c r="A57" s="10" t="s">
        <v>54</v>
      </c>
      <c r="B57" s="11">
        <f>+B51+B52-B53-B54-B55+B56</f>
        <v>47713249</v>
      </c>
      <c r="C57" s="12">
        <f t="shared" si="7"/>
        <v>4.7121332078154984E-2</v>
      </c>
      <c r="D57" s="6" t="s">
        <v>55</v>
      </c>
    </row>
    <row r="58" spans="1:4" ht="16.5" x14ac:dyDescent="0.25">
      <c r="A58" s="6" t="s">
        <v>56</v>
      </c>
      <c r="B58" s="8">
        <v>31212038</v>
      </c>
      <c r="C58" s="9">
        <f t="shared" si="7"/>
        <v>3.082483038273064E-2</v>
      </c>
    </row>
    <row r="59" spans="1:4" ht="16.5" x14ac:dyDescent="0.25">
      <c r="A59" s="6" t="s">
        <v>57</v>
      </c>
      <c r="B59" s="8">
        <v>30987417</v>
      </c>
      <c r="C59" s="9">
        <f t="shared" si="7"/>
        <v>3.0602995966618519E-2</v>
      </c>
    </row>
    <row r="60" spans="1:4" ht="16.5" x14ac:dyDescent="0.25">
      <c r="A60" s="10" t="s">
        <v>58</v>
      </c>
      <c r="B60" s="11">
        <f>+B57+B58-B59</f>
        <v>47937870</v>
      </c>
      <c r="C60" s="12">
        <f t="shared" si="7"/>
        <v>4.7343166494267105E-2</v>
      </c>
    </row>
    <row r="61" spans="1:4" ht="16.5" x14ac:dyDescent="0.25">
      <c r="A61" s="6" t="s">
        <v>59</v>
      </c>
      <c r="B61" s="8">
        <v>14049840</v>
      </c>
      <c r="C61" s="9">
        <f t="shared" si="7"/>
        <v>1.3875541702996269E-2</v>
      </c>
    </row>
    <row r="62" spans="1:4" ht="16.5" x14ac:dyDescent="0.25">
      <c r="A62" s="10" t="s">
        <v>60</v>
      </c>
      <c r="B62" s="11">
        <f>+B60-B61</f>
        <v>33888030</v>
      </c>
      <c r="C62" s="12">
        <f t="shared" si="7"/>
        <v>3.3467624791270835E-2</v>
      </c>
      <c r="D62" s="6" t="s">
        <v>61</v>
      </c>
    </row>
    <row r="63" spans="1:4" ht="16.5" x14ac:dyDescent="0.25">
      <c r="A63" s="10"/>
      <c r="B63" s="13"/>
    </row>
    <row r="64" spans="1:4" ht="16.5" x14ac:dyDescent="0.25">
      <c r="B64" s="7">
        <v>2020</v>
      </c>
      <c r="C64" s="7" t="s">
        <v>44</v>
      </c>
    </row>
    <row r="65" spans="1:3" ht="16.5" x14ac:dyDescent="0.25">
      <c r="A65" s="6" t="s">
        <v>45</v>
      </c>
      <c r="B65" s="8">
        <f>+B49</f>
        <v>1012561549</v>
      </c>
      <c r="C65" s="9">
        <f>+B65/$B$65</f>
        <v>1</v>
      </c>
    </row>
    <row r="66" spans="1:3" ht="16.5" x14ac:dyDescent="0.25">
      <c r="A66" s="6" t="s">
        <v>46</v>
      </c>
      <c r="B66" s="8">
        <f>+B50</f>
        <v>927151076</v>
      </c>
      <c r="C66" s="9">
        <f t="shared" ref="C66:C67" si="8">+B66/$B$65</f>
        <v>0.91564910490196783</v>
      </c>
    </row>
    <row r="67" spans="1:3" ht="16.5" x14ac:dyDescent="0.25">
      <c r="A67" s="6" t="s">
        <v>62</v>
      </c>
      <c r="B67" s="8">
        <f>SUM(B53:B55)</f>
        <v>38818631</v>
      </c>
      <c r="C67" s="9">
        <f t="shared" si="8"/>
        <v>3.8337058165340228E-2</v>
      </c>
    </row>
    <row r="69" spans="1:3" ht="16.5" x14ac:dyDescent="0.25">
      <c r="B69" s="7">
        <v>2020</v>
      </c>
      <c r="C69" s="7" t="s">
        <v>4</v>
      </c>
    </row>
    <row r="70" spans="1:3" ht="16.5" x14ac:dyDescent="0.25">
      <c r="A70" s="6" t="s">
        <v>63</v>
      </c>
      <c r="B70" s="8">
        <f>+B5+B6+B7+B8+B10-B23-B24-B25-B26-B28</f>
        <v>208205217</v>
      </c>
      <c r="C70" s="9">
        <f>+B70/B22</f>
        <v>0.58625358156906826</v>
      </c>
    </row>
  </sheetData>
  <mergeCells count="2">
    <mergeCell ref="A3:B3"/>
    <mergeCell ref="C3:E3"/>
  </mergeCells>
  <pageMargins left="0.7" right="0.7" top="0.75" bottom="0.75" header="0.3" footer="0.3"/>
  <ignoredErrors>
    <ignoredError sqref="B67 B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F34C-0DC6-44D5-AAEB-85D5F941F816}">
  <dimension ref="A1:F68"/>
  <sheetViews>
    <sheetView topLeftCell="A5" zoomScale="130" zoomScaleNormal="130" workbookViewId="0">
      <selection activeCell="B11" sqref="B11:C11"/>
    </sheetView>
  </sheetViews>
  <sheetFormatPr baseColWidth="10" defaultRowHeight="15" x14ac:dyDescent="0.25"/>
  <cols>
    <col min="1" max="1" width="70.42578125" customWidth="1"/>
    <col min="2" max="3" width="17.85546875" bestFit="1" customWidth="1"/>
    <col min="4" max="4" width="17.140625" bestFit="1" customWidth="1"/>
    <col min="5" max="5" width="11.42578125" bestFit="1" customWidth="1"/>
  </cols>
  <sheetData>
    <row r="1" spans="1:5" ht="16.5" x14ac:dyDescent="0.3">
      <c r="A1" s="1" t="s">
        <v>0</v>
      </c>
    </row>
    <row r="2" spans="1:5" ht="16.5" x14ac:dyDescent="0.3">
      <c r="A2" s="1" t="s">
        <v>1</v>
      </c>
    </row>
    <row r="3" spans="1:5" ht="16.5" x14ac:dyDescent="0.25">
      <c r="A3" s="2" t="s">
        <v>2</v>
      </c>
      <c r="B3" s="3"/>
      <c r="C3" s="3"/>
    </row>
    <row r="4" spans="1:5" ht="33" x14ac:dyDescent="0.25">
      <c r="A4" s="6"/>
      <c r="B4" s="7">
        <v>2019</v>
      </c>
      <c r="C4" s="7">
        <v>2020</v>
      </c>
      <c r="D4" s="14" t="s">
        <v>64</v>
      </c>
      <c r="E4" s="14" t="s">
        <v>65</v>
      </c>
    </row>
    <row r="5" spans="1:5" ht="16.5" x14ac:dyDescent="0.25">
      <c r="A5" s="6" t="s">
        <v>7</v>
      </c>
      <c r="B5" s="8">
        <v>148461593</v>
      </c>
      <c r="C5" s="8">
        <v>202490741</v>
      </c>
      <c r="D5" s="8">
        <f>+C5-B5</f>
        <v>54029148</v>
      </c>
      <c r="E5" s="9">
        <f>+C5/B5-1</f>
        <v>0.36392676993570983</v>
      </c>
    </row>
    <row r="6" spans="1:5" ht="16.5" x14ac:dyDescent="0.25">
      <c r="A6" s="6" t="s">
        <v>8</v>
      </c>
      <c r="B6" s="8">
        <v>6026422</v>
      </c>
      <c r="C6" s="8">
        <v>2350613</v>
      </c>
      <c r="D6" s="8">
        <f t="shared" ref="D6:D45" si="0">+C6-B6</f>
        <v>-3675809</v>
      </c>
      <c r="E6" s="9">
        <f t="shared" ref="E6:E45" si="1">+C6/B6-1</f>
        <v>-0.60994882203735479</v>
      </c>
    </row>
    <row r="7" spans="1:5" ht="16.5" x14ac:dyDescent="0.25">
      <c r="A7" s="6" t="s">
        <v>9</v>
      </c>
      <c r="B7" s="8">
        <v>146731320</v>
      </c>
      <c r="C7" s="8">
        <v>128978636</v>
      </c>
      <c r="D7" s="8">
        <f t="shared" si="0"/>
        <v>-17752684</v>
      </c>
      <c r="E7" s="9">
        <f t="shared" si="1"/>
        <v>-0.12098769369756912</v>
      </c>
    </row>
    <row r="8" spans="1:5" ht="16.5" x14ac:dyDescent="0.25">
      <c r="A8" s="6" t="s">
        <v>10</v>
      </c>
      <c r="B8" s="8"/>
      <c r="C8" s="8"/>
      <c r="D8" s="8"/>
      <c r="E8" s="9"/>
    </row>
    <row r="9" spans="1:5" ht="16.5" x14ac:dyDescent="0.25">
      <c r="A9" s="6" t="s">
        <v>11</v>
      </c>
      <c r="B9" s="8"/>
      <c r="C9" s="8"/>
      <c r="D9" s="8"/>
      <c r="E9" s="9"/>
    </row>
    <row r="10" spans="1:5" ht="16.5" x14ac:dyDescent="0.25">
      <c r="A10" s="6" t="s">
        <v>12</v>
      </c>
      <c r="B10" s="8"/>
      <c r="C10" s="8">
        <v>3179471</v>
      </c>
      <c r="D10" s="8">
        <f t="shared" si="0"/>
        <v>3179471</v>
      </c>
      <c r="E10" s="9"/>
    </row>
    <row r="11" spans="1:5" ht="16.5" x14ac:dyDescent="0.25">
      <c r="A11" s="10" t="s">
        <v>13</v>
      </c>
      <c r="B11" s="11">
        <f>SUM(B5:B10)</f>
        <v>301219335</v>
      </c>
      <c r="C11" s="11">
        <f>SUM(C5:C10)</f>
        <v>336999461</v>
      </c>
      <c r="D11" s="11">
        <f t="shared" si="0"/>
        <v>35780126</v>
      </c>
      <c r="E11" s="12">
        <f t="shared" si="1"/>
        <v>0.11878429384355416</v>
      </c>
    </row>
    <row r="12" spans="1:5" ht="16.5" x14ac:dyDescent="0.25">
      <c r="A12" s="6" t="s">
        <v>14</v>
      </c>
      <c r="B12" s="8"/>
      <c r="C12" s="8"/>
      <c r="D12" s="8"/>
      <c r="E12" s="9"/>
    </row>
    <row r="13" spans="1:5" ht="16.5" x14ac:dyDescent="0.25">
      <c r="A13" s="6" t="s">
        <v>15</v>
      </c>
      <c r="B13" s="8">
        <v>16499983</v>
      </c>
      <c r="C13" s="8">
        <v>15362598</v>
      </c>
      <c r="D13" s="8">
        <f t="shared" si="0"/>
        <v>-1137385</v>
      </c>
      <c r="E13" s="9">
        <f t="shared" si="1"/>
        <v>-6.8932495263782978E-2</v>
      </c>
    </row>
    <row r="14" spans="1:5" ht="16.5" x14ac:dyDescent="0.25">
      <c r="A14" s="6" t="s">
        <v>66</v>
      </c>
      <c r="B14" s="8"/>
      <c r="C14" s="8"/>
      <c r="D14" s="8"/>
      <c r="E14" s="9"/>
    </row>
    <row r="15" spans="1:5" ht="16.5" x14ac:dyDescent="0.25">
      <c r="A15" s="6" t="s">
        <v>16</v>
      </c>
      <c r="B15" s="8"/>
      <c r="C15" s="8"/>
      <c r="D15" s="8"/>
      <c r="E15" s="9"/>
    </row>
    <row r="16" spans="1:5" ht="16.5" x14ac:dyDescent="0.25">
      <c r="A16" s="6" t="s">
        <v>8</v>
      </c>
      <c r="B16" s="8">
        <v>608691</v>
      </c>
      <c r="C16" s="8">
        <v>300122</v>
      </c>
      <c r="D16" s="8">
        <f t="shared" si="0"/>
        <v>-308569</v>
      </c>
      <c r="E16" s="9">
        <f t="shared" si="1"/>
        <v>-0.50693866017404554</v>
      </c>
    </row>
    <row r="17" spans="1:5" ht="16.5" x14ac:dyDescent="0.25">
      <c r="A17" s="6" t="s">
        <v>17</v>
      </c>
      <c r="B17" s="8"/>
      <c r="C17" s="8"/>
      <c r="D17" s="8"/>
      <c r="E17" s="9"/>
    </row>
    <row r="18" spans="1:5" ht="16.5" x14ac:dyDescent="0.25">
      <c r="A18" s="6" t="s">
        <v>18</v>
      </c>
      <c r="B18" s="8">
        <v>3384472</v>
      </c>
      <c r="C18" s="8">
        <v>2483141</v>
      </c>
      <c r="D18" s="8">
        <f t="shared" si="0"/>
        <v>-901331</v>
      </c>
      <c r="E18" s="9">
        <f t="shared" si="1"/>
        <v>-0.2663136229225711</v>
      </c>
    </row>
    <row r="19" spans="1:5" ht="16.5" x14ac:dyDescent="0.25">
      <c r="A19" s="6" t="s">
        <v>19</v>
      </c>
      <c r="B19" s="8"/>
      <c r="C19" s="8"/>
      <c r="D19" s="8"/>
      <c r="E19" s="9"/>
    </row>
    <row r="20" spans="1:5" ht="16.5" x14ac:dyDescent="0.25">
      <c r="A20" s="6" t="s">
        <v>20</v>
      </c>
      <c r="B20" s="8"/>
      <c r="C20" s="8"/>
      <c r="D20" s="8"/>
      <c r="E20" s="9"/>
    </row>
    <row r="21" spans="1:5" ht="16.5" x14ac:dyDescent="0.25">
      <c r="A21" s="6" t="s">
        <v>21</v>
      </c>
      <c r="B21" s="8"/>
      <c r="C21" s="8"/>
      <c r="D21" s="8"/>
      <c r="E21" s="9"/>
    </row>
    <row r="22" spans="1:5" ht="16.5" x14ac:dyDescent="0.25">
      <c r="A22" s="10" t="s">
        <v>22</v>
      </c>
      <c r="B22" s="11">
        <f>SUM(B12:B21)</f>
        <v>20493146</v>
      </c>
      <c r="C22" s="11">
        <f t="shared" ref="C22" si="2">SUM(C12:C21)</f>
        <v>18145861</v>
      </c>
      <c r="D22" s="11">
        <f t="shared" si="0"/>
        <v>-2347285</v>
      </c>
      <c r="E22" s="12">
        <f t="shared" si="1"/>
        <v>-0.11454000278922527</v>
      </c>
    </row>
    <row r="23" spans="1:5" ht="16.5" x14ac:dyDescent="0.25">
      <c r="A23" s="10" t="s">
        <v>23</v>
      </c>
      <c r="B23" s="11">
        <f>+B11+B22</f>
        <v>321712481</v>
      </c>
      <c r="C23" s="11">
        <f t="shared" ref="C23" si="3">+C11+C22</f>
        <v>355145322</v>
      </c>
      <c r="D23" s="11">
        <f t="shared" si="0"/>
        <v>33432841</v>
      </c>
      <c r="E23" s="12">
        <f t="shared" si="1"/>
        <v>0.10392149193614908</v>
      </c>
    </row>
    <row r="24" spans="1:5" ht="16.5" x14ac:dyDescent="0.25">
      <c r="A24" s="6" t="s">
        <v>24</v>
      </c>
      <c r="B24" s="8"/>
      <c r="C24" s="8"/>
      <c r="D24" s="8"/>
      <c r="E24" s="9"/>
    </row>
    <row r="25" spans="1:5" ht="16.5" x14ac:dyDescent="0.25">
      <c r="A25" s="6" t="s">
        <v>25</v>
      </c>
      <c r="B25" s="8">
        <v>11845908</v>
      </c>
      <c r="C25" s="8">
        <v>10110718</v>
      </c>
      <c r="D25" s="8">
        <f t="shared" si="0"/>
        <v>-1735190</v>
      </c>
      <c r="E25" s="9">
        <f t="shared" si="1"/>
        <v>-0.14648011786010828</v>
      </c>
    </row>
    <row r="26" spans="1:5" ht="16.5" x14ac:dyDescent="0.25">
      <c r="A26" s="6" t="s">
        <v>26</v>
      </c>
      <c r="B26" s="8">
        <v>85688511</v>
      </c>
      <c r="C26" s="8">
        <v>93119421</v>
      </c>
      <c r="D26" s="8">
        <f t="shared" si="0"/>
        <v>7430910</v>
      </c>
      <c r="E26" s="9">
        <f t="shared" si="1"/>
        <v>8.6720027145762879E-2</v>
      </c>
    </row>
    <row r="27" spans="1:5" ht="16.5" x14ac:dyDescent="0.25">
      <c r="A27" s="6" t="s">
        <v>27</v>
      </c>
      <c r="B27" s="8"/>
      <c r="C27" s="8"/>
      <c r="D27" s="8"/>
      <c r="E27" s="9"/>
    </row>
    <row r="28" spans="1:5" ht="16.5" x14ac:dyDescent="0.25">
      <c r="A28" s="6" t="s">
        <v>28</v>
      </c>
      <c r="B28" s="8"/>
      <c r="C28" s="8"/>
      <c r="D28" s="8"/>
      <c r="E28" s="9"/>
    </row>
    <row r="29" spans="1:5" ht="16.5" x14ac:dyDescent="0.25">
      <c r="A29" s="6" t="s">
        <v>29</v>
      </c>
      <c r="B29" s="8">
        <v>31949505</v>
      </c>
      <c r="C29" s="8">
        <v>25564105</v>
      </c>
      <c r="D29" s="8">
        <f t="shared" si="0"/>
        <v>-6385400</v>
      </c>
      <c r="E29" s="9">
        <f t="shared" si="1"/>
        <v>-0.19985912144804752</v>
      </c>
    </row>
    <row r="30" spans="1:5" ht="16.5" x14ac:dyDescent="0.25">
      <c r="A30" s="10" t="s">
        <v>30</v>
      </c>
      <c r="B30" s="11">
        <f t="shared" ref="B30:C30" si="4">SUM(B24:B29)</f>
        <v>129483924</v>
      </c>
      <c r="C30" s="11">
        <f t="shared" si="4"/>
        <v>128794244</v>
      </c>
      <c r="D30" s="11">
        <f t="shared" si="0"/>
        <v>-689680</v>
      </c>
      <c r="E30" s="12">
        <f t="shared" si="1"/>
        <v>-5.326375496621516E-3</v>
      </c>
    </row>
    <row r="31" spans="1:5" ht="16.5" x14ac:dyDescent="0.25">
      <c r="A31" s="6" t="s">
        <v>24</v>
      </c>
      <c r="B31" s="8"/>
      <c r="C31" s="8"/>
      <c r="D31" s="8"/>
      <c r="E31" s="9"/>
    </row>
    <row r="32" spans="1:5" ht="16.5" x14ac:dyDescent="0.25">
      <c r="A32" s="6" t="s">
        <v>31</v>
      </c>
      <c r="B32" s="8"/>
      <c r="C32" s="8"/>
      <c r="D32" s="8"/>
      <c r="E32" s="9"/>
    </row>
    <row r="33" spans="1:5" ht="16.5" x14ac:dyDescent="0.25">
      <c r="A33" s="6" t="s">
        <v>26</v>
      </c>
      <c r="B33" s="8">
        <v>13477928</v>
      </c>
      <c r="C33" s="8">
        <v>13712419</v>
      </c>
      <c r="D33" s="8">
        <f t="shared" si="0"/>
        <v>234491</v>
      </c>
      <c r="E33" s="9">
        <f t="shared" si="1"/>
        <v>1.7398149032996857E-2</v>
      </c>
    </row>
    <row r="34" spans="1:5" ht="16.5" x14ac:dyDescent="0.25">
      <c r="A34" s="6" t="s">
        <v>32</v>
      </c>
      <c r="B34" s="8"/>
      <c r="C34" s="8"/>
      <c r="D34" s="8"/>
      <c r="E34" s="9"/>
    </row>
    <row r="35" spans="1:5" ht="16.5" x14ac:dyDescent="0.25">
      <c r="A35" s="6" t="s">
        <v>33</v>
      </c>
      <c r="B35" s="8"/>
      <c r="C35" s="8"/>
      <c r="D35" s="8"/>
      <c r="E35" s="9"/>
    </row>
    <row r="36" spans="1:5" ht="16.5" x14ac:dyDescent="0.25">
      <c r="A36" s="6" t="s">
        <v>34</v>
      </c>
      <c r="B36" s="8"/>
      <c r="C36" s="8"/>
      <c r="D36" s="8"/>
      <c r="E36" s="9"/>
    </row>
    <row r="37" spans="1:5" ht="16.5" x14ac:dyDescent="0.25">
      <c r="A37" s="6" t="s">
        <v>35</v>
      </c>
      <c r="B37" s="8"/>
      <c r="C37" s="8"/>
      <c r="D37" s="8"/>
      <c r="E37" s="9"/>
    </row>
    <row r="38" spans="1:5" ht="16.5" x14ac:dyDescent="0.25">
      <c r="A38" s="10" t="s">
        <v>36</v>
      </c>
      <c r="B38" s="11">
        <f>SUM(B31:B37)</f>
        <v>13477928</v>
      </c>
      <c r="C38" s="11">
        <f>SUM(C31:C37)</f>
        <v>13712419</v>
      </c>
      <c r="D38" s="11">
        <f t="shared" si="0"/>
        <v>234491</v>
      </c>
      <c r="E38" s="12">
        <f t="shared" si="1"/>
        <v>1.7398149032996857E-2</v>
      </c>
    </row>
    <row r="39" spans="1:5" ht="16.5" x14ac:dyDescent="0.25">
      <c r="A39" s="10" t="s">
        <v>37</v>
      </c>
      <c r="B39" s="11">
        <f>+B30+B38</f>
        <v>142961852</v>
      </c>
      <c r="C39" s="11">
        <f>+C30+C38</f>
        <v>142506663</v>
      </c>
      <c r="D39" s="11">
        <f t="shared" si="0"/>
        <v>-455189</v>
      </c>
      <c r="E39" s="12">
        <f t="shared" si="1"/>
        <v>-3.1839892505030054E-3</v>
      </c>
    </row>
    <row r="40" spans="1:5" ht="16.5" x14ac:dyDescent="0.25">
      <c r="A40" s="6" t="s">
        <v>38</v>
      </c>
      <c r="B40" s="8">
        <v>4088000</v>
      </c>
      <c r="C40" s="8">
        <v>4088000</v>
      </c>
      <c r="D40" s="8">
        <f t="shared" si="0"/>
        <v>0</v>
      </c>
      <c r="E40" s="9">
        <f t="shared" si="1"/>
        <v>0</v>
      </c>
    </row>
    <row r="41" spans="1:5" ht="16.5" x14ac:dyDescent="0.25">
      <c r="A41" s="6" t="s">
        <v>39</v>
      </c>
      <c r="B41" s="8"/>
      <c r="C41" s="8"/>
      <c r="D41" s="8"/>
      <c r="E41" s="9"/>
    </row>
    <row r="42" spans="1:5" ht="16.5" x14ac:dyDescent="0.25">
      <c r="A42" s="6" t="s">
        <v>40</v>
      </c>
      <c r="B42" s="8"/>
      <c r="C42" s="8"/>
      <c r="D42" s="8"/>
      <c r="E42" s="9"/>
    </row>
    <row r="43" spans="1:5" ht="16.5" x14ac:dyDescent="0.25">
      <c r="A43" s="6" t="s">
        <v>41</v>
      </c>
      <c r="B43" s="8">
        <v>174662629</v>
      </c>
      <c r="C43" s="8">
        <v>208550659</v>
      </c>
      <c r="D43" s="8">
        <f t="shared" si="0"/>
        <v>33888030</v>
      </c>
      <c r="E43" s="9">
        <f t="shared" si="1"/>
        <v>0.194019923975838</v>
      </c>
    </row>
    <row r="44" spans="1:5" ht="16.5" x14ac:dyDescent="0.25">
      <c r="A44" s="10" t="s">
        <v>42</v>
      </c>
      <c r="B44" s="11">
        <f>SUM(B40:B43)</f>
        <v>178750629</v>
      </c>
      <c r="C44" s="11">
        <f>SUM(C40:C43)</f>
        <v>212638659</v>
      </c>
      <c r="D44" s="11">
        <f t="shared" si="0"/>
        <v>33888030</v>
      </c>
      <c r="E44" s="12">
        <f t="shared" si="1"/>
        <v>0.18958271749633959</v>
      </c>
    </row>
    <row r="45" spans="1:5" ht="16.5" x14ac:dyDescent="0.25">
      <c r="A45" s="10" t="s">
        <v>43</v>
      </c>
      <c r="B45" s="11">
        <f>+B39+B44</f>
        <v>321712481</v>
      </c>
      <c r="C45" s="11">
        <f>+C39+C44</f>
        <v>355145322</v>
      </c>
      <c r="D45" s="11">
        <f t="shared" si="0"/>
        <v>33432841</v>
      </c>
      <c r="E45" s="12">
        <f t="shared" si="1"/>
        <v>0.10392149193614908</v>
      </c>
    </row>
    <row r="48" spans="1:5" ht="16.5" x14ac:dyDescent="0.25">
      <c r="A48" s="2" t="s">
        <v>67</v>
      </c>
      <c r="B48" s="3"/>
      <c r="C48" s="3"/>
    </row>
    <row r="49" spans="1:6" ht="33" x14ac:dyDescent="0.25">
      <c r="A49" s="6"/>
      <c r="B49" s="7">
        <v>2019</v>
      </c>
      <c r="C49" s="7">
        <v>2020</v>
      </c>
      <c r="D49" s="14" t="s">
        <v>64</v>
      </c>
      <c r="E49" s="14" t="s">
        <v>65</v>
      </c>
    </row>
    <row r="50" spans="1:6" ht="16.5" x14ac:dyDescent="0.25">
      <c r="A50" s="6" t="s">
        <v>45</v>
      </c>
      <c r="B50" s="8">
        <v>1187741160</v>
      </c>
      <c r="C50" s="8">
        <v>1012561549</v>
      </c>
      <c r="D50" s="8">
        <f>+C50-B50</f>
        <v>-175179611</v>
      </c>
      <c r="E50" s="9">
        <f>+C50/B50-1</f>
        <v>-0.14748971989823101</v>
      </c>
    </row>
    <row r="51" spans="1:6" ht="16.5" x14ac:dyDescent="0.25">
      <c r="A51" s="6" t="s">
        <v>46</v>
      </c>
      <c r="B51" s="8">
        <v>1083580206</v>
      </c>
      <c r="C51" s="8">
        <v>927151076</v>
      </c>
      <c r="D51" s="8">
        <f t="shared" ref="D51:D63" si="5">+C51-B51</f>
        <v>-156429130</v>
      </c>
      <c r="E51" s="9">
        <f t="shared" ref="E51:E63" si="6">+C51/B51-1</f>
        <v>-0.14436322215358</v>
      </c>
      <c r="F51" s="15"/>
    </row>
    <row r="52" spans="1:6" ht="16.5" x14ac:dyDescent="0.25">
      <c r="A52" s="10" t="s">
        <v>47</v>
      </c>
      <c r="B52" s="11">
        <f>+B50-B51</f>
        <v>104160954</v>
      </c>
      <c r="C52" s="11">
        <f>+C50-C51</f>
        <v>85410473</v>
      </c>
      <c r="D52" s="11">
        <f t="shared" si="5"/>
        <v>-18750481</v>
      </c>
      <c r="E52" s="12">
        <f t="shared" si="6"/>
        <v>-0.18001448988264834</v>
      </c>
    </row>
    <row r="53" spans="1:6" ht="16.5" x14ac:dyDescent="0.25">
      <c r="A53" s="6" t="s">
        <v>49</v>
      </c>
      <c r="B53" s="8">
        <v>196862</v>
      </c>
      <c r="C53" s="8">
        <v>1121407</v>
      </c>
      <c r="D53" s="8">
        <f t="shared" si="5"/>
        <v>924545</v>
      </c>
      <c r="E53" s="9">
        <f t="shared" si="6"/>
        <v>4.6964116995661938</v>
      </c>
    </row>
    <row r="54" spans="1:6" ht="16.5" x14ac:dyDescent="0.25">
      <c r="A54" s="6" t="s">
        <v>50</v>
      </c>
      <c r="B54" s="8">
        <v>32299161</v>
      </c>
      <c r="C54" s="8">
        <v>23860740</v>
      </c>
      <c r="D54" s="8">
        <f t="shared" si="5"/>
        <v>-8438421</v>
      </c>
      <c r="E54" s="9">
        <f t="shared" si="6"/>
        <v>-0.26125821039128538</v>
      </c>
    </row>
    <row r="55" spans="1:6" ht="16.5" x14ac:dyDescent="0.25">
      <c r="A55" s="6" t="s">
        <v>51</v>
      </c>
      <c r="B55" s="8">
        <v>16256514</v>
      </c>
      <c r="C55" s="8">
        <v>14146697</v>
      </c>
      <c r="D55" s="8">
        <f t="shared" si="5"/>
        <v>-2109817</v>
      </c>
      <c r="E55" s="9">
        <f t="shared" si="6"/>
        <v>-0.1297828673478213</v>
      </c>
    </row>
    <row r="56" spans="1:6" ht="16.5" x14ac:dyDescent="0.25">
      <c r="A56" s="6" t="s">
        <v>52</v>
      </c>
      <c r="B56" s="8">
        <v>30462</v>
      </c>
      <c r="C56" s="8">
        <v>811194</v>
      </c>
      <c r="D56" s="8">
        <f t="shared" si="5"/>
        <v>780732</v>
      </c>
      <c r="E56" s="9">
        <f t="shared" si="6"/>
        <v>25.629702580263935</v>
      </c>
    </row>
    <row r="57" spans="1:6" ht="16.5" x14ac:dyDescent="0.25">
      <c r="A57" s="6" t="s">
        <v>53</v>
      </c>
      <c r="B57" s="8"/>
      <c r="C57" s="8"/>
      <c r="D57" s="8"/>
      <c r="E57" s="9"/>
    </row>
    <row r="58" spans="1:6" ht="16.5" x14ac:dyDescent="0.25">
      <c r="A58" s="10" t="s">
        <v>54</v>
      </c>
      <c r="B58" s="11">
        <f>+B52+B53-B54-B55-B56+B57</f>
        <v>55771679</v>
      </c>
      <c r="C58" s="11">
        <f>+C52+C53-C54-C55-C56+C57</f>
        <v>47713249</v>
      </c>
      <c r="D58" s="11">
        <f t="shared" si="5"/>
        <v>-8058430</v>
      </c>
      <c r="E58" s="12">
        <f t="shared" si="6"/>
        <v>-0.14448964321120761</v>
      </c>
    </row>
    <row r="59" spans="1:6" ht="16.5" x14ac:dyDescent="0.25">
      <c r="A59" s="6" t="s">
        <v>56</v>
      </c>
      <c r="B59" s="8">
        <v>21545547</v>
      </c>
      <c r="C59" s="8">
        <v>31212038</v>
      </c>
      <c r="D59" s="8">
        <f t="shared" si="5"/>
        <v>9666491</v>
      </c>
      <c r="E59" s="9">
        <f t="shared" si="6"/>
        <v>0.44865377518612082</v>
      </c>
    </row>
    <row r="60" spans="1:6" ht="16.5" x14ac:dyDescent="0.25">
      <c r="A60" s="6" t="s">
        <v>57</v>
      </c>
      <c r="B60" s="8">
        <v>26947947</v>
      </c>
      <c r="C60" s="8">
        <v>30987417</v>
      </c>
      <c r="D60" s="8">
        <f t="shared" si="5"/>
        <v>4039470</v>
      </c>
      <c r="E60" s="9">
        <f t="shared" si="6"/>
        <v>0.14989898859456718</v>
      </c>
    </row>
    <row r="61" spans="1:6" ht="16.5" x14ac:dyDescent="0.25">
      <c r="A61" s="10" t="s">
        <v>58</v>
      </c>
      <c r="B61" s="11">
        <f>+B58+B59-B60</f>
        <v>50369279</v>
      </c>
      <c r="C61" s="11">
        <f>+C58+C59-C60</f>
        <v>47937870</v>
      </c>
      <c r="D61" s="11">
        <f t="shared" si="5"/>
        <v>-2431409</v>
      </c>
      <c r="E61" s="12">
        <f t="shared" si="6"/>
        <v>-4.8271665750863724E-2</v>
      </c>
    </row>
    <row r="62" spans="1:6" ht="16.5" x14ac:dyDescent="0.25">
      <c r="A62" s="6" t="s">
        <v>59</v>
      </c>
      <c r="B62" s="8">
        <v>15366816</v>
      </c>
      <c r="C62" s="8">
        <v>14049840</v>
      </c>
      <c r="D62" s="8">
        <f t="shared" si="5"/>
        <v>-1316976</v>
      </c>
      <c r="E62" s="9">
        <f t="shared" si="6"/>
        <v>-8.570259447370232E-2</v>
      </c>
    </row>
    <row r="63" spans="1:6" ht="16.5" x14ac:dyDescent="0.25">
      <c r="A63" s="10" t="s">
        <v>60</v>
      </c>
      <c r="B63" s="11">
        <f>+B61-B62</f>
        <v>35002463</v>
      </c>
      <c r="C63" s="11">
        <f>+C61-C62</f>
        <v>33888030</v>
      </c>
      <c r="D63" s="11">
        <f t="shared" si="5"/>
        <v>-1114433</v>
      </c>
      <c r="E63" s="12">
        <f t="shared" si="6"/>
        <v>-3.183870232217656E-2</v>
      </c>
    </row>
    <row r="64" spans="1:6" ht="16.5" x14ac:dyDescent="0.25">
      <c r="A64" s="10"/>
      <c r="B64" s="13"/>
      <c r="C64" s="13"/>
    </row>
    <row r="66" spans="1:5" ht="33" x14ac:dyDescent="0.25">
      <c r="B66" s="7">
        <v>2019</v>
      </c>
      <c r="C66" s="7">
        <v>2020</v>
      </c>
      <c r="D66" s="14" t="s">
        <v>64</v>
      </c>
      <c r="E66" s="14" t="s">
        <v>65</v>
      </c>
    </row>
    <row r="67" spans="1:5" ht="16.5" x14ac:dyDescent="0.25">
      <c r="A67" s="6" t="s">
        <v>45</v>
      </c>
      <c r="B67" s="8">
        <f>+B50</f>
        <v>1187741160</v>
      </c>
      <c r="C67" s="8">
        <f>+C50</f>
        <v>1012561549</v>
      </c>
      <c r="D67" s="8">
        <f>+C67-B67</f>
        <v>-175179611</v>
      </c>
      <c r="E67" s="9">
        <f>+C67/B67-1</f>
        <v>-0.14748971989823101</v>
      </c>
    </row>
    <row r="68" spans="1:5" ht="16.5" x14ac:dyDescent="0.25">
      <c r="A68" s="6" t="s">
        <v>63</v>
      </c>
      <c r="B68" s="8">
        <f>+B5+B6+B7+B8+B10-B24-B25-B26-B27-B29</f>
        <v>171735411</v>
      </c>
      <c r="C68" s="8">
        <f>+C5+C6+C7+C8+C10-C24-C25-C26-C27-C29</f>
        <v>208205217</v>
      </c>
      <c r="D68" s="8">
        <f t="shared" ref="D68" si="7">+C68-B68</f>
        <v>36469806</v>
      </c>
      <c r="E68" s="9">
        <f t="shared" ref="E68" si="8">+C68/B68-1</f>
        <v>0.21236043159439033</v>
      </c>
    </row>
  </sheetData>
  <mergeCells count="2">
    <mergeCell ref="A3:C3"/>
    <mergeCell ref="A48:C48"/>
  </mergeCells>
  <pageMargins left="0.7" right="0.7" top="0.75" bottom="0.75" header="0.3" footer="0.3"/>
  <ignoredErrors>
    <ignoredError sqref="B11:C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Mazda Análisis vertical</vt:lpstr>
      <vt:lpstr>Mazda Análisis horizontal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2021-11-23T01:39:35Z</dcterms:created>
  <dcterms:modified xsi:type="dcterms:W3CDTF">2021-11-23T01:40:26Z</dcterms:modified>
</cp:coreProperties>
</file>