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UNAL\ADMINISTRACIÓN FINANCIERA\Excel\"/>
    </mc:Choice>
  </mc:AlternateContent>
  <xr:revisionPtr revIDLastSave="0" documentId="13_ncr:1_{5CDAC04F-13F1-470C-9DE0-036E4B844C37}" xr6:coauthVersionLast="47" xr6:coauthVersionMax="47" xr10:uidLastSave="{00000000-0000-0000-0000-000000000000}"/>
  <bookViews>
    <workbookView xWindow="-120" yWindow="-120" windowWidth="29040" windowHeight="15840" xr2:uid="{73C11768-7B73-4F95-8C90-9958E4793065}"/>
  </bookViews>
  <sheets>
    <sheet name="D1" sheetId="1" r:id="rId1"/>
    <sheet name="20 Miss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3" l="1"/>
  <c r="F43" i="3"/>
  <c r="G42" i="3"/>
  <c r="F42" i="3"/>
  <c r="F38" i="3"/>
  <c r="F37" i="3"/>
  <c r="G36" i="3"/>
  <c r="F36" i="3"/>
  <c r="F33" i="3"/>
  <c r="F30" i="3"/>
  <c r="F29" i="3"/>
  <c r="F28" i="3"/>
  <c r="F27" i="3"/>
  <c r="F26" i="3"/>
  <c r="F25" i="3"/>
  <c r="G24" i="3"/>
  <c r="F24" i="3"/>
  <c r="F20" i="3"/>
  <c r="F19" i="3"/>
  <c r="F18" i="3"/>
  <c r="F14" i="3"/>
  <c r="F13" i="3"/>
  <c r="F12" i="3"/>
  <c r="F9" i="3"/>
  <c r="F8" i="3"/>
  <c r="G7" i="3"/>
  <c r="F7" i="3"/>
  <c r="F4" i="3"/>
  <c r="F3" i="3"/>
  <c r="B51" i="3"/>
  <c r="C51" i="3"/>
  <c r="C57" i="3" s="1"/>
  <c r="B45" i="3"/>
  <c r="C45" i="3"/>
  <c r="B39" i="3"/>
  <c r="C39" i="3"/>
  <c r="B30" i="3"/>
  <c r="C30" i="3"/>
  <c r="B20" i="3"/>
  <c r="C20" i="3"/>
  <c r="B10" i="3"/>
  <c r="B21" i="3" s="1"/>
  <c r="C10" i="3"/>
  <c r="C21" i="3" s="1"/>
  <c r="C40" i="3" l="1"/>
  <c r="C46" i="3" s="1"/>
  <c r="B40" i="3"/>
  <c r="B46" i="3" s="1"/>
  <c r="C60" i="3"/>
  <c r="C62" i="3" s="1"/>
  <c r="B57" i="3"/>
  <c r="B60" i="3" l="1"/>
  <c r="B62" i="3" s="1"/>
  <c r="G43" i="1" l="1"/>
  <c r="F43" i="1"/>
  <c r="G37" i="1"/>
  <c r="F37" i="1"/>
  <c r="F38" i="1" s="1"/>
  <c r="F39" i="1" s="1"/>
  <c r="F29" i="1"/>
  <c r="F27" i="1"/>
  <c r="F28" i="1" s="1"/>
  <c r="F30" i="1" s="1"/>
  <c r="F31" i="1" s="1"/>
  <c r="F26" i="1"/>
  <c r="G25" i="1"/>
  <c r="F25" i="1"/>
  <c r="F19" i="1"/>
  <c r="F20" i="1" s="1"/>
  <c r="F21" i="1" s="1"/>
  <c r="F13" i="1"/>
  <c r="F14" i="1" s="1"/>
  <c r="F15" i="1" s="1"/>
  <c r="G8" i="1"/>
  <c r="F8" i="1"/>
  <c r="F9" i="1" s="1"/>
  <c r="F10" i="1" s="1"/>
  <c r="C33" i="1"/>
  <c r="C38" i="1" s="1"/>
  <c r="C41" i="1" s="1"/>
  <c r="C43" i="1" s="1"/>
  <c r="B33" i="1"/>
  <c r="B38" i="1" s="1"/>
  <c r="B41" i="1" s="1"/>
  <c r="B43" i="1" s="1"/>
  <c r="C26" i="1"/>
  <c r="B26" i="1"/>
  <c r="C22" i="1"/>
  <c r="B22" i="1"/>
  <c r="C19" i="1"/>
  <c r="B19" i="1"/>
  <c r="C14" i="1"/>
  <c r="B14" i="1"/>
  <c r="C9" i="1"/>
  <c r="B9" i="1"/>
  <c r="B15" i="1" s="1"/>
  <c r="F34" i="1" l="1"/>
  <c r="F44" i="1"/>
  <c r="F45" i="1" s="1"/>
  <c r="F4" i="1"/>
  <c r="F5" i="1" s="1"/>
  <c r="C15" i="1"/>
  <c r="C23" i="1"/>
  <c r="C27" i="1" s="1"/>
  <c r="C28" i="1" s="1"/>
  <c r="B23" i="1"/>
  <c r="B27" i="1"/>
  <c r="B28" i="1" s="1"/>
</calcChain>
</file>

<file path=xl/sharedStrings.xml><?xml version="1.0" encoding="utf-8"?>
<sst xmlns="http://schemas.openxmlformats.org/spreadsheetml/2006/main" count="166" uniqueCount="92">
  <si>
    <t>Prom. Activos</t>
  </si>
  <si>
    <t>Efectivo y equivalentes al efectivo</t>
  </si>
  <si>
    <t>Cuentas comerciales por cobrar y otras cuentas por cobrar corrientes</t>
  </si>
  <si>
    <t>Inventarios corrientes</t>
  </si>
  <si>
    <t>Otros activos financieros corrientes</t>
  </si>
  <si>
    <t>Otros activos no financieros corrientes</t>
  </si>
  <si>
    <t>Activos corrientes totales</t>
  </si>
  <si>
    <t>Rotación Activos</t>
  </si>
  <si>
    <t>Propiedades, planta y equipo</t>
  </si>
  <si>
    <t>Activos intangibles distintos de la plusvalía</t>
  </si>
  <si>
    <t>Inversiones en subsidiarias, negocios conjuntos y asociadas</t>
  </si>
  <si>
    <t>Activos por impuestos diferidos</t>
  </si>
  <si>
    <t>Total de activos no corrientes</t>
  </si>
  <si>
    <t>Total de activos</t>
  </si>
  <si>
    <t>Provisiones corrientes</t>
  </si>
  <si>
    <t>Cuentas por pagar comerciales y otras cuentas por pagar</t>
  </si>
  <si>
    <t>Otros pasivos financieros corrientes</t>
  </si>
  <si>
    <t>Pasivos corrientes totales</t>
  </si>
  <si>
    <t>Cuentas comerciales por pagar y otras cuentas por pagar no corrientes</t>
  </si>
  <si>
    <t>Otros pasivos financieros no corrientes</t>
  </si>
  <si>
    <t>Total de pasivos no corrientes</t>
  </si>
  <si>
    <t>Total pasivos</t>
  </si>
  <si>
    <t>Capital emitido</t>
  </si>
  <si>
    <t>Ganancias acumuladas</t>
  </si>
  <si>
    <t>Patrimonio total</t>
  </si>
  <si>
    <t>Total de patrimonio y pasivos</t>
  </si>
  <si>
    <t>Ingresos de actividades ordinarias</t>
  </si>
  <si>
    <t>Costo de ventas</t>
  </si>
  <si>
    <t>Ganancia bruta</t>
  </si>
  <si>
    <t>Otros ingresos</t>
  </si>
  <si>
    <t>Costos de distribución</t>
  </si>
  <si>
    <t>Gastos de administración</t>
  </si>
  <si>
    <t>Otros gastos</t>
  </si>
  <si>
    <t>Ganancia (pérdida) por actividades de operación</t>
  </si>
  <si>
    <t>Ingresos financieros</t>
  </si>
  <si>
    <t>Costos financieros</t>
  </si>
  <si>
    <t>Ganancia (pérdida), antes de impuestos</t>
  </si>
  <si>
    <t>Ingreso (gasto) por impuestos</t>
  </si>
  <si>
    <t>Ganancia (pérdida)</t>
  </si>
  <si>
    <t>KOBA COLOMBIA SAS (Tiendas D1)</t>
  </si>
  <si>
    <t>Prom. AF</t>
  </si>
  <si>
    <t>Activos Fijos (AF)</t>
  </si>
  <si>
    <t>Cifras en miles de pesos</t>
  </si>
  <si>
    <t>Rotación AF</t>
  </si>
  <si>
    <t>Prom. Inventarios</t>
  </si>
  <si>
    <t>Rotación Inventarios</t>
  </si>
  <si>
    <t>Días de Inventario</t>
  </si>
  <si>
    <t>veces</t>
  </si>
  <si>
    <t>días</t>
  </si>
  <si>
    <t>Prom. CxC</t>
  </si>
  <si>
    <t>Rotación CxC</t>
  </si>
  <si>
    <t>Días de CxC</t>
  </si>
  <si>
    <t>Prom. CxP</t>
  </si>
  <si>
    <t>Inventario</t>
  </si>
  <si>
    <t>Inventario Inicial</t>
  </si>
  <si>
    <t>Inventario Final</t>
  </si>
  <si>
    <t>Compras</t>
  </si>
  <si>
    <t>Rotación CxP</t>
  </si>
  <si>
    <t>Días de CxP</t>
  </si>
  <si>
    <t>Ciclo de efectivo</t>
  </si>
  <si>
    <t>KTNO</t>
  </si>
  <si>
    <t>Prom. KTNO</t>
  </si>
  <si>
    <t>Rotación KTNO</t>
  </si>
  <si>
    <t>KTNO (AC – PC)</t>
  </si>
  <si>
    <t>Plusvalía</t>
  </si>
  <si>
    <t>Utilidad bruta</t>
  </si>
  <si>
    <t>Utilidad operacional</t>
  </si>
  <si>
    <t>Utilidad antes de impuestos</t>
  </si>
  <si>
    <t>Utilidad neta</t>
  </si>
  <si>
    <t>20 MISSION CERVEZA SAS</t>
  </si>
  <si>
    <t>Cuentas comerciales por cobrar y otras CxC</t>
  </si>
  <si>
    <t>Activos por impuestos corrientes, corriente</t>
  </si>
  <si>
    <t>Inventarios no corrientes</t>
  </si>
  <si>
    <t>Activos por impuestos corrientes, no corriente</t>
  </si>
  <si>
    <t>Otros activos financieros no corrientes</t>
  </si>
  <si>
    <t>Otros activos no financieros no corrientes</t>
  </si>
  <si>
    <t>Provisiones beneficios a los empleados</t>
  </si>
  <si>
    <t>Otras provisiones corrientes</t>
  </si>
  <si>
    <t>Cuentas por pagar comerciales y otras CxP</t>
  </si>
  <si>
    <t>Pasivos por impuestos corrientes, corriente</t>
  </si>
  <si>
    <t>Préstamos corrientes</t>
  </si>
  <si>
    <t>Parte corriente de préstamos no corrientes</t>
  </si>
  <si>
    <t>Otros pasivos no financieros corrientes</t>
  </si>
  <si>
    <t>Otras provisiones no corrientes</t>
  </si>
  <si>
    <t>Pasivo por impuestos diferidos</t>
  </si>
  <si>
    <t>Pasivos por impuestos corrientes, no corriente</t>
  </si>
  <si>
    <t>Parte no corriente de préstamos no corrientes</t>
  </si>
  <si>
    <t>Otros pasivos no financieros no corrientes</t>
  </si>
  <si>
    <t>Prima de emisión</t>
  </si>
  <si>
    <t>Otras reservas</t>
  </si>
  <si>
    <t>Gastos de ventas</t>
  </si>
  <si>
    <t>Otras ganancias (pérdidas)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</si>
</sst>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\ #,##0;[Red]\-&quot;$&quot;\ #,##0"/>
    <numFmt numFmtId="164" formatCode="_(* #,##0.00_);_(* \(#,##0.00\);_(* &quot;-&quot;??_);_(@_)"/>
    <numFmt numFmtId="165" formatCode="_(* #,##0_);_(* \(#,##0\);_(* &quot;-&quot;??_);_(@_)"/>
    <numFmt numFmtId="166" formatCode="0.0"/>
    <numFmt numFmtId="170" formatCode="0.000%"/>
    <numFmt numFmtId="171" formatCode="0.000"/>
  </numFmts>
  <fonts count="15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9"/>
      <name val="Franklin Gothic Book"/>
      <family val="2"/>
    </font>
    <font>
      <b/>
      <sz val="10"/>
      <color theme="1"/>
      <name val="Franklin Gothic Book"/>
      <family val="2"/>
    </font>
    <font>
      <sz val="10"/>
      <color theme="9" tint="-0.499984740745262"/>
      <name val="Franklin Gothic Book"/>
      <family val="2"/>
    </font>
    <font>
      <b/>
      <sz val="8"/>
      <name val="Franklin Gothic Book"/>
      <family val="2"/>
    </font>
    <font>
      <sz val="8"/>
      <name val="Franklin Gothic Book"/>
      <family val="2"/>
    </font>
    <font>
      <b/>
      <sz val="9"/>
      <name val="Franklin Gothic Book"/>
      <family val="2"/>
    </font>
    <font>
      <b/>
      <sz val="9"/>
      <color rgb="FF14085C"/>
      <name val="Franklin Gothic Book"/>
      <family val="2"/>
    </font>
    <font>
      <sz val="10"/>
      <color theme="1"/>
      <name val="Calibri"/>
      <family val="2"/>
      <scheme val="minor"/>
    </font>
    <font>
      <b/>
      <sz val="10"/>
      <color rgb="FF14085C"/>
      <name val="Franklin Gothic Book"/>
      <family val="2"/>
    </font>
    <font>
      <b/>
      <sz val="10"/>
      <color rgb="FF14085C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4">
    <xf numFmtId="0" fontId="0" fillId="0" borderId="0" xfId="0"/>
    <xf numFmtId="165" fontId="2" fillId="0" borderId="0" xfId="1" applyNumberFormat="1" applyFont="1" applyBorder="1" applyAlignment="1">
      <alignment vertical="center"/>
    </xf>
    <xf numFmtId="0" fontId="2" fillId="0" borderId="0" xfId="1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6" fontId="4" fillId="2" borderId="0" xfId="0" applyNumberFormat="1" applyFont="1" applyFill="1" applyAlignment="1">
      <alignment horizontal="center" vertical="center"/>
    </xf>
    <xf numFmtId="165" fontId="5" fillId="0" borderId="0" xfId="1" applyNumberFormat="1" applyFont="1" applyBorder="1" applyAlignment="1">
      <alignment vertical="center"/>
    </xf>
    <xf numFmtId="6" fontId="3" fillId="0" borderId="1" xfId="0" applyNumberFormat="1" applyFont="1" applyBorder="1" applyAlignment="1">
      <alignment horizontal="center" vertical="center"/>
    </xf>
    <xf numFmtId="165" fontId="6" fillId="0" borderId="0" xfId="1" applyNumberFormat="1" applyFont="1" applyBorder="1" applyAlignment="1">
      <alignment vertical="center"/>
    </xf>
    <xf numFmtId="165" fontId="7" fillId="0" borderId="0" xfId="1" applyNumberFormat="1" applyFont="1" applyBorder="1" applyAlignment="1">
      <alignment vertical="center"/>
    </xf>
    <xf numFmtId="165" fontId="8" fillId="0" borderId="0" xfId="1" applyNumberFormat="1" applyFont="1" applyBorder="1" applyAlignment="1">
      <alignment vertical="center"/>
    </xf>
    <xf numFmtId="165" fontId="2" fillId="0" borderId="0" xfId="1" applyNumberFormat="1" applyFont="1" applyFill="1" applyBorder="1" applyAlignment="1">
      <alignment vertical="center"/>
    </xf>
    <xf numFmtId="0" fontId="9" fillId="0" borderId="0" xfId="0" applyFont="1"/>
    <xf numFmtId="166" fontId="10" fillId="0" borderId="0" xfId="0" applyNumberFormat="1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166" fontId="9" fillId="0" borderId="0" xfId="0" applyNumberFormat="1" applyFont="1"/>
    <xf numFmtId="0" fontId="13" fillId="0" borderId="0" xfId="0" applyFont="1"/>
    <xf numFmtId="165" fontId="14" fillId="0" borderId="0" xfId="1" applyNumberFormat="1" applyFont="1" applyBorder="1" applyAlignment="1">
      <alignment horizontal="center" vertical="center"/>
    </xf>
    <xf numFmtId="1" fontId="14" fillId="0" borderId="2" xfId="1" applyNumberFormat="1" applyFont="1" applyBorder="1" applyAlignment="1">
      <alignment horizontal="center" vertical="center"/>
    </xf>
    <xf numFmtId="6" fontId="4" fillId="2" borderId="2" xfId="0" applyNumberFormat="1" applyFont="1" applyFill="1" applyBorder="1" applyAlignment="1">
      <alignment horizontal="center" vertical="center"/>
    </xf>
    <xf numFmtId="6" fontId="3" fillId="0" borderId="3" xfId="0" applyNumberFormat="1" applyFont="1" applyBorder="1" applyAlignment="1">
      <alignment horizontal="center" vertical="center"/>
    </xf>
    <xf numFmtId="6" fontId="9" fillId="0" borderId="0" xfId="0" applyNumberFormat="1" applyFont="1"/>
    <xf numFmtId="170" fontId="9" fillId="0" borderId="0" xfId="2" applyNumberFormat="1" applyFont="1"/>
    <xf numFmtId="2" fontId="10" fillId="0" borderId="0" xfId="0" applyNumberFormat="1" applyFont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</cellXfs>
  <cellStyles count="3">
    <cellStyle name="Comma 28" xfId="1" xr:uid="{2069B983-95DA-4356-883A-8FE669D1CDF2}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1408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605517</xdr:colOff>
      <xdr:row>3</xdr:row>
      <xdr:rowOff>124811</xdr:rowOff>
    </xdr:from>
    <xdr:to>
      <xdr:col>10</xdr:col>
      <xdr:colOff>645612</xdr:colOff>
      <xdr:row>5</xdr:row>
      <xdr:rowOff>40624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1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9613446" y="696311"/>
              <a:ext cx="3346630" cy="2968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Activos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Totales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6" name="CuadroTexto 1">
              <a:extLst>
                <a:ext uri="{FF2B5EF4-FFF2-40B4-BE49-F238E27FC236}">
                  <a16:creationId xmlns:a16="http://schemas.microsoft.com/office/drawing/2014/main" id="{66B262C3-4734-4469-AED0-D569A3F5FE50}"/>
                </a:ext>
              </a:extLst>
            </xdr:cNvPr>
            <xdr:cNvSpPr txBox="1"/>
          </xdr:nvSpPr>
          <xdr:spPr>
            <a:xfrm>
              <a:off x="9613446" y="696311"/>
              <a:ext cx="3346630" cy="2968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de Activos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Activos Totales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7</xdr:col>
      <xdr:colOff>42464</xdr:colOff>
      <xdr:row>8</xdr:row>
      <xdr:rowOff>118242</xdr:rowOff>
    </xdr:from>
    <xdr:to>
      <xdr:col>10</xdr:col>
      <xdr:colOff>528969</xdr:colOff>
      <xdr:row>11</xdr:row>
      <xdr:rowOff>58612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8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0070928" y="1642242"/>
              <a:ext cx="2772505" cy="32137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Activos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Fijos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Fijos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7" name="CuadroTexto 8">
              <a:extLst>
                <a:ext uri="{FF2B5EF4-FFF2-40B4-BE49-F238E27FC236}">
                  <a16:creationId xmlns:a16="http://schemas.microsoft.com/office/drawing/2014/main" id="{58C00A83-D78B-4EA8-B504-88C68A46F5A1}"/>
                </a:ext>
              </a:extLst>
            </xdr:cNvPr>
            <xdr:cNvSpPr txBox="1"/>
          </xdr:nvSpPr>
          <xdr:spPr>
            <a:xfrm>
              <a:off x="10070928" y="1642242"/>
              <a:ext cx="2772505" cy="32137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Activos Fijos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Activos Fijos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6</xdr:col>
      <xdr:colOff>670270</xdr:colOff>
      <xdr:row>12</xdr:row>
      <xdr:rowOff>119415</xdr:rowOff>
    </xdr:from>
    <xdr:to>
      <xdr:col>10</xdr:col>
      <xdr:colOff>440252</xdr:colOff>
      <xdr:row>14</xdr:row>
      <xdr:rowOff>39459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14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9678199" y="2405415"/>
              <a:ext cx="3076517" cy="30104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Costos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Inventarios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8" name="CuadroTexto 14">
              <a:extLst>
                <a:ext uri="{FF2B5EF4-FFF2-40B4-BE49-F238E27FC236}">
                  <a16:creationId xmlns:a16="http://schemas.microsoft.com/office/drawing/2014/main" id="{C87DB594-1E21-42DE-9D4F-8CBA123BC4D0}"/>
                </a:ext>
              </a:extLst>
            </xdr:cNvPr>
            <xdr:cNvSpPr txBox="1"/>
          </xdr:nvSpPr>
          <xdr:spPr>
            <a:xfrm>
              <a:off x="9678199" y="2405415"/>
              <a:ext cx="3076517" cy="30104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de Inventarios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"Costos de 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Inventarios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6</xdr:col>
      <xdr:colOff>755197</xdr:colOff>
      <xdr:row>14</xdr:row>
      <xdr:rowOff>170089</xdr:rowOff>
    </xdr:from>
    <xdr:to>
      <xdr:col>10</xdr:col>
      <xdr:colOff>355935</xdr:colOff>
      <xdr:row>17</xdr:row>
      <xdr:rowOff>84035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12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9763126" y="2857500"/>
              <a:ext cx="2907273" cy="49224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Inventarios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0" name="CuadroTexto 12">
              <a:extLst>
                <a:ext uri="{FF2B5EF4-FFF2-40B4-BE49-F238E27FC236}">
                  <a16:creationId xmlns:a16="http://schemas.microsoft.com/office/drawing/2014/main" id="{5CBBD989-DD0B-4003-B2AC-16D78BDE5C4E}"/>
                </a:ext>
              </a:extLst>
            </xdr:cNvPr>
            <xdr:cNvSpPr txBox="1"/>
          </xdr:nvSpPr>
          <xdr:spPr>
            <a:xfrm>
              <a:off x="9763126" y="2857500"/>
              <a:ext cx="2907273" cy="49224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Inventario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Inventarios</a:t>
              </a:r>
              <a:r>
                <a:rPr lang="es-MX" sz="10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6</xdr:col>
      <xdr:colOff>666750</xdr:colOff>
      <xdr:row>17</xdr:row>
      <xdr:rowOff>163286</xdr:rowOff>
    </xdr:from>
    <xdr:to>
      <xdr:col>11</xdr:col>
      <xdr:colOff>512407</xdr:colOff>
      <xdr:row>20</xdr:row>
      <xdr:rowOff>13607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5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9674679" y="3429000"/>
              <a:ext cx="3914192" cy="4286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Cobrar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Cobrar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1" name="CuadroTexto 15">
              <a:extLst>
                <a:ext uri="{FF2B5EF4-FFF2-40B4-BE49-F238E27FC236}">
                  <a16:creationId xmlns:a16="http://schemas.microsoft.com/office/drawing/2014/main" id="{70018E84-4690-44FE-9A2E-61FAF226C215}"/>
                </a:ext>
              </a:extLst>
            </xdr:cNvPr>
            <xdr:cNvSpPr txBox="1"/>
          </xdr:nvSpPr>
          <xdr:spPr>
            <a:xfrm>
              <a:off x="9674679" y="3429000"/>
              <a:ext cx="3914192" cy="4286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Cuentas por Cobrar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Cuentas por Cobrar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6</xdr:col>
      <xdr:colOff>843644</xdr:colOff>
      <xdr:row>19</xdr:row>
      <xdr:rowOff>183696</xdr:rowOff>
    </xdr:from>
    <xdr:to>
      <xdr:col>11</xdr:col>
      <xdr:colOff>431303</xdr:colOff>
      <xdr:row>21</xdr:row>
      <xdr:rowOff>114691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3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9851573" y="3830410"/>
              <a:ext cx="3656194" cy="32560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Cobrar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Cobrar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2" name="CuadroTexto 13">
              <a:extLst>
                <a:ext uri="{FF2B5EF4-FFF2-40B4-BE49-F238E27FC236}">
                  <a16:creationId xmlns:a16="http://schemas.microsoft.com/office/drawing/2014/main" id="{68A9CD79-9353-479B-9B39-B428B2456AE1}"/>
                </a:ext>
              </a:extLst>
            </xdr:cNvPr>
            <xdr:cNvSpPr txBox="1"/>
          </xdr:nvSpPr>
          <xdr:spPr>
            <a:xfrm>
              <a:off x="9851573" y="3830410"/>
              <a:ext cx="3656194" cy="32560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Cuentas por Cobrar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Cuentas por Cobrar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6</xdr:col>
      <xdr:colOff>802823</xdr:colOff>
      <xdr:row>27</xdr:row>
      <xdr:rowOff>142874</xdr:rowOff>
    </xdr:from>
    <xdr:to>
      <xdr:col>11</xdr:col>
      <xdr:colOff>492560</xdr:colOff>
      <xdr:row>29</xdr:row>
      <xdr:rowOff>91715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9810752" y="5327195"/>
              <a:ext cx="3758272" cy="3298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Pagar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Compras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Pagar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3" name="CuadroTexto 2">
              <a:extLst>
                <a:ext uri="{FF2B5EF4-FFF2-40B4-BE49-F238E27FC236}">
                  <a16:creationId xmlns:a16="http://schemas.microsoft.com/office/drawing/2014/main" id="{50A9B3FB-88CB-4DF1-98A8-B2C650A3ACE4}"/>
                </a:ext>
              </a:extLst>
            </xdr:cNvPr>
            <xdr:cNvSpPr txBox="1"/>
          </xdr:nvSpPr>
          <xdr:spPr>
            <a:xfrm>
              <a:off x="9810752" y="5327195"/>
              <a:ext cx="3758272" cy="3298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Cuentas por Pagar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"Compras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Cuentas por Pagar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6</xdr:col>
      <xdr:colOff>986516</xdr:colOff>
      <xdr:row>26</xdr:row>
      <xdr:rowOff>20410</xdr:rowOff>
    </xdr:from>
    <xdr:to>
      <xdr:col>11</xdr:col>
      <xdr:colOff>755305</xdr:colOff>
      <xdr:row>26</xdr:row>
      <xdr:rowOff>177184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1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9994445" y="5014231"/>
              <a:ext cx="3837324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Compras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Costo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Ventas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+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Final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–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Inicial</m:t>
                    </m:r>
                  </m:oMath>
                </m:oMathPara>
              </a14:m>
              <a:endParaRPr lang="es-CO" sz="10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4" name="CuadroTexto 11">
              <a:extLst>
                <a:ext uri="{FF2B5EF4-FFF2-40B4-BE49-F238E27FC236}">
                  <a16:creationId xmlns:a16="http://schemas.microsoft.com/office/drawing/2014/main" id="{0D0FF64D-F3C4-43CC-B367-13FA03E85319}"/>
                </a:ext>
              </a:extLst>
            </xdr:cNvPr>
            <xdr:cNvSpPr txBox="1"/>
          </xdr:nvSpPr>
          <xdr:spPr>
            <a:xfrm>
              <a:off x="9994445" y="5014231"/>
              <a:ext cx="3837324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solidFill>
                    <a:schemeClr val="tx1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"Compras = Costo de Ventas + Inventario Final – Inventario Inicial</a:t>
              </a:r>
              <a:r>
                <a:rPr lang="es-CO" sz="1000" b="0" i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6</xdr:col>
      <xdr:colOff>707570</xdr:colOff>
      <xdr:row>30</xdr:row>
      <xdr:rowOff>61232</xdr:rowOff>
    </xdr:from>
    <xdr:to>
      <xdr:col>11</xdr:col>
      <xdr:colOff>731222</xdr:colOff>
      <xdr:row>31</xdr:row>
      <xdr:rowOff>190236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3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9715499" y="5823857"/>
              <a:ext cx="4092187" cy="32630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Pagar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Pagar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5" name="CuadroTexto 13">
              <a:extLst>
                <a:ext uri="{FF2B5EF4-FFF2-40B4-BE49-F238E27FC236}">
                  <a16:creationId xmlns:a16="http://schemas.microsoft.com/office/drawing/2014/main" id="{68A9CD79-9353-479B-9B39-B428B2456AE1}"/>
                </a:ext>
              </a:extLst>
            </xdr:cNvPr>
            <xdr:cNvSpPr txBox="1"/>
          </xdr:nvSpPr>
          <xdr:spPr>
            <a:xfrm>
              <a:off x="9715499" y="5823857"/>
              <a:ext cx="4092187" cy="32630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Cuentas por Pagar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Cuentas por Pagar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6</xdr:col>
      <xdr:colOff>952499</xdr:colOff>
      <xdr:row>33</xdr:row>
      <xdr:rowOff>27213</xdr:rowOff>
    </xdr:from>
    <xdr:to>
      <xdr:col>12</xdr:col>
      <xdr:colOff>117358</xdr:colOff>
      <xdr:row>33</xdr:row>
      <xdr:rowOff>183987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9960428" y="6368142"/>
              <a:ext cx="3995394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Ciclo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efectivo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+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CxC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–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CxP</m:t>
                    </m:r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6" name="CuadroTexto 1">
              <a:extLst>
                <a:ext uri="{FF2B5EF4-FFF2-40B4-BE49-F238E27FC236}">
                  <a16:creationId xmlns:a16="http://schemas.microsoft.com/office/drawing/2014/main" id="{2D1D8722-DBE5-48A1-AB01-AAFCAC4D1E87}"/>
                </a:ext>
              </a:extLst>
            </xdr:cNvPr>
            <xdr:cNvSpPr txBox="1"/>
          </xdr:nvSpPr>
          <xdr:spPr>
            <a:xfrm>
              <a:off x="9960428" y="6368142"/>
              <a:ext cx="3995394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"Ciclo de efectivo = Días de Inventario + Días de CxC – Días de CxP</a:t>
              </a:r>
              <a:r>
                <a:rPr lang="es-CO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6</xdr:col>
      <xdr:colOff>1013731</xdr:colOff>
      <xdr:row>37</xdr:row>
      <xdr:rowOff>142873</xdr:rowOff>
    </xdr:from>
    <xdr:to>
      <xdr:col>10</xdr:col>
      <xdr:colOff>614018</xdr:colOff>
      <xdr:row>39</xdr:row>
      <xdr:rowOff>58749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3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10021660" y="7252605"/>
              <a:ext cx="2906822" cy="30368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Capital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Trabajo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KTNO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7" name="CuadroTexto 13">
              <a:extLst>
                <a:ext uri="{FF2B5EF4-FFF2-40B4-BE49-F238E27FC236}">
                  <a16:creationId xmlns:a16="http://schemas.microsoft.com/office/drawing/2014/main" id="{ECBF3C14-2550-4133-A77E-8DFB34388319}"/>
                </a:ext>
              </a:extLst>
            </xdr:cNvPr>
            <xdr:cNvSpPr txBox="1"/>
          </xdr:nvSpPr>
          <xdr:spPr>
            <a:xfrm>
              <a:off x="10021660" y="7252605"/>
              <a:ext cx="2906822" cy="30368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Capital de Trabajo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KTNO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7</xdr:col>
      <xdr:colOff>88448</xdr:colOff>
      <xdr:row>35</xdr:row>
      <xdr:rowOff>61233</xdr:rowOff>
    </xdr:from>
    <xdr:to>
      <xdr:col>12</xdr:col>
      <xdr:colOff>441188</xdr:colOff>
      <xdr:row>37</xdr:row>
      <xdr:rowOff>38031</xdr:rowOff>
    </xdr:to>
    <xdr:sp macro="" textlink="">
      <xdr:nvSpPr>
        <xdr:cNvPr id="18" name="CuadroTexto 1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0116912" y="6789965"/>
          <a:ext cx="4162740" cy="35779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200000"/>
            </a:lnSpc>
          </a:pPr>
          <a:r>
            <a:rPr lang="es-MX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KTNO = Activos Corrientes – Pasivos Corrientes</a:t>
          </a:r>
        </a:p>
      </xdr:txBody>
    </xdr:sp>
    <xdr:clientData/>
  </xdr:twoCellAnchor>
  <xdr:twoCellAnchor>
    <xdr:from>
      <xdr:col>7</xdr:col>
      <xdr:colOff>81643</xdr:colOff>
      <xdr:row>41</xdr:row>
      <xdr:rowOff>74839</xdr:rowOff>
    </xdr:from>
    <xdr:to>
      <xdr:col>12</xdr:col>
      <xdr:colOff>502419</xdr:colOff>
      <xdr:row>43</xdr:row>
      <xdr:rowOff>51636</xdr:rowOff>
    </xdr:to>
    <xdr:sp macro="" textlink="">
      <xdr:nvSpPr>
        <xdr:cNvPr id="19" name="CuadroTexto 1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0110107" y="7953375"/>
          <a:ext cx="4230776" cy="35779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200000"/>
            </a:lnSpc>
          </a:pPr>
          <a:r>
            <a:rPr lang="es-MX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KTNO = Efectivo + CxC + Inventario + Otras CxC – CxP – Otras CxP</a:t>
          </a:r>
          <a:endParaRPr lang="es-CO" sz="1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43545</xdr:colOff>
      <xdr:row>43</xdr:row>
      <xdr:rowOff>131988</xdr:rowOff>
    </xdr:from>
    <xdr:to>
      <xdr:col>10</xdr:col>
      <xdr:colOff>664367</xdr:colOff>
      <xdr:row>45</xdr:row>
      <xdr:rowOff>54667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3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10072009" y="8391524"/>
              <a:ext cx="2906822" cy="30367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Capital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Trabajo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KTNO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0" name="CuadroTexto 13">
              <a:extLst>
                <a:ext uri="{FF2B5EF4-FFF2-40B4-BE49-F238E27FC236}">
                  <a16:creationId xmlns:a16="http://schemas.microsoft.com/office/drawing/2014/main" id="{B46BBDD5-116A-4A44-9415-33E87B285536}"/>
                </a:ext>
              </a:extLst>
            </xdr:cNvPr>
            <xdr:cNvSpPr txBox="1"/>
          </xdr:nvSpPr>
          <xdr:spPr>
            <a:xfrm>
              <a:off x="10072009" y="8391524"/>
              <a:ext cx="2906822" cy="30367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Capital de Trabajo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KTNO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455840</xdr:colOff>
      <xdr:row>2</xdr:row>
      <xdr:rowOff>129269</xdr:rowOff>
    </xdr:from>
    <xdr:to>
      <xdr:col>10</xdr:col>
      <xdr:colOff>754470</xdr:colOff>
      <xdr:row>4</xdr:row>
      <xdr:rowOff>45082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25A92E2-CAAD-4BDD-A0CE-EBE134AF753E}"/>
                </a:ext>
              </a:extLst>
            </xdr:cNvPr>
            <xdr:cNvSpPr txBox="1"/>
          </xdr:nvSpPr>
          <xdr:spPr>
            <a:xfrm>
              <a:off x="7286626" y="510269"/>
              <a:ext cx="3346630" cy="2968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Activos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Totales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25A92E2-CAAD-4BDD-A0CE-EBE134AF753E}"/>
                </a:ext>
              </a:extLst>
            </xdr:cNvPr>
            <xdr:cNvSpPr txBox="1"/>
          </xdr:nvSpPr>
          <xdr:spPr>
            <a:xfrm>
              <a:off x="7286626" y="510269"/>
              <a:ext cx="3346630" cy="2968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de Activos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Activos Totales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6</xdr:col>
      <xdr:colOff>729626</xdr:colOff>
      <xdr:row>7</xdr:row>
      <xdr:rowOff>129504</xdr:rowOff>
    </xdr:from>
    <xdr:to>
      <xdr:col>10</xdr:col>
      <xdr:colOff>454131</xdr:colOff>
      <xdr:row>10</xdr:row>
      <xdr:rowOff>69874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8">
              <a:extLst>
                <a:ext uri="{FF2B5EF4-FFF2-40B4-BE49-F238E27FC236}">
                  <a16:creationId xmlns:a16="http://schemas.microsoft.com/office/drawing/2014/main" id="{A0AA9CB1-2AA6-4A4D-B0E8-FD208C63E0A4}"/>
                </a:ext>
              </a:extLst>
            </xdr:cNvPr>
            <xdr:cNvSpPr txBox="1"/>
          </xdr:nvSpPr>
          <xdr:spPr>
            <a:xfrm>
              <a:off x="7560412" y="1463004"/>
              <a:ext cx="2772505" cy="51187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Activos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Fijos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Fijos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3" name="CuadroTexto 8">
              <a:extLst>
                <a:ext uri="{FF2B5EF4-FFF2-40B4-BE49-F238E27FC236}">
                  <a16:creationId xmlns:a16="http://schemas.microsoft.com/office/drawing/2014/main" id="{A0AA9CB1-2AA6-4A4D-B0E8-FD208C63E0A4}"/>
                </a:ext>
              </a:extLst>
            </xdr:cNvPr>
            <xdr:cNvSpPr txBox="1"/>
          </xdr:nvSpPr>
          <xdr:spPr>
            <a:xfrm>
              <a:off x="7560412" y="1463004"/>
              <a:ext cx="2772505" cy="51187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Activos Fijos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Activos Fijos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6</xdr:col>
      <xdr:colOff>595433</xdr:colOff>
      <xdr:row>10</xdr:row>
      <xdr:rowOff>117069</xdr:rowOff>
    </xdr:from>
    <xdr:to>
      <xdr:col>10</xdr:col>
      <xdr:colOff>623950</xdr:colOff>
      <xdr:row>12</xdr:row>
      <xdr:rowOff>37113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14">
              <a:extLst>
                <a:ext uri="{FF2B5EF4-FFF2-40B4-BE49-F238E27FC236}">
                  <a16:creationId xmlns:a16="http://schemas.microsoft.com/office/drawing/2014/main" id="{BF07DA2A-4E33-4C41-84D7-EA88A42F727F}"/>
                </a:ext>
              </a:extLst>
            </xdr:cNvPr>
            <xdr:cNvSpPr txBox="1"/>
          </xdr:nvSpPr>
          <xdr:spPr>
            <a:xfrm>
              <a:off x="7426219" y="2022069"/>
              <a:ext cx="3076517" cy="30104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Costos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Inventarios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4" name="CuadroTexto 14">
              <a:extLst>
                <a:ext uri="{FF2B5EF4-FFF2-40B4-BE49-F238E27FC236}">
                  <a16:creationId xmlns:a16="http://schemas.microsoft.com/office/drawing/2014/main" id="{BF07DA2A-4E33-4C41-84D7-EA88A42F727F}"/>
                </a:ext>
              </a:extLst>
            </xdr:cNvPr>
            <xdr:cNvSpPr txBox="1"/>
          </xdr:nvSpPr>
          <xdr:spPr>
            <a:xfrm>
              <a:off x="7426219" y="2022069"/>
              <a:ext cx="3076517" cy="30104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de Inventarios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"Costos de 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Inventarios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6</xdr:col>
      <xdr:colOff>598717</xdr:colOff>
      <xdr:row>12</xdr:row>
      <xdr:rowOff>147332</xdr:rowOff>
    </xdr:from>
    <xdr:to>
      <xdr:col>10</xdr:col>
      <xdr:colOff>457990</xdr:colOff>
      <xdr:row>15</xdr:row>
      <xdr:rowOff>61278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12">
              <a:extLst>
                <a:ext uri="{FF2B5EF4-FFF2-40B4-BE49-F238E27FC236}">
                  <a16:creationId xmlns:a16="http://schemas.microsoft.com/office/drawing/2014/main" id="{619617A9-058D-49A7-93A6-84EA09EA6537}"/>
                </a:ext>
              </a:extLst>
            </xdr:cNvPr>
            <xdr:cNvSpPr txBox="1"/>
          </xdr:nvSpPr>
          <xdr:spPr>
            <a:xfrm>
              <a:off x="7429503" y="2433332"/>
              <a:ext cx="2907273" cy="48544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Inventarios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5" name="CuadroTexto 12">
              <a:extLst>
                <a:ext uri="{FF2B5EF4-FFF2-40B4-BE49-F238E27FC236}">
                  <a16:creationId xmlns:a16="http://schemas.microsoft.com/office/drawing/2014/main" id="{619617A9-058D-49A7-93A6-84EA09EA6537}"/>
                </a:ext>
              </a:extLst>
            </xdr:cNvPr>
            <xdr:cNvSpPr txBox="1"/>
          </xdr:nvSpPr>
          <xdr:spPr>
            <a:xfrm>
              <a:off x="7429503" y="2433332"/>
              <a:ext cx="2907273" cy="48544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Inventario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Inventarios</a:t>
              </a:r>
              <a:r>
                <a:rPr lang="es-MX" sz="10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6</xdr:col>
      <xdr:colOff>544288</xdr:colOff>
      <xdr:row>16</xdr:row>
      <xdr:rowOff>86101</xdr:rowOff>
    </xdr:from>
    <xdr:to>
      <xdr:col>11</xdr:col>
      <xdr:colOff>648480</xdr:colOff>
      <xdr:row>18</xdr:row>
      <xdr:rowOff>126922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15">
              <a:extLst>
                <a:ext uri="{FF2B5EF4-FFF2-40B4-BE49-F238E27FC236}">
                  <a16:creationId xmlns:a16="http://schemas.microsoft.com/office/drawing/2014/main" id="{CABEC1D4-EBBC-4CA2-A594-96959F31125F}"/>
                </a:ext>
              </a:extLst>
            </xdr:cNvPr>
            <xdr:cNvSpPr txBox="1"/>
          </xdr:nvSpPr>
          <xdr:spPr>
            <a:xfrm>
              <a:off x="7375074" y="3134101"/>
              <a:ext cx="3914192" cy="42182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Cobrar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Cobrar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6" name="CuadroTexto 15">
              <a:extLst>
                <a:ext uri="{FF2B5EF4-FFF2-40B4-BE49-F238E27FC236}">
                  <a16:creationId xmlns:a16="http://schemas.microsoft.com/office/drawing/2014/main" id="{CABEC1D4-EBBC-4CA2-A594-96959F31125F}"/>
                </a:ext>
              </a:extLst>
            </xdr:cNvPr>
            <xdr:cNvSpPr txBox="1"/>
          </xdr:nvSpPr>
          <xdr:spPr>
            <a:xfrm>
              <a:off x="7375074" y="3134101"/>
              <a:ext cx="3914192" cy="42182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Cuentas por Cobrar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Cuentas por Cobrar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6</xdr:col>
      <xdr:colOff>700771</xdr:colOff>
      <xdr:row>18</xdr:row>
      <xdr:rowOff>147331</xdr:rowOff>
    </xdr:from>
    <xdr:to>
      <xdr:col>11</xdr:col>
      <xdr:colOff>546965</xdr:colOff>
      <xdr:row>20</xdr:row>
      <xdr:rowOff>78326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13">
              <a:extLst>
                <a:ext uri="{FF2B5EF4-FFF2-40B4-BE49-F238E27FC236}">
                  <a16:creationId xmlns:a16="http://schemas.microsoft.com/office/drawing/2014/main" id="{24C2B817-4AAA-46CD-9533-321E8D6D838C}"/>
                </a:ext>
              </a:extLst>
            </xdr:cNvPr>
            <xdr:cNvSpPr txBox="1"/>
          </xdr:nvSpPr>
          <xdr:spPr>
            <a:xfrm>
              <a:off x="7531557" y="3576331"/>
              <a:ext cx="3656194" cy="31199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Cobrar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Cobrar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7" name="CuadroTexto 13">
              <a:extLst>
                <a:ext uri="{FF2B5EF4-FFF2-40B4-BE49-F238E27FC236}">
                  <a16:creationId xmlns:a16="http://schemas.microsoft.com/office/drawing/2014/main" id="{24C2B817-4AAA-46CD-9533-321E8D6D838C}"/>
                </a:ext>
              </a:extLst>
            </xdr:cNvPr>
            <xdr:cNvSpPr txBox="1"/>
          </xdr:nvSpPr>
          <xdr:spPr>
            <a:xfrm>
              <a:off x="7531557" y="3576331"/>
              <a:ext cx="3656194" cy="31199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Cuentas por Cobrar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Cuentas por Cobrar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6</xdr:col>
      <xdr:colOff>571504</xdr:colOff>
      <xdr:row>26</xdr:row>
      <xdr:rowOff>174546</xdr:rowOff>
    </xdr:from>
    <xdr:to>
      <xdr:col>11</xdr:col>
      <xdr:colOff>519776</xdr:colOff>
      <xdr:row>28</xdr:row>
      <xdr:rowOff>123387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2">
              <a:extLst>
                <a:ext uri="{FF2B5EF4-FFF2-40B4-BE49-F238E27FC236}">
                  <a16:creationId xmlns:a16="http://schemas.microsoft.com/office/drawing/2014/main" id="{A478F431-5105-4423-8392-B9D45FA8D7C0}"/>
                </a:ext>
              </a:extLst>
            </xdr:cNvPr>
            <xdr:cNvSpPr txBox="1"/>
          </xdr:nvSpPr>
          <xdr:spPr>
            <a:xfrm>
              <a:off x="7402290" y="5127546"/>
              <a:ext cx="3758272" cy="3298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Pagar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Compras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Pagar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8" name="CuadroTexto 2">
              <a:extLst>
                <a:ext uri="{FF2B5EF4-FFF2-40B4-BE49-F238E27FC236}">
                  <a16:creationId xmlns:a16="http://schemas.microsoft.com/office/drawing/2014/main" id="{A478F431-5105-4423-8392-B9D45FA8D7C0}"/>
                </a:ext>
              </a:extLst>
            </xdr:cNvPr>
            <xdr:cNvSpPr txBox="1"/>
          </xdr:nvSpPr>
          <xdr:spPr>
            <a:xfrm>
              <a:off x="7402290" y="5127546"/>
              <a:ext cx="3758272" cy="3298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Cuentas por Pagar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"Compras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Cuentas por Pagar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6</xdr:col>
      <xdr:colOff>700768</xdr:colOff>
      <xdr:row>25</xdr:row>
      <xdr:rowOff>52082</xdr:rowOff>
    </xdr:from>
    <xdr:to>
      <xdr:col>11</xdr:col>
      <xdr:colOff>728092</xdr:colOff>
      <xdr:row>26</xdr:row>
      <xdr:rowOff>18356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11">
              <a:extLst>
                <a:ext uri="{FF2B5EF4-FFF2-40B4-BE49-F238E27FC236}">
                  <a16:creationId xmlns:a16="http://schemas.microsoft.com/office/drawing/2014/main" id="{DAA18388-4264-457A-9397-5C280AEE8BDD}"/>
                </a:ext>
              </a:extLst>
            </xdr:cNvPr>
            <xdr:cNvSpPr txBox="1"/>
          </xdr:nvSpPr>
          <xdr:spPr>
            <a:xfrm>
              <a:off x="7531554" y="4814582"/>
              <a:ext cx="3837324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Compras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Costo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Ventas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+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Final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–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Inicial</m:t>
                    </m:r>
                  </m:oMath>
                </m:oMathPara>
              </a14:m>
              <a:endParaRPr lang="es-CO" sz="10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9" name="CuadroTexto 11">
              <a:extLst>
                <a:ext uri="{FF2B5EF4-FFF2-40B4-BE49-F238E27FC236}">
                  <a16:creationId xmlns:a16="http://schemas.microsoft.com/office/drawing/2014/main" id="{DAA18388-4264-457A-9397-5C280AEE8BDD}"/>
                </a:ext>
              </a:extLst>
            </xdr:cNvPr>
            <xdr:cNvSpPr txBox="1"/>
          </xdr:nvSpPr>
          <xdr:spPr>
            <a:xfrm>
              <a:off x="7531554" y="4814582"/>
              <a:ext cx="3837324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solidFill>
                    <a:schemeClr val="tx1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"Compras = Costo de Ventas + Inventario Final – Inventario Inicial</a:t>
              </a:r>
              <a:r>
                <a:rPr lang="es-CO" sz="1000" b="0" i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6</xdr:col>
      <xdr:colOff>449036</xdr:colOff>
      <xdr:row>28</xdr:row>
      <xdr:rowOff>154136</xdr:rowOff>
    </xdr:from>
    <xdr:to>
      <xdr:col>11</xdr:col>
      <xdr:colOff>731223</xdr:colOff>
      <xdr:row>30</xdr:row>
      <xdr:rowOff>92640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13">
              <a:extLst>
                <a:ext uri="{FF2B5EF4-FFF2-40B4-BE49-F238E27FC236}">
                  <a16:creationId xmlns:a16="http://schemas.microsoft.com/office/drawing/2014/main" id="{B6EEF79E-A095-4B80-A493-5BD02B0010F1}"/>
                </a:ext>
              </a:extLst>
            </xdr:cNvPr>
            <xdr:cNvSpPr txBox="1"/>
          </xdr:nvSpPr>
          <xdr:spPr>
            <a:xfrm>
              <a:off x="7279822" y="5488136"/>
              <a:ext cx="4092187" cy="31950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Pagar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Pagar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0" name="CuadroTexto 13">
              <a:extLst>
                <a:ext uri="{FF2B5EF4-FFF2-40B4-BE49-F238E27FC236}">
                  <a16:creationId xmlns:a16="http://schemas.microsoft.com/office/drawing/2014/main" id="{B6EEF79E-A095-4B80-A493-5BD02B0010F1}"/>
                </a:ext>
              </a:extLst>
            </xdr:cNvPr>
            <xdr:cNvSpPr txBox="1"/>
          </xdr:nvSpPr>
          <xdr:spPr>
            <a:xfrm>
              <a:off x="7279822" y="5488136"/>
              <a:ext cx="4092187" cy="31950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Cuentas por Pagar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Cuentas por Pagar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6</xdr:col>
      <xdr:colOff>653143</xdr:colOff>
      <xdr:row>32</xdr:row>
      <xdr:rowOff>58885</xdr:rowOff>
    </xdr:from>
    <xdr:to>
      <xdr:col>12</xdr:col>
      <xdr:colOff>76537</xdr:colOff>
      <xdr:row>33</xdr:row>
      <xdr:rowOff>25159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">
              <a:extLst>
                <a:ext uri="{FF2B5EF4-FFF2-40B4-BE49-F238E27FC236}">
                  <a16:creationId xmlns:a16="http://schemas.microsoft.com/office/drawing/2014/main" id="{DB681F7B-289D-4E49-AC86-81A17C7687BA}"/>
                </a:ext>
              </a:extLst>
            </xdr:cNvPr>
            <xdr:cNvSpPr txBox="1"/>
          </xdr:nvSpPr>
          <xdr:spPr>
            <a:xfrm>
              <a:off x="7483929" y="6154885"/>
              <a:ext cx="3995394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Ciclo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efectivo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+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CxC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–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CxP</m:t>
                    </m:r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1" name="CuadroTexto 1">
              <a:extLst>
                <a:ext uri="{FF2B5EF4-FFF2-40B4-BE49-F238E27FC236}">
                  <a16:creationId xmlns:a16="http://schemas.microsoft.com/office/drawing/2014/main" id="{DB681F7B-289D-4E49-AC86-81A17C7687BA}"/>
                </a:ext>
              </a:extLst>
            </xdr:cNvPr>
            <xdr:cNvSpPr txBox="1"/>
          </xdr:nvSpPr>
          <xdr:spPr>
            <a:xfrm>
              <a:off x="7483929" y="6154885"/>
              <a:ext cx="3995394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"Ciclo de efectivo = Días de Inventario + Días de CxC – Días de CxP</a:t>
              </a:r>
              <a:r>
                <a:rPr lang="es-CO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6</xdr:col>
      <xdr:colOff>632733</xdr:colOff>
      <xdr:row>36</xdr:row>
      <xdr:rowOff>167742</xdr:rowOff>
    </xdr:from>
    <xdr:to>
      <xdr:col>10</xdr:col>
      <xdr:colOff>491555</xdr:colOff>
      <xdr:row>38</xdr:row>
      <xdr:rowOff>83618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3">
              <a:extLst>
                <a:ext uri="{FF2B5EF4-FFF2-40B4-BE49-F238E27FC236}">
                  <a16:creationId xmlns:a16="http://schemas.microsoft.com/office/drawing/2014/main" id="{46059A22-4C75-4AA1-822D-283264A9DE89}"/>
                </a:ext>
              </a:extLst>
            </xdr:cNvPr>
            <xdr:cNvSpPr txBox="1"/>
          </xdr:nvSpPr>
          <xdr:spPr>
            <a:xfrm>
              <a:off x="7463519" y="7025742"/>
              <a:ext cx="2906822" cy="29687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Capital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Trabajo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KTNO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2" name="CuadroTexto 13">
              <a:extLst>
                <a:ext uri="{FF2B5EF4-FFF2-40B4-BE49-F238E27FC236}">
                  <a16:creationId xmlns:a16="http://schemas.microsoft.com/office/drawing/2014/main" id="{46059A22-4C75-4AA1-822D-283264A9DE89}"/>
                </a:ext>
              </a:extLst>
            </xdr:cNvPr>
            <xdr:cNvSpPr txBox="1"/>
          </xdr:nvSpPr>
          <xdr:spPr>
            <a:xfrm>
              <a:off x="7463519" y="7025742"/>
              <a:ext cx="2906822" cy="29687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Capital de Trabajo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KTNO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6</xdr:col>
      <xdr:colOff>693967</xdr:colOff>
      <xdr:row>34</xdr:row>
      <xdr:rowOff>79298</xdr:rowOff>
    </xdr:from>
    <xdr:to>
      <xdr:col>12</xdr:col>
      <xdr:colOff>284707</xdr:colOff>
      <xdr:row>36</xdr:row>
      <xdr:rowOff>56096</xdr:rowOff>
    </xdr:to>
    <xdr:sp macro="" textlink="">
      <xdr:nvSpPr>
        <xdr:cNvPr id="13" name="CuadroTexto 11">
          <a:extLst>
            <a:ext uri="{FF2B5EF4-FFF2-40B4-BE49-F238E27FC236}">
              <a16:creationId xmlns:a16="http://schemas.microsoft.com/office/drawing/2014/main" id="{5998FD08-ADA8-4ADB-8D11-61F700119F66}"/>
            </a:ext>
          </a:extLst>
        </xdr:cNvPr>
        <xdr:cNvSpPr txBox="1"/>
      </xdr:nvSpPr>
      <xdr:spPr>
        <a:xfrm>
          <a:off x="7524753" y="6556298"/>
          <a:ext cx="4162740" cy="35779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200000"/>
            </a:lnSpc>
          </a:pPr>
          <a:r>
            <a:rPr lang="es-MX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KTNO = Activos Corrientes – Pasivos Corrientes</a:t>
          </a:r>
        </a:p>
      </xdr:txBody>
    </xdr:sp>
    <xdr:clientData/>
  </xdr:twoCellAnchor>
  <xdr:twoCellAnchor>
    <xdr:from>
      <xdr:col>6</xdr:col>
      <xdr:colOff>707572</xdr:colOff>
      <xdr:row>40</xdr:row>
      <xdr:rowOff>79297</xdr:rowOff>
    </xdr:from>
    <xdr:to>
      <xdr:col>12</xdr:col>
      <xdr:colOff>366348</xdr:colOff>
      <xdr:row>42</xdr:row>
      <xdr:rowOff>56094</xdr:rowOff>
    </xdr:to>
    <xdr:sp macro="" textlink="">
      <xdr:nvSpPr>
        <xdr:cNvPr id="14" name="CuadroTexto 11">
          <a:extLst>
            <a:ext uri="{FF2B5EF4-FFF2-40B4-BE49-F238E27FC236}">
              <a16:creationId xmlns:a16="http://schemas.microsoft.com/office/drawing/2014/main" id="{E182F5D6-4547-477A-9992-AFF209D22178}"/>
            </a:ext>
          </a:extLst>
        </xdr:cNvPr>
        <xdr:cNvSpPr txBox="1"/>
      </xdr:nvSpPr>
      <xdr:spPr>
        <a:xfrm>
          <a:off x="7538358" y="7699297"/>
          <a:ext cx="4230776" cy="35779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200000"/>
            </a:lnSpc>
          </a:pPr>
          <a:r>
            <a:rPr lang="es-MX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KTNO = Efectivo + CxC + Inventario + Otras CxC – CxP – Otras CxP</a:t>
          </a:r>
          <a:endParaRPr lang="es-CO" sz="1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6</xdr:col>
      <xdr:colOff>642261</xdr:colOff>
      <xdr:row>42</xdr:row>
      <xdr:rowOff>170464</xdr:rowOff>
    </xdr:from>
    <xdr:to>
      <xdr:col>10</xdr:col>
      <xdr:colOff>501083</xdr:colOff>
      <xdr:row>44</xdr:row>
      <xdr:rowOff>93143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3">
              <a:extLst>
                <a:ext uri="{FF2B5EF4-FFF2-40B4-BE49-F238E27FC236}">
                  <a16:creationId xmlns:a16="http://schemas.microsoft.com/office/drawing/2014/main" id="{00F881BD-4B57-4054-B7C0-B37BBFF82FA5}"/>
                </a:ext>
              </a:extLst>
            </xdr:cNvPr>
            <xdr:cNvSpPr txBox="1"/>
          </xdr:nvSpPr>
          <xdr:spPr>
            <a:xfrm>
              <a:off x="7473047" y="8171464"/>
              <a:ext cx="2906822" cy="30367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Capital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Trabajo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KTNO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5" name="CuadroTexto 13">
              <a:extLst>
                <a:ext uri="{FF2B5EF4-FFF2-40B4-BE49-F238E27FC236}">
                  <a16:creationId xmlns:a16="http://schemas.microsoft.com/office/drawing/2014/main" id="{00F881BD-4B57-4054-B7C0-B37BBFF82FA5}"/>
                </a:ext>
              </a:extLst>
            </xdr:cNvPr>
            <xdr:cNvSpPr txBox="1"/>
          </xdr:nvSpPr>
          <xdr:spPr>
            <a:xfrm>
              <a:off x="7473047" y="8171464"/>
              <a:ext cx="2906822" cy="30367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Capital de Trabajo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KTNO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41757-18D2-404B-8BBD-950A673098B8}">
  <dimension ref="A1:G48"/>
  <sheetViews>
    <sheetView showGridLines="0" tabSelected="1" zoomScale="140" zoomScaleNormal="140" workbookViewId="0"/>
  </sheetViews>
  <sheetFormatPr baseColWidth="10" defaultRowHeight="15" x14ac:dyDescent="0.25"/>
  <cols>
    <col min="1" max="1" width="51.85546875" customWidth="1"/>
    <col min="2" max="2" width="20.140625" customWidth="1"/>
    <col min="3" max="3" width="21.85546875" customWidth="1"/>
    <col min="4" max="4" width="5.5703125" customWidth="1"/>
    <col min="5" max="5" width="20.42578125" bestFit="1" customWidth="1"/>
    <col min="6" max="6" width="15.28515625" style="11" bestFit="1" customWidth="1"/>
    <col min="7" max="7" width="15.28515625" bestFit="1" customWidth="1"/>
  </cols>
  <sheetData>
    <row r="1" spans="1:7" x14ac:dyDescent="0.25">
      <c r="A1" s="8" t="s">
        <v>39</v>
      </c>
      <c r="B1" s="2"/>
    </row>
    <row r="2" spans="1:7" x14ac:dyDescent="0.25">
      <c r="A2" s="1" t="s">
        <v>42</v>
      </c>
      <c r="B2" s="2"/>
    </row>
    <row r="3" spans="1:7" x14ac:dyDescent="0.25">
      <c r="B3" s="3">
        <v>2019</v>
      </c>
      <c r="C3" s="3">
        <v>2020</v>
      </c>
    </row>
    <row r="4" spans="1:7" x14ac:dyDescent="0.25">
      <c r="A4" s="1" t="s">
        <v>1</v>
      </c>
      <c r="B4" s="4">
        <v>120027672</v>
      </c>
      <c r="C4" s="4">
        <v>280137684</v>
      </c>
      <c r="E4" s="1" t="s">
        <v>0</v>
      </c>
      <c r="F4" s="4">
        <f>+AVERAGE(B15:C15)</f>
        <v>1534975424.5</v>
      </c>
    </row>
    <row r="5" spans="1:7" x14ac:dyDescent="0.25">
      <c r="A5" s="1" t="s">
        <v>2</v>
      </c>
      <c r="B5" s="4">
        <v>42049417</v>
      </c>
      <c r="C5" s="4">
        <v>97949888</v>
      </c>
      <c r="E5" s="9" t="s">
        <v>7</v>
      </c>
      <c r="F5" s="12">
        <f>+C31/F4</f>
        <v>3.2373802125325168</v>
      </c>
    </row>
    <row r="6" spans="1:7" x14ac:dyDescent="0.25">
      <c r="A6" s="1" t="s">
        <v>3</v>
      </c>
      <c r="B6" s="4">
        <v>252433313</v>
      </c>
      <c r="C6" s="4">
        <v>387520560</v>
      </c>
    </row>
    <row r="7" spans="1:7" x14ac:dyDescent="0.25">
      <c r="A7" s="1" t="s">
        <v>4</v>
      </c>
      <c r="B7" s="4">
        <v>66750</v>
      </c>
      <c r="C7" s="4">
        <v>6750</v>
      </c>
      <c r="F7" s="3">
        <v>2019</v>
      </c>
      <c r="G7" s="3">
        <v>2020</v>
      </c>
    </row>
    <row r="8" spans="1:7" x14ac:dyDescent="0.25">
      <c r="A8" s="1" t="s">
        <v>5</v>
      </c>
      <c r="B8" s="4">
        <v>652605</v>
      </c>
      <c r="C8" s="4">
        <v>5204302</v>
      </c>
      <c r="E8" s="1" t="s">
        <v>41</v>
      </c>
      <c r="F8" s="4">
        <f>+B10+B11</f>
        <v>206922503</v>
      </c>
      <c r="G8" s="4">
        <f>+C10+C11</f>
        <v>1480453479</v>
      </c>
    </row>
    <row r="9" spans="1:7" x14ac:dyDescent="0.25">
      <c r="A9" s="5" t="s">
        <v>6</v>
      </c>
      <c r="B9" s="6">
        <f>SUM(B4:B8)</f>
        <v>415229757</v>
      </c>
      <c r="C9" s="6">
        <f>SUM(C4:C8)</f>
        <v>770819184</v>
      </c>
      <c r="E9" s="1" t="s">
        <v>40</v>
      </c>
      <c r="F9" s="4">
        <f>+AVERAGE(F8:G8)</f>
        <v>843687991</v>
      </c>
    </row>
    <row r="10" spans="1:7" x14ac:dyDescent="0.25">
      <c r="A10" s="1" t="s">
        <v>8</v>
      </c>
      <c r="B10" s="4">
        <v>203376157</v>
      </c>
      <c r="C10" s="4">
        <v>1477357266</v>
      </c>
      <c r="E10" s="9" t="s">
        <v>43</v>
      </c>
      <c r="F10" s="12">
        <f>+C31/F9</f>
        <v>5.8899725005093737</v>
      </c>
    </row>
    <row r="11" spans="1:7" x14ac:dyDescent="0.25">
      <c r="A11" s="1" t="s">
        <v>9</v>
      </c>
      <c r="B11" s="4">
        <v>3546346</v>
      </c>
      <c r="C11" s="4">
        <v>3096213</v>
      </c>
      <c r="E11" s="9"/>
      <c r="F11" s="13"/>
    </row>
    <row r="12" spans="1:7" x14ac:dyDescent="0.25">
      <c r="A12" s="1" t="s">
        <v>10</v>
      </c>
      <c r="B12" s="4">
        <v>571</v>
      </c>
      <c r="C12" s="4">
        <v>571</v>
      </c>
    </row>
    <row r="13" spans="1:7" x14ac:dyDescent="0.25">
      <c r="A13" s="1" t="s">
        <v>11</v>
      </c>
      <c r="B13" s="4">
        <v>100227052</v>
      </c>
      <c r="C13" s="4">
        <v>96297732</v>
      </c>
      <c r="E13" s="1" t="s">
        <v>44</v>
      </c>
      <c r="F13" s="4">
        <f>+AVERAGE(B6:C6)</f>
        <v>319976936.5</v>
      </c>
    </row>
    <row r="14" spans="1:7" x14ac:dyDescent="0.25">
      <c r="A14" s="5" t="s">
        <v>12</v>
      </c>
      <c r="B14" s="6">
        <f>SUM(B10:B13)</f>
        <v>307150126</v>
      </c>
      <c r="C14" s="6">
        <f>SUM(C10:C13)</f>
        <v>1576751782</v>
      </c>
      <c r="E14" s="9" t="s">
        <v>45</v>
      </c>
      <c r="F14" s="12">
        <f>-C32/F13</f>
        <v>13.132064982439758</v>
      </c>
      <c r="G14" s="9" t="s">
        <v>47</v>
      </c>
    </row>
    <row r="15" spans="1:7" x14ac:dyDescent="0.25">
      <c r="A15" s="5" t="s">
        <v>13</v>
      </c>
      <c r="B15" s="6">
        <f>+B9+B14</f>
        <v>722379883</v>
      </c>
      <c r="C15" s="6">
        <f>+C9+C14</f>
        <v>2347570966</v>
      </c>
      <c r="E15" s="9" t="s">
        <v>46</v>
      </c>
      <c r="F15" s="12">
        <f>365/F14</f>
        <v>27.794562430819468</v>
      </c>
      <c r="G15" s="9" t="s">
        <v>48</v>
      </c>
    </row>
    <row r="16" spans="1:7" x14ac:dyDescent="0.25">
      <c r="A16" s="1" t="s">
        <v>14</v>
      </c>
      <c r="B16" s="4"/>
      <c r="C16" s="4">
        <v>97316</v>
      </c>
    </row>
    <row r="17" spans="1:7" x14ac:dyDescent="0.25">
      <c r="A17" s="1" t="s">
        <v>15</v>
      </c>
      <c r="B17" s="4">
        <v>662888301</v>
      </c>
      <c r="C17" s="4">
        <v>1301557575</v>
      </c>
      <c r="E17" s="9"/>
      <c r="F17" s="13"/>
      <c r="G17" s="9"/>
    </row>
    <row r="18" spans="1:7" x14ac:dyDescent="0.25">
      <c r="A18" s="1" t="s">
        <v>16</v>
      </c>
      <c r="B18" s="4">
        <v>46164742</v>
      </c>
      <c r="C18" s="4">
        <v>1854784</v>
      </c>
    </row>
    <row r="19" spans="1:7" x14ac:dyDescent="0.25">
      <c r="A19" s="5" t="s">
        <v>17</v>
      </c>
      <c r="B19" s="6">
        <f>SUM(B16:B18)</f>
        <v>709053043</v>
      </c>
      <c r="C19" s="6">
        <f>SUM(C16:C18)</f>
        <v>1303509675</v>
      </c>
      <c r="E19" s="1" t="s">
        <v>49</v>
      </c>
      <c r="F19" s="4">
        <f>+AVERAGE(B5:C5)</f>
        <v>69999652.5</v>
      </c>
    </row>
    <row r="20" spans="1:7" x14ac:dyDescent="0.25">
      <c r="A20" s="1" t="s">
        <v>18</v>
      </c>
      <c r="B20" s="4"/>
      <c r="C20" s="4">
        <v>1157789171</v>
      </c>
      <c r="E20" s="9" t="s">
        <v>50</v>
      </c>
      <c r="F20" s="12">
        <f>+C31/F19</f>
        <v>70.990339073468974</v>
      </c>
      <c r="G20" s="9" t="s">
        <v>47</v>
      </c>
    </row>
    <row r="21" spans="1:7" x14ac:dyDescent="0.25">
      <c r="A21" s="1" t="s">
        <v>19</v>
      </c>
      <c r="B21" s="4">
        <v>90326994</v>
      </c>
      <c r="C21" s="4"/>
      <c r="E21" s="9" t="s">
        <v>51</v>
      </c>
      <c r="F21" s="12">
        <f>365/F20</f>
        <v>5.1415446772589153</v>
      </c>
      <c r="G21" s="9" t="s">
        <v>48</v>
      </c>
    </row>
    <row r="22" spans="1:7" x14ac:dyDescent="0.25">
      <c r="A22" s="5" t="s">
        <v>20</v>
      </c>
      <c r="B22" s="6">
        <f>SUM(B20:B21)</f>
        <v>90326994</v>
      </c>
      <c r="C22" s="6">
        <f>SUM(C20:C21)</f>
        <v>1157789171</v>
      </c>
    </row>
    <row r="23" spans="1:7" x14ac:dyDescent="0.25">
      <c r="A23" s="5" t="s">
        <v>21</v>
      </c>
      <c r="B23" s="6">
        <f>+B19+B22</f>
        <v>799380037</v>
      </c>
      <c r="C23" s="6">
        <f>+C19+C22</f>
        <v>2461298846</v>
      </c>
      <c r="E23" s="9"/>
      <c r="F23" s="13"/>
      <c r="G23" s="9"/>
    </row>
    <row r="24" spans="1:7" x14ac:dyDescent="0.25">
      <c r="A24" s="1" t="s">
        <v>22</v>
      </c>
      <c r="B24" s="4">
        <v>1079894</v>
      </c>
      <c r="C24" s="4">
        <v>1079894</v>
      </c>
      <c r="F24" s="3">
        <v>2019</v>
      </c>
      <c r="G24" s="3">
        <v>2020</v>
      </c>
    </row>
    <row r="25" spans="1:7" x14ac:dyDescent="0.25">
      <c r="A25" s="1" t="s">
        <v>23</v>
      </c>
      <c r="B25" s="4">
        <v>-78080048</v>
      </c>
      <c r="C25" s="4">
        <v>-114807774</v>
      </c>
      <c r="E25" s="1" t="s">
        <v>53</v>
      </c>
      <c r="F25" s="4">
        <f>+B6</f>
        <v>252433313</v>
      </c>
      <c r="G25" s="4">
        <f>+C6</f>
        <v>387520560</v>
      </c>
    </row>
    <row r="26" spans="1:7" x14ac:dyDescent="0.25">
      <c r="A26" s="5" t="s">
        <v>24</v>
      </c>
      <c r="B26" s="6">
        <f>SUM(B24:B25)</f>
        <v>-77000154</v>
      </c>
      <c r="C26" s="6">
        <f>SUM(C24:C25)</f>
        <v>-113727880</v>
      </c>
      <c r="E26" s="1" t="s">
        <v>54</v>
      </c>
      <c r="F26" s="4">
        <f>+F25</f>
        <v>252433313</v>
      </c>
    </row>
    <row r="27" spans="1:7" x14ac:dyDescent="0.25">
      <c r="A27" s="5" t="s">
        <v>25</v>
      </c>
      <c r="B27" s="6">
        <f>+B23+B26</f>
        <v>722379883</v>
      </c>
      <c r="C27" s="6">
        <f>+C23+C26</f>
        <v>2347570966</v>
      </c>
      <c r="E27" s="1" t="s">
        <v>55</v>
      </c>
      <c r="F27" s="4">
        <f>+G25</f>
        <v>387520560</v>
      </c>
    </row>
    <row r="28" spans="1:7" x14ac:dyDescent="0.25">
      <c r="B28" s="1" t="b">
        <f>+B27=B15</f>
        <v>1</v>
      </c>
      <c r="C28" s="1" t="b">
        <f>+C27=C15</f>
        <v>1</v>
      </c>
      <c r="E28" s="10" t="s">
        <v>56</v>
      </c>
      <c r="F28" s="4">
        <f>-C32+F27-F26</f>
        <v>4337045170</v>
      </c>
    </row>
    <row r="29" spans="1:7" x14ac:dyDescent="0.25">
      <c r="E29" s="1" t="s">
        <v>52</v>
      </c>
      <c r="F29" s="4">
        <f>+AVERAGE(B17:C17)</f>
        <v>982222938</v>
      </c>
    </row>
    <row r="30" spans="1:7" x14ac:dyDescent="0.25">
      <c r="A30" s="7"/>
      <c r="B30" s="3">
        <v>2019</v>
      </c>
      <c r="C30" s="3">
        <v>2020</v>
      </c>
      <c r="E30" s="9" t="s">
        <v>57</v>
      </c>
      <c r="F30" s="12">
        <f>+F28/F29</f>
        <v>4.4155405073629019</v>
      </c>
      <c r="G30" s="9" t="s">
        <v>47</v>
      </c>
    </row>
    <row r="31" spans="1:7" x14ac:dyDescent="0.25">
      <c r="A31" s="7" t="s">
        <v>26</v>
      </c>
      <c r="B31" s="4">
        <v>3792778211</v>
      </c>
      <c r="C31" s="4">
        <v>4969299066</v>
      </c>
      <c r="E31" s="9" t="s">
        <v>58</v>
      </c>
      <c r="F31" s="12">
        <f>365/F30</f>
        <v>82.662586696093825</v>
      </c>
      <c r="G31" s="9" t="s">
        <v>48</v>
      </c>
    </row>
    <row r="32" spans="1:7" x14ac:dyDescent="0.25">
      <c r="A32" s="7" t="s">
        <v>27</v>
      </c>
      <c r="B32" s="4">
        <v>-3260452685</v>
      </c>
      <c r="C32" s="4">
        <v>-4201957923</v>
      </c>
    </row>
    <row r="33" spans="1:7" x14ac:dyDescent="0.25">
      <c r="A33" s="5" t="s">
        <v>28</v>
      </c>
      <c r="B33" s="6">
        <f>SUM(B31:B32)</f>
        <v>532325526</v>
      </c>
      <c r="C33" s="6">
        <f>SUM(C31:C32)</f>
        <v>767341143</v>
      </c>
    </row>
    <row r="34" spans="1:7" x14ac:dyDescent="0.25">
      <c r="A34" s="7" t="s">
        <v>29</v>
      </c>
      <c r="B34" s="4">
        <v>18706646</v>
      </c>
      <c r="C34" s="4">
        <v>13816306</v>
      </c>
      <c r="E34" s="9" t="s">
        <v>59</v>
      </c>
      <c r="F34" s="12">
        <f>+F15+F21-F31</f>
        <v>-49.726479588015444</v>
      </c>
      <c r="G34" s="9" t="s">
        <v>48</v>
      </c>
    </row>
    <row r="35" spans="1:7" x14ac:dyDescent="0.25">
      <c r="A35" s="7" t="s">
        <v>30</v>
      </c>
      <c r="B35" s="4">
        <v>-369579712</v>
      </c>
      <c r="C35" s="4">
        <v>-471267119</v>
      </c>
    </row>
    <row r="36" spans="1:7" x14ac:dyDescent="0.25">
      <c r="A36" s="7" t="s">
        <v>31</v>
      </c>
      <c r="B36" s="4">
        <v>-188542665</v>
      </c>
      <c r="C36" s="4">
        <v>-246828803</v>
      </c>
      <c r="F36" s="3">
        <v>2019</v>
      </c>
      <c r="G36" s="3">
        <v>2020</v>
      </c>
    </row>
    <row r="37" spans="1:7" x14ac:dyDescent="0.25">
      <c r="A37" s="7" t="s">
        <v>32</v>
      </c>
      <c r="B37" s="4">
        <v>-4212889</v>
      </c>
      <c r="C37" s="4">
        <v>-2868153</v>
      </c>
      <c r="E37" s="10" t="s">
        <v>63</v>
      </c>
      <c r="F37" s="4">
        <f>+B9-B19</f>
        <v>-293823286</v>
      </c>
      <c r="G37" s="4">
        <f>+C9-C19</f>
        <v>-532690491</v>
      </c>
    </row>
    <row r="38" spans="1:7" x14ac:dyDescent="0.25">
      <c r="A38" s="5" t="s">
        <v>33</v>
      </c>
      <c r="B38" s="6">
        <f>SUM(B33:B37)</f>
        <v>-11303094</v>
      </c>
      <c r="C38" s="6">
        <f>SUM(C33:C37)</f>
        <v>60193374</v>
      </c>
      <c r="E38" s="1" t="s">
        <v>61</v>
      </c>
      <c r="F38" s="4">
        <f>+AVERAGE(F37:G37)</f>
        <v>-413256888.5</v>
      </c>
    </row>
    <row r="39" spans="1:7" x14ac:dyDescent="0.25">
      <c r="A39" s="7" t="s">
        <v>34</v>
      </c>
      <c r="B39" s="4">
        <v>8600037</v>
      </c>
      <c r="C39" s="4">
        <v>12099923</v>
      </c>
      <c r="E39" s="9" t="s">
        <v>62</v>
      </c>
      <c r="F39" s="12">
        <f>+C31/F38</f>
        <v>-12.024721678656302</v>
      </c>
      <c r="G39" s="9" t="s">
        <v>47</v>
      </c>
    </row>
    <row r="40" spans="1:7" x14ac:dyDescent="0.25">
      <c r="A40" s="7" t="s">
        <v>35</v>
      </c>
      <c r="B40" s="4">
        <v>-29498832</v>
      </c>
      <c r="C40" s="4">
        <v>-105091704</v>
      </c>
    </row>
    <row r="41" spans="1:7" x14ac:dyDescent="0.25">
      <c r="A41" s="5" t="s">
        <v>36</v>
      </c>
      <c r="B41" s="6">
        <f>SUM(B38:B40)</f>
        <v>-32201889</v>
      </c>
      <c r="C41" s="6">
        <f>SUM(C38:C40)</f>
        <v>-32798407</v>
      </c>
    </row>
    <row r="42" spans="1:7" x14ac:dyDescent="0.25">
      <c r="A42" s="7" t="s">
        <v>37</v>
      </c>
      <c r="B42" s="4">
        <v>7090294</v>
      </c>
      <c r="C42" s="4">
        <v>-3929319</v>
      </c>
      <c r="F42" s="3">
        <v>2019</v>
      </c>
      <c r="G42" s="3">
        <v>2020</v>
      </c>
    </row>
    <row r="43" spans="1:7" x14ac:dyDescent="0.25">
      <c r="A43" s="5" t="s">
        <v>38</v>
      </c>
      <c r="B43" s="6">
        <f>SUM(B41:B42)</f>
        <v>-25111595</v>
      </c>
      <c r="C43" s="6">
        <f>SUM(C41:C42)</f>
        <v>-36727726</v>
      </c>
      <c r="E43" s="10" t="s">
        <v>60</v>
      </c>
      <c r="F43" s="4">
        <f>+B4+B5+B6+B8-B16-B17</f>
        <v>-247725294</v>
      </c>
      <c r="G43" s="4">
        <f>+C4+C5+C6+C8-C16-C17</f>
        <v>-530842457</v>
      </c>
    </row>
    <row r="44" spans="1:7" x14ac:dyDescent="0.25">
      <c r="E44" s="1" t="s">
        <v>61</v>
      </c>
      <c r="F44" s="4">
        <f>+AVERAGE(F43:G43)</f>
        <v>-389283875.5</v>
      </c>
    </row>
    <row r="45" spans="1:7" x14ac:dyDescent="0.25">
      <c r="E45" s="9" t="s">
        <v>62</v>
      </c>
      <c r="F45" s="12">
        <f>+C31/F44</f>
        <v>-12.765232209059221</v>
      </c>
      <c r="G45" s="9" t="s">
        <v>47</v>
      </c>
    </row>
    <row r="48" spans="1:7" x14ac:dyDescent="0.25">
      <c r="F48" s="14"/>
    </row>
  </sheetData>
  <pageMargins left="0.7" right="0.7" top="0.75" bottom="0.75" header="0.3" footer="0.3"/>
  <ignoredErrors>
    <ignoredError sqref="B9:C9 B33:C3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6D79-9E9F-4FB1-809E-853539960E73}">
  <dimension ref="A1:G63"/>
  <sheetViews>
    <sheetView showGridLines="0" zoomScale="140" zoomScaleNormal="140" workbookViewId="0"/>
  </sheetViews>
  <sheetFormatPr baseColWidth="10" defaultRowHeight="15" x14ac:dyDescent="0.25"/>
  <cols>
    <col min="1" max="1" width="36.85546875" style="15" bestFit="1" customWidth="1"/>
    <col min="2" max="3" width="13.28515625" style="11" bestFit="1" customWidth="1"/>
    <col min="4" max="4" width="7.28515625" customWidth="1"/>
    <col min="5" max="5" width="20.42578125" bestFit="1" customWidth="1"/>
  </cols>
  <sheetData>
    <row r="1" spans="1:7" x14ac:dyDescent="0.25">
      <c r="A1" s="8" t="s">
        <v>69</v>
      </c>
      <c r="B1" s="8"/>
      <c r="C1" s="8"/>
    </row>
    <row r="2" spans="1:7" x14ac:dyDescent="0.25">
      <c r="A2" s="1" t="s">
        <v>42</v>
      </c>
      <c r="B2" s="16"/>
      <c r="C2" s="16"/>
    </row>
    <row r="3" spans="1:7" x14ac:dyDescent="0.25">
      <c r="B3" s="17">
        <v>2019</v>
      </c>
      <c r="C3" s="17">
        <v>2020</v>
      </c>
      <c r="E3" s="1" t="s">
        <v>0</v>
      </c>
      <c r="F3" s="4">
        <f>+AVERAGE(B21:C21)</f>
        <v>5805817</v>
      </c>
    </row>
    <row r="4" spans="1:7" x14ac:dyDescent="0.25">
      <c r="A4" s="1" t="s">
        <v>1</v>
      </c>
      <c r="B4" s="18">
        <v>168522</v>
      </c>
      <c r="C4" s="18">
        <v>215629</v>
      </c>
      <c r="E4" s="9" t="s">
        <v>7</v>
      </c>
      <c r="F4" s="23">
        <f>+C49/F3</f>
        <v>3.1977239379057248E-2</v>
      </c>
    </row>
    <row r="5" spans="1:7" x14ac:dyDescent="0.25">
      <c r="A5" s="1" t="s">
        <v>70</v>
      </c>
      <c r="B5" s="18">
        <v>2014387</v>
      </c>
      <c r="C5" s="18">
        <v>2172421</v>
      </c>
      <c r="F5" s="11"/>
    </row>
    <row r="6" spans="1:7" x14ac:dyDescent="0.25">
      <c r="A6" s="1" t="s">
        <v>3</v>
      </c>
      <c r="B6" s="18">
        <v>197593</v>
      </c>
      <c r="C6" s="18">
        <v>279478</v>
      </c>
      <c r="F6" s="3">
        <v>2019</v>
      </c>
      <c r="G6" s="3">
        <v>2020</v>
      </c>
    </row>
    <row r="7" spans="1:7" x14ac:dyDescent="0.25">
      <c r="A7" s="1" t="s">
        <v>71</v>
      </c>
      <c r="B7" s="18">
        <v>72745</v>
      </c>
      <c r="C7" s="18">
        <v>84745</v>
      </c>
      <c r="E7" s="1" t="s">
        <v>41</v>
      </c>
      <c r="F7" s="4">
        <f>+B11+B13</f>
        <v>519748</v>
      </c>
      <c r="G7" s="4">
        <f>+C11+C13</f>
        <v>528038</v>
      </c>
    </row>
    <row r="8" spans="1:7" x14ac:dyDescent="0.25">
      <c r="A8" s="1" t="s">
        <v>4</v>
      </c>
      <c r="B8" s="18"/>
      <c r="C8" s="18"/>
      <c r="E8" s="1" t="s">
        <v>40</v>
      </c>
      <c r="F8" s="4">
        <f>+AVERAGE(F7:G7)</f>
        <v>523893</v>
      </c>
    </row>
    <row r="9" spans="1:7" x14ac:dyDescent="0.25">
      <c r="A9" s="1" t="s">
        <v>5</v>
      </c>
      <c r="B9" s="18"/>
      <c r="C9" s="18"/>
      <c r="E9" s="9" t="s">
        <v>43</v>
      </c>
      <c r="F9" s="22">
        <f>+C49/F8</f>
        <v>0.35437388932472852</v>
      </c>
    </row>
    <row r="10" spans="1:7" x14ac:dyDescent="0.25">
      <c r="A10" s="8" t="s">
        <v>6</v>
      </c>
      <c r="B10" s="19">
        <f>SUM(B4:B9)</f>
        <v>2453247</v>
      </c>
      <c r="C10" s="19">
        <f>SUM(C4:C9)</f>
        <v>2752273</v>
      </c>
      <c r="E10" s="9"/>
      <c r="F10" s="13"/>
    </row>
    <row r="11" spans="1:7" x14ac:dyDescent="0.25">
      <c r="A11" s="1" t="s">
        <v>8</v>
      </c>
      <c r="B11" s="18">
        <v>519748</v>
      </c>
      <c r="C11" s="18">
        <v>519748</v>
      </c>
      <c r="F11" s="11"/>
    </row>
    <row r="12" spans="1:7" x14ac:dyDescent="0.25">
      <c r="A12" s="1" t="s">
        <v>64</v>
      </c>
      <c r="B12" s="18"/>
      <c r="C12" s="18"/>
      <c r="E12" s="1" t="s">
        <v>44</v>
      </c>
      <c r="F12" s="4">
        <f>+AVERAGE(B6:C6)</f>
        <v>238535.5</v>
      </c>
    </row>
    <row r="13" spans="1:7" x14ac:dyDescent="0.25">
      <c r="A13" s="1" t="s">
        <v>9</v>
      </c>
      <c r="B13" s="18"/>
      <c r="C13" s="18">
        <v>8290</v>
      </c>
      <c r="E13" s="9" t="s">
        <v>45</v>
      </c>
      <c r="F13" s="12">
        <f>+C50/F12</f>
        <v>2.1319719706291096</v>
      </c>
      <c r="G13" s="9" t="s">
        <v>47</v>
      </c>
    </row>
    <row r="14" spans="1:7" x14ac:dyDescent="0.25">
      <c r="A14" s="1" t="s">
        <v>70</v>
      </c>
      <c r="B14" s="18"/>
      <c r="C14" s="18"/>
      <c r="E14" s="9" t="s">
        <v>46</v>
      </c>
      <c r="F14" s="12">
        <f>365/F13</f>
        <v>171.20300127224212</v>
      </c>
      <c r="G14" s="9" t="s">
        <v>48</v>
      </c>
    </row>
    <row r="15" spans="1:7" x14ac:dyDescent="0.25">
      <c r="A15" s="1" t="s">
        <v>72</v>
      </c>
      <c r="B15" s="18"/>
      <c r="C15" s="18"/>
      <c r="F15" s="11"/>
    </row>
    <row r="16" spans="1:7" x14ac:dyDescent="0.25">
      <c r="A16" s="1" t="s">
        <v>11</v>
      </c>
      <c r="B16" s="18"/>
      <c r="C16" s="18"/>
      <c r="E16" s="9"/>
      <c r="F16" s="13"/>
      <c r="G16" s="9"/>
    </row>
    <row r="17" spans="1:7" x14ac:dyDescent="0.25">
      <c r="A17" s="1" t="s">
        <v>73</v>
      </c>
      <c r="B17" s="18"/>
      <c r="C17" s="18"/>
      <c r="F17" s="11"/>
    </row>
    <row r="18" spans="1:7" x14ac:dyDescent="0.25">
      <c r="A18" s="1" t="s">
        <v>74</v>
      </c>
      <c r="B18" s="18"/>
      <c r="C18" s="18"/>
      <c r="E18" s="1" t="s">
        <v>49</v>
      </c>
      <c r="F18" s="4">
        <f>+AVERAGE(B5:C5)</f>
        <v>2093404</v>
      </c>
    </row>
    <row r="19" spans="1:7" x14ac:dyDescent="0.25">
      <c r="A19" s="1" t="s">
        <v>75</v>
      </c>
      <c r="B19" s="18">
        <v>2688850</v>
      </c>
      <c r="C19" s="18">
        <v>2669478</v>
      </c>
      <c r="E19" s="9" t="s">
        <v>50</v>
      </c>
      <c r="F19" s="22">
        <f>+C49/F18</f>
        <v>8.8685222728149937E-2</v>
      </c>
      <c r="G19" s="9" t="s">
        <v>47</v>
      </c>
    </row>
    <row r="20" spans="1:7" x14ac:dyDescent="0.25">
      <c r="A20" s="8" t="s">
        <v>12</v>
      </c>
      <c r="B20" s="19">
        <f>SUM(B11:B19)</f>
        <v>3208598</v>
      </c>
      <c r="C20" s="19">
        <f>SUM(C11:C19)</f>
        <v>3197516</v>
      </c>
      <c r="E20" s="9" t="s">
        <v>51</v>
      </c>
      <c r="F20" s="12">
        <f>365/F19</f>
        <v>4115.6800284400015</v>
      </c>
      <c r="G20" s="9" t="s">
        <v>48</v>
      </c>
    </row>
    <row r="21" spans="1:7" x14ac:dyDescent="0.25">
      <c r="A21" s="8" t="s">
        <v>13</v>
      </c>
      <c r="B21" s="19">
        <f>+B10+B20</f>
        <v>5661845</v>
      </c>
      <c r="C21" s="19">
        <f>+C10+C20</f>
        <v>5949789</v>
      </c>
      <c r="F21" s="11"/>
    </row>
    <row r="22" spans="1:7" x14ac:dyDescent="0.25">
      <c r="A22" s="1" t="s">
        <v>76</v>
      </c>
      <c r="B22" s="18"/>
      <c r="C22" s="18"/>
      <c r="E22" s="9"/>
      <c r="F22" s="13"/>
      <c r="G22" s="9"/>
    </row>
    <row r="23" spans="1:7" x14ac:dyDescent="0.25">
      <c r="A23" s="1" t="s">
        <v>77</v>
      </c>
      <c r="B23" s="18"/>
      <c r="C23" s="18"/>
      <c r="F23" s="3">
        <v>2019</v>
      </c>
      <c r="G23" s="3">
        <v>2020</v>
      </c>
    </row>
    <row r="24" spans="1:7" x14ac:dyDescent="0.25">
      <c r="A24" s="1" t="s">
        <v>78</v>
      </c>
      <c r="B24" s="18">
        <v>145182</v>
      </c>
      <c r="C24" s="18">
        <v>28289</v>
      </c>
      <c r="E24" s="1" t="s">
        <v>53</v>
      </c>
      <c r="F24" s="4">
        <f>+B6</f>
        <v>197593</v>
      </c>
      <c r="G24" s="4">
        <f>+C6</f>
        <v>279478</v>
      </c>
    </row>
    <row r="25" spans="1:7" x14ac:dyDescent="0.25">
      <c r="A25" s="1" t="s">
        <v>79</v>
      </c>
      <c r="B25" s="18">
        <v>44720</v>
      </c>
      <c r="C25" s="18">
        <v>14204</v>
      </c>
      <c r="E25" s="1" t="s">
        <v>54</v>
      </c>
      <c r="F25" s="4">
        <f>+F24</f>
        <v>197593</v>
      </c>
    </row>
    <row r="26" spans="1:7" x14ac:dyDescent="0.25">
      <c r="A26" s="1" t="s">
        <v>16</v>
      </c>
      <c r="B26" s="18"/>
      <c r="C26" s="18"/>
      <c r="E26" s="1" t="s">
        <v>55</v>
      </c>
      <c r="F26" s="4">
        <f>+G24</f>
        <v>279478</v>
      </c>
    </row>
    <row r="27" spans="1:7" x14ac:dyDescent="0.25">
      <c r="A27" s="1" t="s">
        <v>80</v>
      </c>
      <c r="B27" s="18"/>
      <c r="C27" s="18"/>
      <c r="E27" s="10" t="s">
        <v>56</v>
      </c>
      <c r="F27" s="4">
        <f>+C50+F26-F25</f>
        <v>590436</v>
      </c>
    </row>
    <row r="28" spans="1:7" x14ac:dyDescent="0.25">
      <c r="A28" s="1" t="s">
        <v>81</v>
      </c>
      <c r="B28" s="18"/>
      <c r="C28" s="18"/>
      <c r="E28" s="1" t="s">
        <v>52</v>
      </c>
      <c r="F28" s="4">
        <f>+AVERAGE(B24:C24)</f>
        <v>86735.5</v>
      </c>
    </row>
    <row r="29" spans="1:7" x14ac:dyDescent="0.25">
      <c r="A29" s="1" t="s">
        <v>82</v>
      </c>
      <c r="B29" s="18"/>
      <c r="C29" s="18"/>
      <c r="E29" s="9" t="s">
        <v>57</v>
      </c>
      <c r="F29" s="12">
        <f>+F27/F28</f>
        <v>6.8073164967055009</v>
      </c>
      <c r="G29" s="9" t="s">
        <v>47</v>
      </c>
    </row>
    <row r="30" spans="1:7" x14ac:dyDescent="0.25">
      <c r="A30" s="8" t="s">
        <v>17</v>
      </c>
      <c r="B30" s="19">
        <f>SUM(B22:B29)</f>
        <v>189902</v>
      </c>
      <c r="C30" s="19">
        <f>SUM(C22:C29)</f>
        <v>42493</v>
      </c>
      <c r="E30" s="9" t="s">
        <v>58</v>
      </c>
      <c r="F30" s="12">
        <f>365/F29</f>
        <v>53.618779173356643</v>
      </c>
      <c r="G30" s="9" t="s">
        <v>48</v>
      </c>
    </row>
    <row r="31" spans="1:7" x14ac:dyDescent="0.25">
      <c r="A31" s="1" t="s">
        <v>76</v>
      </c>
      <c r="B31" s="18"/>
      <c r="C31" s="18"/>
      <c r="F31" s="11"/>
    </row>
    <row r="32" spans="1:7" x14ac:dyDescent="0.25">
      <c r="A32" s="1" t="s">
        <v>83</v>
      </c>
      <c r="B32" s="18"/>
      <c r="C32" s="18"/>
      <c r="F32" s="11"/>
    </row>
    <row r="33" spans="1:7" x14ac:dyDescent="0.25">
      <c r="A33" s="1" t="s">
        <v>78</v>
      </c>
      <c r="B33" s="18"/>
      <c r="C33" s="18"/>
      <c r="E33" s="9" t="s">
        <v>59</v>
      </c>
      <c r="F33" s="12">
        <f>+F14+F20-F30</f>
        <v>4233.2642505388876</v>
      </c>
      <c r="G33" s="9" t="s">
        <v>48</v>
      </c>
    </row>
    <row r="34" spans="1:7" x14ac:dyDescent="0.25">
      <c r="A34" s="1" t="s">
        <v>84</v>
      </c>
      <c r="B34" s="18"/>
      <c r="C34" s="18"/>
      <c r="F34" s="11"/>
    </row>
    <row r="35" spans="1:7" x14ac:dyDescent="0.25">
      <c r="A35" s="1" t="s">
        <v>85</v>
      </c>
      <c r="B35" s="18"/>
      <c r="C35" s="18"/>
      <c r="F35" s="3">
        <v>2019</v>
      </c>
      <c r="G35" s="3">
        <v>2020</v>
      </c>
    </row>
    <row r="36" spans="1:7" x14ac:dyDescent="0.25">
      <c r="A36" s="1" t="s">
        <v>19</v>
      </c>
      <c r="B36" s="18"/>
      <c r="C36" s="18"/>
      <c r="E36" s="10" t="s">
        <v>63</v>
      </c>
      <c r="F36" s="4">
        <f>+B10-B30</f>
        <v>2263345</v>
      </c>
      <c r="G36" s="4">
        <f>+C10-C30</f>
        <v>2709780</v>
      </c>
    </row>
    <row r="37" spans="1:7" x14ac:dyDescent="0.25">
      <c r="A37" s="1" t="s">
        <v>86</v>
      </c>
      <c r="B37" s="18"/>
      <c r="C37" s="18"/>
      <c r="E37" s="1" t="s">
        <v>61</v>
      </c>
      <c r="F37" s="4">
        <f>+AVERAGE(F36:G36)</f>
        <v>2486562.5</v>
      </c>
    </row>
    <row r="38" spans="1:7" x14ac:dyDescent="0.25">
      <c r="A38" s="1" t="s">
        <v>87</v>
      </c>
      <c r="B38" s="18">
        <v>6029547</v>
      </c>
      <c r="C38" s="18">
        <v>6795719</v>
      </c>
      <c r="E38" s="9" t="s">
        <v>62</v>
      </c>
      <c r="F38" s="22">
        <f>+C49/F37</f>
        <v>7.4662913158225458E-2</v>
      </c>
      <c r="G38" s="9" t="s">
        <v>47</v>
      </c>
    </row>
    <row r="39" spans="1:7" x14ac:dyDescent="0.25">
      <c r="A39" s="8" t="s">
        <v>20</v>
      </c>
      <c r="B39" s="19">
        <f>SUM(B31:B38)</f>
        <v>6029547</v>
      </c>
      <c r="C39" s="19">
        <f>SUM(C31:C38)</f>
        <v>6795719</v>
      </c>
      <c r="F39" s="11"/>
    </row>
    <row r="40" spans="1:7" x14ac:dyDescent="0.25">
      <c r="A40" s="8" t="s">
        <v>21</v>
      </c>
      <c r="B40" s="19">
        <f>+B30+B39</f>
        <v>6219449</v>
      </c>
      <c r="C40" s="19">
        <f>+C30+C39</f>
        <v>6838212</v>
      </c>
      <c r="F40" s="11"/>
    </row>
    <row r="41" spans="1:7" x14ac:dyDescent="0.25">
      <c r="A41" s="1" t="s">
        <v>22</v>
      </c>
      <c r="B41" s="18">
        <v>130200</v>
      </c>
      <c r="C41" s="18">
        <v>130200</v>
      </c>
      <c r="F41" s="3">
        <v>2019</v>
      </c>
      <c r="G41" s="3">
        <v>2020</v>
      </c>
    </row>
    <row r="42" spans="1:7" x14ac:dyDescent="0.25">
      <c r="A42" s="1" t="s">
        <v>88</v>
      </c>
      <c r="B42" s="18"/>
      <c r="C42" s="18"/>
      <c r="E42" s="10" t="s">
        <v>60</v>
      </c>
      <c r="F42" s="4">
        <f>+B4+B5+B6+B7+B9-B22-B23-B24-B25-B29</f>
        <v>2263345</v>
      </c>
      <c r="G42" s="4">
        <f>+C4+C5+C6+C7+C9-C22-C23-C24-C25-C29</f>
        <v>2709780</v>
      </c>
    </row>
    <row r="43" spans="1:7" x14ac:dyDescent="0.25">
      <c r="A43" s="1" t="s">
        <v>89</v>
      </c>
      <c r="B43" s="18"/>
      <c r="C43" s="18"/>
      <c r="E43" s="1" t="s">
        <v>61</v>
      </c>
      <c r="F43" s="4">
        <f>+AVERAGE(F42:G42)</f>
        <v>2486562.5</v>
      </c>
    </row>
    <row r="44" spans="1:7" x14ac:dyDescent="0.25">
      <c r="A44" s="1" t="s">
        <v>23</v>
      </c>
      <c r="B44" s="18">
        <v>-687804</v>
      </c>
      <c r="C44" s="18">
        <v>-1018623</v>
      </c>
      <c r="E44" s="9" t="s">
        <v>62</v>
      </c>
      <c r="F44" s="22">
        <f>+C49/F43</f>
        <v>7.4662913158225458E-2</v>
      </c>
      <c r="G44" s="9" t="s">
        <v>47</v>
      </c>
    </row>
    <row r="45" spans="1:7" x14ac:dyDescent="0.25">
      <c r="A45" s="8" t="s">
        <v>24</v>
      </c>
      <c r="B45" s="19">
        <f>SUM(B41:B44)</f>
        <v>-557604</v>
      </c>
      <c r="C45" s="19">
        <f>SUM(C41:C44)</f>
        <v>-888423</v>
      </c>
    </row>
    <row r="46" spans="1:7" x14ac:dyDescent="0.25">
      <c r="A46" s="8" t="s">
        <v>25</v>
      </c>
      <c r="B46" s="19">
        <f>+B40+B45</f>
        <v>5661845</v>
      </c>
      <c r="C46" s="19">
        <f>+C40+C45</f>
        <v>5949789</v>
      </c>
    </row>
    <row r="48" spans="1:7" x14ac:dyDescent="0.25">
      <c r="B48" s="17">
        <v>2019</v>
      </c>
      <c r="C48" s="17">
        <v>2020</v>
      </c>
    </row>
    <row r="49" spans="1:3" x14ac:dyDescent="0.25">
      <c r="A49" s="1" t="s">
        <v>26</v>
      </c>
      <c r="B49" s="18">
        <v>334170</v>
      </c>
      <c r="C49" s="18">
        <v>185654</v>
      </c>
    </row>
    <row r="50" spans="1:3" x14ac:dyDescent="0.25">
      <c r="A50" s="1" t="s">
        <v>27</v>
      </c>
      <c r="B50" s="18">
        <v>274529</v>
      </c>
      <c r="C50" s="18">
        <v>508551</v>
      </c>
    </row>
    <row r="51" spans="1:3" x14ac:dyDescent="0.25">
      <c r="A51" s="8" t="s">
        <v>65</v>
      </c>
      <c r="B51" s="19">
        <f>+B49-B50</f>
        <v>59641</v>
      </c>
      <c r="C51" s="19">
        <f>+C49-C50</f>
        <v>-322897</v>
      </c>
    </row>
    <row r="52" spans="1:3" x14ac:dyDescent="0.25">
      <c r="A52" s="1" t="s">
        <v>29</v>
      </c>
      <c r="B52" s="18">
        <v>192479</v>
      </c>
      <c r="C52" s="18">
        <v>126072</v>
      </c>
    </row>
    <row r="53" spans="1:3" x14ac:dyDescent="0.25">
      <c r="A53" s="1" t="s">
        <v>90</v>
      </c>
      <c r="B53" s="18">
        <v>44916</v>
      </c>
      <c r="C53" s="18">
        <v>41785</v>
      </c>
    </row>
    <row r="54" spans="1:3" x14ac:dyDescent="0.25">
      <c r="A54" s="1" t="s">
        <v>31</v>
      </c>
      <c r="B54" s="18">
        <v>200853</v>
      </c>
      <c r="C54" s="18">
        <v>84779</v>
      </c>
    </row>
    <row r="55" spans="1:3" x14ac:dyDescent="0.25">
      <c r="A55" s="1" t="s">
        <v>32</v>
      </c>
      <c r="B55" s="18">
        <v>1659</v>
      </c>
      <c r="C55" s="18">
        <v>142</v>
      </c>
    </row>
    <row r="56" spans="1:3" x14ac:dyDescent="0.25">
      <c r="A56" s="1" t="s">
        <v>91</v>
      </c>
      <c r="B56" s="18"/>
      <c r="C56" s="18"/>
    </row>
    <row r="57" spans="1:3" x14ac:dyDescent="0.25">
      <c r="A57" s="8" t="s">
        <v>66</v>
      </c>
      <c r="B57" s="19">
        <f>+B51+B52-B53-B54-B55+B56</f>
        <v>4692</v>
      </c>
      <c r="C57" s="19">
        <f>+C51+C52-C53-C54-C55+C56</f>
        <v>-323531</v>
      </c>
    </row>
    <row r="58" spans="1:3" x14ac:dyDescent="0.25">
      <c r="A58" s="1" t="s">
        <v>34</v>
      </c>
      <c r="B58" s="18">
        <v>22062</v>
      </c>
      <c r="C58" s="18">
        <v>169</v>
      </c>
    </row>
    <row r="59" spans="1:3" x14ac:dyDescent="0.25">
      <c r="A59" s="1" t="s">
        <v>35</v>
      </c>
      <c r="B59" s="18">
        <v>5309</v>
      </c>
      <c r="C59" s="18">
        <v>7457</v>
      </c>
    </row>
    <row r="60" spans="1:3" x14ac:dyDescent="0.25">
      <c r="A60" s="8" t="s">
        <v>67</v>
      </c>
      <c r="B60" s="19">
        <f>+B57+B58-B59</f>
        <v>21445</v>
      </c>
      <c r="C60" s="19">
        <f>+C57+C58-C59</f>
        <v>-330819</v>
      </c>
    </row>
    <row r="61" spans="1:3" x14ac:dyDescent="0.25">
      <c r="A61" s="1" t="s">
        <v>37</v>
      </c>
      <c r="B61" s="18">
        <v>2714</v>
      </c>
      <c r="C61" s="18"/>
    </row>
    <row r="62" spans="1:3" x14ac:dyDescent="0.25">
      <c r="A62" s="8" t="s">
        <v>68</v>
      </c>
      <c r="B62" s="19">
        <f>+B60-B61</f>
        <v>18731</v>
      </c>
      <c r="C62" s="19">
        <f>+C60-C61</f>
        <v>-330819</v>
      </c>
    </row>
    <row r="63" spans="1:3" x14ac:dyDescent="0.25">
      <c r="B63" s="21"/>
      <c r="C63" s="20"/>
    </row>
  </sheetData>
  <pageMargins left="0.7" right="0.7" top="0.75" bottom="0.75" header="0.3" footer="0.3"/>
  <ignoredErrors>
    <ignoredError sqref="B10:C1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D1</vt:lpstr>
      <vt:lpstr>20 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2021-11-30T00:06:28Z</dcterms:created>
  <dcterms:modified xsi:type="dcterms:W3CDTF">2021-11-30T04:23:44Z</dcterms:modified>
</cp:coreProperties>
</file>