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igue\Dropbox\UNAL\ADMINISTRACIÓN FINANCIERA\EXAMEN LIQUIDEZ, ENDEUDAMIENTO Y RENTABILIDAD\"/>
    </mc:Choice>
  </mc:AlternateContent>
  <xr:revisionPtr revIDLastSave="0" documentId="13_ncr:1_{D33119FC-8D4B-46D9-93BB-9BA6D633F0E1}" xr6:coauthVersionLast="47" xr6:coauthVersionMax="47" xr10:uidLastSave="{00000000-0000-0000-0000-000000000000}"/>
  <bookViews>
    <workbookView xWindow="-120" yWindow="-120" windowWidth="29040" windowHeight="15840" xr2:uid="{53EDB07B-F70A-40DA-9191-EE878D36003C}"/>
  </bookViews>
  <sheets>
    <sheet name="Hoja1" sheetId="1" r:id="rId1"/>
    <sheet name="CxC vencida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4" i="1" l="1"/>
  <c r="B73" i="1"/>
  <c r="H37" i="1"/>
  <c r="H38" i="1"/>
  <c r="H39" i="1"/>
  <c r="H40" i="1"/>
  <c r="H41" i="1"/>
  <c r="H42" i="1"/>
  <c r="H43" i="1"/>
  <c r="H44" i="1"/>
  <c r="H45" i="1"/>
  <c r="H46" i="1"/>
  <c r="H47" i="1"/>
  <c r="H48" i="1"/>
  <c r="H36" i="1"/>
  <c r="H50" i="1"/>
  <c r="H6" i="1"/>
  <c r="H7" i="1"/>
  <c r="H8" i="1"/>
  <c r="H9" i="1"/>
  <c r="H10" i="1"/>
  <c r="H11" i="1"/>
  <c r="H12" i="1"/>
  <c r="H13" i="1"/>
  <c r="H14" i="1"/>
  <c r="H15" i="1"/>
  <c r="H16" i="1"/>
  <c r="H17" i="1"/>
  <c r="H18" i="1"/>
  <c r="H19" i="1"/>
  <c r="H20" i="1"/>
  <c r="H21" i="1"/>
  <c r="H22" i="1"/>
  <c r="H23" i="1"/>
  <c r="H24" i="1"/>
  <c r="H25" i="1"/>
  <c r="H26" i="1"/>
  <c r="H27" i="1"/>
  <c r="H28" i="1"/>
  <c r="H29" i="1"/>
  <c r="H30" i="1"/>
  <c r="H31" i="1"/>
  <c r="H32" i="1"/>
  <c r="H5" i="1"/>
  <c r="U10" i="1"/>
  <c r="T10" i="1"/>
  <c r="C79" i="1"/>
  <c r="D79" i="1"/>
  <c r="E79" i="1"/>
  <c r="F79" i="1"/>
  <c r="G79" i="1"/>
  <c r="B79" i="1"/>
  <c r="C75" i="1"/>
  <c r="D75" i="1"/>
  <c r="E75" i="1"/>
  <c r="F75" i="1"/>
  <c r="G75" i="1"/>
  <c r="B75" i="1"/>
  <c r="U30" i="1"/>
  <c r="T30" i="1"/>
  <c r="S30" i="1"/>
  <c r="R30" i="1"/>
  <c r="Q30" i="1"/>
  <c r="Q28" i="1"/>
  <c r="R28" i="1"/>
  <c r="R29" i="1" s="1"/>
  <c r="S28" i="1"/>
  <c r="T28" i="1"/>
  <c r="U28" i="1"/>
  <c r="P28" i="1"/>
  <c r="Q22" i="1"/>
  <c r="Q23" i="1" s="1"/>
  <c r="Q24" i="1" s="1"/>
  <c r="R22" i="1"/>
  <c r="R23" i="1" s="1"/>
  <c r="R24" i="1" s="1"/>
  <c r="S22" i="1"/>
  <c r="S23" i="1" s="1"/>
  <c r="S24" i="1" s="1"/>
  <c r="T22" i="1"/>
  <c r="T23" i="1" s="1"/>
  <c r="T24" i="1" s="1"/>
  <c r="P22" i="1"/>
  <c r="P23" i="1" s="1"/>
  <c r="P24" i="1" s="1"/>
  <c r="Q16" i="1"/>
  <c r="Q17" i="1" s="1"/>
  <c r="Q18" i="1" s="1"/>
  <c r="R16" i="1"/>
  <c r="R17" i="1" s="1"/>
  <c r="R18" i="1" s="1"/>
  <c r="S16" i="1"/>
  <c r="S17" i="1" s="1"/>
  <c r="S18" i="1" s="1"/>
  <c r="T16" i="1"/>
  <c r="T17" i="1" s="1"/>
  <c r="T18" i="1" s="1"/>
  <c r="P16" i="1"/>
  <c r="P17" i="1" s="1"/>
  <c r="P18" i="1" s="1"/>
  <c r="Q10" i="1"/>
  <c r="R10" i="1"/>
  <c r="S10" i="1"/>
  <c r="P10" i="1"/>
  <c r="Q11" i="1" s="1"/>
  <c r="Q12" i="1" s="1"/>
  <c r="C69" i="1"/>
  <c r="D69" i="1"/>
  <c r="E69" i="1"/>
  <c r="F69" i="1"/>
  <c r="G69" i="1"/>
  <c r="B69" i="1"/>
  <c r="C64" i="1"/>
  <c r="D64" i="1"/>
  <c r="E64" i="1"/>
  <c r="F64" i="1"/>
  <c r="G64" i="1"/>
  <c r="C65" i="1"/>
  <c r="D65" i="1"/>
  <c r="E65" i="1"/>
  <c r="F65" i="1"/>
  <c r="G65" i="1"/>
  <c r="C66" i="1"/>
  <c r="D66" i="1"/>
  <c r="E66" i="1"/>
  <c r="F66" i="1"/>
  <c r="G66" i="1"/>
  <c r="B66" i="1"/>
  <c r="B65" i="1"/>
  <c r="B64" i="1"/>
  <c r="B62" i="1"/>
  <c r="B67" i="1" s="1"/>
  <c r="C62" i="1"/>
  <c r="C67" i="1" s="1"/>
  <c r="D62" i="1"/>
  <c r="D67" i="1" s="1"/>
  <c r="E62" i="1"/>
  <c r="E67" i="1" s="1"/>
  <c r="F62" i="1"/>
  <c r="F67" i="1" s="1"/>
  <c r="G62" i="1"/>
  <c r="C61" i="1"/>
  <c r="D61" i="1"/>
  <c r="E61" i="1"/>
  <c r="F61" i="1"/>
  <c r="G61" i="1"/>
  <c r="B61" i="1"/>
  <c r="M30" i="1"/>
  <c r="L30" i="1"/>
  <c r="K30" i="1"/>
  <c r="J30" i="1"/>
  <c r="I30" i="1"/>
  <c r="M24" i="1"/>
  <c r="L24" i="1"/>
  <c r="K24" i="1"/>
  <c r="J24" i="1"/>
  <c r="I24" i="1"/>
  <c r="M20" i="1"/>
  <c r="L20" i="1"/>
  <c r="K20" i="1"/>
  <c r="J20" i="1"/>
  <c r="I20" i="1"/>
  <c r="M18" i="1"/>
  <c r="L18" i="1"/>
  <c r="K18" i="1"/>
  <c r="J18" i="1"/>
  <c r="I18" i="1"/>
  <c r="M7" i="1"/>
  <c r="L7" i="1"/>
  <c r="K7" i="1"/>
  <c r="J7" i="1"/>
  <c r="I7" i="1"/>
  <c r="M6" i="1"/>
  <c r="L6" i="1"/>
  <c r="K6" i="1"/>
  <c r="J6" i="1"/>
  <c r="I6" i="1"/>
  <c r="M10" i="1"/>
  <c r="L10" i="1"/>
  <c r="K10" i="1"/>
  <c r="J10" i="1"/>
  <c r="I10" i="1"/>
  <c r="J36" i="1"/>
  <c r="K36" i="1"/>
  <c r="L36" i="1"/>
  <c r="M36" i="1"/>
  <c r="I36" i="1"/>
  <c r="C38" i="1"/>
  <c r="C43" i="1" s="1"/>
  <c r="C53" i="1" s="1"/>
  <c r="C58" i="1" s="1"/>
  <c r="D38" i="1"/>
  <c r="D43" i="1" s="1"/>
  <c r="D53" i="1" s="1"/>
  <c r="D58" i="1" s="1"/>
  <c r="E38" i="1"/>
  <c r="E56" i="1" s="1"/>
  <c r="F38" i="1"/>
  <c r="F56" i="1" s="1"/>
  <c r="G38" i="1"/>
  <c r="G56" i="1" s="1"/>
  <c r="B38" i="1"/>
  <c r="B56" i="1" s="1"/>
  <c r="C31" i="1"/>
  <c r="D31" i="1"/>
  <c r="E31" i="1"/>
  <c r="F31" i="1"/>
  <c r="G31" i="1"/>
  <c r="B31" i="1"/>
  <c r="C25" i="1"/>
  <c r="D25" i="1"/>
  <c r="E25" i="1"/>
  <c r="F25" i="1"/>
  <c r="G25" i="1"/>
  <c r="B25" i="1"/>
  <c r="C22" i="1"/>
  <c r="D22" i="1"/>
  <c r="E22" i="1"/>
  <c r="F22" i="1"/>
  <c r="G22" i="1"/>
  <c r="B22" i="1"/>
  <c r="C14" i="1"/>
  <c r="D14" i="1"/>
  <c r="E14" i="1"/>
  <c r="G14" i="1"/>
  <c r="B14" i="1"/>
  <c r="C9" i="1"/>
  <c r="D9" i="1"/>
  <c r="E9" i="1"/>
  <c r="F9" i="1"/>
  <c r="G9" i="1"/>
  <c r="B9" i="1"/>
  <c r="F63" i="1" l="1"/>
  <c r="K63" i="1" s="1"/>
  <c r="E63" i="1"/>
  <c r="J63" i="1" s="1"/>
  <c r="I61" i="1"/>
  <c r="L69" i="1"/>
  <c r="B63" i="1"/>
  <c r="C63" i="1"/>
  <c r="D63" i="1"/>
  <c r="U29" i="1"/>
  <c r="U31" i="1" s="1"/>
  <c r="U32" i="1" s="1"/>
  <c r="T35" i="1" s="1"/>
  <c r="S29" i="1"/>
  <c r="G63" i="1"/>
  <c r="I69" i="1"/>
  <c r="F14" i="1"/>
  <c r="F15" i="1" s="1"/>
  <c r="L66" i="1"/>
  <c r="J64" i="1"/>
  <c r="T11" i="1"/>
  <c r="T12" i="1" s="1"/>
  <c r="T29" i="1"/>
  <c r="T31" i="1" s="1"/>
  <c r="T32" i="1" s="1"/>
  <c r="S35" i="1" s="1"/>
  <c r="H61" i="1"/>
  <c r="I65" i="1"/>
  <c r="H69" i="1"/>
  <c r="U11" i="1"/>
  <c r="U12" i="1" s="1"/>
  <c r="R31" i="1"/>
  <c r="R32" i="1" s="1"/>
  <c r="Q35" i="1" s="1"/>
  <c r="D78" i="1"/>
  <c r="K61" i="1"/>
  <c r="L64" i="1"/>
  <c r="C78" i="1"/>
  <c r="K64" i="1"/>
  <c r="K66" i="1"/>
  <c r="I64" i="1"/>
  <c r="K67" i="1"/>
  <c r="I66" i="1"/>
  <c r="D77" i="1"/>
  <c r="C77" i="1"/>
  <c r="L63" i="1"/>
  <c r="I67" i="1"/>
  <c r="L65" i="1"/>
  <c r="K62" i="1"/>
  <c r="S31" i="1"/>
  <c r="S32" i="1" s="1"/>
  <c r="R35" i="1" s="1"/>
  <c r="L61" i="1"/>
  <c r="J65" i="1"/>
  <c r="J69" i="1"/>
  <c r="J61" i="1"/>
  <c r="H65" i="1"/>
  <c r="P25" i="1"/>
  <c r="L62" i="1"/>
  <c r="H66" i="1"/>
  <c r="Q29" i="1"/>
  <c r="Q31" i="1" s="1"/>
  <c r="Q32" i="1" s="1"/>
  <c r="K65" i="1"/>
  <c r="K69" i="1"/>
  <c r="J67" i="1"/>
  <c r="H67" i="1"/>
  <c r="P19" i="1"/>
  <c r="H64" i="1"/>
  <c r="J66" i="1"/>
  <c r="H62" i="1"/>
  <c r="I62" i="1"/>
  <c r="S11" i="1"/>
  <c r="S12" i="1" s="1"/>
  <c r="I53" i="1"/>
  <c r="J62" i="1"/>
  <c r="G67" i="1"/>
  <c r="L67" i="1" s="1"/>
  <c r="R11" i="1"/>
  <c r="R12" i="1"/>
  <c r="D57" i="1"/>
  <c r="D46" i="1"/>
  <c r="D48" i="1" s="1"/>
  <c r="C57" i="1"/>
  <c r="C46" i="1"/>
  <c r="C48" i="1" s="1"/>
  <c r="C56" i="1"/>
  <c r="B43" i="1"/>
  <c r="B77" i="1" s="1"/>
  <c r="D56" i="1"/>
  <c r="G43" i="1"/>
  <c r="F43" i="1"/>
  <c r="E43" i="1"/>
  <c r="B15" i="1"/>
  <c r="B76" i="1" s="1"/>
  <c r="G15" i="1"/>
  <c r="G76" i="1" s="1"/>
  <c r="B26" i="1"/>
  <c r="F26" i="1"/>
  <c r="D15" i="1"/>
  <c r="D26" i="1"/>
  <c r="C15" i="1"/>
  <c r="C26" i="1"/>
  <c r="E15" i="1"/>
  <c r="E26" i="1"/>
  <c r="G26" i="1"/>
  <c r="H63" i="1" l="1"/>
  <c r="I63" i="1"/>
  <c r="G89" i="1"/>
  <c r="F73" i="1"/>
  <c r="F81" i="1"/>
  <c r="F89" i="1"/>
  <c r="P33" i="1"/>
  <c r="G53" i="1"/>
  <c r="G78" i="1" s="1"/>
  <c r="G77" i="1"/>
  <c r="G81" i="1"/>
  <c r="B53" i="1"/>
  <c r="B78" i="1" s="1"/>
  <c r="E89" i="1"/>
  <c r="Q5" i="1"/>
  <c r="Q6" i="1" s="1"/>
  <c r="D88" i="1" s="1"/>
  <c r="D89" i="1"/>
  <c r="D81" i="1"/>
  <c r="C59" i="1"/>
  <c r="C87" i="1" s="1"/>
  <c r="C83" i="1"/>
  <c r="C82" i="1"/>
  <c r="C89" i="1"/>
  <c r="C81" i="1"/>
  <c r="D59" i="1"/>
  <c r="D87" i="1" s="1"/>
  <c r="D82" i="1"/>
  <c r="D83" i="1"/>
  <c r="E53" i="1"/>
  <c r="E78" i="1" s="1"/>
  <c r="E81" i="1"/>
  <c r="E77" i="1"/>
  <c r="F53" i="1"/>
  <c r="F78" i="1" s="1"/>
  <c r="F77" i="1"/>
  <c r="P35" i="1"/>
  <c r="P13" i="1"/>
  <c r="P5" i="1"/>
  <c r="P6" i="1" s="1"/>
  <c r="C88" i="1" s="1"/>
  <c r="C76" i="1"/>
  <c r="S5" i="1"/>
  <c r="S6" i="1" s="1"/>
  <c r="F88" i="1" s="1"/>
  <c r="B32" i="1"/>
  <c r="B33" i="1" s="1"/>
  <c r="F74" i="1"/>
  <c r="E73" i="1"/>
  <c r="E76" i="1"/>
  <c r="E74" i="1"/>
  <c r="D73" i="1"/>
  <c r="D74" i="1"/>
  <c r="C73" i="1"/>
  <c r="D76" i="1"/>
  <c r="R5" i="1"/>
  <c r="R6" i="1" s="1"/>
  <c r="E88" i="1" s="1"/>
  <c r="G74" i="1"/>
  <c r="G73" i="1"/>
  <c r="T5" i="1"/>
  <c r="T6" i="1" s="1"/>
  <c r="G88" i="1" s="1"/>
  <c r="F76" i="1"/>
  <c r="G33" i="1"/>
  <c r="M15" i="1"/>
  <c r="D33" i="1"/>
  <c r="J15" i="1"/>
  <c r="F33" i="1"/>
  <c r="L15" i="1"/>
  <c r="E33" i="1"/>
  <c r="K15" i="1"/>
  <c r="C33" i="1"/>
  <c r="I15" i="1"/>
  <c r="H53" i="1"/>
  <c r="B46" i="1"/>
  <c r="B48" i="1" s="1"/>
  <c r="B59" i="1" s="1"/>
  <c r="B57" i="1"/>
  <c r="E57" i="1"/>
  <c r="E46" i="1"/>
  <c r="E48" i="1" s="1"/>
  <c r="G57" i="1"/>
  <c r="G46" i="1"/>
  <c r="G48" i="1" s="1"/>
  <c r="F46" i="1"/>
  <c r="F48" i="1" s="1"/>
  <c r="F82" i="1" s="1"/>
  <c r="F57" i="1"/>
  <c r="J53" i="1" l="1"/>
  <c r="E58" i="1"/>
  <c r="G58" i="1"/>
  <c r="C90" i="1"/>
  <c r="C91" i="1" s="1"/>
  <c r="L53" i="1"/>
  <c r="B58" i="1"/>
  <c r="F59" i="1"/>
  <c r="F87" i="1" s="1"/>
  <c r="F90" i="1" s="1"/>
  <c r="F83" i="1"/>
  <c r="E59" i="1"/>
  <c r="E87" i="1" s="1"/>
  <c r="E90" i="1" s="1"/>
  <c r="E83" i="1"/>
  <c r="E82" i="1"/>
  <c r="G59" i="1"/>
  <c r="G87" i="1" s="1"/>
  <c r="G90" i="1" s="1"/>
  <c r="G83" i="1"/>
  <c r="G82" i="1"/>
  <c r="K53" i="1"/>
  <c r="D90" i="1"/>
  <c r="D91" i="1" s="1"/>
  <c r="F58" i="1"/>
  <c r="P7" i="1"/>
  <c r="G91" i="1" l="1"/>
  <c r="E91" i="1"/>
  <c r="F91" i="1"/>
</calcChain>
</file>

<file path=xl/sharedStrings.xml><?xml version="1.0" encoding="utf-8"?>
<sst xmlns="http://schemas.openxmlformats.org/spreadsheetml/2006/main" count="206" uniqueCount="164">
  <si>
    <t>C1081 - Elaboración de productos de panadería</t>
  </si>
  <si>
    <t>Cifras en miles de pesos</t>
  </si>
  <si>
    <t>Efectivo y equivalentes</t>
  </si>
  <si>
    <t>Cuentas comerciales por cobrar</t>
  </si>
  <si>
    <t>Inventarios corrientes</t>
  </si>
  <si>
    <t>Otros activos no financieros corrientes</t>
  </si>
  <si>
    <t>Activos corrientes totales</t>
  </si>
  <si>
    <t>Propiedades, planta y equipo</t>
  </si>
  <si>
    <t>Activos intangibles distintos de la plusvalía</t>
  </si>
  <si>
    <t xml:space="preserve">Activos por impuestos diferidos </t>
  </si>
  <si>
    <t>Otros activos financieros no corrientes</t>
  </si>
  <si>
    <t>Total de activos no corrientes</t>
  </si>
  <si>
    <t>Provisiones corrientes por beneficios a los empleados</t>
  </si>
  <si>
    <t>Otras provisiones corrientes</t>
  </si>
  <si>
    <t>Cuentas por pagar comerciales</t>
  </si>
  <si>
    <t>Pasivos por impuestos corrientes</t>
  </si>
  <si>
    <t>Otros pasivos financieros corrientes</t>
  </si>
  <si>
    <t>Otros pasivos no financieros corrientes</t>
  </si>
  <si>
    <t>Pasivos corrientes totales</t>
  </si>
  <si>
    <t>Pasivo por impuestos diferidos</t>
  </si>
  <si>
    <t>Otros pasivos financieros no corrientes</t>
  </si>
  <si>
    <t>Total de pasivos no corrientes</t>
  </si>
  <si>
    <t>Total pasivos</t>
  </si>
  <si>
    <t>Capital emitido</t>
  </si>
  <si>
    <t>Superavit por revaluación</t>
  </si>
  <si>
    <t>Otras reservas</t>
  </si>
  <si>
    <t>Ganancias acumuladas</t>
  </si>
  <si>
    <t>Patrimonio total</t>
  </si>
  <si>
    <t>Total de patrimonio y pasivos</t>
  </si>
  <si>
    <t>Total de activos</t>
  </si>
  <si>
    <t>DISTRIBUIDORA DOÑA ELENA SA (Pastelería Santa Elena)</t>
  </si>
  <si>
    <t>Ingresos de actividades ordinarias</t>
  </si>
  <si>
    <t>Costo de ventas</t>
  </si>
  <si>
    <t>Ganancia bruta</t>
  </si>
  <si>
    <t>Otros ingresos</t>
  </si>
  <si>
    <t>Gastos de ventas</t>
  </si>
  <si>
    <t>Gastos de administración</t>
  </si>
  <si>
    <t>Otros gastos</t>
  </si>
  <si>
    <t>Ganancia (pérdida) por actividades de operación</t>
  </si>
  <si>
    <t>Ingresos financieros</t>
  </si>
  <si>
    <t>Costos financieros</t>
  </si>
  <si>
    <t>Ganancia (pérdida), antes de impuestos</t>
  </si>
  <si>
    <t xml:space="preserve">Ingreso (gasto) por impuestos </t>
  </si>
  <si>
    <t>Ganancia (pérdida)</t>
  </si>
  <si>
    <t>Margen bruto</t>
  </si>
  <si>
    <t>Depreciación y Amortización</t>
  </si>
  <si>
    <t>EBITDA</t>
  </si>
  <si>
    <t>Margen operacional</t>
  </si>
  <si>
    <t>Margen EBITDA</t>
  </si>
  <si>
    <t>Análisis horizontal [%]</t>
  </si>
  <si>
    <t>Margen Neto</t>
  </si>
  <si>
    <t>Costos y gastos</t>
  </si>
  <si>
    <t>KTNO (Efectivo+CxC+Inv-CxP)</t>
  </si>
  <si>
    <t>KTNO (AC-PC)</t>
  </si>
  <si>
    <t>Inventarios/Ventas</t>
  </si>
  <si>
    <t>CxC/Ventas</t>
  </si>
  <si>
    <t>CxP/Ventas</t>
  </si>
  <si>
    <t>KTNO/Ventas</t>
  </si>
  <si>
    <t>Total impuestos diferidos</t>
  </si>
  <si>
    <t>Prom. Activos</t>
  </si>
  <si>
    <t>Rotación Activos</t>
  </si>
  <si>
    <t>Prom. Rotación Activos</t>
  </si>
  <si>
    <t>Activos Fijos (AF)</t>
  </si>
  <si>
    <t>Prom. AF</t>
  </si>
  <si>
    <t>Rotación AF</t>
  </si>
  <si>
    <t>Prom. Rotación AF</t>
  </si>
  <si>
    <t>Prom. Inventarios</t>
  </si>
  <si>
    <t>Rotación Inventarios</t>
  </si>
  <si>
    <t>veces</t>
  </si>
  <si>
    <t>Días de Inventario</t>
  </si>
  <si>
    <t>días</t>
  </si>
  <si>
    <t>Promedio días Inventario</t>
  </si>
  <si>
    <t>Prom. CxC</t>
  </si>
  <si>
    <t>Rotación CxC</t>
  </si>
  <si>
    <t>Días de CxC</t>
  </si>
  <si>
    <t>Promedio días CxC</t>
  </si>
  <si>
    <t>Inventario</t>
  </si>
  <si>
    <t>Compras</t>
  </si>
  <si>
    <t>Prom. CxP</t>
  </si>
  <si>
    <t>Rotación CxP</t>
  </si>
  <si>
    <t>Días de CxP</t>
  </si>
  <si>
    <t>Promedio rotación CxP</t>
  </si>
  <si>
    <t>Ciclo de efectivo [días]</t>
  </si>
  <si>
    <t>Impuesto al consumo desde el año 2022</t>
  </si>
  <si>
    <t>2018</t>
  </si>
  <si>
    <t>Indicadores de Endeudamiento</t>
  </si>
  <si>
    <t>Nivel endeudamiento</t>
  </si>
  <si>
    <t>Apalancamiento financiero</t>
  </si>
  <si>
    <t>Total Deuda</t>
  </si>
  <si>
    <t>Nivel endeudamiento*</t>
  </si>
  <si>
    <t>Impacto carga financiera</t>
  </si>
  <si>
    <t>Cobertura de intereses desde el EBIT</t>
  </si>
  <si>
    <t>Cobertura de intereses desde el EBITDA</t>
  </si>
  <si>
    <t>ROA Operacional</t>
  </si>
  <si>
    <t>ROA</t>
  </si>
  <si>
    <t>ROE</t>
  </si>
  <si>
    <t>DuPont</t>
  </si>
  <si>
    <t>Rotación de Activos</t>
  </si>
  <si>
    <t>Multiplicador de Capital</t>
  </si>
  <si>
    <t>Total CxC corrientes vencidas (más de 90 días)</t>
  </si>
  <si>
    <t>Concepto</t>
  </si>
  <si>
    <t>Nacionales [miembro] (CxCNacionalesMiembro)</t>
  </si>
  <si>
    <t>Total saldo del ejercicio [miembro] (CxCTotalMiembro)</t>
  </si>
  <si>
    <t>Valor no vencidas [miembro] (CxCValorNoVencidasMiembro)</t>
  </si>
  <si>
    <t>Valor vencidas de 1 a 90 días [miembro] (CxCVencidasUnoANoventaDiasMiembro)</t>
  </si>
  <si>
    <t>Valor vencidas de 91 a 180 días [miembro] (CxCVencidasNoventayunoACientoochentaDiasMiembro)</t>
  </si>
  <si>
    <t>Total cuentas por cobrar vencidas [miembro] (CxCTotalVencidasMiembro)</t>
  </si>
  <si>
    <t>Cuentas comerciales por cobrar que no están en mora ni deterioradas de valor</t>
  </si>
  <si>
    <t>Cuentas comerciales por cobrar en mora pero no deterioradas de valor</t>
  </si>
  <si>
    <t>Total cuentas comerciales por cobrar corrientes</t>
  </si>
  <si>
    <t>Otras cuentas por cobrar que no están en mora ni deterioradas de valor</t>
  </si>
  <si>
    <t>Total otras cuentas por cobrar corrientes</t>
  </si>
  <si>
    <t>Total cuentas por cobrar y otras cuentas por cobrar corrientes</t>
  </si>
  <si>
    <t>Número de cuentas por cobrar corrientes vencidas</t>
  </si>
  <si>
    <t>Nit</t>
  </si>
  <si>
    <t>En el exterior [miembro] (CxCEnElExteriorMiembro)</t>
  </si>
  <si>
    <t>Valor vencidas de 181 a 360 días  [miembro] (CxCVencidasCientoocchentayunoATrescientossesentaDiasMiembro)</t>
  </si>
  <si>
    <t>Valor vencidas de mas de 360 días [miembro] (CxCVencidasMasDeTrescientossesentaDiasMiembro)</t>
  </si>
  <si>
    <t>Nacionales corrientes [miembro] (Nacionales_corrientes_CxC_Miembro)</t>
  </si>
  <si>
    <t>En el exterior corrientes [miembro] (En_el_exterior_corrientes_CxC_Miembro)</t>
  </si>
  <si>
    <t>Nacionales no corrientes [miembro] (Nacionales_no_corrientes_CxC_Miembro)</t>
  </si>
  <si>
    <t>En el exterior no corrientes [miembro] (En_el_exterior_no_corrientes_CxC_Miembro)</t>
  </si>
  <si>
    <t>Total Saldo del ejercicio [miembro] (CxC_TotalCorrientesNoCorreintesNacionalYExtranjero)</t>
  </si>
  <si>
    <t>Número de vencidas [miembro] (CxC_No_vencida_Miembro)</t>
  </si>
  <si>
    <t>Valor vencidas de 1 a 90 días [miembro] (CxC_Vencidas_1_a_90_dias_Miembro)</t>
  </si>
  <si>
    <t>Valor vencidas de 91 a 180 días [miembro] (CxC_Vencidas_91_a_180_dias_Miembro)</t>
  </si>
  <si>
    <t>Valor vencidas de 181 a 360 días  [miembro] (CxC_Vencidas_181_a_360_dias_Miembro)</t>
  </si>
  <si>
    <t>Valor vencidas de mas de 360 días [miembro] (CxC_Vencidas_mas_de_360_dias_Miembro)</t>
  </si>
  <si>
    <t>Total cuentas por cobrar vencidas [miembro] (CxC_Total_Vencidas_Miembro)</t>
  </si>
  <si>
    <t>Total cuentas comerciales por cobrar</t>
  </si>
  <si>
    <t>Total otras cuentas por cobrar</t>
  </si>
  <si>
    <t>Total cuentas por cobrar y otras cuentas por cobrar</t>
  </si>
  <si>
    <t>Ciclo de efectivo:</t>
  </si>
  <si>
    <t>Crecimiento:</t>
  </si>
  <si>
    <t>Relación ventas vs. Costos y gastos:</t>
  </si>
  <si>
    <t>Deudas:</t>
  </si>
  <si>
    <t>ROA:</t>
  </si>
  <si>
    <t>ROE:</t>
  </si>
  <si>
    <t>Situación actual:</t>
  </si>
  <si>
    <t>Enunciado</t>
  </si>
  <si>
    <t>An. Vertical</t>
  </si>
  <si>
    <t>La empresa registró un ciclo de efectivo negativo en todos los períodos analizados.</t>
  </si>
  <si>
    <t>La empresa registró un ciclo de efectivo positivo en todos los períodos analizados.</t>
  </si>
  <si>
    <t>Entre 2019 y 2022, el ciclo de efectivo de la empresa fue negativo; en 2023 se ubicó en 1 día, principalmente por el incremento en los días de rotación de las Cuentas por Cobrar. *</t>
  </si>
  <si>
    <t>Entre 2019 y 2022, el ciclo de efectivo de la empresa fue negativo; en 2023 se ubicó en 1 día, principalmente por el incremento en los días de rotación de las Cuentas por Pagar.</t>
  </si>
  <si>
    <t>Entre 2019 y 2022, el ciclo de efectivo de la empresa fue negativo; en 2023 continuó siendo negativo, aunque en menor medida, debido al aumento en los días de rotación de las Cuentas por Pagar.</t>
  </si>
  <si>
    <t xml:space="preserve">Excluyendo el impacto de la pandemia en 2020, se observa un crecimiento en la empresa para 2022, reflejado en un aumento del 36% en las ventas y un incremento del 37% en la propiedad, planta y equipo (PPE). * </t>
  </si>
  <si>
    <t>Excluyendo el impacto de la pandemia en 2020, se evidencia un crecimiento de la empresa en 2021, año en el que se registró el mayor incremento en ventas, lo que indica una expansión del negocio.</t>
  </si>
  <si>
    <t>No hay evidencia de crecimiento en la empresa, ya que el incremento promedio en las ventas fue del 10%, mientras que el crecimiento promedio en la PPE apenas alcanzó el 3%.</t>
  </si>
  <si>
    <t xml:space="preserve">Los costos y gastos antes de la Utilidad Operacional han seguido la misma tendencia que las ventas de la empresa; cuando las ventas aumentaron, el total de costos y gastos también lo hizo, y cuando las ventas disminuyeron, estos también se redujeron. </t>
  </si>
  <si>
    <t>Debido al crecimiento en ventas y en PPE, la empresa mantuvo estable la relación entre el costo de ventas y las ventas, conservando el mismo Margen Bruto. Sin embargo, los gastos totales antes de la Utilidad Operacional aumentaron y no mantuvieron la misma proporción, lo que resultó en una disminución del Margen Operacional.</t>
  </si>
  <si>
    <t>En los últimos dos años, la empresa ha experimentado un aumento en su financiamiento financiero, reflejado en los niveles de Apalancamiento Financiero más altos desde 2018 y en un incremento en el total de la deuda financiera, que alcanzó su punto máximo en estos períodos.</t>
  </si>
  <si>
    <t>El aumento en el endeudamiento financiero ha generado una menor capacidad de cobertura de intereses desde el EBITDA en el último período, al punto de que no se logra cubrir los intereses financieros. Esto también se confirma con el incremento en la carga financiera durante el último período.</t>
  </si>
  <si>
    <t>En 2022, el ROA fue significativamente inferior en comparación con los últimos tres años. Aunque la empresa aumentó sus ventas, este fue el peor año en términos de Utilidad Neta. Además, el Activo Total se incrementó principalmente por el aumento en la inversión en Propiedad, Planta y Equipo (PPE).</t>
  </si>
  <si>
    <t>En 2022, el ROA fue significativamente inferior en comparación con los últimos tres años. A pesar del crecimiento en ventas, la Utilidad Neta disminuyó debido al mayor impacto de la carga financiera, lo que representó un efecto negativo del crecimiento empresarial en ese año. El aumento en la inversión en PPE incrementó el Activo Total, mientras que el financiamiento por deuda elevó el pago de intereses.</t>
  </si>
  <si>
    <t>Desde el enfoque del modelo DuPont, el ROE en 2022 fue el más bajo de los últimos tres años. Aunque la Rotación de Activos fue la más alta en este período y el Apalancamiento Financiero el más bajo, la significativa reducción del Margen Neto provocó que el ROE cayera al 2%, en comparación con el 32% en 2021 y el 23% en 2023.</t>
  </si>
  <si>
    <t>Desde el enfoque del modelo DuPont, el ROE en 2022 fue el más bajo de los últimos tres años. Aunque la Rotación de Activos fue la mejor, el aumento en la deuda financiera deterioró la cobertura de la carga financiera, erosionando la rentabilidad y reduciendo el ROE al 2%, en comparación con el 32% en 2021 y el 23% en 2023.</t>
  </si>
  <si>
    <t>En febrero de 2025, la empresa fue admitida en el proceso de reorganización empresarial por la Superintendencia de Sociedades. Esta decisión se tomó debido a la disminución de ventas en 2023 y 2024, el aumento en los costos de producción, problemas de liquidez persistentes desde la pandemia y el impacto de la entrada en vigencia del impuesto a los comestibles ultraprocesados en 2022.</t>
  </si>
  <si>
    <t>En 2023, las ventas disminuyeron un 13%, a pesar del crecimiento registrado en 2022 tanto en ventas como en inversión en PPE.</t>
  </si>
  <si>
    <t>El Margen Bruto de 2023 fue el más bajo de todos los años analizados.</t>
  </si>
  <si>
    <t>El impuesto diferido, tanto en el pasivo corriente como en el no corriente, aumentó 46% en 2022 y 37% en 2023.</t>
  </si>
  <si>
    <t>Lo más preocupante: en 2023, las Cuentas por Cobrar aumentaron un 193%, representando el 45% del Activo Total. Según las notas a los Estados Financieros, el 66% de estas cuentas corresponden a saldos vencidos.</t>
  </si>
  <si>
    <t>En conclusión, la disminución en ventas, la reducción del Margen Bruto y los graves problemas de liquidez derivados de una cartera morosa elevada fueron factores determinantes en la crisis financiera de la empresa.</t>
  </si>
  <si>
    <t>La empresa no ha experimentado cambios significativos en su estructura de financiamiento, como lo evidencia un Nivel de Endeudamiento que se ha mantenido en un promedio del 83% desde 2018, con pequeñas variaciones en todos los períodos analizados y sin una tendencia clara.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</si>
</sst>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164" formatCode="_(* #,##0.00_);_(* \(#,##0.00\);_(* &quot;-&quot;??_);_(@_)"/>
    <numFmt numFmtId="165" formatCode="_(* #,##0_);_(* \(#,##0\);_(* &quot;-&quot;??_);_(@_)"/>
    <numFmt numFmtId="166" formatCode="0.0%"/>
    <numFmt numFmtId="167" formatCode="0.0"/>
  </numFmts>
  <fonts count="14" x14ac:knownFonts="1">
    <font>
      <sz val="11"/>
      <color theme="1"/>
      <name val="Aptos Narrow"/>
      <family val="2"/>
      <scheme val="minor"/>
    </font>
    <font>
      <sz val="11"/>
      <color theme="1"/>
      <name val="Aptos Narrow"/>
      <family val="2"/>
      <scheme val="minor"/>
    </font>
    <font>
      <sz val="8"/>
      <color indexed="8"/>
      <name val="Arial"/>
      <family val="2"/>
    </font>
    <font>
      <b/>
      <sz val="12"/>
      <name val="Franklin Gothic Book"/>
      <family val="2"/>
    </font>
    <font>
      <sz val="12"/>
      <name val="Franklin Gothic Book"/>
      <family val="2"/>
    </font>
    <font>
      <sz val="12"/>
      <color theme="9" tint="-0.499984740745262"/>
      <name val="Franklin Gothic Book"/>
      <family val="2"/>
    </font>
    <font>
      <b/>
      <sz val="12"/>
      <color theme="1"/>
      <name val="Franklin Gothic Book"/>
      <family val="2"/>
    </font>
    <font>
      <sz val="12"/>
      <color theme="1"/>
      <name val="Aptos Narrow"/>
      <family val="2"/>
      <scheme val="minor"/>
    </font>
    <font>
      <b/>
      <sz val="12"/>
      <color rgb="FF14085C"/>
      <name val="Franklin Gothic Book"/>
      <family val="2"/>
    </font>
    <font>
      <sz val="10"/>
      <name val="Franklin Gothic Book"/>
      <family val="2"/>
    </font>
    <font>
      <b/>
      <sz val="11"/>
      <color theme="1"/>
      <name val="Aptos Narrow"/>
      <family val="2"/>
      <scheme val="minor"/>
    </font>
    <font>
      <b/>
      <sz val="11"/>
      <name val="Calibri"/>
      <family val="2"/>
    </font>
    <font>
      <b/>
      <sz val="12"/>
      <color theme="1"/>
      <name val="Aptos Narrow"/>
      <family val="2"/>
      <scheme val="minor"/>
    </font>
    <font>
      <sz val="11"/>
      <color theme="1"/>
      <name val="Aptos"/>
      <family val="2"/>
    </font>
  </fonts>
  <fills count="6">
    <fill>
      <patternFill patternType="none"/>
    </fill>
    <fill>
      <patternFill patternType="gray125"/>
    </fill>
    <fill>
      <patternFill patternType="solid">
        <fgColor theme="0" tint="-4.9989318521683403E-2"/>
        <bgColor indexed="64"/>
      </patternFill>
    </fill>
    <fill>
      <patternFill patternType="solid">
        <fgColor rgb="FFEACCCC"/>
        <bgColor indexed="64"/>
      </patternFill>
    </fill>
    <fill>
      <patternFill patternType="solid">
        <fgColor rgb="FFFFFF00"/>
        <bgColor indexed="64"/>
      </patternFill>
    </fill>
    <fill>
      <patternFill patternType="solid">
        <fgColor theme="9" tint="0.79998168889431442"/>
        <bgColor indexed="64"/>
      </patternFill>
    </fill>
  </fills>
  <borders count="6">
    <border>
      <left/>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3">
    <xf numFmtId="0" fontId="0" fillId="0" borderId="0"/>
    <xf numFmtId="9" fontId="1" fillId="0" borderId="0" applyFont="0" applyFill="0" applyBorder="0" applyAlignment="0" applyProtection="0"/>
    <xf numFmtId="164" fontId="2" fillId="0" borderId="0" applyFont="0" applyFill="0" applyBorder="0" applyAlignment="0" applyProtection="0"/>
  </cellStyleXfs>
  <cellXfs count="47">
    <xf numFmtId="0" fontId="0" fillId="0" borderId="0" xfId="0"/>
    <xf numFmtId="165" fontId="3" fillId="0" borderId="0" xfId="2" applyNumberFormat="1" applyFont="1" applyBorder="1" applyAlignment="1">
      <alignment vertical="center"/>
    </xf>
    <xf numFmtId="165" fontId="4" fillId="0" borderId="0" xfId="2" applyNumberFormat="1" applyFont="1" applyBorder="1" applyAlignment="1">
      <alignment vertical="center"/>
    </xf>
    <xf numFmtId="6" fontId="5" fillId="2" borderId="1" xfId="0" applyNumberFormat="1" applyFont="1" applyFill="1" applyBorder="1" applyAlignment="1">
      <alignment horizontal="center" vertical="center"/>
    </xf>
    <xf numFmtId="0" fontId="0" fillId="0" borderId="0" xfId="0" applyAlignment="1">
      <alignment horizontal="center" vertical="center"/>
    </xf>
    <xf numFmtId="49" fontId="3" fillId="0" borderId="1" xfId="2" applyNumberFormat="1" applyFont="1" applyBorder="1" applyAlignment="1">
      <alignment horizontal="center" vertical="center"/>
    </xf>
    <xf numFmtId="6" fontId="6" fillId="0" borderId="2" xfId="0" applyNumberFormat="1" applyFont="1" applyBorder="1" applyAlignment="1">
      <alignment horizontal="center" vertical="center"/>
    </xf>
    <xf numFmtId="6" fontId="0" fillId="0" borderId="0" xfId="0" applyNumberFormat="1"/>
    <xf numFmtId="6" fontId="0" fillId="0" borderId="0" xfId="0" applyNumberFormat="1" applyAlignment="1">
      <alignment horizontal="center" vertical="center"/>
    </xf>
    <xf numFmtId="6" fontId="6" fillId="0" borderId="0" xfId="0" applyNumberFormat="1" applyFont="1" applyAlignment="1">
      <alignment horizontal="center" vertical="center"/>
    </xf>
    <xf numFmtId="165" fontId="3" fillId="0" borderId="0" xfId="2" applyNumberFormat="1" applyFont="1" applyFill="1" applyBorder="1" applyAlignment="1">
      <alignment vertical="center"/>
    </xf>
    <xf numFmtId="9" fontId="5" fillId="2" borderId="1" xfId="1" applyFont="1" applyFill="1" applyBorder="1" applyAlignment="1">
      <alignment horizontal="center" vertical="center"/>
    </xf>
    <xf numFmtId="165" fontId="4" fillId="0" borderId="0" xfId="2" applyNumberFormat="1" applyFont="1" applyFill="1" applyBorder="1" applyAlignment="1">
      <alignment vertical="center"/>
    </xf>
    <xf numFmtId="166" fontId="5" fillId="2" borderId="1" xfId="1" applyNumberFormat="1" applyFont="1" applyFill="1" applyBorder="1" applyAlignment="1">
      <alignment horizontal="center" vertical="center"/>
    </xf>
    <xf numFmtId="9" fontId="6" fillId="0" borderId="2" xfId="1" applyFont="1" applyBorder="1" applyAlignment="1">
      <alignment horizontal="center" vertical="center"/>
    </xf>
    <xf numFmtId="0" fontId="7" fillId="0" borderId="0" xfId="0" applyFont="1"/>
    <xf numFmtId="6" fontId="5" fillId="2" borderId="0" xfId="0" applyNumberFormat="1" applyFont="1" applyFill="1" applyAlignment="1">
      <alignment horizontal="center" vertical="center"/>
    </xf>
    <xf numFmtId="165" fontId="8" fillId="0" borderId="0" xfId="2" applyNumberFormat="1" applyFont="1" applyBorder="1" applyAlignment="1">
      <alignment vertical="center"/>
    </xf>
    <xf numFmtId="167" fontId="8" fillId="0" borderId="0" xfId="0" applyNumberFormat="1" applyFont="1" applyAlignment="1">
      <alignment horizontal="center" vertical="center"/>
    </xf>
    <xf numFmtId="1" fontId="8" fillId="0" borderId="0" xfId="0" applyNumberFormat="1" applyFont="1" applyAlignment="1">
      <alignment horizontal="center" vertical="center"/>
    </xf>
    <xf numFmtId="167" fontId="8" fillId="0" borderId="0" xfId="0" applyNumberFormat="1" applyFont="1" applyAlignment="1">
      <alignment horizontal="left" vertical="center"/>
    </xf>
    <xf numFmtId="167" fontId="8" fillId="3" borderId="0" xfId="0" applyNumberFormat="1" applyFont="1" applyFill="1" applyAlignment="1">
      <alignment horizontal="center" vertical="center"/>
    </xf>
    <xf numFmtId="6" fontId="5" fillId="3" borderId="1" xfId="0" applyNumberFormat="1" applyFont="1" applyFill="1" applyBorder="1" applyAlignment="1">
      <alignment horizontal="center" vertical="center"/>
    </xf>
    <xf numFmtId="1" fontId="8" fillId="3" borderId="0" xfId="0" applyNumberFormat="1" applyFont="1" applyFill="1" applyAlignment="1">
      <alignment horizontal="center" vertical="center"/>
    </xf>
    <xf numFmtId="167" fontId="5" fillId="2" borderId="1" xfId="0" applyNumberFormat="1" applyFont="1" applyFill="1" applyBorder="1" applyAlignment="1">
      <alignment horizontal="center" vertical="center"/>
    </xf>
    <xf numFmtId="165" fontId="9" fillId="0" borderId="0" xfId="2" applyNumberFormat="1" applyFont="1" applyFill="1" applyBorder="1" applyAlignment="1">
      <alignment vertical="center"/>
    </xf>
    <xf numFmtId="166" fontId="5" fillId="3" borderId="1" xfId="1" applyNumberFormat="1" applyFont="1" applyFill="1" applyBorder="1" applyAlignment="1">
      <alignment horizontal="center" vertical="center"/>
    </xf>
    <xf numFmtId="9" fontId="5" fillId="2" borderId="1" xfId="0" applyNumberFormat="1" applyFont="1" applyFill="1" applyBorder="1" applyAlignment="1">
      <alignment horizontal="center" vertical="center"/>
    </xf>
    <xf numFmtId="9" fontId="6" fillId="3" borderId="2" xfId="1" applyFont="1" applyFill="1" applyBorder="1" applyAlignment="1">
      <alignment horizontal="center" vertical="center"/>
    </xf>
    <xf numFmtId="0" fontId="11" fillId="0" borderId="4" xfId="0" applyFont="1" applyBorder="1" applyAlignment="1">
      <alignment horizontal="center" vertical="top"/>
    </xf>
    <xf numFmtId="6" fontId="0" fillId="4" borderId="0" xfId="0" applyNumberFormat="1" applyFill="1" applyAlignment="1">
      <alignment horizontal="center" vertical="center"/>
    </xf>
    <xf numFmtId="165" fontId="4" fillId="0" borderId="0" xfId="2" applyNumberFormat="1" applyFont="1" applyBorder="1" applyAlignment="1">
      <alignment horizontal="center" vertical="center"/>
    </xf>
    <xf numFmtId="166" fontId="5" fillId="2" borderId="1" xfId="0" applyNumberFormat="1" applyFont="1" applyFill="1" applyBorder="1" applyAlignment="1">
      <alignment horizontal="center" vertical="center"/>
    </xf>
    <xf numFmtId="0" fontId="0" fillId="5" borderId="0" xfId="0" applyFill="1"/>
    <xf numFmtId="0" fontId="12" fillId="0" borderId="0" xfId="0" applyFont="1"/>
    <xf numFmtId="0" fontId="10" fillId="0" borderId="0" xfId="0" applyFont="1"/>
    <xf numFmtId="9" fontId="5" fillId="3" borderId="1" xfId="1" applyFont="1" applyFill="1" applyBorder="1" applyAlignment="1">
      <alignment horizontal="center" vertical="center"/>
    </xf>
    <xf numFmtId="6" fontId="6" fillId="0" borderId="1" xfId="0" applyNumberFormat="1" applyFont="1" applyBorder="1" applyAlignment="1">
      <alignment horizontal="center" vertical="center"/>
    </xf>
    <xf numFmtId="49" fontId="3" fillId="0" borderId="0" xfId="2" applyNumberFormat="1" applyFont="1" applyBorder="1" applyAlignment="1">
      <alignment horizontal="center" vertical="center"/>
    </xf>
    <xf numFmtId="49" fontId="3" fillId="0" borderId="1" xfId="2" applyNumberFormat="1" applyFont="1" applyBorder="1" applyAlignment="1">
      <alignment horizontal="center" vertical="center" wrapText="1"/>
    </xf>
    <xf numFmtId="9" fontId="0" fillId="0" borderId="0" xfId="1" applyFont="1" applyAlignment="1">
      <alignment horizontal="center" vertical="center"/>
    </xf>
    <xf numFmtId="0" fontId="13" fillId="0" borderId="0" xfId="0" applyFont="1" applyAlignment="1">
      <alignment horizontal="left" vertical="center"/>
    </xf>
    <xf numFmtId="165" fontId="4" fillId="0" borderId="0" xfId="2" applyNumberFormat="1" applyFont="1" applyFill="1" applyBorder="1" applyAlignment="1">
      <alignment horizontal="left" vertical="center"/>
    </xf>
    <xf numFmtId="165" fontId="4" fillId="0" borderId="3" xfId="2" applyNumberFormat="1" applyFont="1" applyFill="1" applyBorder="1" applyAlignment="1">
      <alignment horizontal="left" vertical="center"/>
    </xf>
    <xf numFmtId="165" fontId="3" fillId="0" borderId="0" xfId="2" applyNumberFormat="1" applyFont="1" applyBorder="1" applyAlignment="1">
      <alignment horizontal="center" vertical="center"/>
    </xf>
    <xf numFmtId="165" fontId="8" fillId="0" borderId="0" xfId="2" applyNumberFormat="1" applyFont="1" applyBorder="1" applyAlignment="1">
      <alignment horizontal="center" vertical="center"/>
    </xf>
    <xf numFmtId="0" fontId="10" fillId="0" borderId="5" xfId="0" applyFont="1" applyBorder="1" applyAlignment="1">
      <alignment horizontal="center"/>
    </xf>
  </cellXfs>
  <cellStyles count="3">
    <cellStyle name="Comma 28" xfId="2" xr:uid="{1FC486A2-A661-4949-9C6D-0D694A7F8D90}"/>
    <cellStyle name="Normal" xfId="0" builtinId="0"/>
    <cellStyle name="Porcentaje" xfId="1" builtinId="5"/>
  </cellStyles>
  <dxfs count="0"/>
  <tableStyles count="0" defaultTableStyle="TableStyleMedium2" defaultPivotStyle="PivotStyleLight16"/>
  <colors>
    <mruColors>
      <color rgb="FFEACCCC"/>
      <color rgb="FFC87E7E"/>
      <color rgb="FFD121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Hoja1!$A$36</c:f>
              <c:strCache>
                <c:ptCount val="1"/>
                <c:pt idx="0">
                  <c:v> Ingresos de actividades ordinarias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Hoja1!$I$35:$M$35</c:f>
              <c:numCache>
                <c:formatCode>@</c:formatCode>
                <c:ptCount val="5"/>
                <c:pt idx="0">
                  <c:v>2019</c:v>
                </c:pt>
                <c:pt idx="1">
                  <c:v>2020</c:v>
                </c:pt>
                <c:pt idx="2">
                  <c:v>2021</c:v>
                </c:pt>
                <c:pt idx="3">
                  <c:v>2022</c:v>
                </c:pt>
                <c:pt idx="4">
                  <c:v>2023</c:v>
                </c:pt>
              </c:numCache>
            </c:numRef>
          </c:xVal>
          <c:yVal>
            <c:numRef>
              <c:f>Hoja1!$I$36:$M$36</c:f>
              <c:numCache>
                <c:formatCode>0%</c:formatCode>
                <c:ptCount val="5"/>
                <c:pt idx="0">
                  <c:v>4.6397294581554283E-2</c:v>
                </c:pt>
                <c:pt idx="1">
                  <c:v>-0.39024607769094277</c:v>
                </c:pt>
                <c:pt idx="2">
                  <c:v>0.60919744175417612</c:v>
                </c:pt>
                <c:pt idx="3">
                  <c:v>0.36037176109487246</c:v>
                </c:pt>
                <c:pt idx="4">
                  <c:v>-0.13437285800461496</c:v>
                </c:pt>
              </c:numCache>
            </c:numRef>
          </c:yVal>
          <c:smooth val="0"/>
          <c:extLst>
            <c:ext xmlns:c16="http://schemas.microsoft.com/office/drawing/2014/chart" uri="{C3380CC4-5D6E-409C-BE32-E72D297353CC}">
              <c16:uniqueId val="{00000005-4C22-464D-A848-FEA3DD7977D0}"/>
            </c:ext>
          </c:extLst>
        </c:ser>
        <c:ser>
          <c:idx val="1"/>
          <c:order val="1"/>
          <c:tx>
            <c:strRef>
              <c:f>Hoja1!$A$61</c:f>
              <c:strCache>
                <c:ptCount val="1"/>
                <c:pt idx="0">
                  <c:v> Costos y gastos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Hoja1!$I$35:$M$35</c:f>
              <c:numCache>
                <c:formatCode>@</c:formatCode>
                <c:ptCount val="5"/>
                <c:pt idx="0">
                  <c:v>2019</c:v>
                </c:pt>
                <c:pt idx="1">
                  <c:v>2020</c:v>
                </c:pt>
                <c:pt idx="2">
                  <c:v>2021</c:v>
                </c:pt>
                <c:pt idx="3">
                  <c:v>2022</c:v>
                </c:pt>
                <c:pt idx="4">
                  <c:v>2023</c:v>
                </c:pt>
              </c:numCache>
            </c:numRef>
          </c:xVal>
          <c:yVal>
            <c:numRef>
              <c:f>Hoja1!$H$61:$L$61</c:f>
              <c:numCache>
                <c:formatCode>0%</c:formatCode>
                <c:ptCount val="5"/>
                <c:pt idx="0">
                  <c:v>2.9487081858805997E-2</c:v>
                </c:pt>
                <c:pt idx="1">
                  <c:v>-0.34369011600063082</c:v>
                </c:pt>
                <c:pt idx="2">
                  <c:v>0.51779220459602571</c:v>
                </c:pt>
                <c:pt idx="3">
                  <c:v>0.38606820571838218</c:v>
                </c:pt>
                <c:pt idx="4">
                  <c:v>-0.14172892637988876</c:v>
                </c:pt>
              </c:numCache>
            </c:numRef>
          </c:yVal>
          <c:smooth val="0"/>
          <c:extLst>
            <c:ext xmlns:c16="http://schemas.microsoft.com/office/drawing/2014/chart" uri="{C3380CC4-5D6E-409C-BE32-E72D297353CC}">
              <c16:uniqueId val="{00000006-4C22-464D-A848-FEA3DD7977D0}"/>
            </c:ext>
          </c:extLst>
        </c:ser>
        <c:dLbls>
          <c:showLegendKey val="0"/>
          <c:showVal val="0"/>
          <c:showCatName val="0"/>
          <c:showSerName val="0"/>
          <c:showPercent val="0"/>
          <c:showBubbleSize val="0"/>
        </c:dLbls>
        <c:axId val="1283080768"/>
        <c:axId val="1283091328"/>
      </c:scatterChart>
      <c:valAx>
        <c:axId val="1283080768"/>
        <c:scaling>
          <c:orientation val="minMax"/>
          <c:max val="2023"/>
          <c:min val="2019"/>
        </c:scaling>
        <c:delete val="0"/>
        <c:axPos val="b"/>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83091328"/>
        <c:crosses val="autoZero"/>
        <c:crossBetween val="midCat"/>
      </c:valAx>
      <c:valAx>
        <c:axId val="1283091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830807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Hoja1!$A$10</c:f>
              <c:strCache>
                <c:ptCount val="1"/>
                <c:pt idx="0">
                  <c:v> Propiedades, planta y equipo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Hoja1!$I$4:$M$4</c:f>
              <c:numCache>
                <c:formatCode>@</c:formatCode>
                <c:ptCount val="5"/>
                <c:pt idx="0">
                  <c:v>2019</c:v>
                </c:pt>
                <c:pt idx="1">
                  <c:v>2020</c:v>
                </c:pt>
                <c:pt idx="2">
                  <c:v>2021</c:v>
                </c:pt>
                <c:pt idx="3">
                  <c:v>2022</c:v>
                </c:pt>
                <c:pt idx="4">
                  <c:v>2023</c:v>
                </c:pt>
              </c:numCache>
            </c:numRef>
          </c:xVal>
          <c:yVal>
            <c:numRef>
              <c:f>Hoja1!$I$10:$M$10</c:f>
              <c:numCache>
                <c:formatCode>0%</c:formatCode>
                <c:ptCount val="5"/>
                <c:pt idx="0">
                  <c:v>-8.0048496231790889E-2</c:v>
                </c:pt>
                <c:pt idx="1">
                  <c:v>-7.8117415638586429E-2</c:v>
                </c:pt>
                <c:pt idx="2">
                  <c:v>-4.1763180776067221E-2</c:v>
                </c:pt>
                <c:pt idx="3">
                  <c:v>0.37084273591775241</c:v>
                </c:pt>
                <c:pt idx="4">
                  <c:v>-3.4508407338953218E-2</c:v>
                </c:pt>
              </c:numCache>
            </c:numRef>
          </c:yVal>
          <c:smooth val="0"/>
          <c:extLst>
            <c:ext xmlns:c16="http://schemas.microsoft.com/office/drawing/2014/chart" uri="{C3380CC4-5D6E-409C-BE32-E72D297353CC}">
              <c16:uniqueId val="{00000000-2768-4F07-B6C3-D7214B3BD838}"/>
            </c:ext>
          </c:extLst>
        </c:ser>
        <c:dLbls>
          <c:showLegendKey val="0"/>
          <c:showVal val="0"/>
          <c:showCatName val="0"/>
          <c:showSerName val="0"/>
          <c:showPercent val="0"/>
          <c:showBubbleSize val="0"/>
        </c:dLbls>
        <c:axId val="217812928"/>
        <c:axId val="217813408"/>
      </c:scatterChart>
      <c:valAx>
        <c:axId val="217812928"/>
        <c:scaling>
          <c:orientation val="minMax"/>
          <c:max val="2023"/>
          <c:min val="2019"/>
        </c:scaling>
        <c:delete val="0"/>
        <c:axPos val="b"/>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17813408"/>
        <c:crosses val="autoZero"/>
        <c:crossBetween val="midCat"/>
      </c:valAx>
      <c:valAx>
        <c:axId val="217813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17812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Hoja1!$A$36</c:f>
              <c:strCache>
                <c:ptCount val="1"/>
                <c:pt idx="0">
                  <c:v> Ingresos de actividades ordinarias </c:v>
                </c:pt>
              </c:strCache>
            </c:strRef>
          </c:tx>
          <c:spPr>
            <a:solidFill>
              <a:schemeClr val="accent1"/>
            </a:solidFill>
            <a:ln>
              <a:noFill/>
            </a:ln>
            <a:effectLst/>
          </c:spPr>
          <c:invertIfNegative val="0"/>
          <c:cat>
            <c:numRef>
              <c:f>Hoja1!$B$35:$G$35</c:f>
              <c:numCache>
                <c:formatCode>@</c:formatCode>
                <c:ptCount val="6"/>
                <c:pt idx="0">
                  <c:v>2018</c:v>
                </c:pt>
                <c:pt idx="1">
                  <c:v>2019</c:v>
                </c:pt>
                <c:pt idx="2">
                  <c:v>2020</c:v>
                </c:pt>
                <c:pt idx="3">
                  <c:v>2021</c:v>
                </c:pt>
                <c:pt idx="4">
                  <c:v>2022</c:v>
                </c:pt>
                <c:pt idx="5">
                  <c:v>2023</c:v>
                </c:pt>
              </c:numCache>
            </c:numRef>
          </c:cat>
          <c:val>
            <c:numRef>
              <c:f>Hoja1!$B$36:$G$36</c:f>
              <c:numCache>
                <c:formatCode>"$"#,##0_);[Red]\("$"#,##0\)</c:formatCode>
                <c:ptCount val="6"/>
                <c:pt idx="0">
                  <c:v>17348296</c:v>
                </c:pt>
                <c:pt idx="1">
                  <c:v>18153210</c:v>
                </c:pt>
                <c:pt idx="2">
                  <c:v>11068991</c:v>
                </c:pt>
                <c:pt idx="3">
                  <c:v>17812192</c:v>
                </c:pt>
                <c:pt idx="4">
                  <c:v>24231203</c:v>
                </c:pt>
                <c:pt idx="5">
                  <c:v>20975187</c:v>
                </c:pt>
              </c:numCache>
            </c:numRef>
          </c:val>
          <c:extLst>
            <c:ext xmlns:c16="http://schemas.microsoft.com/office/drawing/2014/chart" uri="{C3380CC4-5D6E-409C-BE32-E72D297353CC}">
              <c16:uniqueId val="{00000000-0B93-45DB-BC4F-5DB37A6D0B4A}"/>
            </c:ext>
          </c:extLst>
        </c:ser>
        <c:dLbls>
          <c:showLegendKey val="0"/>
          <c:showVal val="0"/>
          <c:showCatName val="0"/>
          <c:showSerName val="0"/>
          <c:showPercent val="0"/>
          <c:showBubbleSize val="0"/>
        </c:dLbls>
        <c:gapWidth val="219"/>
        <c:overlap val="-27"/>
        <c:axId val="217803808"/>
        <c:axId val="253628480"/>
      </c:barChart>
      <c:catAx>
        <c:axId val="217803808"/>
        <c:scaling>
          <c:orientation val="minMax"/>
        </c:scaling>
        <c:delete val="0"/>
        <c:axPos val="b"/>
        <c:numFmt formatCode="@"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53628480"/>
        <c:crosses val="autoZero"/>
        <c:auto val="1"/>
        <c:lblAlgn val="ctr"/>
        <c:lblOffset val="100"/>
        <c:noMultiLvlLbl val="0"/>
      </c:catAx>
      <c:valAx>
        <c:axId val="253628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1780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Hoja1!$A$56</c:f>
              <c:strCache>
                <c:ptCount val="1"/>
                <c:pt idx="0">
                  <c:v> Margen bruto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Hoja1!$B$55:$G$55</c:f>
              <c:numCache>
                <c:formatCode>@</c:formatCode>
                <c:ptCount val="6"/>
                <c:pt idx="0">
                  <c:v>2018</c:v>
                </c:pt>
                <c:pt idx="1">
                  <c:v>2019</c:v>
                </c:pt>
                <c:pt idx="2">
                  <c:v>2020</c:v>
                </c:pt>
                <c:pt idx="3">
                  <c:v>2021</c:v>
                </c:pt>
                <c:pt idx="4">
                  <c:v>2022</c:v>
                </c:pt>
                <c:pt idx="5">
                  <c:v>2023</c:v>
                </c:pt>
              </c:numCache>
            </c:numRef>
          </c:cat>
          <c:val>
            <c:numRef>
              <c:f>Hoja1!$B$56:$G$56</c:f>
              <c:numCache>
                <c:formatCode>0%</c:formatCode>
                <c:ptCount val="6"/>
                <c:pt idx="0">
                  <c:v>0.46807040875945394</c:v>
                </c:pt>
                <c:pt idx="1">
                  <c:v>0.47672681580833365</c:v>
                </c:pt>
                <c:pt idx="2">
                  <c:v>0.46518874213557498</c:v>
                </c:pt>
                <c:pt idx="3">
                  <c:v>0.48227062677069726</c:v>
                </c:pt>
                <c:pt idx="4">
                  <c:v>0.43091900967525221</c:v>
                </c:pt>
                <c:pt idx="5">
                  <c:v>0.37155463739131384</c:v>
                </c:pt>
              </c:numCache>
            </c:numRef>
          </c:val>
          <c:smooth val="0"/>
          <c:extLst>
            <c:ext xmlns:c16="http://schemas.microsoft.com/office/drawing/2014/chart" uri="{C3380CC4-5D6E-409C-BE32-E72D297353CC}">
              <c16:uniqueId val="{00000000-2378-4B28-819A-58293576404A}"/>
            </c:ext>
          </c:extLst>
        </c:ser>
        <c:ser>
          <c:idx val="1"/>
          <c:order val="1"/>
          <c:tx>
            <c:strRef>
              <c:f>Hoja1!$A$57</c:f>
              <c:strCache>
                <c:ptCount val="1"/>
                <c:pt idx="0">
                  <c:v> Margen operacional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Hoja1!$B$55:$G$55</c:f>
              <c:numCache>
                <c:formatCode>@</c:formatCode>
                <c:ptCount val="6"/>
                <c:pt idx="0">
                  <c:v>2018</c:v>
                </c:pt>
                <c:pt idx="1">
                  <c:v>2019</c:v>
                </c:pt>
                <c:pt idx="2">
                  <c:v>2020</c:v>
                </c:pt>
                <c:pt idx="3">
                  <c:v>2021</c:v>
                </c:pt>
                <c:pt idx="4">
                  <c:v>2022</c:v>
                </c:pt>
                <c:pt idx="5">
                  <c:v>2023</c:v>
                </c:pt>
              </c:numCache>
            </c:numRef>
          </c:cat>
          <c:val>
            <c:numRef>
              <c:f>Hoja1!$B$57:$G$57</c:f>
              <c:numCache>
                <c:formatCode>0%</c:formatCode>
                <c:ptCount val="6"/>
                <c:pt idx="0">
                  <c:v>2.8914136581483278E-2</c:v>
                </c:pt>
                <c:pt idx="1">
                  <c:v>4.5132155918944435E-2</c:v>
                </c:pt>
                <c:pt idx="2">
                  <c:v>5.6656861284820137E-3</c:v>
                </c:pt>
                <c:pt idx="3">
                  <c:v>4.5798100286045383E-2</c:v>
                </c:pt>
                <c:pt idx="4">
                  <c:v>2.5482675647222067E-2</c:v>
                </c:pt>
                <c:pt idx="5">
                  <c:v>4.8171532235788461E-2</c:v>
                </c:pt>
              </c:numCache>
            </c:numRef>
          </c:val>
          <c:smooth val="0"/>
          <c:extLst>
            <c:ext xmlns:c16="http://schemas.microsoft.com/office/drawing/2014/chart" uri="{C3380CC4-5D6E-409C-BE32-E72D297353CC}">
              <c16:uniqueId val="{00000001-2378-4B28-819A-58293576404A}"/>
            </c:ext>
          </c:extLst>
        </c:ser>
        <c:ser>
          <c:idx val="2"/>
          <c:order val="2"/>
          <c:tx>
            <c:strRef>
              <c:f>Hoja1!$A$58</c:f>
              <c:strCache>
                <c:ptCount val="1"/>
                <c:pt idx="0">
                  <c:v> Margen EBITDA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Hoja1!$B$55:$G$55</c:f>
              <c:numCache>
                <c:formatCode>@</c:formatCode>
                <c:ptCount val="6"/>
                <c:pt idx="0">
                  <c:v>2018</c:v>
                </c:pt>
                <c:pt idx="1">
                  <c:v>2019</c:v>
                </c:pt>
                <c:pt idx="2">
                  <c:v>2020</c:v>
                </c:pt>
                <c:pt idx="3">
                  <c:v>2021</c:v>
                </c:pt>
                <c:pt idx="4">
                  <c:v>2022</c:v>
                </c:pt>
                <c:pt idx="5">
                  <c:v>2023</c:v>
                </c:pt>
              </c:numCache>
            </c:numRef>
          </c:cat>
          <c:val>
            <c:numRef>
              <c:f>Hoja1!$B$58:$G$58</c:f>
              <c:numCache>
                <c:formatCode>0%</c:formatCode>
                <c:ptCount val="6"/>
                <c:pt idx="0">
                  <c:v>4.8373281156835229E-2</c:v>
                </c:pt>
                <c:pt idx="1">
                  <c:v>5.6532315772251852E-2</c:v>
                </c:pt>
                <c:pt idx="2">
                  <c:v>3.1295987141014024E-2</c:v>
                </c:pt>
                <c:pt idx="3">
                  <c:v>5.810200114618122E-2</c:v>
                </c:pt>
                <c:pt idx="4">
                  <c:v>2.9439561874001881E-2</c:v>
                </c:pt>
                <c:pt idx="5">
                  <c:v>5.7029718018723745E-2</c:v>
                </c:pt>
              </c:numCache>
            </c:numRef>
          </c:val>
          <c:smooth val="0"/>
          <c:extLst>
            <c:ext xmlns:c16="http://schemas.microsoft.com/office/drawing/2014/chart" uri="{C3380CC4-5D6E-409C-BE32-E72D297353CC}">
              <c16:uniqueId val="{00000002-2378-4B28-819A-58293576404A}"/>
            </c:ext>
          </c:extLst>
        </c:ser>
        <c:ser>
          <c:idx val="3"/>
          <c:order val="3"/>
          <c:tx>
            <c:strRef>
              <c:f>Hoja1!$A$59</c:f>
              <c:strCache>
                <c:ptCount val="1"/>
                <c:pt idx="0">
                  <c:v> Margen Neto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Hoja1!$B$55:$G$55</c:f>
              <c:numCache>
                <c:formatCode>@</c:formatCode>
                <c:ptCount val="6"/>
                <c:pt idx="0">
                  <c:v>2018</c:v>
                </c:pt>
                <c:pt idx="1">
                  <c:v>2019</c:v>
                </c:pt>
                <c:pt idx="2">
                  <c:v>2020</c:v>
                </c:pt>
                <c:pt idx="3">
                  <c:v>2021</c:v>
                </c:pt>
                <c:pt idx="4">
                  <c:v>2022</c:v>
                </c:pt>
                <c:pt idx="5">
                  <c:v>2023</c:v>
                </c:pt>
              </c:numCache>
            </c:numRef>
          </c:cat>
          <c:val>
            <c:numRef>
              <c:f>Hoja1!$B$59:$G$59</c:f>
              <c:numCache>
                <c:formatCode>0%</c:formatCode>
                <c:ptCount val="6"/>
                <c:pt idx="0">
                  <c:v>6.0409967641778762E-3</c:v>
                </c:pt>
                <c:pt idx="1">
                  <c:v>1.7656546693394722E-2</c:v>
                </c:pt>
                <c:pt idx="2">
                  <c:v>-9.6744138648229092E-3</c:v>
                </c:pt>
                <c:pt idx="3">
                  <c:v>1.634374927016282E-2</c:v>
                </c:pt>
                <c:pt idx="4" formatCode="0.0%">
                  <c:v>7.7264013676910722E-4</c:v>
                </c:pt>
                <c:pt idx="5">
                  <c:v>1.1157898139358663E-2</c:v>
                </c:pt>
              </c:numCache>
            </c:numRef>
          </c:val>
          <c:smooth val="0"/>
          <c:extLst>
            <c:ext xmlns:c16="http://schemas.microsoft.com/office/drawing/2014/chart" uri="{C3380CC4-5D6E-409C-BE32-E72D297353CC}">
              <c16:uniqueId val="{00000003-2378-4B28-819A-58293576404A}"/>
            </c:ext>
          </c:extLst>
        </c:ser>
        <c:dLbls>
          <c:showLegendKey val="0"/>
          <c:showVal val="0"/>
          <c:showCatName val="0"/>
          <c:showSerName val="0"/>
          <c:showPercent val="0"/>
          <c:showBubbleSize val="0"/>
        </c:dLbls>
        <c:marker val="1"/>
        <c:smooth val="0"/>
        <c:axId val="1770947616"/>
        <c:axId val="1770953376"/>
      </c:lineChart>
      <c:catAx>
        <c:axId val="1770947616"/>
        <c:scaling>
          <c:orientation val="minMax"/>
        </c:scaling>
        <c:delete val="0"/>
        <c:axPos val="b"/>
        <c:numFmt formatCode="@"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770953376"/>
        <c:crosses val="autoZero"/>
        <c:auto val="1"/>
        <c:lblAlgn val="ctr"/>
        <c:lblOffset val="100"/>
        <c:noMultiLvlLbl val="0"/>
      </c:catAx>
      <c:valAx>
        <c:axId val="1770953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770947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Hoja1!$A$74</c:f>
              <c:strCache>
                <c:ptCount val="1"/>
                <c:pt idx="0">
                  <c:v> Apalancamiento financiero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Hoja1!$B$72:$G$72</c:f>
              <c:numCache>
                <c:formatCode>@</c:formatCode>
                <c:ptCount val="6"/>
                <c:pt idx="0">
                  <c:v>2018</c:v>
                </c:pt>
                <c:pt idx="1">
                  <c:v>2019</c:v>
                </c:pt>
                <c:pt idx="2">
                  <c:v>2020</c:v>
                </c:pt>
                <c:pt idx="3">
                  <c:v>2021</c:v>
                </c:pt>
                <c:pt idx="4">
                  <c:v>2022</c:v>
                </c:pt>
                <c:pt idx="5">
                  <c:v>2023</c:v>
                </c:pt>
              </c:numCache>
            </c:numRef>
          </c:cat>
          <c:val>
            <c:numRef>
              <c:f>Hoja1!$B$74:$G$74</c:f>
              <c:numCache>
                <c:formatCode>0.0</c:formatCode>
                <c:ptCount val="6"/>
                <c:pt idx="1">
                  <c:v>4.9644907394542095</c:v>
                </c:pt>
                <c:pt idx="2">
                  <c:v>4.7532282092898175</c:v>
                </c:pt>
                <c:pt idx="3">
                  <c:v>4.5727084506365179</c:v>
                </c:pt>
                <c:pt idx="4">
                  <c:v>4.5356778833841256</c:v>
                </c:pt>
                <c:pt idx="5">
                  <c:v>5.6236105802858178</c:v>
                </c:pt>
              </c:numCache>
            </c:numRef>
          </c:val>
          <c:smooth val="0"/>
          <c:extLst>
            <c:ext xmlns:c16="http://schemas.microsoft.com/office/drawing/2014/chart" uri="{C3380CC4-5D6E-409C-BE32-E72D297353CC}">
              <c16:uniqueId val="{00000001-02D8-411A-9B54-A7CCC7B72ECC}"/>
            </c:ext>
          </c:extLst>
        </c:ser>
        <c:dLbls>
          <c:showLegendKey val="0"/>
          <c:showVal val="0"/>
          <c:showCatName val="0"/>
          <c:showSerName val="0"/>
          <c:showPercent val="0"/>
          <c:showBubbleSize val="0"/>
        </c:dLbls>
        <c:marker val="1"/>
        <c:smooth val="0"/>
        <c:axId val="2008323664"/>
        <c:axId val="2008324144"/>
      </c:lineChart>
      <c:lineChart>
        <c:grouping val="standard"/>
        <c:varyColors val="0"/>
        <c:ser>
          <c:idx val="2"/>
          <c:order val="1"/>
          <c:tx>
            <c:strRef>
              <c:f>Hoja1!$A$75</c:f>
              <c:strCache>
                <c:ptCount val="1"/>
                <c:pt idx="0">
                  <c:v> Total Deuda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Hoja1!$B$72:$G$72</c:f>
              <c:numCache>
                <c:formatCode>@</c:formatCode>
                <c:ptCount val="6"/>
                <c:pt idx="0">
                  <c:v>2018</c:v>
                </c:pt>
                <c:pt idx="1">
                  <c:v>2019</c:v>
                </c:pt>
                <c:pt idx="2">
                  <c:v>2020</c:v>
                </c:pt>
                <c:pt idx="3">
                  <c:v>2021</c:v>
                </c:pt>
                <c:pt idx="4">
                  <c:v>2022</c:v>
                </c:pt>
                <c:pt idx="5">
                  <c:v>2023</c:v>
                </c:pt>
              </c:numCache>
            </c:numRef>
          </c:cat>
          <c:val>
            <c:numRef>
              <c:f>Hoja1!$B$75:$G$75</c:f>
              <c:numCache>
                <c:formatCode>"$"#,##0_);[Red]\("$"#,##0\)</c:formatCode>
                <c:ptCount val="6"/>
                <c:pt idx="0">
                  <c:v>1326532</c:v>
                </c:pt>
                <c:pt idx="1">
                  <c:v>1110235</c:v>
                </c:pt>
                <c:pt idx="2">
                  <c:v>2081407</c:v>
                </c:pt>
                <c:pt idx="3">
                  <c:v>1228871</c:v>
                </c:pt>
                <c:pt idx="4">
                  <c:v>1337341</c:v>
                </c:pt>
                <c:pt idx="5">
                  <c:v>1824312</c:v>
                </c:pt>
              </c:numCache>
            </c:numRef>
          </c:val>
          <c:smooth val="0"/>
          <c:extLst>
            <c:ext xmlns:c16="http://schemas.microsoft.com/office/drawing/2014/chart" uri="{C3380CC4-5D6E-409C-BE32-E72D297353CC}">
              <c16:uniqueId val="{00000002-02D8-411A-9B54-A7CCC7B72ECC}"/>
            </c:ext>
          </c:extLst>
        </c:ser>
        <c:dLbls>
          <c:showLegendKey val="0"/>
          <c:showVal val="0"/>
          <c:showCatName val="0"/>
          <c:showSerName val="0"/>
          <c:showPercent val="0"/>
          <c:showBubbleSize val="0"/>
        </c:dLbls>
        <c:marker val="1"/>
        <c:smooth val="0"/>
        <c:axId val="1669473168"/>
        <c:axId val="1669472208"/>
      </c:lineChart>
      <c:catAx>
        <c:axId val="2008323664"/>
        <c:scaling>
          <c:orientation val="minMax"/>
        </c:scaling>
        <c:delete val="0"/>
        <c:axPos val="b"/>
        <c:numFmt formatCode="@"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08324144"/>
        <c:crosses val="autoZero"/>
        <c:auto val="1"/>
        <c:lblAlgn val="ctr"/>
        <c:lblOffset val="100"/>
        <c:noMultiLvlLbl val="0"/>
      </c:catAx>
      <c:valAx>
        <c:axId val="200832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08323664"/>
        <c:crosses val="autoZero"/>
        <c:crossBetween val="between"/>
      </c:valAx>
      <c:valAx>
        <c:axId val="1669472208"/>
        <c:scaling>
          <c:orientation val="minMax"/>
        </c:scaling>
        <c:delete val="0"/>
        <c:axPos val="r"/>
        <c:numFmt formatCode="&quot;$&quot;#,##0_);[Red]\(&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69473168"/>
        <c:crosses val="max"/>
        <c:crossBetween val="between"/>
      </c:valAx>
      <c:catAx>
        <c:axId val="1669473168"/>
        <c:scaling>
          <c:orientation val="minMax"/>
        </c:scaling>
        <c:delete val="1"/>
        <c:axPos val="b"/>
        <c:numFmt formatCode="@" sourceLinked="1"/>
        <c:majorTickMark val="out"/>
        <c:minorTickMark val="none"/>
        <c:tickLblPos val="nextTo"/>
        <c:crossAx val="16694722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Hoja1!$A$76</c:f>
              <c:strCache>
                <c:ptCount val="1"/>
                <c:pt idx="0">
                  <c:v> Nivel endeudamiento*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Hoja1!$B$72:$G$72</c:f>
              <c:numCache>
                <c:formatCode>@</c:formatCode>
                <c:ptCount val="6"/>
                <c:pt idx="0">
                  <c:v>2018</c:v>
                </c:pt>
                <c:pt idx="1">
                  <c:v>2019</c:v>
                </c:pt>
                <c:pt idx="2">
                  <c:v>2020</c:v>
                </c:pt>
                <c:pt idx="3">
                  <c:v>2021</c:v>
                </c:pt>
                <c:pt idx="4">
                  <c:v>2022</c:v>
                </c:pt>
                <c:pt idx="5">
                  <c:v>2023</c:v>
                </c:pt>
              </c:numCache>
            </c:numRef>
          </c:cat>
          <c:val>
            <c:numRef>
              <c:f>Hoja1!$B$76:$G$76</c:f>
              <c:numCache>
                <c:formatCode>0%</c:formatCode>
                <c:ptCount val="6"/>
                <c:pt idx="0">
                  <c:v>0.28297188182747857</c:v>
                </c:pt>
                <c:pt idx="1">
                  <c:v>0.24446858274787059</c:v>
                </c:pt>
                <c:pt idx="2">
                  <c:v>0.40583915845300422</c:v>
                </c:pt>
                <c:pt idx="3">
                  <c:v>0.24792294819197988</c:v>
                </c:pt>
                <c:pt idx="4">
                  <c:v>0.23027148059867716</c:v>
                </c:pt>
                <c:pt idx="5">
                  <c:v>0.2414985599933917</c:v>
                </c:pt>
              </c:numCache>
            </c:numRef>
          </c:val>
          <c:extLst>
            <c:ext xmlns:c16="http://schemas.microsoft.com/office/drawing/2014/chart" uri="{C3380CC4-5D6E-409C-BE32-E72D297353CC}">
              <c16:uniqueId val="{00000000-B942-4D63-A4A9-6F7F156EA935}"/>
            </c:ext>
          </c:extLst>
        </c:ser>
        <c:dLbls>
          <c:showLegendKey val="0"/>
          <c:showVal val="0"/>
          <c:showCatName val="0"/>
          <c:showSerName val="0"/>
          <c:showPercent val="0"/>
          <c:showBubbleSize val="0"/>
        </c:dLbls>
        <c:gapWidth val="219"/>
        <c:overlap val="-27"/>
        <c:axId val="1348258736"/>
        <c:axId val="1348257776"/>
      </c:barChart>
      <c:catAx>
        <c:axId val="1348258736"/>
        <c:scaling>
          <c:orientation val="minMax"/>
        </c:scaling>
        <c:delete val="0"/>
        <c:axPos val="b"/>
        <c:numFmt formatCode="@"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48257776"/>
        <c:crosses val="autoZero"/>
        <c:auto val="1"/>
        <c:lblAlgn val="ctr"/>
        <c:lblOffset val="100"/>
        <c:noMultiLvlLbl val="0"/>
      </c:catAx>
      <c:valAx>
        <c:axId val="1348257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48258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Hoja1!$A$73</c:f>
              <c:strCache>
                <c:ptCount val="1"/>
                <c:pt idx="0">
                  <c:v> Nivel endeudamiento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Hoja1!$B$72:$G$72</c:f>
              <c:numCache>
                <c:formatCode>@</c:formatCode>
                <c:ptCount val="6"/>
                <c:pt idx="0">
                  <c:v>2018</c:v>
                </c:pt>
                <c:pt idx="1">
                  <c:v>2019</c:v>
                </c:pt>
                <c:pt idx="2">
                  <c:v>2020</c:v>
                </c:pt>
                <c:pt idx="3">
                  <c:v>2021</c:v>
                </c:pt>
                <c:pt idx="4">
                  <c:v>2022</c:v>
                </c:pt>
                <c:pt idx="5">
                  <c:v>2023</c:v>
                </c:pt>
              </c:numCache>
            </c:numRef>
          </c:cat>
          <c:val>
            <c:numRef>
              <c:f>Hoja1!$B$73:$G$73</c:f>
              <c:numCache>
                <c:formatCode>0%</c:formatCode>
                <c:ptCount val="6"/>
                <c:pt idx="0">
                  <c:v>0.86061352540968605</c:v>
                </c:pt>
                <c:pt idx="1">
                  <c:v>0.803157028789661</c:v>
                </c:pt>
                <c:pt idx="2">
                  <c:v>0.84657541458278496</c:v>
                </c:pt>
                <c:pt idx="3">
                  <c:v>0.79362978938459627</c:v>
                </c:pt>
                <c:pt idx="4">
                  <c:v>0.84130815950145932</c:v>
                </c:pt>
                <c:pt idx="5">
                  <c:v>0.85495765761043097</c:v>
                </c:pt>
              </c:numCache>
            </c:numRef>
          </c:val>
          <c:extLst>
            <c:ext xmlns:c16="http://schemas.microsoft.com/office/drawing/2014/chart" uri="{C3380CC4-5D6E-409C-BE32-E72D297353CC}">
              <c16:uniqueId val="{00000000-E7FB-405E-9B1D-4F8E5F242161}"/>
            </c:ext>
          </c:extLst>
        </c:ser>
        <c:dLbls>
          <c:showLegendKey val="0"/>
          <c:showVal val="0"/>
          <c:showCatName val="0"/>
          <c:showSerName val="0"/>
          <c:showPercent val="0"/>
          <c:showBubbleSize val="0"/>
        </c:dLbls>
        <c:gapWidth val="219"/>
        <c:overlap val="-27"/>
        <c:axId val="1348258736"/>
        <c:axId val="1348257776"/>
      </c:barChart>
      <c:catAx>
        <c:axId val="1348258736"/>
        <c:scaling>
          <c:orientation val="minMax"/>
        </c:scaling>
        <c:delete val="0"/>
        <c:axPos val="b"/>
        <c:numFmt formatCode="@"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48257776"/>
        <c:crosses val="autoZero"/>
        <c:auto val="1"/>
        <c:lblAlgn val="ctr"/>
        <c:lblOffset val="100"/>
        <c:noMultiLvlLbl val="0"/>
      </c:catAx>
      <c:valAx>
        <c:axId val="1348257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48258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733425</xdr:colOff>
      <xdr:row>54</xdr:row>
      <xdr:rowOff>95250</xdr:rowOff>
    </xdr:from>
    <xdr:to>
      <xdr:col>29</xdr:col>
      <xdr:colOff>514350</xdr:colOff>
      <xdr:row>72</xdr:row>
      <xdr:rowOff>142875</xdr:rowOff>
    </xdr:to>
    <xdr:graphicFrame macro="">
      <xdr:nvGraphicFramePr>
        <xdr:cNvPr id="2" name="Gráfico 1">
          <a:extLst>
            <a:ext uri="{FF2B5EF4-FFF2-40B4-BE49-F238E27FC236}">
              <a16:creationId xmlns:a16="http://schemas.microsoft.com/office/drawing/2014/main" id="{F39D42BD-7FB5-C5F7-6B65-37EE9548E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723899</xdr:colOff>
      <xdr:row>24</xdr:row>
      <xdr:rowOff>90487</xdr:rowOff>
    </xdr:from>
    <xdr:to>
      <xdr:col>30</xdr:col>
      <xdr:colOff>161924</xdr:colOff>
      <xdr:row>37</xdr:row>
      <xdr:rowOff>128587</xdr:rowOff>
    </xdr:to>
    <xdr:graphicFrame macro="">
      <xdr:nvGraphicFramePr>
        <xdr:cNvPr id="4" name="Gráfico 3">
          <a:extLst>
            <a:ext uri="{FF2B5EF4-FFF2-40B4-BE49-F238E27FC236}">
              <a16:creationId xmlns:a16="http://schemas.microsoft.com/office/drawing/2014/main" id="{2405EB50-2291-2C2E-C192-D8D1DC7EA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742950</xdr:colOff>
      <xdr:row>38</xdr:row>
      <xdr:rowOff>33337</xdr:rowOff>
    </xdr:from>
    <xdr:to>
      <xdr:col>29</xdr:col>
      <xdr:colOff>533400</xdr:colOff>
      <xdr:row>54</xdr:row>
      <xdr:rowOff>52387</xdr:rowOff>
    </xdr:to>
    <xdr:graphicFrame macro="">
      <xdr:nvGraphicFramePr>
        <xdr:cNvPr id="5" name="Gráfico 4">
          <a:extLst>
            <a:ext uri="{FF2B5EF4-FFF2-40B4-BE49-F238E27FC236}">
              <a16:creationId xmlns:a16="http://schemas.microsoft.com/office/drawing/2014/main" id="{C0E6192F-4434-3D9D-CBFF-71F5430A0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276224</xdr:colOff>
      <xdr:row>71</xdr:row>
      <xdr:rowOff>0</xdr:rowOff>
    </xdr:from>
    <xdr:to>
      <xdr:col>10</xdr:col>
      <xdr:colOff>628011</xdr:colOff>
      <xdr:row>72</xdr:row>
      <xdr:rowOff>88563</xdr:rowOff>
    </xdr:to>
    <mc:AlternateContent xmlns:mc="http://schemas.openxmlformats.org/markup-compatibility/2006" xmlns:a14="http://schemas.microsoft.com/office/drawing/2010/main">
      <mc:Choice Requires="a14">
        <xdr:sp macro="" textlink="">
          <xdr:nvSpPr>
            <xdr:cNvPr id="6" name="CuadroTexto 9">
              <a:extLst>
                <a:ext uri="{FF2B5EF4-FFF2-40B4-BE49-F238E27FC236}">
                  <a16:creationId xmlns:a16="http://schemas.microsoft.com/office/drawing/2014/main" id="{9F1A3257-E499-4AE2-812D-EA6C6693522F}"/>
                </a:ext>
              </a:extLst>
            </xdr:cNvPr>
            <xdr:cNvSpPr txBox="1"/>
          </xdr:nvSpPr>
          <xdr:spPr>
            <a:xfrm>
              <a:off x="10839449" y="15049500"/>
              <a:ext cx="2618737" cy="298113"/>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m:rPr>
                        <m:nor/>
                      </m:rPr>
                      <a:rPr lang="es-MX" sz="1000" b="0" i="0">
                        <a:latin typeface="Tahoma" panose="020B0604030504040204" pitchFamily="34" charset="0"/>
                        <a:ea typeface="Tahoma" panose="020B0604030504040204" pitchFamily="34" charset="0"/>
                        <a:cs typeface="Tahoma" panose="020B0604030504040204" pitchFamily="34" charset="0"/>
                      </a:rPr>
                      <m:t>Nivel</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de</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endeudamiento</m:t>
                    </m:r>
                    <m:r>
                      <m:rPr>
                        <m:nor/>
                      </m:rPr>
                      <a:rPr lang="es-MX" sz="1000" b="0" i="0">
                        <a:latin typeface="Tahoma" panose="020B0604030504040204" pitchFamily="34" charset="0"/>
                        <a:ea typeface="Tahoma" panose="020B0604030504040204" pitchFamily="34" charset="0"/>
                        <a:cs typeface="Tahoma" panose="020B0604030504040204" pitchFamily="34" charset="0"/>
                      </a:rPr>
                      <m:t> = </m:t>
                    </m:r>
                    <m:f>
                      <m:fPr>
                        <m:ctrlPr>
                          <a:rPr lang="es-MX" sz="1000" b="0" i="1">
                            <a:latin typeface="Cambria Math" panose="02040503050406030204" pitchFamily="18" charset="0"/>
                          </a:rPr>
                        </m:ctrlPr>
                      </m:fPr>
                      <m:num>
                        <m:r>
                          <m:rPr>
                            <m:nor/>
                          </m:rPr>
                          <a:rPr lang="es-MX" sz="1000" b="0" i="0">
                            <a:latin typeface="Tahoma" panose="020B0604030504040204" pitchFamily="34" charset="0"/>
                            <a:ea typeface="Tahoma" panose="020B0604030504040204" pitchFamily="34" charset="0"/>
                            <a:cs typeface="Tahoma" panose="020B0604030504040204" pitchFamily="34" charset="0"/>
                          </a:rPr>
                          <m:t>Pasivo</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Total</m:t>
                        </m:r>
                      </m:num>
                      <m:den>
                        <m:r>
                          <m:rPr>
                            <m:nor/>
                          </m:rPr>
                          <a:rPr lang="es-MX" sz="1000" b="0" i="0">
                            <a:latin typeface="Tahoma" panose="020B0604030504040204" pitchFamily="34" charset="0"/>
                            <a:ea typeface="Tahoma" panose="020B0604030504040204" pitchFamily="34" charset="0"/>
                            <a:cs typeface="Tahoma" panose="020B0604030504040204" pitchFamily="34" charset="0"/>
                          </a:rPr>
                          <m:t>Activo</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Total</m:t>
                        </m:r>
                      </m:den>
                    </m:f>
                  </m:oMath>
                </m:oMathPara>
              </a14:m>
              <a:endParaRPr lang="es-CO" sz="1000">
                <a:latin typeface="Tahoma" panose="020B0604030504040204" pitchFamily="34" charset="0"/>
                <a:ea typeface="Tahoma" panose="020B0604030504040204" pitchFamily="34" charset="0"/>
                <a:cs typeface="Tahoma" panose="020B0604030504040204" pitchFamily="34" charset="0"/>
              </a:endParaRPr>
            </a:p>
          </xdr:txBody>
        </xdr:sp>
      </mc:Choice>
      <mc:Fallback xmlns="">
        <xdr:sp macro="" textlink="">
          <xdr:nvSpPr>
            <xdr:cNvPr id="6" name="CuadroTexto 9">
              <a:extLst>
                <a:ext uri="{FF2B5EF4-FFF2-40B4-BE49-F238E27FC236}">
                  <a16:creationId xmlns:a16="http://schemas.microsoft.com/office/drawing/2014/main" id="{9F1A3257-E499-4AE2-812D-EA6C6693522F}"/>
                </a:ext>
              </a:extLst>
            </xdr:cNvPr>
            <xdr:cNvSpPr txBox="1"/>
          </xdr:nvSpPr>
          <xdr:spPr>
            <a:xfrm>
              <a:off x="10839449" y="15049500"/>
              <a:ext cx="2618737" cy="298113"/>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000" b="0" i="0">
                  <a:latin typeface="Cambria Math" panose="02040503050406030204" pitchFamily="18" charset="0"/>
                  <a:ea typeface="Tahoma" panose="020B0604030504040204" pitchFamily="34" charset="0"/>
                  <a:cs typeface="Tahoma" panose="020B0604030504040204" pitchFamily="34" charset="0"/>
                </a:rPr>
                <a:t>"Nivel de endeudamiento = " </a:t>
              </a:r>
              <a:r>
                <a:rPr lang="es-MX" sz="1000" b="0" i="0">
                  <a:latin typeface="Tahoma" panose="020B0604030504040204" pitchFamily="34" charset="0"/>
                  <a:ea typeface="Tahoma" panose="020B0604030504040204" pitchFamily="34" charset="0"/>
                  <a:cs typeface="Tahoma" panose="020B0604030504040204" pitchFamily="34" charset="0"/>
                </a:rPr>
                <a:t> "Pasivo Total</a:t>
              </a:r>
              <a:r>
                <a:rPr lang="es-MX" sz="1000" b="0" i="0">
                  <a:latin typeface="Cambria Math" panose="02040503050406030204" pitchFamily="18" charset="0"/>
                  <a:ea typeface="Tahoma" panose="020B0604030504040204" pitchFamily="34" charset="0"/>
                  <a:cs typeface="Tahoma" panose="020B0604030504040204" pitchFamily="34" charset="0"/>
                </a:rPr>
                <a:t>" /"</a:t>
              </a:r>
              <a:r>
                <a:rPr lang="es-MX" sz="1000" b="0" i="0">
                  <a:latin typeface="Tahoma" panose="020B0604030504040204" pitchFamily="34" charset="0"/>
                  <a:ea typeface="Tahoma" panose="020B0604030504040204" pitchFamily="34" charset="0"/>
                  <a:cs typeface="Tahoma" panose="020B0604030504040204" pitchFamily="34" charset="0"/>
                </a:rPr>
                <a:t>Activo Total</a:t>
              </a:r>
              <a:r>
                <a:rPr lang="es-MX" sz="1000" b="0" i="0">
                  <a:latin typeface="Cambria Math" panose="02040503050406030204" pitchFamily="18" charset="0"/>
                  <a:ea typeface="Tahoma" panose="020B0604030504040204" pitchFamily="34" charset="0"/>
                  <a:cs typeface="Tahoma" panose="020B0604030504040204" pitchFamily="34" charset="0"/>
                </a:rPr>
                <a:t>" </a:t>
              </a:r>
              <a:endParaRPr lang="es-CO" sz="10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twoCellAnchor>
  <xdr:twoCellAnchor>
    <xdr:from>
      <xdr:col>7</xdr:col>
      <xdr:colOff>276224</xdr:colOff>
      <xdr:row>74</xdr:row>
      <xdr:rowOff>86458</xdr:rowOff>
    </xdr:from>
    <xdr:to>
      <xdr:col>10</xdr:col>
      <xdr:colOff>628011</xdr:colOff>
      <xdr:row>75</xdr:row>
      <xdr:rowOff>175021</xdr:rowOff>
    </xdr:to>
    <mc:AlternateContent xmlns:mc="http://schemas.openxmlformats.org/markup-compatibility/2006" xmlns:a14="http://schemas.microsoft.com/office/drawing/2010/main">
      <mc:Choice Requires="a14">
        <xdr:sp macro="" textlink="">
          <xdr:nvSpPr>
            <xdr:cNvPr id="7" name="CuadroTexto 15">
              <a:extLst>
                <a:ext uri="{FF2B5EF4-FFF2-40B4-BE49-F238E27FC236}">
                  <a16:creationId xmlns:a16="http://schemas.microsoft.com/office/drawing/2014/main" id="{E0FE0536-2B6E-417E-BA57-64EB40792828}"/>
                </a:ext>
              </a:extLst>
            </xdr:cNvPr>
            <xdr:cNvSpPr txBox="1"/>
          </xdr:nvSpPr>
          <xdr:spPr>
            <a:xfrm>
              <a:off x="10839449" y="15764608"/>
              <a:ext cx="2618737" cy="298113"/>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m:rPr>
                        <m:nor/>
                      </m:rPr>
                      <a:rPr lang="es-MX" sz="1000" b="0" i="0">
                        <a:latin typeface="Tahoma" panose="020B0604030504040204" pitchFamily="34" charset="0"/>
                        <a:ea typeface="Tahoma" panose="020B0604030504040204" pitchFamily="34" charset="0"/>
                        <a:cs typeface="Tahoma" panose="020B0604030504040204" pitchFamily="34" charset="0"/>
                      </a:rPr>
                      <m:t>Nivel</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de</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endeudamiento</m:t>
                    </m:r>
                    <m:r>
                      <m:rPr>
                        <m:nor/>
                      </m:rPr>
                      <a:rPr lang="es-MX" sz="1000" b="0" i="0">
                        <a:latin typeface="Tahoma" panose="020B0604030504040204" pitchFamily="34" charset="0"/>
                        <a:ea typeface="Tahoma" panose="020B0604030504040204" pitchFamily="34" charset="0"/>
                        <a:cs typeface="Tahoma" panose="020B0604030504040204" pitchFamily="34" charset="0"/>
                      </a:rPr>
                      <m:t> = </m:t>
                    </m:r>
                    <m:f>
                      <m:fPr>
                        <m:ctrlPr>
                          <a:rPr lang="es-MX" sz="1000" b="0" i="1">
                            <a:latin typeface="Cambria Math" panose="02040503050406030204" pitchFamily="18" charset="0"/>
                          </a:rPr>
                        </m:ctrlPr>
                      </m:fPr>
                      <m:num>
                        <m:r>
                          <m:rPr>
                            <m:nor/>
                          </m:rPr>
                          <a:rPr lang="es-MX" sz="1000" b="0" i="0">
                            <a:latin typeface="Tahoma" panose="020B0604030504040204" pitchFamily="34" charset="0"/>
                            <a:ea typeface="Tahoma" panose="020B0604030504040204" pitchFamily="34" charset="0"/>
                            <a:cs typeface="Tahoma" panose="020B0604030504040204" pitchFamily="34" charset="0"/>
                          </a:rPr>
                          <m:t>Total</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Deuda</m:t>
                        </m:r>
                      </m:num>
                      <m:den>
                        <m:r>
                          <m:rPr>
                            <m:nor/>
                          </m:rPr>
                          <a:rPr lang="es-MX" sz="1000" b="0" i="0">
                            <a:latin typeface="Tahoma" panose="020B0604030504040204" pitchFamily="34" charset="0"/>
                            <a:ea typeface="Tahoma" panose="020B0604030504040204" pitchFamily="34" charset="0"/>
                            <a:cs typeface="Tahoma" panose="020B0604030504040204" pitchFamily="34" charset="0"/>
                          </a:rPr>
                          <m:t>Activo</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Total</m:t>
                        </m:r>
                      </m:den>
                    </m:f>
                  </m:oMath>
                </m:oMathPara>
              </a14:m>
              <a:endParaRPr lang="es-CO" sz="1000">
                <a:latin typeface="Tahoma" panose="020B0604030504040204" pitchFamily="34" charset="0"/>
                <a:ea typeface="Tahoma" panose="020B0604030504040204" pitchFamily="34" charset="0"/>
                <a:cs typeface="Tahoma" panose="020B0604030504040204" pitchFamily="34" charset="0"/>
              </a:endParaRPr>
            </a:p>
          </xdr:txBody>
        </xdr:sp>
      </mc:Choice>
      <mc:Fallback xmlns="">
        <xdr:sp macro="" textlink="">
          <xdr:nvSpPr>
            <xdr:cNvPr id="7" name="CuadroTexto 15">
              <a:extLst>
                <a:ext uri="{FF2B5EF4-FFF2-40B4-BE49-F238E27FC236}">
                  <a16:creationId xmlns:a16="http://schemas.microsoft.com/office/drawing/2014/main" id="{E0FE0536-2B6E-417E-BA57-64EB40792828}"/>
                </a:ext>
              </a:extLst>
            </xdr:cNvPr>
            <xdr:cNvSpPr txBox="1"/>
          </xdr:nvSpPr>
          <xdr:spPr>
            <a:xfrm>
              <a:off x="10839449" y="15764608"/>
              <a:ext cx="2618737" cy="298113"/>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000" b="0" i="0">
                  <a:latin typeface="Cambria Math" panose="02040503050406030204" pitchFamily="18" charset="0"/>
                  <a:ea typeface="Tahoma" panose="020B0604030504040204" pitchFamily="34" charset="0"/>
                  <a:cs typeface="Tahoma" panose="020B0604030504040204" pitchFamily="34" charset="0"/>
                </a:rPr>
                <a:t>"Nivel de endeudamiento = " </a:t>
              </a:r>
              <a:r>
                <a:rPr lang="es-MX" sz="1000" b="0" i="0">
                  <a:latin typeface="Tahoma" panose="020B0604030504040204" pitchFamily="34" charset="0"/>
                  <a:ea typeface="Tahoma" panose="020B0604030504040204" pitchFamily="34" charset="0"/>
                  <a:cs typeface="Tahoma" panose="020B0604030504040204" pitchFamily="34" charset="0"/>
                </a:rPr>
                <a:t> "Total Deuda</a:t>
              </a:r>
              <a:r>
                <a:rPr lang="es-MX" sz="1000" b="0" i="0">
                  <a:latin typeface="Cambria Math" panose="02040503050406030204" pitchFamily="18" charset="0"/>
                  <a:ea typeface="Tahoma" panose="020B0604030504040204" pitchFamily="34" charset="0"/>
                  <a:cs typeface="Tahoma" panose="020B0604030504040204" pitchFamily="34" charset="0"/>
                </a:rPr>
                <a:t>" /"</a:t>
              </a:r>
              <a:r>
                <a:rPr lang="es-MX" sz="1000" b="0" i="0">
                  <a:latin typeface="Tahoma" panose="020B0604030504040204" pitchFamily="34" charset="0"/>
                  <a:ea typeface="Tahoma" panose="020B0604030504040204" pitchFamily="34" charset="0"/>
                  <a:cs typeface="Tahoma" panose="020B0604030504040204" pitchFamily="34" charset="0"/>
                </a:rPr>
                <a:t>Activo Total</a:t>
              </a:r>
              <a:r>
                <a:rPr lang="es-MX" sz="1000" b="0" i="0">
                  <a:latin typeface="Cambria Math" panose="02040503050406030204" pitchFamily="18" charset="0"/>
                  <a:ea typeface="Tahoma" panose="020B0604030504040204" pitchFamily="34" charset="0"/>
                  <a:cs typeface="Tahoma" panose="020B0604030504040204" pitchFamily="34" charset="0"/>
                </a:rPr>
                <a:t>" </a:t>
              </a:r>
              <a:endParaRPr lang="es-CO" sz="10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twoCellAnchor>
  <xdr:twoCellAnchor>
    <xdr:from>
      <xdr:col>7</xdr:col>
      <xdr:colOff>209550</xdr:colOff>
      <xdr:row>72</xdr:row>
      <xdr:rowOff>203688</xdr:rowOff>
    </xdr:from>
    <xdr:to>
      <xdr:col>13</xdr:col>
      <xdr:colOff>403631</xdr:colOff>
      <xdr:row>73</xdr:row>
      <xdr:rowOff>150912</xdr:rowOff>
    </xdr:to>
    <mc:AlternateContent xmlns:mc="http://schemas.openxmlformats.org/markup-compatibility/2006" xmlns:a14="http://schemas.microsoft.com/office/drawing/2010/main">
      <mc:Choice Requires="a14">
        <xdr:sp macro="" textlink="">
          <xdr:nvSpPr>
            <xdr:cNvPr id="8" name="CuadroTexto 1">
              <a:extLst>
                <a:ext uri="{FF2B5EF4-FFF2-40B4-BE49-F238E27FC236}">
                  <a16:creationId xmlns:a16="http://schemas.microsoft.com/office/drawing/2014/main" id="{9549BB52-F281-4D57-9559-4108B076902A}"/>
                </a:ext>
              </a:extLst>
            </xdr:cNvPr>
            <xdr:cNvSpPr txBox="1"/>
          </xdr:nvSpPr>
          <xdr:spPr>
            <a:xfrm>
              <a:off x="10772775" y="15462738"/>
              <a:ext cx="4747031" cy="156774"/>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m:rPr>
                        <m:nor/>
                      </m:rPr>
                      <a:rPr lang="es-MX" sz="1000">
                        <a:latin typeface="Tahoma" panose="020B0604030504040204" pitchFamily="34" charset="0"/>
                        <a:ea typeface="Tahoma" panose="020B0604030504040204" pitchFamily="34" charset="0"/>
                        <a:cs typeface="Tahoma" panose="020B0604030504040204" pitchFamily="34" charset="0"/>
                      </a:rPr>
                      <m:t>Total</m:t>
                    </m:r>
                    <m:r>
                      <m:rPr>
                        <m:nor/>
                      </m:rPr>
                      <a:rPr lang="es-MX" sz="1000">
                        <a:latin typeface="Tahoma" panose="020B0604030504040204" pitchFamily="34" charset="0"/>
                        <a:ea typeface="Tahoma" panose="020B0604030504040204" pitchFamily="34" charset="0"/>
                        <a:cs typeface="Tahoma" panose="020B0604030504040204" pitchFamily="34" charset="0"/>
                      </a:rPr>
                      <m:t> </m:t>
                    </m:r>
                    <m:r>
                      <m:rPr>
                        <m:nor/>
                      </m:rPr>
                      <a:rPr lang="es-MX" sz="1000">
                        <a:latin typeface="Tahoma" panose="020B0604030504040204" pitchFamily="34" charset="0"/>
                        <a:ea typeface="Tahoma" panose="020B0604030504040204" pitchFamily="34" charset="0"/>
                        <a:cs typeface="Tahoma" panose="020B0604030504040204" pitchFamily="34" charset="0"/>
                      </a:rPr>
                      <m:t>Deuda</m:t>
                    </m:r>
                    <m:r>
                      <m:rPr>
                        <m:nor/>
                      </m:rPr>
                      <a:rPr lang="es-MX" sz="1000">
                        <a:latin typeface="Tahoma" panose="020B0604030504040204" pitchFamily="34" charset="0"/>
                        <a:ea typeface="Tahoma" panose="020B0604030504040204" pitchFamily="34" charset="0"/>
                        <a:cs typeface="Tahoma" panose="020B0604030504040204" pitchFamily="34" charset="0"/>
                      </a:rPr>
                      <m:t> = </m:t>
                    </m:r>
                    <m:r>
                      <m:rPr>
                        <m:nor/>
                      </m:rPr>
                      <a:rPr lang="es-MX" sz="1000">
                        <a:latin typeface="Tahoma" panose="020B0604030504040204" pitchFamily="34" charset="0"/>
                        <a:ea typeface="Tahoma" panose="020B0604030504040204" pitchFamily="34" charset="0"/>
                        <a:cs typeface="Tahoma" panose="020B0604030504040204" pitchFamily="34" charset="0"/>
                      </a:rPr>
                      <m:t>pasivos</m:t>
                    </m:r>
                    <m:r>
                      <m:rPr>
                        <m:nor/>
                      </m:rPr>
                      <a:rPr lang="es-MX" sz="1000">
                        <a:latin typeface="Tahoma" panose="020B0604030504040204" pitchFamily="34" charset="0"/>
                        <a:ea typeface="Tahoma" panose="020B0604030504040204" pitchFamily="34" charset="0"/>
                        <a:cs typeface="Tahoma" panose="020B0604030504040204" pitchFamily="34" charset="0"/>
                      </a:rPr>
                      <m:t> </m:t>
                    </m:r>
                    <m:r>
                      <m:rPr>
                        <m:nor/>
                      </m:rPr>
                      <a:rPr lang="es-MX" sz="1000">
                        <a:latin typeface="Tahoma" panose="020B0604030504040204" pitchFamily="34" charset="0"/>
                        <a:ea typeface="Tahoma" panose="020B0604030504040204" pitchFamily="34" charset="0"/>
                        <a:cs typeface="Tahoma" panose="020B0604030504040204" pitchFamily="34" charset="0"/>
                      </a:rPr>
                      <m:t>con</m:t>
                    </m:r>
                    <m:r>
                      <m:rPr>
                        <m:nor/>
                      </m:rPr>
                      <a:rPr lang="es-MX" sz="1000">
                        <a:latin typeface="Tahoma" panose="020B0604030504040204" pitchFamily="34" charset="0"/>
                        <a:ea typeface="Tahoma" panose="020B0604030504040204" pitchFamily="34" charset="0"/>
                        <a:cs typeface="Tahoma" panose="020B0604030504040204" pitchFamily="34" charset="0"/>
                      </a:rPr>
                      <m:t> </m:t>
                    </m:r>
                    <m:r>
                      <m:rPr>
                        <m:nor/>
                      </m:rPr>
                      <a:rPr lang="es-MX" sz="1000">
                        <a:latin typeface="Tahoma" panose="020B0604030504040204" pitchFamily="34" charset="0"/>
                        <a:ea typeface="Tahoma" panose="020B0604030504040204" pitchFamily="34" charset="0"/>
                        <a:cs typeface="Tahoma" panose="020B0604030504040204" pitchFamily="34" charset="0"/>
                      </a:rPr>
                      <m:t>terceros</m:t>
                    </m:r>
                    <m:r>
                      <m:rPr>
                        <m:nor/>
                      </m:rPr>
                      <a:rPr lang="es-MX" sz="1000">
                        <a:latin typeface="Tahoma" panose="020B0604030504040204" pitchFamily="34" charset="0"/>
                        <a:ea typeface="Tahoma" panose="020B0604030504040204" pitchFamily="34" charset="0"/>
                        <a:cs typeface="Tahoma" panose="020B0604030504040204" pitchFamily="34" charset="0"/>
                      </a:rPr>
                      <m:t> = </m:t>
                    </m:r>
                    <m:r>
                      <m:rPr>
                        <m:nor/>
                      </m:rPr>
                      <a:rPr lang="es-MX" sz="1000">
                        <a:latin typeface="Tahoma" panose="020B0604030504040204" pitchFamily="34" charset="0"/>
                        <a:ea typeface="Tahoma" panose="020B0604030504040204" pitchFamily="34" charset="0"/>
                        <a:cs typeface="Tahoma" panose="020B0604030504040204" pitchFamily="34" charset="0"/>
                      </a:rPr>
                      <m:t>obligaciones</m:t>
                    </m:r>
                    <m:r>
                      <m:rPr>
                        <m:nor/>
                      </m:rPr>
                      <a:rPr lang="es-MX" sz="1000">
                        <a:latin typeface="Tahoma" panose="020B0604030504040204" pitchFamily="34" charset="0"/>
                        <a:ea typeface="Tahoma" panose="020B0604030504040204" pitchFamily="34" charset="0"/>
                        <a:cs typeface="Tahoma" panose="020B0604030504040204" pitchFamily="34" charset="0"/>
                      </a:rPr>
                      <m:t> </m:t>
                    </m:r>
                    <m:r>
                      <m:rPr>
                        <m:nor/>
                      </m:rPr>
                      <a:rPr lang="es-MX" sz="1000">
                        <a:latin typeface="Tahoma" panose="020B0604030504040204" pitchFamily="34" charset="0"/>
                        <a:ea typeface="Tahoma" panose="020B0604030504040204" pitchFamily="34" charset="0"/>
                        <a:cs typeface="Tahoma" panose="020B0604030504040204" pitchFamily="34" charset="0"/>
                      </a:rPr>
                      <m:t>que</m:t>
                    </m:r>
                    <m:r>
                      <m:rPr>
                        <m:nor/>
                      </m:rPr>
                      <a:rPr lang="es-MX" sz="1000">
                        <a:latin typeface="Tahoma" panose="020B0604030504040204" pitchFamily="34" charset="0"/>
                        <a:ea typeface="Tahoma" panose="020B0604030504040204" pitchFamily="34" charset="0"/>
                        <a:cs typeface="Tahoma" panose="020B0604030504040204" pitchFamily="34" charset="0"/>
                      </a:rPr>
                      <m:t> </m:t>
                    </m:r>
                    <m:r>
                      <m:rPr>
                        <m:nor/>
                      </m:rPr>
                      <a:rPr lang="es-MX" sz="1000">
                        <a:latin typeface="Tahoma" panose="020B0604030504040204" pitchFamily="34" charset="0"/>
                        <a:ea typeface="Tahoma" panose="020B0604030504040204" pitchFamily="34" charset="0"/>
                        <a:cs typeface="Tahoma" panose="020B0604030504040204" pitchFamily="34" charset="0"/>
                      </a:rPr>
                      <m:t>devengan</m:t>
                    </m:r>
                    <m:r>
                      <m:rPr>
                        <m:nor/>
                      </m:rPr>
                      <a:rPr lang="es-MX" sz="1000">
                        <a:latin typeface="Tahoma" panose="020B0604030504040204" pitchFamily="34" charset="0"/>
                        <a:ea typeface="Tahoma" panose="020B0604030504040204" pitchFamily="34" charset="0"/>
                        <a:cs typeface="Tahoma" panose="020B0604030504040204" pitchFamily="34" charset="0"/>
                      </a:rPr>
                      <m:t> </m:t>
                    </m:r>
                    <m:r>
                      <m:rPr>
                        <m:nor/>
                      </m:rPr>
                      <a:rPr lang="es-MX" sz="1000">
                        <a:latin typeface="Tahoma" panose="020B0604030504040204" pitchFamily="34" charset="0"/>
                        <a:ea typeface="Tahoma" panose="020B0604030504040204" pitchFamily="34" charset="0"/>
                        <a:cs typeface="Tahoma" panose="020B0604030504040204" pitchFamily="34" charset="0"/>
                      </a:rPr>
                      <m:t>intereses</m:t>
                    </m:r>
                  </m:oMath>
                </m:oMathPara>
              </a14:m>
              <a:endParaRPr lang="es-MX" sz="1000">
                <a:latin typeface="Tahoma" panose="020B0604030504040204" pitchFamily="34" charset="0"/>
                <a:ea typeface="Tahoma" panose="020B0604030504040204" pitchFamily="34" charset="0"/>
                <a:cs typeface="Tahoma" panose="020B0604030504040204" pitchFamily="34" charset="0"/>
              </a:endParaRPr>
            </a:p>
          </xdr:txBody>
        </xdr:sp>
      </mc:Choice>
      <mc:Fallback xmlns="">
        <xdr:sp macro="" textlink="">
          <xdr:nvSpPr>
            <xdr:cNvPr id="8" name="CuadroTexto 1">
              <a:extLst>
                <a:ext uri="{FF2B5EF4-FFF2-40B4-BE49-F238E27FC236}">
                  <a16:creationId xmlns:a16="http://schemas.microsoft.com/office/drawing/2014/main" id="{9549BB52-F281-4D57-9559-4108B076902A}"/>
                </a:ext>
              </a:extLst>
            </xdr:cNvPr>
            <xdr:cNvSpPr txBox="1"/>
          </xdr:nvSpPr>
          <xdr:spPr>
            <a:xfrm>
              <a:off x="10772775" y="15462738"/>
              <a:ext cx="4747031" cy="156774"/>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000" i="0">
                  <a:latin typeface="Cambria Math" panose="02040503050406030204" pitchFamily="18" charset="0"/>
                  <a:ea typeface="Tahoma" panose="020B0604030504040204" pitchFamily="34" charset="0"/>
                  <a:cs typeface="Tahoma" panose="020B0604030504040204" pitchFamily="34" charset="0"/>
                </a:rPr>
                <a:t>"Total Deuda = pasivos con terceros = obligaciones que devengan intereses</a:t>
              </a:r>
              <a:r>
                <a:rPr lang="es-CO" sz="1000" i="0">
                  <a:latin typeface="Tahoma" panose="020B0604030504040204" pitchFamily="34" charset="0"/>
                  <a:ea typeface="Tahoma" panose="020B0604030504040204" pitchFamily="34" charset="0"/>
                  <a:cs typeface="Tahoma" panose="020B0604030504040204" pitchFamily="34" charset="0"/>
                </a:rPr>
                <a:t>"</a:t>
              </a:r>
              <a:endParaRPr lang="es-MX" sz="10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twoCellAnchor>
  <xdr:twoCellAnchor>
    <xdr:from>
      <xdr:col>7</xdr:col>
      <xdr:colOff>272561</xdr:colOff>
      <xdr:row>79</xdr:row>
      <xdr:rowOff>47625</xdr:rowOff>
    </xdr:from>
    <xdr:to>
      <xdr:col>11</xdr:col>
      <xdr:colOff>315759</xdr:colOff>
      <xdr:row>80</xdr:row>
      <xdr:rowOff>136188</xdr:rowOff>
    </xdr:to>
    <mc:AlternateContent xmlns:mc="http://schemas.openxmlformats.org/markup-compatibility/2006" xmlns:a14="http://schemas.microsoft.com/office/drawing/2010/main">
      <mc:Choice Requires="a14">
        <xdr:sp macro="" textlink="">
          <xdr:nvSpPr>
            <xdr:cNvPr id="9" name="CuadroTexto 9">
              <a:extLst>
                <a:ext uri="{FF2B5EF4-FFF2-40B4-BE49-F238E27FC236}">
                  <a16:creationId xmlns:a16="http://schemas.microsoft.com/office/drawing/2014/main" id="{6A8A3621-9B64-4DD0-A408-4D006901D325}"/>
                </a:ext>
              </a:extLst>
            </xdr:cNvPr>
            <xdr:cNvSpPr txBox="1"/>
          </xdr:nvSpPr>
          <xdr:spPr>
            <a:xfrm>
              <a:off x="10835786" y="16773525"/>
              <a:ext cx="3072148" cy="298113"/>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m:rPr>
                        <m:nor/>
                      </m:rPr>
                      <a:rPr lang="es-MX" sz="1000" b="0" i="0">
                        <a:latin typeface="Tahoma" panose="020B0604030504040204" pitchFamily="34" charset="0"/>
                        <a:ea typeface="Tahoma" panose="020B0604030504040204" pitchFamily="34" charset="0"/>
                        <a:cs typeface="Tahoma" panose="020B0604030504040204" pitchFamily="34" charset="0"/>
                      </a:rPr>
                      <m:t>Apalancamiento</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financiero</m:t>
                    </m:r>
                    <m:r>
                      <m:rPr>
                        <m:nor/>
                      </m:rPr>
                      <a:rPr lang="es-MX" sz="1000" b="0" i="0">
                        <a:latin typeface="Tahoma" panose="020B0604030504040204" pitchFamily="34" charset="0"/>
                        <a:ea typeface="Tahoma" panose="020B0604030504040204" pitchFamily="34" charset="0"/>
                        <a:cs typeface="Tahoma" panose="020B0604030504040204" pitchFamily="34" charset="0"/>
                      </a:rPr>
                      <m:t> = </m:t>
                    </m:r>
                    <m:f>
                      <m:fPr>
                        <m:ctrlPr>
                          <a:rPr lang="es-MX" sz="1000" b="0" i="1">
                            <a:latin typeface="Cambria Math" panose="02040503050406030204" pitchFamily="18" charset="0"/>
                          </a:rPr>
                        </m:ctrlPr>
                      </m:fPr>
                      <m:num>
                        <m:r>
                          <m:rPr>
                            <m:nor/>
                          </m:rPr>
                          <a:rPr lang="es-MX" sz="1000" b="0" i="0">
                            <a:latin typeface="Tahoma" panose="020B0604030504040204" pitchFamily="34" charset="0"/>
                            <a:ea typeface="Tahoma" panose="020B0604030504040204" pitchFamily="34" charset="0"/>
                            <a:cs typeface="Tahoma" panose="020B0604030504040204" pitchFamily="34" charset="0"/>
                          </a:rPr>
                          <m:t>Prom</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Total</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Deuda</m:t>
                        </m:r>
                      </m:num>
                      <m:den>
                        <m:r>
                          <m:rPr>
                            <m:nor/>
                          </m:rPr>
                          <a:rPr lang="es-MX" sz="1000" b="0" i="0">
                            <a:latin typeface="Tahoma" panose="020B0604030504040204" pitchFamily="34" charset="0"/>
                            <a:ea typeface="Tahoma" panose="020B0604030504040204" pitchFamily="34" charset="0"/>
                            <a:cs typeface="Tahoma" panose="020B0604030504040204" pitchFamily="34" charset="0"/>
                          </a:rPr>
                          <m:t>Prom</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Patrimonio</m:t>
                        </m:r>
                      </m:den>
                    </m:f>
                  </m:oMath>
                </m:oMathPara>
              </a14:m>
              <a:endParaRPr lang="es-CO" sz="1000">
                <a:latin typeface="Tahoma" panose="020B0604030504040204" pitchFamily="34" charset="0"/>
                <a:ea typeface="Tahoma" panose="020B0604030504040204" pitchFamily="34" charset="0"/>
                <a:cs typeface="Tahoma" panose="020B0604030504040204" pitchFamily="34" charset="0"/>
              </a:endParaRPr>
            </a:p>
          </xdr:txBody>
        </xdr:sp>
      </mc:Choice>
      <mc:Fallback xmlns="">
        <xdr:sp macro="" textlink="">
          <xdr:nvSpPr>
            <xdr:cNvPr id="9" name="CuadroTexto 9">
              <a:extLst>
                <a:ext uri="{FF2B5EF4-FFF2-40B4-BE49-F238E27FC236}">
                  <a16:creationId xmlns:a16="http://schemas.microsoft.com/office/drawing/2014/main" id="{6A8A3621-9B64-4DD0-A408-4D006901D325}"/>
                </a:ext>
              </a:extLst>
            </xdr:cNvPr>
            <xdr:cNvSpPr txBox="1"/>
          </xdr:nvSpPr>
          <xdr:spPr>
            <a:xfrm>
              <a:off x="10835786" y="16773525"/>
              <a:ext cx="3072148" cy="298113"/>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000" b="0" i="0">
                  <a:latin typeface="Cambria Math" panose="02040503050406030204" pitchFamily="18" charset="0"/>
                  <a:ea typeface="Tahoma" panose="020B0604030504040204" pitchFamily="34" charset="0"/>
                  <a:cs typeface="Tahoma" panose="020B0604030504040204" pitchFamily="34" charset="0"/>
                </a:rPr>
                <a:t>"Apalancamiento financiero = " </a:t>
              </a:r>
              <a:r>
                <a:rPr lang="es-MX" sz="1000" b="0" i="0">
                  <a:latin typeface="Tahoma" panose="020B0604030504040204" pitchFamily="34" charset="0"/>
                  <a:ea typeface="Tahoma" panose="020B0604030504040204" pitchFamily="34" charset="0"/>
                  <a:cs typeface="Tahoma" panose="020B0604030504040204" pitchFamily="34" charset="0"/>
                </a:rPr>
                <a:t> "Prom. Total Deuda</a:t>
              </a:r>
              <a:r>
                <a:rPr lang="es-MX" sz="1000" b="0" i="0">
                  <a:latin typeface="Cambria Math" panose="02040503050406030204" pitchFamily="18" charset="0"/>
                  <a:ea typeface="Tahoma" panose="020B0604030504040204" pitchFamily="34" charset="0"/>
                  <a:cs typeface="Tahoma" panose="020B0604030504040204" pitchFamily="34" charset="0"/>
                </a:rPr>
                <a:t>" /"</a:t>
              </a:r>
              <a:r>
                <a:rPr lang="es-MX" sz="1000" b="0" i="0">
                  <a:latin typeface="Tahoma" panose="020B0604030504040204" pitchFamily="34" charset="0"/>
                  <a:ea typeface="Tahoma" panose="020B0604030504040204" pitchFamily="34" charset="0"/>
                  <a:cs typeface="Tahoma" panose="020B0604030504040204" pitchFamily="34" charset="0"/>
                </a:rPr>
                <a:t>Prom. Patrimonio</a:t>
              </a:r>
              <a:r>
                <a:rPr lang="es-MX" sz="1000" b="0" i="0">
                  <a:latin typeface="Cambria Math" panose="02040503050406030204" pitchFamily="18" charset="0"/>
                  <a:ea typeface="Tahoma" panose="020B0604030504040204" pitchFamily="34" charset="0"/>
                  <a:cs typeface="Tahoma" panose="020B0604030504040204" pitchFamily="34" charset="0"/>
                </a:rPr>
                <a:t>" </a:t>
              </a:r>
              <a:endParaRPr lang="es-CO" sz="10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twoCellAnchor>
  <xdr:twoCellAnchor>
    <xdr:from>
      <xdr:col>7</xdr:col>
      <xdr:colOff>314324</xdr:colOff>
      <xdr:row>81</xdr:row>
      <xdr:rowOff>106973</xdr:rowOff>
    </xdr:from>
    <xdr:to>
      <xdr:col>10</xdr:col>
      <xdr:colOff>360703</xdr:colOff>
      <xdr:row>83</xdr:row>
      <xdr:rowOff>38712</xdr:rowOff>
    </xdr:to>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E2EE4BC8-90C8-4EEC-9984-05438B32E521}"/>
                </a:ext>
              </a:extLst>
            </xdr:cNvPr>
            <xdr:cNvSpPr txBox="1"/>
          </xdr:nvSpPr>
          <xdr:spPr>
            <a:xfrm>
              <a:off x="10877549" y="17251973"/>
              <a:ext cx="2313329" cy="350839"/>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m:rPr>
                        <m:nor/>
                      </m:rPr>
                      <a:rPr lang="es-MX" sz="1000" b="0" i="0">
                        <a:latin typeface="Tahoma" panose="020B0604030504040204" pitchFamily="34" charset="0"/>
                        <a:ea typeface="Tahoma" panose="020B0604030504040204" pitchFamily="34" charset="0"/>
                        <a:cs typeface="Tahoma" panose="020B0604030504040204" pitchFamily="34" charset="0"/>
                      </a:rPr>
                      <m:t>Cobertura</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de</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intereses</m:t>
                    </m:r>
                    <m:r>
                      <m:rPr>
                        <m:nor/>
                      </m:rPr>
                      <a:rPr lang="es-MX" sz="1000" b="0" i="0">
                        <a:latin typeface="Tahoma" panose="020B0604030504040204" pitchFamily="34" charset="0"/>
                        <a:ea typeface="Tahoma" panose="020B0604030504040204" pitchFamily="34" charset="0"/>
                        <a:cs typeface="Tahoma" panose="020B0604030504040204" pitchFamily="34" charset="0"/>
                      </a:rPr>
                      <m:t> = </m:t>
                    </m:r>
                    <m:f>
                      <m:fPr>
                        <m:ctrlPr>
                          <a:rPr lang="es-MX" sz="1000" b="0" i="1">
                            <a:latin typeface="Cambria Math" panose="02040503050406030204" pitchFamily="18" charset="0"/>
                          </a:rPr>
                        </m:ctrlPr>
                      </m:fPr>
                      <m:num>
                        <m:r>
                          <m:rPr>
                            <m:nor/>
                          </m:rPr>
                          <a:rPr lang="es-MX" sz="1000" b="0" i="0">
                            <a:latin typeface="Tahoma" panose="020B0604030504040204" pitchFamily="34" charset="0"/>
                            <a:ea typeface="Tahoma" panose="020B0604030504040204" pitchFamily="34" charset="0"/>
                            <a:cs typeface="Tahoma" panose="020B0604030504040204" pitchFamily="34" charset="0"/>
                          </a:rPr>
                          <m:t>EBIT</m:t>
                        </m:r>
                      </m:num>
                      <m:den>
                        <m:r>
                          <m:rPr>
                            <m:nor/>
                          </m:rPr>
                          <a:rPr lang="es-MX" sz="1000" b="0" i="0">
                            <a:latin typeface="Tahoma" panose="020B0604030504040204" pitchFamily="34" charset="0"/>
                            <a:ea typeface="Tahoma" panose="020B0604030504040204" pitchFamily="34" charset="0"/>
                            <a:cs typeface="Tahoma" panose="020B0604030504040204" pitchFamily="34" charset="0"/>
                          </a:rPr>
                          <m:t>Intereses</m:t>
                        </m:r>
                      </m:den>
                    </m:f>
                  </m:oMath>
                </m:oMathPara>
              </a14:m>
              <a:endParaRPr lang="es-CO" sz="1000">
                <a:latin typeface="Tahoma" panose="020B0604030504040204" pitchFamily="34" charset="0"/>
                <a:ea typeface="Tahoma" panose="020B0604030504040204" pitchFamily="34" charset="0"/>
                <a:cs typeface="Tahoma" panose="020B0604030504040204" pitchFamily="34" charset="0"/>
              </a:endParaRPr>
            </a:p>
          </xdr:txBody>
        </xdr:sp>
      </mc:Choice>
      <mc:Fallback xmlns="">
        <xdr:sp macro="" textlink="">
          <xdr:nvSpPr>
            <xdr:cNvPr id="10" name="CuadroTexto 9">
              <a:extLst>
                <a:ext uri="{FF2B5EF4-FFF2-40B4-BE49-F238E27FC236}">
                  <a16:creationId xmlns:a16="http://schemas.microsoft.com/office/drawing/2014/main" id="{E2EE4BC8-90C8-4EEC-9984-05438B32E521}"/>
                </a:ext>
              </a:extLst>
            </xdr:cNvPr>
            <xdr:cNvSpPr txBox="1"/>
          </xdr:nvSpPr>
          <xdr:spPr>
            <a:xfrm>
              <a:off x="10877549" y="17251973"/>
              <a:ext cx="2313329" cy="350839"/>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000" b="0" i="0">
                  <a:latin typeface="Cambria Math" panose="02040503050406030204" pitchFamily="18" charset="0"/>
                  <a:ea typeface="Tahoma" panose="020B0604030504040204" pitchFamily="34" charset="0"/>
                  <a:cs typeface="Tahoma" panose="020B0604030504040204" pitchFamily="34" charset="0"/>
                </a:rPr>
                <a:t>"Cobertura de intereses = " </a:t>
              </a:r>
              <a:r>
                <a:rPr lang="es-MX" sz="1000" b="0" i="0">
                  <a:latin typeface="Tahoma" panose="020B0604030504040204" pitchFamily="34" charset="0"/>
                  <a:ea typeface="Tahoma" panose="020B0604030504040204" pitchFamily="34" charset="0"/>
                  <a:cs typeface="Tahoma" panose="020B0604030504040204" pitchFamily="34" charset="0"/>
                </a:rPr>
                <a:t> "EBIT</a:t>
              </a:r>
              <a:r>
                <a:rPr lang="es-MX" sz="1000" b="0" i="0">
                  <a:latin typeface="Cambria Math" panose="02040503050406030204" pitchFamily="18" charset="0"/>
                  <a:ea typeface="Tahoma" panose="020B0604030504040204" pitchFamily="34" charset="0"/>
                  <a:cs typeface="Tahoma" panose="020B0604030504040204" pitchFamily="34" charset="0"/>
                </a:rPr>
                <a:t>" /"</a:t>
              </a:r>
              <a:r>
                <a:rPr lang="es-MX" sz="1000" b="0" i="0">
                  <a:latin typeface="Tahoma" panose="020B0604030504040204" pitchFamily="34" charset="0"/>
                  <a:ea typeface="Tahoma" panose="020B0604030504040204" pitchFamily="34" charset="0"/>
                  <a:cs typeface="Tahoma" panose="020B0604030504040204" pitchFamily="34" charset="0"/>
                </a:rPr>
                <a:t>Intereses</a:t>
              </a:r>
              <a:r>
                <a:rPr lang="es-MX" sz="1000" b="0" i="0">
                  <a:latin typeface="Cambria Math" panose="02040503050406030204" pitchFamily="18" charset="0"/>
                  <a:ea typeface="Tahoma" panose="020B0604030504040204" pitchFamily="34" charset="0"/>
                  <a:cs typeface="Tahoma" panose="020B0604030504040204" pitchFamily="34" charset="0"/>
                </a:rPr>
                <a:t>" </a:t>
              </a:r>
              <a:endParaRPr lang="es-CO" sz="10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twoCellAnchor>
  <xdr:twoCellAnchor>
    <xdr:from>
      <xdr:col>7</xdr:col>
      <xdr:colOff>381000</xdr:colOff>
      <xdr:row>87</xdr:row>
      <xdr:rowOff>114300</xdr:rowOff>
    </xdr:from>
    <xdr:to>
      <xdr:col>11</xdr:col>
      <xdr:colOff>21854</xdr:colOff>
      <xdr:row>89</xdr:row>
      <xdr:rowOff>46232</xdr:rowOff>
    </xdr:to>
    <mc:AlternateContent xmlns:mc="http://schemas.openxmlformats.org/markup-compatibility/2006" xmlns:a14="http://schemas.microsoft.com/office/drawing/2010/main">
      <mc:Choice Requires="a14">
        <xdr:sp macro="" textlink="">
          <xdr:nvSpPr>
            <xdr:cNvPr id="11" name="CuadroTexto 9">
              <a:extLst>
                <a:ext uri="{FF2B5EF4-FFF2-40B4-BE49-F238E27FC236}">
                  <a16:creationId xmlns:a16="http://schemas.microsoft.com/office/drawing/2014/main" id="{536B8DFE-394B-4B08-9D1A-5E924089069B}"/>
                </a:ext>
              </a:extLst>
            </xdr:cNvPr>
            <xdr:cNvSpPr txBox="1"/>
          </xdr:nvSpPr>
          <xdr:spPr>
            <a:xfrm>
              <a:off x="10944225" y="18516600"/>
              <a:ext cx="2669804" cy="351032"/>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m:rPr>
                        <m:nor/>
                      </m:rPr>
                      <a:rPr lang="es-MX" sz="1000" b="0" i="0">
                        <a:latin typeface="Tahoma" panose="020B0604030504040204" pitchFamily="34" charset="0"/>
                        <a:ea typeface="Tahoma" panose="020B0604030504040204" pitchFamily="34" charset="0"/>
                        <a:cs typeface="Tahoma" panose="020B0604030504040204" pitchFamily="34" charset="0"/>
                      </a:rPr>
                      <m:t>Impacto</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de</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la</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carga</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finaniciera</m:t>
                    </m:r>
                    <m:r>
                      <m:rPr>
                        <m:nor/>
                      </m:rPr>
                      <a:rPr lang="es-MX" sz="1000" b="0" i="0">
                        <a:latin typeface="Tahoma" panose="020B0604030504040204" pitchFamily="34" charset="0"/>
                        <a:ea typeface="Tahoma" panose="020B0604030504040204" pitchFamily="34" charset="0"/>
                        <a:cs typeface="Tahoma" panose="020B0604030504040204" pitchFamily="34" charset="0"/>
                      </a:rPr>
                      <m:t> = </m:t>
                    </m:r>
                    <m:f>
                      <m:fPr>
                        <m:ctrlPr>
                          <a:rPr lang="es-MX" sz="1000" b="0" i="1">
                            <a:latin typeface="Cambria Math" panose="02040503050406030204" pitchFamily="18" charset="0"/>
                          </a:rPr>
                        </m:ctrlPr>
                      </m:fPr>
                      <m:num>
                        <m:r>
                          <m:rPr>
                            <m:nor/>
                          </m:rPr>
                          <a:rPr lang="es-MX" sz="1000" b="0" i="0">
                            <a:latin typeface="Tahoma" panose="020B0604030504040204" pitchFamily="34" charset="0"/>
                            <a:ea typeface="Tahoma" panose="020B0604030504040204" pitchFamily="34" charset="0"/>
                            <a:cs typeface="Tahoma" panose="020B0604030504040204" pitchFamily="34" charset="0"/>
                          </a:rPr>
                          <m:t>Intereses</m:t>
                        </m:r>
                      </m:num>
                      <m:den>
                        <m:r>
                          <m:rPr>
                            <m:nor/>
                          </m:rPr>
                          <a:rPr lang="es-MX" sz="1000" b="0" i="0">
                            <a:latin typeface="Tahoma" panose="020B0604030504040204" pitchFamily="34" charset="0"/>
                            <a:ea typeface="Tahoma" panose="020B0604030504040204" pitchFamily="34" charset="0"/>
                            <a:cs typeface="Tahoma" panose="020B0604030504040204" pitchFamily="34" charset="0"/>
                          </a:rPr>
                          <m:t>Ventas</m:t>
                        </m:r>
                      </m:den>
                    </m:f>
                  </m:oMath>
                </m:oMathPara>
              </a14:m>
              <a:endParaRPr lang="es-CO" sz="1000">
                <a:latin typeface="Tahoma" panose="020B0604030504040204" pitchFamily="34" charset="0"/>
                <a:ea typeface="Tahoma" panose="020B0604030504040204" pitchFamily="34" charset="0"/>
                <a:cs typeface="Tahoma" panose="020B0604030504040204" pitchFamily="34" charset="0"/>
              </a:endParaRPr>
            </a:p>
          </xdr:txBody>
        </xdr:sp>
      </mc:Choice>
      <mc:Fallback xmlns="">
        <xdr:sp macro="" textlink="">
          <xdr:nvSpPr>
            <xdr:cNvPr id="11" name="CuadroTexto 9">
              <a:extLst>
                <a:ext uri="{FF2B5EF4-FFF2-40B4-BE49-F238E27FC236}">
                  <a16:creationId xmlns:a16="http://schemas.microsoft.com/office/drawing/2014/main" id="{536B8DFE-394B-4B08-9D1A-5E924089069B}"/>
                </a:ext>
              </a:extLst>
            </xdr:cNvPr>
            <xdr:cNvSpPr txBox="1"/>
          </xdr:nvSpPr>
          <xdr:spPr>
            <a:xfrm>
              <a:off x="10944225" y="18516600"/>
              <a:ext cx="2669804" cy="351032"/>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000" b="0" i="0">
                  <a:latin typeface="Cambria Math" panose="02040503050406030204" pitchFamily="18" charset="0"/>
                  <a:ea typeface="Tahoma" panose="020B0604030504040204" pitchFamily="34" charset="0"/>
                  <a:cs typeface="Tahoma" panose="020B0604030504040204" pitchFamily="34" charset="0"/>
                </a:rPr>
                <a:t>"Impacto de la carga finaniciera = " </a:t>
              </a:r>
              <a:r>
                <a:rPr lang="es-MX" sz="1000" b="0" i="0">
                  <a:latin typeface="Tahoma" panose="020B0604030504040204" pitchFamily="34" charset="0"/>
                  <a:ea typeface="Tahoma" panose="020B0604030504040204" pitchFamily="34" charset="0"/>
                  <a:cs typeface="Tahoma" panose="020B0604030504040204" pitchFamily="34" charset="0"/>
                </a:rPr>
                <a:t> "Intereses</a:t>
              </a:r>
              <a:r>
                <a:rPr lang="es-MX" sz="1000" b="0" i="0">
                  <a:latin typeface="Cambria Math" panose="02040503050406030204" pitchFamily="18" charset="0"/>
                  <a:ea typeface="Tahoma" panose="020B0604030504040204" pitchFamily="34" charset="0"/>
                  <a:cs typeface="Tahoma" panose="020B0604030504040204" pitchFamily="34" charset="0"/>
                </a:rPr>
                <a:t>" /"</a:t>
              </a:r>
              <a:r>
                <a:rPr lang="es-MX" sz="1000" b="0" i="0">
                  <a:latin typeface="Tahoma" panose="020B0604030504040204" pitchFamily="34" charset="0"/>
                  <a:ea typeface="Tahoma" panose="020B0604030504040204" pitchFamily="34" charset="0"/>
                  <a:cs typeface="Tahoma" panose="020B0604030504040204" pitchFamily="34" charset="0"/>
                </a:rPr>
                <a:t>Ventas</a:t>
              </a:r>
              <a:r>
                <a:rPr lang="es-MX" sz="1000" b="0" i="0">
                  <a:latin typeface="Cambria Math" panose="02040503050406030204" pitchFamily="18" charset="0"/>
                  <a:ea typeface="Tahoma" panose="020B0604030504040204" pitchFamily="34" charset="0"/>
                  <a:cs typeface="Tahoma" panose="020B0604030504040204" pitchFamily="34" charset="0"/>
                </a:rPr>
                <a:t>" </a:t>
              </a:r>
              <a:endParaRPr lang="es-CO" sz="10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twoCellAnchor>
  <xdr:twoCellAnchor>
    <xdr:from>
      <xdr:col>7</xdr:col>
      <xdr:colOff>381000</xdr:colOff>
      <xdr:row>76</xdr:row>
      <xdr:rowOff>151668</xdr:rowOff>
    </xdr:from>
    <xdr:to>
      <xdr:col>11</xdr:col>
      <xdr:colOff>154566</xdr:colOff>
      <xdr:row>78</xdr:row>
      <xdr:rowOff>17492</xdr:rowOff>
    </xdr:to>
    <mc:AlternateContent xmlns:mc="http://schemas.openxmlformats.org/markup-compatibility/2006" xmlns:a14="http://schemas.microsoft.com/office/drawing/2010/main">
      <mc:Choice Requires="a14">
        <xdr:sp macro="" textlink="">
          <xdr:nvSpPr>
            <xdr:cNvPr id="12" name="CuadroTexto 9">
              <a:extLst>
                <a:ext uri="{FF2B5EF4-FFF2-40B4-BE49-F238E27FC236}">
                  <a16:creationId xmlns:a16="http://schemas.microsoft.com/office/drawing/2014/main" id="{A85228E9-3938-4D06-B133-F18915BA3CA6}"/>
                </a:ext>
              </a:extLst>
            </xdr:cNvPr>
            <xdr:cNvSpPr txBox="1"/>
          </xdr:nvSpPr>
          <xdr:spPr>
            <a:xfrm>
              <a:off x="10944225" y="16248918"/>
              <a:ext cx="2802516" cy="284924"/>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m:rPr>
                        <m:nor/>
                      </m:rPr>
                      <a:rPr lang="es-MX" sz="1000" b="0" i="0">
                        <a:latin typeface="Tahoma" panose="020B0604030504040204" pitchFamily="34" charset="0"/>
                        <a:ea typeface="Tahoma" panose="020B0604030504040204" pitchFamily="34" charset="0"/>
                        <a:cs typeface="Tahoma" panose="020B0604030504040204" pitchFamily="34" charset="0"/>
                      </a:rPr>
                      <m:t>Apalancamiento</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financiero</m:t>
                    </m:r>
                    <m:r>
                      <m:rPr>
                        <m:nor/>
                      </m:rPr>
                      <a:rPr lang="es-MX" sz="1000" b="0" i="0">
                        <a:latin typeface="Tahoma" panose="020B0604030504040204" pitchFamily="34" charset="0"/>
                        <a:ea typeface="Tahoma" panose="020B0604030504040204" pitchFamily="34" charset="0"/>
                        <a:cs typeface="Tahoma" panose="020B0604030504040204" pitchFamily="34" charset="0"/>
                      </a:rPr>
                      <m:t> = </m:t>
                    </m:r>
                    <m:f>
                      <m:fPr>
                        <m:ctrlPr>
                          <a:rPr lang="es-MX" sz="1000" b="0" i="1">
                            <a:latin typeface="Cambria Math" panose="02040503050406030204" pitchFamily="18" charset="0"/>
                          </a:rPr>
                        </m:ctrlPr>
                      </m:fPr>
                      <m:num>
                        <m:r>
                          <m:rPr>
                            <m:nor/>
                          </m:rPr>
                          <a:rPr lang="es-MX" sz="1000" b="0" i="0" kern="1200">
                            <a:solidFill>
                              <a:schemeClr val="tx1"/>
                            </a:solidFill>
                            <a:effectLst/>
                            <a:latin typeface="+mn-lt"/>
                            <a:ea typeface="+mn-ea"/>
                            <a:cs typeface="+mn-cs"/>
                          </a:rPr>
                          <m:t>Prom</m:t>
                        </m:r>
                        <m:r>
                          <m:rPr>
                            <m:nor/>
                          </m:rPr>
                          <a:rPr lang="es-MX" sz="1000" b="0" i="0" kern="1200">
                            <a:solidFill>
                              <a:schemeClr val="tx1"/>
                            </a:solidFill>
                            <a:effectLst/>
                            <a:latin typeface="+mn-lt"/>
                            <a:ea typeface="+mn-ea"/>
                            <a:cs typeface="+mn-cs"/>
                          </a:rPr>
                          <m:t>. </m:t>
                        </m:r>
                        <m:r>
                          <m:rPr>
                            <m:nor/>
                          </m:rPr>
                          <a:rPr lang="es-MX" sz="1000" b="0" i="0" kern="1200">
                            <a:solidFill>
                              <a:schemeClr val="tx1"/>
                            </a:solidFill>
                            <a:effectLst/>
                            <a:latin typeface="+mn-lt"/>
                            <a:ea typeface="+mn-ea"/>
                            <a:cs typeface="+mn-cs"/>
                          </a:rPr>
                          <m:t>Pasivo</m:t>
                        </m:r>
                        <m:r>
                          <m:rPr>
                            <m:nor/>
                          </m:rPr>
                          <a:rPr lang="es-MX" sz="1000" b="0" i="0" kern="1200">
                            <a:solidFill>
                              <a:schemeClr val="tx1"/>
                            </a:solidFill>
                            <a:effectLst/>
                            <a:latin typeface="+mn-lt"/>
                            <a:ea typeface="+mn-ea"/>
                            <a:cs typeface="+mn-cs"/>
                          </a:rPr>
                          <m:t> </m:t>
                        </m:r>
                        <m:r>
                          <m:rPr>
                            <m:nor/>
                          </m:rPr>
                          <a:rPr lang="es-MX" sz="1000" b="0" i="0" kern="1200">
                            <a:solidFill>
                              <a:schemeClr val="tx1"/>
                            </a:solidFill>
                            <a:effectLst/>
                            <a:latin typeface="+mn-lt"/>
                            <a:ea typeface="+mn-ea"/>
                            <a:cs typeface="+mn-cs"/>
                          </a:rPr>
                          <m:t>Total</m:t>
                        </m:r>
                      </m:num>
                      <m:den>
                        <m:r>
                          <m:rPr>
                            <m:nor/>
                          </m:rPr>
                          <a:rPr lang="es-MX" sz="1000" b="0" i="0">
                            <a:latin typeface="Tahoma" panose="020B0604030504040204" pitchFamily="34" charset="0"/>
                            <a:ea typeface="Tahoma" panose="020B0604030504040204" pitchFamily="34" charset="0"/>
                            <a:cs typeface="Tahoma" panose="020B0604030504040204" pitchFamily="34" charset="0"/>
                          </a:rPr>
                          <m:t>Prom</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Patrimonio</m:t>
                        </m:r>
                      </m:den>
                    </m:f>
                  </m:oMath>
                </m:oMathPara>
              </a14:m>
              <a:endParaRPr lang="es-CO" sz="1000">
                <a:latin typeface="Tahoma" panose="020B0604030504040204" pitchFamily="34" charset="0"/>
                <a:ea typeface="Tahoma" panose="020B0604030504040204" pitchFamily="34" charset="0"/>
                <a:cs typeface="Tahoma" panose="020B0604030504040204" pitchFamily="34" charset="0"/>
              </a:endParaRPr>
            </a:p>
          </xdr:txBody>
        </xdr:sp>
      </mc:Choice>
      <mc:Fallback xmlns="">
        <xdr:sp macro="" textlink="">
          <xdr:nvSpPr>
            <xdr:cNvPr id="12" name="CuadroTexto 9">
              <a:extLst>
                <a:ext uri="{FF2B5EF4-FFF2-40B4-BE49-F238E27FC236}">
                  <a16:creationId xmlns:a16="http://schemas.microsoft.com/office/drawing/2014/main" id="{A85228E9-3938-4D06-B133-F18915BA3CA6}"/>
                </a:ext>
              </a:extLst>
            </xdr:cNvPr>
            <xdr:cNvSpPr txBox="1"/>
          </xdr:nvSpPr>
          <xdr:spPr>
            <a:xfrm>
              <a:off x="10944225" y="16248918"/>
              <a:ext cx="2802516" cy="284924"/>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000" b="0" i="0">
                  <a:latin typeface="Cambria Math" panose="02040503050406030204" pitchFamily="18" charset="0"/>
                  <a:ea typeface="Tahoma" panose="020B0604030504040204" pitchFamily="34" charset="0"/>
                  <a:cs typeface="Tahoma" panose="020B0604030504040204" pitchFamily="34" charset="0"/>
                </a:rPr>
                <a:t>"Apalancamiento financiero = " </a:t>
              </a:r>
              <a:r>
                <a:rPr lang="es-MX" sz="1000" b="0" i="0" kern="1200">
                  <a:solidFill>
                    <a:schemeClr val="tx1"/>
                  </a:solidFill>
                  <a:effectLst/>
                  <a:latin typeface="+mn-lt"/>
                  <a:ea typeface="+mn-ea"/>
                  <a:cs typeface="+mn-cs"/>
                </a:rPr>
                <a:t> "Prom. Pasivo Total</a:t>
              </a:r>
              <a:r>
                <a:rPr lang="es-MX" sz="1000" b="0" i="0" kern="1200">
                  <a:solidFill>
                    <a:schemeClr val="tx1"/>
                  </a:solidFill>
                  <a:effectLst/>
                  <a:latin typeface="Cambria Math" panose="02040503050406030204" pitchFamily="18" charset="0"/>
                  <a:ea typeface="+mn-ea"/>
                  <a:cs typeface="+mn-cs"/>
                </a:rPr>
                <a:t>" /"</a:t>
              </a:r>
              <a:r>
                <a:rPr lang="es-MX" sz="1000" b="0" i="0">
                  <a:latin typeface="Tahoma" panose="020B0604030504040204" pitchFamily="34" charset="0"/>
                  <a:ea typeface="Tahoma" panose="020B0604030504040204" pitchFamily="34" charset="0"/>
                  <a:cs typeface="Tahoma" panose="020B0604030504040204" pitchFamily="34" charset="0"/>
                </a:rPr>
                <a:t>Prom. Patrimonio</a:t>
              </a:r>
              <a:r>
                <a:rPr lang="es-MX" sz="1000" b="0" i="0">
                  <a:latin typeface="Cambria Math" panose="02040503050406030204" pitchFamily="18" charset="0"/>
                  <a:ea typeface="Tahoma" panose="020B0604030504040204" pitchFamily="34" charset="0"/>
                  <a:cs typeface="Tahoma" panose="020B0604030504040204" pitchFamily="34" charset="0"/>
                </a:rPr>
                <a:t>" </a:t>
              </a:r>
              <a:endParaRPr lang="es-CO" sz="10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twoCellAnchor>
  <xdr:twoCellAnchor>
    <xdr:from>
      <xdr:col>7</xdr:col>
      <xdr:colOff>314324</xdr:colOff>
      <xdr:row>84</xdr:row>
      <xdr:rowOff>18317</xdr:rowOff>
    </xdr:from>
    <xdr:to>
      <xdr:col>10</xdr:col>
      <xdr:colOff>360703</xdr:colOff>
      <xdr:row>85</xdr:row>
      <xdr:rowOff>118576</xdr:rowOff>
    </xdr:to>
    <mc:AlternateContent xmlns:mc="http://schemas.openxmlformats.org/markup-compatibility/2006" xmlns:a14="http://schemas.microsoft.com/office/drawing/2010/main">
      <mc:Choice Requires="a14">
        <xdr:sp macro="" textlink="">
          <xdr:nvSpPr>
            <xdr:cNvPr id="13" name="CuadroTexto 9">
              <a:extLst>
                <a:ext uri="{FF2B5EF4-FFF2-40B4-BE49-F238E27FC236}">
                  <a16:creationId xmlns:a16="http://schemas.microsoft.com/office/drawing/2014/main" id="{38201B57-A517-4188-A099-C460B0632D28}"/>
                </a:ext>
              </a:extLst>
            </xdr:cNvPr>
            <xdr:cNvSpPr txBox="1"/>
          </xdr:nvSpPr>
          <xdr:spPr>
            <a:xfrm>
              <a:off x="10877549" y="17791967"/>
              <a:ext cx="2313329" cy="309809"/>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m:rPr>
                        <m:nor/>
                      </m:rPr>
                      <a:rPr lang="es-MX" sz="1000" b="0" i="0">
                        <a:latin typeface="Tahoma" panose="020B0604030504040204" pitchFamily="34" charset="0"/>
                        <a:ea typeface="Tahoma" panose="020B0604030504040204" pitchFamily="34" charset="0"/>
                        <a:cs typeface="Tahoma" panose="020B0604030504040204" pitchFamily="34" charset="0"/>
                      </a:rPr>
                      <m:t>Cobertura</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de</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intereses</m:t>
                    </m:r>
                    <m:r>
                      <m:rPr>
                        <m:nor/>
                      </m:rPr>
                      <a:rPr lang="es-MX" sz="1000" b="0" i="0">
                        <a:latin typeface="Tahoma" panose="020B0604030504040204" pitchFamily="34" charset="0"/>
                        <a:ea typeface="Tahoma" panose="020B0604030504040204" pitchFamily="34" charset="0"/>
                        <a:cs typeface="Tahoma" panose="020B0604030504040204" pitchFamily="34" charset="0"/>
                      </a:rPr>
                      <m:t> = </m:t>
                    </m:r>
                    <m:f>
                      <m:fPr>
                        <m:ctrlPr>
                          <a:rPr lang="es-MX" sz="1000" b="0" i="1">
                            <a:latin typeface="Cambria Math" panose="02040503050406030204" pitchFamily="18" charset="0"/>
                          </a:rPr>
                        </m:ctrlPr>
                      </m:fPr>
                      <m:num>
                        <m:r>
                          <m:rPr>
                            <m:nor/>
                          </m:rPr>
                          <a:rPr lang="es-MX" sz="1000" b="0" i="0">
                            <a:latin typeface="Tahoma" panose="020B0604030504040204" pitchFamily="34" charset="0"/>
                            <a:ea typeface="Tahoma" panose="020B0604030504040204" pitchFamily="34" charset="0"/>
                            <a:cs typeface="Tahoma" panose="020B0604030504040204" pitchFamily="34" charset="0"/>
                          </a:rPr>
                          <m:t>EBITDA</m:t>
                        </m:r>
                      </m:num>
                      <m:den>
                        <m:r>
                          <m:rPr>
                            <m:nor/>
                          </m:rPr>
                          <a:rPr lang="es-MX" sz="1000" b="0" i="0">
                            <a:latin typeface="Tahoma" panose="020B0604030504040204" pitchFamily="34" charset="0"/>
                            <a:ea typeface="Tahoma" panose="020B0604030504040204" pitchFamily="34" charset="0"/>
                            <a:cs typeface="Tahoma" panose="020B0604030504040204" pitchFamily="34" charset="0"/>
                          </a:rPr>
                          <m:t>Intereses</m:t>
                        </m:r>
                      </m:den>
                    </m:f>
                  </m:oMath>
                </m:oMathPara>
              </a14:m>
              <a:endParaRPr lang="es-CO" sz="1000">
                <a:latin typeface="Tahoma" panose="020B0604030504040204" pitchFamily="34" charset="0"/>
                <a:ea typeface="Tahoma" panose="020B0604030504040204" pitchFamily="34" charset="0"/>
                <a:cs typeface="Tahoma" panose="020B0604030504040204" pitchFamily="34" charset="0"/>
              </a:endParaRPr>
            </a:p>
          </xdr:txBody>
        </xdr:sp>
      </mc:Choice>
      <mc:Fallback xmlns="">
        <xdr:sp macro="" textlink="">
          <xdr:nvSpPr>
            <xdr:cNvPr id="13" name="CuadroTexto 9">
              <a:extLst>
                <a:ext uri="{FF2B5EF4-FFF2-40B4-BE49-F238E27FC236}">
                  <a16:creationId xmlns:a16="http://schemas.microsoft.com/office/drawing/2014/main" id="{38201B57-A517-4188-A099-C460B0632D28}"/>
                </a:ext>
              </a:extLst>
            </xdr:cNvPr>
            <xdr:cNvSpPr txBox="1"/>
          </xdr:nvSpPr>
          <xdr:spPr>
            <a:xfrm>
              <a:off x="10877549" y="17791967"/>
              <a:ext cx="2313329" cy="309809"/>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000" b="0" i="0">
                  <a:latin typeface="Cambria Math" panose="02040503050406030204" pitchFamily="18" charset="0"/>
                  <a:ea typeface="Tahoma" panose="020B0604030504040204" pitchFamily="34" charset="0"/>
                  <a:cs typeface="Tahoma" panose="020B0604030504040204" pitchFamily="34" charset="0"/>
                </a:rPr>
                <a:t>"Cobertura de intereses = " </a:t>
              </a:r>
              <a:r>
                <a:rPr lang="es-MX" sz="1000" b="0" i="0">
                  <a:latin typeface="Tahoma" panose="020B0604030504040204" pitchFamily="34" charset="0"/>
                  <a:ea typeface="Tahoma" panose="020B0604030504040204" pitchFamily="34" charset="0"/>
                  <a:cs typeface="Tahoma" panose="020B0604030504040204" pitchFamily="34" charset="0"/>
                </a:rPr>
                <a:t> "EBITDA</a:t>
              </a:r>
              <a:r>
                <a:rPr lang="es-MX" sz="1000" b="0" i="0">
                  <a:latin typeface="Cambria Math" panose="02040503050406030204" pitchFamily="18" charset="0"/>
                  <a:ea typeface="Tahoma" panose="020B0604030504040204" pitchFamily="34" charset="0"/>
                  <a:cs typeface="Tahoma" panose="020B0604030504040204" pitchFamily="34" charset="0"/>
                </a:rPr>
                <a:t>" /"</a:t>
              </a:r>
              <a:r>
                <a:rPr lang="es-MX" sz="1000" b="0" i="0">
                  <a:latin typeface="Tahoma" panose="020B0604030504040204" pitchFamily="34" charset="0"/>
                  <a:ea typeface="Tahoma" panose="020B0604030504040204" pitchFamily="34" charset="0"/>
                  <a:cs typeface="Tahoma" panose="020B0604030504040204" pitchFamily="34" charset="0"/>
                </a:rPr>
                <a:t>Intereses</a:t>
              </a:r>
              <a:r>
                <a:rPr lang="es-MX" sz="1000" b="0" i="0">
                  <a:latin typeface="Cambria Math" panose="02040503050406030204" pitchFamily="18" charset="0"/>
                  <a:ea typeface="Tahoma" panose="020B0604030504040204" pitchFamily="34" charset="0"/>
                  <a:cs typeface="Tahoma" panose="020B0604030504040204" pitchFamily="34" charset="0"/>
                </a:rPr>
                <a:t>" </a:t>
              </a:r>
              <a:endParaRPr lang="es-CO" sz="10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twoCellAnchor>
  <xdr:twoCellAnchor>
    <xdr:from>
      <xdr:col>7</xdr:col>
      <xdr:colOff>295275</xdr:colOff>
      <xdr:row>93</xdr:row>
      <xdr:rowOff>3663</xdr:rowOff>
    </xdr:from>
    <xdr:to>
      <xdr:col>10</xdr:col>
      <xdr:colOff>323849</xdr:colOff>
      <xdr:row>95</xdr:row>
      <xdr:rowOff>32159</xdr:rowOff>
    </xdr:to>
    <mc:AlternateContent xmlns:mc="http://schemas.openxmlformats.org/markup-compatibility/2006" xmlns:a14="http://schemas.microsoft.com/office/drawing/2010/main">
      <mc:Choice Requires="a14">
        <xdr:sp macro="" textlink="">
          <xdr:nvSpPr>
            <xdr:cNvPr id="14" name="CuadroTexto 24">
              <a:extLst>
                <a:ext uri="{FF2B5EF4-FFF2-40B4-BE49-F238E27FC236}">
                  <a16:creationId xmlns:a16="http://schemas.microsoft.com/office/drawing/2014/main" id="{DD555BAF-369C-4AA4-BB35-A92B56BE1DFE}"/>
                </a:ext>
              </a:extLst>
            </xdr:cNvPr>
            <xdr:cNvSpPr txBox="1"/>
          </xdr:nvSpPr>
          <xdr:spPr>
            <a:xfrm>
              <a:off x="10858500" y="19606113"/>
              <a:ext cx="2295524" cy="409496"/>
            </a:xfrm>
            <a:prstGeom prst="rect">
              <a:avLst/>
            </a:prstGeom>
            <a:noFill/>
          </xdr:spPr>
          <xdr:txBody>
            <a:bodyPr wrap="square">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m:rPr>
                        <m:nor/>
                      </m:rPr>
                      <a:rPr lang="es-MX" sz="1000" b="0" i="0">
                        <a:latin typeface="Tahoma" panose="020B0604030504040204" pitchFamily="34" charset="0"/>
                        <a:ea typeface="Tahoma" panose="020B0604030504040204" pitchFamily="34" charset="0"/>
                        <a:cs typeface="Tahoma" panose="020B0604030504040204" pitchFamily="34" charset="0"/>
                      </a:rPr>
                      <m:t>ROA</m:t>
                    </m:r>
                    <m:r>
                      <m:rPr>
                        <m:nor/>
                      </m:rPr>
                      <a:rPr lang="es-MX" sz="1000" b="0" i="0">
                        <a:latin typeface="Tahoma" panose="020B0604030504040204" pitchFamily="34" charset="0"/>
                        <a:ea typeface="Tahoma" panose="020B0604030504040204" pitchFamily="34" charset="0"/>
                        <a:cs typeface="Tahoma" panose="020B0604030504040204" pitchFamily="34" charset="0"/>
                      </a:rPr>
                      <m:t> = </m:t>
                    </m:r>
                    <m:f>
                      <m:fPr>
                        <m:ctrlPr>
                          <a:rPr lang="es-CO" sz="1000" i="1">
                            <a:latin typeface="Cambria Math" panose="02040503050406030204" pitchFamily="18" charset="0"/>
                          </a:rPr>
                        </m:ctrlPr>
                      </m:fPr>
                      <m:num>
                        <m:r>
                          <m:rPr>
                            <m:nor/>
                          </m:rPr>
                          <a:rPr lang="es-MX" sz="1000" b="0" i="0">
                            <a:latin typeface="Tahoma" panose="020B0604030504040204" pitchFamily="34" charset="0"/>
                            <a:ea typeface="Tahoma" panose="020B0604030504040204" pitchFamily="34" charset="0"/>
                            <a:cs typeface="Tahoma" panose="020B0604030504040204" pitchFamily="34" charset="0"/>
                          </a:rPr>
                          <m:t>Utilidad</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Neta</m:t>
                        </m:r>
                      </m:num>
                      <m:den>
                        <m:r>
                          <m:rPr>
                            <m:nor/>
                          </m:rPr>
                          <a:rPr lang="es-MX" sz="1000" b="0" i="0">
                            <a:latin typeface="Tahoma" panose="020B0604030504040204" pitchFamily="34" charset="0"/>
                            <a:ea typeface="Tahoma" panose="020B0604030504040204" pitchFamily="34" charset="0"/>
                            <a:cs typeface="Tahoma" panose="020B0604030504040204" pitchFamily="34" charset="0"/>
                          </a:rPr>
                          <m:t>Prom</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Activos</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Totales</m:t>
                        </m:r>
                      </m:den>
                    </m:f>
                  </m:oMath>
                </m:oMathPara>
              </a14:m>
              <a:endParaRPr lang="es-CO" sz="1000"/>
            </a:p>
          </xdr:txBody>
        </xdr:sp>
      </mc:Choice>
      <mc:Fallback xmlns="">
        <xdr:sp macro="" textlink="">
          <xdr:nvSpPr>
            <xdr:cNvPr id="14" name="CuadroTexto 24">
              <a:extLst>
                <a:ext uri="{FF2B5EF4-FFF2-40B4-BE49-F238E27FC236}">
                  <a16:creationId xmlns:a16="http://schemas.microsoft.com/office/drawing/2014/main" id="{DD555BAF-369C-4AA4-BB35-A92B56BE1DFE}"/>
                </a:ext>
              </a:extLst>
            </xdr:cNvPr>
            <xdr:cNvSpPr txBox="1"/>
          </xdr:nvSpPr>
          <xdr:spPr>
            <a:xfrm>
              <a:off x="10858500" y="19606113"/>
              <a:ext cx="2295524" cy="409496"/>
            </a:xfrm>
            <a:prstGeom prst="rect">
              <a:avLst/>
            </a:prstGeom>
            <a:noFill/>
          </xdr:spPr>
          <xdr:txBody>
            <a:bodyPr wrap="square">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000" b="0" i="0">
                  <a:latin typeface="Cambria Math" panose="02040503050406030204" pitchFamily="18" charset="0"/>
                  <a:ea typeface="Tahoma" panose="020B0604030504040204" pitchFamily="34" charset="0"/>
                  <a:cs typeface="Tahoma" panose="020B0604030504040204" pitchFamily="34" charset="0"/>
                </a:rPr>
                <a:t>"ROA = </a:t>
              </a:r>
              <a:r>
                <a:rPr lang="es-CO" sz="1000" b="0" i="0">
                  <a:latin typeface="Cambria Math" panose="02040503050406030204" pitchFamily="18" charset="0"/>
                  <a:ea typeface="Tahoma" panose="020B0604030504040204" pitchFamily="34" charset="0"/>
                  <a:cs typeface="Tahoma" panose="020B0604030504040204" pitchFamily="34" charset="0"/>
                </a:rPr>
                <a:t>" </a:t>
              </a:r>
              <a:r>
                <a:rPr lang="es-MX" sz="1000" b="0" i="0">
                  <a:latin typeface="Tahoma" panose="020B0604030504040204" pitchFamily="34" charset="0"/>
                  <a:ea typeface="Tahoma" panose="020B0604030504040204" pitchFamily="34" charset="0"/>
                  <a:cs typeface="Tahoma" panose="020B0604030504040204" pitchFamily="34" charset="0"/>
                </a:rPr>
                <a:t> "Utilidad Neta</a:t>
              </a:r>
              <a:r>
                <a:rPr lang="es-MX" sz="1000" b="0" i="0">
                  <a:latin typeface="Cambria Math" panose="02040503050406030204" pitchFamily="18" charset="0"/>
                  <a:ea typeface="Tahoma" panose="020B0604030504040204" pitchFamily="34" charset="0"/>
                  <a:cs typeface="Tahoma" panose="020B0604030504040204" pitchFamily="34" charset="0"/>
                </a:rPr>
                <a:t>" </a:t>
              </a:r>
              <a:r>
                <a:rPr lang="es-CO" sz="1000" b="0" i="0">
                  <a:latin typeface="Cambria Math" panose="02040503050406030204" pitchFamily="18" charset="0"/>
                  <a:ea typeface="Tahoma" panose="020B0604030504040204" pitchFamily="34" charset="0"/>
                  <a:cs typeface="Tahoma" panose="020B0604030504040204" pitchFamily="34" charset="0"/>
                </a:rPr>
                <a:t>/</a:t>
              </a:r>
              <a:r>
                <a:rPr lang="es-MX" sz="1000" b="0" i="0">
                  <a:latin typeface="Cambria Math" panose="02040503050406030204" pitchFamily="18" charset="0"/>
                  <a:ea typeface="Tahoma" panose="020B0604030504040204" pitchFamily="34" charset="0"/>
                  <a:cs typeface="Tahoma" panose="020B0604030504040204" pitchFamily="34" charset="0"/>
                </a:rPr>
                <a:t>"</a:t>
              </a:r>
              <a:r>
                <a:rPr lang="es-MX" sz="1000" b="0" i="0">
                  <a:latin typeface="Tahoma" panose="020B0604030504040204" pitchFamily="34" charset="0"/>
                  <a:ea typeface="Tahoma" panose="020B0604030504040204" pitchFamily="34" charset="0"/>
                  <a:cs typeface="Tahoma" panose="020B0604030504040204" pitchFamily="34" charset="0"/>
                </a:rPr>
                <a:t>Prom. Activos Totales</a:t>
              </a:r>
              <a:r>
                <a:rPr lang="es-MX" sz="1000" b="0" i="0">
                  <a:latin typeface="Cambria Math" panose="02040503050406030204" pitchFamily="18" charset="0"/>
                  <a:ea typeface="Tahoma" panose="020B0604030504040204" pitchFamily="34" charset="0"/>
                  <a:cs typeface="Tahoma" panose="020B0604030504040204" pitchFamily="34" charset="0"/>
                </a:rPr>
                <a:t>" </a:t>
              </a:r>
              <a:endParaRPr lang="es-CO" sz="1000"/>
            </a:p>
          </xdr:txBody>
        </xdr:sp>
      </mc:Fallback>
    </mc:AlternateContent>
    <xdr:clientData/>
  </xdr:twoCellAnchor>
  <xdr:twoCellAnchor>
    <xdr:from>
      <xdr:col>7</xdr:col>
      <xdr:colOff>409573</xdr:colOff>
      <xdr:row>89</xdr:row>
      <xdr:rowOff>180975</xdr:rowOff>
    </xdr:from>
    <xdr:to>
      <xdr:col>10</xdr:col>
      <xdr:colOff>695324</xdr:colOff>
      <xdr:row>91</xdr:row>
      <xdr:rowOff>186189</xdr:rowOff>
    </xdr:to>
    <mc:AlternateContent xmlns:mc="http://schemas.openxmlformats.org/markup-compatibility/2006" xmlns:a14="http://schemas.microsoft.com/office/drawing/2010/main">
      <mc:Choice Requires="a14">
        <xdr:sp macro="" textlink="">
          <xdr:nvSpPr>
            <xdr:cNvPr id="15" name="CuadroTexto 26">
              <a:extLst>
                <a:ext uri="{FF2B5EF4-FFF2-40B4-BE49-F238E27FC236}">
                  <a16:creationId xmlns:a16="http://schemas.microsoft.com/office/drawing/2014/main" id="{BA024B40-DA97-44DE-9BD0-01EF96606D1D}"/>
                </a:ext>
              </a:extLst>
            </xdr:cNvPr>
            <xdr:cNvSpPr txBox="1"/>
          </xdr:nvSpPr>
          <xdr:spPr>
            <a:xfrm>
              <a:off x="10972798" y="19002375"/>
              <a:ext cx="2552701" cy="405264"/>
            </a:xfrm>
            <a:prstGeom prst="rect">
              <a:avLst/>
            </a:prstGeom>
            <a:noFill/>
          </xdr:spPr>
          <xdr:txBody>
            <a:bodyPr wrap="square">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m:rPr>
                        <m:nor/>
                      </m:rPr>
                      <a:rPr lang="es-MX" sz="1000" b="0" i="0">
                        <a:latin typeface="Tahoma" panose="020B0604030504040204" pitchFamily="34" charset="0"/>
                        <a:ea typeface="Tahoma" panose="020B0604030504040204" pitchFamily="34" charset="0"/>
                        <a:cs typeface="Tahoma" panose="020B0604030504040204" pitchFamily="34" charset="0"/>
                      </a:rPr>
                      <m:t>ROA</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Operacional</m:t>
                    </m:r>
                    <m:r>
                      <m:rPr>
                        <m:nor/>
                      </m:rPr>
                      <a:rPr lang="es-MX" sz="1000" b="0" i="0">
                        <a:latin typeface="Tahoma" panose="020B0604030504040204" pitchFamily="34" charset="0"/>
                        <a:ea typeface="Tahoma" panose="020B0604030504040204" pitchFamily="34" charset="0"/>
                        <a:cs typeface="Tahoma" panose="020B0604030504040204" pitchFamily="34" charset="0"/>
                      </a:rPr>
                      <m:t> = </m:t>
                    </m:r>
                    <m:f>
                      <m:fPr>
                        <m:ctrlPr>
                          <a:rPr lang="es-CO" sz="1000" i="1">
                            <a:latin typeface="Cambria Math" panose="02040503050406030204" pitchFamily="18" charset="0"/>
                          </a:rPr>
                        </m:ctrlPr>
                      </m:fPr>
                      <m:num>
                        <m:r>
                          <m:rPr>
                            <m:nor/>
                          </m:rPr>
                          <a:rPr lang="es-MX" sz="1000">
                            <a:latin typeface="Tahoma" panose="020B0604030504040204" pitchFamily="34" charset="0"/>
                            <a:ea typeface="Tahoma" panose="020B0604030504040204" pitchFamily="34" charset="0"/>
                            <a:cs typeface="Tahoma" panose="020B0604030504040204" pitchFamily="34" charset="0"/>
                          </a:rPr>
                          <m:t>EBIT</m:t>
                        </m:r>
                      </m:num>
                      <m:den>
                        <m:r>
                          <m:rPr>
                            <m:nor/>
                          </m:rPr>
                          <a:rPr lang="es-MX" sz="1000" b="0" i="0">
                            <a:latin typeface="Tahoma" panose="020B0604030504040204" pitchFamily="34" charset="0"/>
                            <a:ea typeface="Tahoma" panose="020B0604030504040204" pitchFamily="34" charset="0"/>
                            <a:cs typeface="Tahoma" panose="020B0604030504040204" pitchFamily="34" charset="0"/>
                          </a:rPr>
                          <m:t>Prom</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Activos</m:t>
                        </m:r>
                        <m:r>
                          <m:rPr>
                            <m:nor/>
                          </m:rPr>
                          <a:rPr lang="es-MX" sz="1000">
                            <a:latin typeface="Tahoma" panose="020B0604030504040204" pitchFamily="34" charset="0"/>
                            <a:ea typeface="Tahoma" panose="020B0604030504040204" pitchFamily="34" charset="0"/>
                            <a:cs typeface="Tahoma" panose="020B0604030504040204" pitchFamily="34" charset="0"/>
                          </a:rPr>
                          <m:t> </m:t>
                        </m:r>
                        <m:r>
                          <m:rPr>
                            <m:nor/>
                          </m:rPr>
                          <a:rPr lang="es-MX" sz="1000">
                            <a:latin typeface="Tahoma" panose="020B0604030504040204" pitchFamily="34" charset="0"/>
                            <a:ea typeface="Tahoma" panose="020B0604030504040204" pitchFamily="34" charset="0"/>
                            <a:cs typeface="Tahoma" panose="020B0604030504040204" pitchFamily="34" charset="0"/>
                          </a:rPr>
                          <m:t>Totales</m:t>
                        </m:r>
                      </m:den>
                    </m:f>
                  </m:oMath>
                </m:oMathPara>
              </a14:m>
              <a:endParaRPr lang="es-CO" sz="1000"/>
            </a:p>
          </xdr:txBody>
        </xdr:sp>
      </mc:Choice>
      <mc:Fallback xmlns="">
        <xdr:sp macro="" textlink="">
          <xdr:nvSpPr>
            <xdr:cNvPr id="15" name="CuadroTexto 26">
              <a:extLst>
                <a:ext uri="{FF2B5EF4-FFF2-40B4-BE49-F238E27FC236}">
                  <a16:creationId xmlns:a16="http://schemas.microsoft.com/office/drawing/2014/main" id="{BA024B40-DA97-44DE-9BD0-01EF96606D1D}"/>
                </a:ext>
              </a:extLst>
            </xdr:cNvPr>
            <xdr:cNvSpPr txBox="1"/>
          </xdr:nvSpPr>
          <xdr:spPr>
            <a:xfrm>
              <a:off x="10972798" y="19002375"/>
              <a:ext cx="2552701" cy="405264"/>
            </a:xfrm>
            <a:prstGeom prst="rect">
              <a:avLst/>
            </a:prstGeom>
            <a:noFill/>
          </xdr:spPr>
          <xdr:txBody>
            <a:bodyPr wrap="square">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000" b="0" i="0">
                  <a:latin typeface="Cambria Math" panose="02040503050406030204" pitchFamily="18" charset="0"/>
                  <a:ea typeface="Tahoma" panose="020B0604030504040204" pitchFamily="34" charset="0"/>
                  <a:cs typeface="Tahoma" panose="020B0604030504040204" pitchFamily="34" charset="0"/>
                </a:rPr>
                <a:t>"ROA Operacional = </a:t>
              </a:r>
              <a:r>
                <a:rPr lang="es-CO" sz="1000" b="0" i="0">
                  <a:latin typeface="Cambria Math" panose="02040503050406030204" pitchFamily="18" charset="0"/>
                  <a:ea typeface="Tahoma" panose="020B0604030504040204" pitchFamily="34" charset="0"/>
                  <a:cs typeface="Tahoma" panose="020B0604030504040204" pitchFamily="34" charset="0"/>
                </a:rPr>
                <a:t>" </a:t>
              </a:r>
              <a:r>
                <a:rPr lang="es-MX" sz="1000" i="0">
                  <a:latin typeface="Tahoma" panose="020B0604030504040204" pitchFamily="34" charset="0"/>
                  <a:ea typeface="Tahoma" panose="020B0604030504040204" pitchFamily="34" charset="0"/>
                  <a:cs typeface="Tahoma" panose="020B0604030504040204" pitchFamily="34" charset="0"/>
                </a:rPr>
                <a:t> "EBIT</a:t>
              </a:r>
              <a:r>
                <a:rPr lang="es-MX" sz="1000" i="0">
                  <a:latin typeface="Cambria Math" panose="02040503050406030204" pitchFamily="18" charset="0"/>
                  <a:ea typeface="Tahoma" panose="020B0604030504040204" pitchFamily="34" charset="0"/>
                  <a:cs typeface="Tahoma" panose="020B0604030504040204" pitchFamily="34" charset="0"/>
                </a:rPr>
                <a:t>" </a:t>
              </a:r>
              <a:r>
                <a:rPr lang="es-CO" sz="1000" i="0">
                  <a:latin typeface="Cambria Math" panose="02040503050406030204" pitchFamily="18" charset="0"/>
                  <a:ea typeface="Tahoma" panose="020B0604030504040204" pitchFamily="34" charset="0"/>
                  <a:cs typeface="Tahoma" panose="020B0604030504040204" pitchFamily="34" charset="0"/>
                </a:rPr>
                <a:t>/</a:t>
              </a:r>
              <a:r>
                <a:rPr lang="es-MX" sz="1000" b="0" i="0">
                  <a:latin typeface="Cambria Math" panose="02040503050406030204" pitchFamily="18" charset="0"/>
                  <a:ea typeface="Tahoma" panose="020B0604030504040204" pitchFamily="34" charset="0"/>
                  <a:cs typeface="Tahoma" panose="020B0604030504040204" pitchFamily="34" charset="0"/>
                </a:rPr>
                <a:t>"</a:t>
              </a:r>
              <a:r>
                <a:rPr lang="es-MX" sz="1000" b="0" i="0">
                  <a:latin typeface="Tahoma" panose="020B0604030504040204" pitchFamily="34" charset="0"/>
                  <a:ea typeface="Tahoma" panose="020B0604030504040204" pitchFamily="34" charset="0"/>
                  <a:cs typeface="Tahoma" panose="020B0604030504040204" pitchFamily="34" charset="0"/>
                </a:rPr>
                <a:t>Prom. Activos</a:t>
              </a:r>
              <a:r>
                <a:rPr lang="es-MX" sz="1000" i="0">
                  <a:latin typeface="Tahoma" panose="020B0604030504040204" pitchFamily="34" charset="0"/>
                  <a:ea typeface="Tahoma" panose="020B0604030504040204" pitchFamily="34" charset="0"/>
                  <a:cs typeface="Tahoma" panose="020B0604030504040204" pitchFamily="34" charset="0"/>
                </a:rPr>
                <a:t> Totales</a:t>
              </a:r>
              <a:r>
                <a:rPr lang="es-MX" sz="1000" i="0">
                  <a:latin typeface="Cambria Math" panose="02040503050406030204" pitchFamily="18" charset="0"/>
                  <a:ea typeface="Tahoma" panose="020B0604030504040204" pitchFamily="34" charset="0"/>
                  <a:cs typeface="Tahoma" panose="020B0604030504040204" pitchFamily="34" charset="0"/>
                </a:rPr>
                <a:t>" </a:t>
              </a:r>
              <a:endParaRPr lang="es-CO" sz="1000"/>
            </a:p>
          </xdr:txBody>
        </xdr:sp>
      </mc:Fallback>
    </mc:AlternateContent>
    <xdr:clientData/>
  </xdr:twoCellAnchor>
  <xdr:twoCellAnchor>
    <xdr:from>
      <xdr:col>8</xdr:col>
      <xdr:colOff>638174</xdr:colOff>
      <xdr:row>96</xdr:row>
      <xdr:rowOff>35902</xdr:rowOff>
    </xdr:from>
    <xdr:to>
      <xdr:col>10</xdr:col>
      <xdr:colOff>742949</xdr:colOff>
      <xdr:row>102</xdr:row>
      <xdr:rowOff>118617</xdr:rowOff>
    </xdr:to>
    <mc:AlternateContent xmlns:mc="http://schemas.openxmlformats.org/markup-compatibility/2006" xmlns:a14="http://schemas.microsoft.com/office/drawing/2010/main">
      <mc:Choice Requires="a14">
        <xdr:sp macro="" textlink="">
          <xdr:nvSpPr>
            <xdr:cNvPr id="16" name="CuadroTexto 25">
              <a:extLst>
                <a:ext uri="{FF2B5EF4-FFF2-40B4-BE49-F238E27FC236}">
                  <a16:creationId xmlns:a16="http://schemas.microsoft.com/office/drawing/2014/main" id="{FDCB560B-DA38-4835-ABF3-8D0D72F6DF82}"/>
                </a:ext>
              </a:extLst>
            </xdr:cNvPr>
            <xdr:cNvSpPr txBox="1"/>
          </xdr:nvSpPr>
          <xdr:spPr>
            <a:xfrm>
              <a:off x="11125199" y="19314502"/>
              <a:ext cx="1628775" cy="1225715"/>
            </a:xfrm>
            <a:prstGeom prst="rect">
              <a:avLst/>
            </a:prstGeom>
            <a:noFill/>
          </xdr:spPr>
          <xdr:txBody>
            <a:bodyPr wrap="square">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m:rPr>
                        <m:nor/>
                      </m:rPr>
                      <a:rPr lang="es-MX" sz="1000" b="0" i="0">
                        <a:latin typeface="Tahoma" panose="020B0604030504040204" pitchFamily="34" charset="0"/>
                        <a:ea typeface="Tahoma" panose="020B0604030504040204" pitchFamily="34" charset="0"/>
                        <a:cs typeface="Tahoma" panose="020B0604030504040204" pitchFamily="34" charset="0"/>
                      </a:rPr>
                      <m:t>ROE</m:t>
                    </m:r>
                    <m:r>
                      <m:rPr>
                        <m:nor/>
                      </m:rPr>
                      <a:rPr lang="es-MX" sz="1000" b="0" i="0">
                        <a:latin typeface="Tahoma" panose="020B0604030504040204" pitchFamily="34" charset="0"/>
                        <a:ea typeface="Tahoma" panose="020B0604030504040204" pitchFamily="34" charset="0"/>
                        <a:cs typeface="Tahoma" panose="020B0604030504040204" pitchFamily="34" charset="0"/>
                      </a:rPr>
                      <m:t> =</m:t>
                    </m:r>
                    <m:f>
                      <m:fPr>
                        <m:ctrlPr>
                          <a:rPr lang="es-CO" sz="1000" i="1">
                            <a:latin typeface="Cambria Math" panose="02040503050406030204" pitchFamily="18" charset="0"/>
                          </a:rPr>
                        </m:ctrlPr>
                      </m:fPr>
                      <m:num>
                        <m:r>
                          <m:rPr>
                            <m:nor/>
                          </m:rPr>
                          <a:rPr lang="es-MX" sz="1000">
                            <a:latin typeface="Tahoma" panose="020B0604030504040204" pitchFamily="34" charset="0"/>
                            <a:ea typeface="Tahoma" panose="020B0604030504040204" pitchFamily="34" charset="0"/>
                            <a:cs typeface="Tahoma" panose="020B0604030504040204" pitchFamily="34" charset="0"/>
                          </a:rPr>
                          <m:t>Utilidad</m:t>
                        </m:r>
                        <m:r>
                          <m:rPr>
                            <m:nor/>
                          </m:rPr>
                          <a:rPr lang="es-MX" sz="1000">
                            <a:latin typeface="Tahoma" panose="020B0604030504040204" pitchFamily="34" charset="0"/>
                            <a:ea typeface="Tahoma" panose="020B0604030504040204" pitchFamily="34" charset="0"/>
                            <a:cs typeface="Tahoma" panose="020B0604030504040204" pitchFamily="34" charset="0"/>
                          </a:rPr>
                          <m:t> </m:t>
                        </m:r>
                        <m:r>
                          <m:rPr>
                            <m:nor/>
                          </m:rPr>
                          <a:rPr lang="es-MX" sz="1000">
                            <a:latin typeface="Tahoma" panose="020B0604030504040204" pitchFamily="34" charset="0"/>
                            <a:ea typeface="Tahoma" panose="020B0604030504040204" pitchFamily="34" charset="0"/>
                            <a:cs typeface="Tahoma" panose="020B0604030504040204" pitchFamily="34" charset="0"/>
                          </a:rPr>
                          <m:t>Neta</m:t>
                        </m:r>
                      </m:num>
                      <m:den>
                        <m:r>
                          <m:rPr>
                            <m:nor/>
                          </m:rPr>
                          <a:rPr lang="es-MX" sz="1000">
                            <a:latin typeface="Tahoma" panose="020B0604030504040204" pitchFamily="34" charset="0"/>
                            <a:ea typeface="Tahoma" panose="020B0604030504040204" pitchFamily="34" charset="0"/>
                            <a:cs typeface="Tahoma" panose="020B0604030504040204" pitchFamily="34" charset="0"/>
                          </a:rPr>
                          <m:t>P</m:t>
                        </m:r>
                        <m:r>
                          <m:rPr>
                            <m:nor/>
                          </m:rPr>
                          <a:rPr lang="es-MX" sz="1000" b="0" i="0">
                            <a:latin typeface="Tahoma" panose="020B0604030504040204" pitchFamily="34" charset="0"/>
                            <a:ea typeface="Tahoma" panose="020B0604030504040204" pitchFamily="34" charset="0"/>
                            <a:cs typeface="Tahoma" panose="020B0604030504040204" pitchFamily="34" charset="0"/>
                          </a:rPr>
                          <m:t>rom</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Patrimonio</m:t>
                        </m:r>
                      </m:den>
                    </m:f>
                  </m:oMath>
                </m:oMathPara>
              </a14:m>
              <a:endParaRPr lang="es-CO" sz="1000"/>
            </a:p>
          </xdr:txBody>
        </xdr:sp>
      </mc:Choice>
      <mc:Fallback xmlns="">
        <xdr:sp macro="" textlink="">
          <xdr:nvSpPr>
            <xdr:cNvPr id="16" name="CuadroTexto 25">
              <a:extLst>
                <a:ext uri="{FF2B5EF4-FFF2-40B4-BE49-F238E27FC236}">
                  <a16:creationId xmlns:a16="http://schemas.microsoft.com/office/drawing/2014/main" id="{FDCB560B-DA38-4835-ABF3-8D0D72F6DF82}"/>
                </a:ext>
              </a:extLst>
            </xdr:cNvPr>
            <xdr:cNvSpPr txBox="1"/>
          </xdr:nvSpPr>
          <xdr:spPr>
            <a:xfrm>
              <a:off x="11125199" y="19314502"/>
              <a:ext cx="1628775" cy="1225715"/>
            </a:xfrm>
            <a:prstGeom prst="rect">
              <a:avLst/>
            </a:prstGeom>
            <a:noFill/>
          </xdr:spPr>
          <xdr:txBody>
            <a:bodyPr wrap="square">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000" b="0" i="0">
                  <a:latin typeface="Cambria Math" panose="02040503050406030204" pitchFamily="18" charset="0"/>
                  <a:ea typeface="Tahoma" panose="020B0604030504040204" pitchFamily="34" charset="0"/>
                  <a:cs typeface="Tahoma" panose="020B0604030504040204" pitchFamily="34" charset="0"/>
                </a:rPr>
                <a:t>"ROE =</a:t>
              </a:r>
              <a:r>
                <a:rPr lang="es-CO" sz="1000" b="0" i="0">
                  <a:latin typeface="Cambria Math" panose="02040503050406030204" pitchFamily="18" charset="0"/>
                  <a:ea typeface="Tahoma" panose="020B0604030504040204" pitchFamily="34" charset="0"/>
                  <a:cs typeface="Tahoma" panose="020B0604030504040204" pitchFamily="34" charset="0"/>
                </a:rPr>
                <a:t>" </a:t>
              </a:r>
              <a:r>
                <a:rPr lang="es-MX" sz="1000" i="0">
                  <a:latin typeface="Tahoma" panose="020B0604030504040204" pitchFamily="34" charset="0"/>
                  <a:ea typeface="Tahoma" panose="020B0604030504040204" pitchFamily="34" charset="0"/>
                  <a:cs typeface="Tahoma" panose="020B0604030504040204" pitchFamily="34" charset="0"/>
                </a:rPr>
                <a:t> "Utilidad Neta</a:t>
              </a:r>
              <a:r>
                <a:rPr lang="es-MX" sz="1000" i="0">
                  <a:latin typeface="Cambria Math" panose="02040503050406030204" pitchFamily="18" charset="0"/>
                  <a:ea typeface="Tahoma" panose="020B0604030504040204" pitchFamily="34" charset="0"/>
                  <a:cs typeface="Tahoma" panose="020B0604030504040204" pitchFamily="34" charset="0"/>
                </a:rPr>
                <a:t>" </a:t>
              </a:r>
              <a:r>
                <a:rPr lang="es-CO" sz="1000" i="0">
                  <a:latin typeface="Cambria Math" panose="02040503050406030204" pitchFamily="18" charset="0"/>
                  <a:ea typeface="Tahoma" panose="020B0604030504040204" pitchFamily="34" charset="0"/>
                  <a:cs typeface="Tahoma" panose="020B0604030504040204" pitchFamily="34" charset="0"/>
                </a:rPr>
                <a:t>/</a:t>
              </a:r>
              <a:r>
                <a:rPr lang="es-MX" sz="1000" i="0">
                  <a:latin typeface="Cambria Math" panose="02040503050406030204" pitchFamily="18" charset="0"/>
                  <a:ea typeface="Tahoma" panose="020B0604030504040204" pitchFamily="34" charset="0"/>
                  <a:cs typeface="Tahoma" panose="020B0604030504040204" pitchFamily="34" charset="0"/>
                </a:rPr>
                <a:t>"</a:t>
              </a:r>
              <a:r>
                <a:rPr lang="es-MX" sz="1000" i="0">
                  <a:latin typeface="Tahoma" panose="020B0604030504040204" pitchFamily="34" charset="0"/>
                  <a:ea typeface="Tahoma" panose="020B0604030504040204" pitchFamily="34" charset="0"/>
                  <a:cs typeface="Tahoma" panose="020B0604030504040204" pitchFamily="34" charset="0"/>
                </a:rPr>
                <a:t>P</a:t>
              </a:r>
              <a:r>
                <a:rPr lang="es-MX" sz="1000" b="0" i="0">
                  <a:latin typeface="Tahoma" panose="020B0604030504040204" pitchFamily="34" charset="0"/>
                  <a:ea typeface="Tahoma" panose="020B0604030504040204" pitchFamily="34" charset="0"/>
                  <a:cs typeface="Tahoma" panose="020B0604030504040204" pitchFamily="34" charset="0"/>
                </a:rPr>
                <a:t>rom. Patrimonio</a:t>
              </a:r>
              <a:r>
                <a:rPr lang="es-MX" sz="1000" b="0" i="0">
                  <a:latin typeface="Cambria Math" panose="02040503050406030204" pitchFamily="18" charset="0"/>
                  <a:ea typeface="Tahoma" panose="020B0604030504040204" pitchFamily="34" charset="0"/>
                  <a:cs typeface="Tahoma" panose="020B0604030504040204" pitchFamily="34" charset="0"/>
                </a:rPr>
                <a:t>" </a:t>
              </a:r>
              <a:endParaRPr lang="es-CO" sz="1000"/>
            </a:p>
          </xdr:txBody>
        </xdr:sp>
      </mc:Fallback>
    </mc:AlternateContent>
    <xdr:clientData/>
  </xdr:twoCellAnchor>
  <xdr:twoCellAnchor>
    <xdr:from>
      <xdr:col>8</xdr:col>
      <xdr:colOff>742950</xdr:colOff>
      <xdr:row>99</xdr:row>
      <xdr:rowOff>114300</xdr:rowOff>
    </xdr:from>
    <xdr:to>
      <xdr:col>14</xdr:col>
      <xdr:colOff>1295400</xdr:colOff>
      <xdr:row>101</xdr:row>
      <xdr:rowOff>31413</xdr:rowOff>
    </xdr:to>
    <mc:AlternateContent xmlns:mc="http://schemas.openxmlformats.org/markup-compatibility/2006" xmlns:a14="http://schemas.microsoft.com/office/drawing/2010/main">
      <mc:Choice Requires="a14">
        <xdr:sp macro="" textlink="">
          <xdr:nvSpPr>
            <xdr:cNvPr id="17" name="CuadroTexto 19">
              <a:extLst>
                <a:ext uri="{FF2B5EF4-FFF2-40B4-BE49-F238E27FC236}">
                  <a16:creationId xmlns:a16="http://schemas.microsoft.com/office/drawing/2014/main" id="{70D6B9FC-2962-4ECA-8D9D-4BF8CCEDF78A}"/>
                </a:ext>
              </a:extLst>
            </xdr:cNvPr>
            <xdr:cNvSpPr txBox="1"/>
          </xdr:nvSpPr>
          <xdr:spPr>
            <a:xfrm>
              <a:off x="11229975" y="19964400"/>
              <a:ext cx="5124450" cy="298113"/>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m:rPr>
                        <m:nor/>
                      </m:rPr>
                      <a:rPr lang="es-MX" sz="1000" b="0" i="0">
                        <a:latin typeface="Tahoma" panose="020B0604030504040204" pitchFamily="34" charset="0"/>
                        <a:ea typeface="Tahoma" panose="020B0604030504040204" pitchFamily="34" charset="0"/>
                        <a:cs typeface="Tahoma" panose="020B0604030504040204" pitchFamily="34" charset="0"/>
                      </a:rPr>
                      <m:t>ROE</m:t>
                    </m:r>
                    <m:r>
                      <m:rPr>
                        <m:nor/>
                      </m:rPr>
                      <a:rPr lang="es-MX" sz="1000" b="0" i="0">
                        <a:latin typeface="Tahoma" panose="020B0604030504040204" pitchFamily="34" charset="0"/>
                        <a:ea typeface="Tahoma" panose="020B0604030504040204" pitchFamily="34" charset="0"/>
                        <a:cs typeface="Tahoma" panose="020B0604030504040204" pitchFamily="34" charset="0"/>
                      </a:rPr>
                      <m:t> = </m:t>
                    </m:r>
                    <m:f>
                      <m:fPr>
                        <m:ctrlPr>
                          <a:rPr lang="es-MX" sz="1000" b="0" i="1">
                            <a:latin typeface="Cambria Math" panose="02040503050406030204" pitchFamily="18" charset="0"/>
                          </a:rPr>
                        </m:ctrlPr>
                      </m:fPr>
                      <m:num>
                        <m:r>
                          <m:rPr>
                            <m:nor/>
                          </m:rPr>
                          <a:rPr lang="es-MX" sz="1000" b="0" i="0">
                            <a:solidFill>
                              <a:srgbClr val="14085C"/>
                            </a:solidFill>
                            <a:latin typeface="Tahoma" panose="020B0604030504040204" pitchFamily="34" charset="0"/>
                            <a:ea typeface="Tahoma" panose="020B0604030504040204" pitchFamily="34" charset="0"/>
                            <a:cs typeface="Tahoma" panose="020B0604030504040204" pitchFamily="34" charset="0"/>
                          </a:rPr>
                          <m:t>Utilidad</m:t>
                        </m:r>
                        <m:r>
                          <m:rPr>
                            <m:nor/>
                          </m:rPr>
                          <a:rPr lang="es-MX" sz="1000" b="0" i="0">
                            <a:solidFill>
                              <a:srgbClr val="14085C"/>
                            </a:solidFill>
                            <a:latin typeface="Tahoma" panose="020B0604030504040204" pitchFamily="34" charset="0"/>
                            <a:ea typeface="Tahoma" panose="020B0604030504040204" pitchFamily="34" charset="0"/>
                            <a:cs typeface="Tahoma" panose="020B0604030504040204" pitchFamily="34" charset="0"/>
                          </a:rPr>
                          <m:t> </m:t>
                        </m:r>
                        <m:r>
                          <m:rPr>
                            <m:nor/>
                          </m:rPr>
                          <a:rPr lang="es-MX" sz="1000" b="0" i="0">
                            <a:solidFill>
                              <a:srgbClr val="14085C"/>
                            </a:solidFill>
                            <a:latin typeface="Tahoma" panose="020B0604030504040204" pitchFamily="34" charset="0"/>
                            <a:ea typeface="Tahoma" panose="020B0604030504040204" pitchFamily="34" charset="0"/>
                            <a:cs typeface="Tahoma" panose="020B0604030504040204" pitchFamily="34" charset="0"/>
                          </a:rPr>
                          <m:t>Neta</m:t>
                        </m:r>
                      </m:num>
                      <m:den>
                        <m:r>
                          <m:rPr>
                            <m:nor/>
                          </m:rPr>
                          <a:rPr lang="es-MX" sz="1000" b="0" i="0">
                            <a:latin typeface="Tahoma" panose="020B0604030504040204" pitchFamily="34" charset="0"/>
                            <a:ea typeface="Tahoma" panose="020B0604030504040204" pitchFamily="34" charset="0"/>
                            <a:cs typeface="Tahoma" panose="020B0604030504040204" pitchFamily="34" charset="0"/>
                          </a:rPr>
                          <m:t>Ventas</m:t>
                        </m:r>
                      </m:den>
                    </m:f>
                    <m:r>
                      <m:rPr>
                        <m:nor/>
                      </m:rPr>
                      <a:rPr lang="es-MX" sz="1000" b="0" i="0">
                        <a:latin typeface="Cambria Math" panose="02040503050406030204" pitchFamily="18"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 </m:t>
                    </m:r>
                    <m:f>
                      <m:fPr>
                        <m:ctrlPr>
                          <a:rPr lang="es-MX" sz="1000" b="0" i="1">
                            <a:latin typeface="Cambria Math" panose="02040503050406030204" pitchFamily="18" charset="0"/>
                            <a:ea typeface="Cambria Math" panose="02040503050406030204" pitchFamily="18" charset="0"/>
                          </a:rPr>
                        </m:ctrlPr>
                      </m:fPr>
                      <m:num>
                        <m:r>
                          <m:rPr>
                            <m:nor/>
                          </m:rPr>
                          <a:rPr lang="es-MX" sz="1000" b="0" i="0">
                            <a:latin typeface="Tahoma" panose="020B0604030504040204" pitchFamily="34" charset="0"/>
                            <a:ea typeface="Tahoma" panose="020B0604030504040204" pitchFamily="34" charset="0"/>
                            <a:cs typeface="Tahoma" panose="020B0604030504040204" pitchFamily="34" charset="0"/>
                          </a:rPr>
                          <m:t>Ventas</m:t>
                        </m:r>
                      </m:num>
                      <m:den>
                        <m:r>
                          <m:rPr>
                            <m:nor/>
                          </m:rPr>
                          <a:rPr lang="es-MX" sz="1000" b="0" i="0">
                            <a:latin typeface="Tahoma" panose="020B0604030504040204" pitchFamily="34" charset="0"/>
                            <a:ea typeface="Tahoma" panose="020B0604030504040204" pitchFamily="34" charset="0"/>
                            <a:cs typeface="Tahoma" panose="020B0604030504040204" pitchFamily="34" charset="0"/>
                          </a:rPr>
                          <m:t>Prom</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Activos</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Totales</m:t>
                        </m:r>
                      </m:den>
                    </m:f>
                    <m:r>
                      <m:rPr>
                        <m:nor/>
                      </m:rPr>
                      <a:rPr lang="es-MX" sz="1000" b="0" i="0">
                        <a:latin typeface="Cambria Math" panose="02040503050406030204" pitchFamily="18" charset="0"/>
                        <a:ea typeface="Cambria Math" panose="02040503050406030204" pitchFamily="18"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m:t>
                    </m:r>
                    <m:f>
                      <m:fPr>
                        <m:ctrlPr>
                          <a:rPr lang="es-MX" sz="1000" b="0" i="1">
                            <a:latin typeface="Cambria Math" panose="02040503050406030204" pitchFamily="18" charset="0"/>
                            <a:ea typeface="Cambria Math" panose="02040503050406030204" pitchFamily="18" charset="0"/>
                          </a:rPr>
                        </m:ctrlPr>
                      </m:fPr>
                      <m:num>
                        <m:r>
                          <m:rPr>
                            <m:nor/>
                          </m:rPr>
                          <a:rPr lang="es-MX" sz="1000" b="0" i="0">
                            <a:latin typeface="Tahoma" panose="020B0604030504040204" pitchFamily="34" charset="0"/>
                            <a:ea typeface="Tahoma" panose="020B0604030504040204" pitchFamily="34" charset="0"/>
                            <a:cs typeface="Tahoma" panose="020B0604030504040204" pitchFamily="34" charset="0"/>
                          </a:rPr>
                          <m:t>Prom</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Activos</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Totales</m:t>
                        </m:r>
                      </m:num>
                      <m:den>
                        <m:r>
                          <m:rPr>
                            <m:nor/>
                          </m:rPr>
                          <a:rPr lang="es-MX" sz="1000" b="0" i="0">
                            <a:solidFill>
                              <a:srgbClr val="14085C"/>
                            </a:solidFill>
                            <a:latin typeface="Tahoma" panose="020B0604030504040204" pitchFamily="34" charset="0"/>
                            <a:ea typeface="Tahoma" panose="020B0604030504040204" pitchFamily="34" charset="0"/>
                            <a:cs typeface="Tahoma" panose="020B0604030504040204" pitchFamily="34" charset="0"/>
                          </a:rPr>
                          <m:t>Prom</m:t>
                        </m:r>
                        <m:r>
                          <m:rPr>
                            <m:nor/>
                          </m:rPr>
                          <a:rPr lang="es-MX" sz="1000" b="0" i="0">
                            <a:solidFill>
                              <a:srgbClr val="14085C"/>
                            </a:solidFill>
                            <a:latin typeface="Tahoma" panose="020B0604030504040204" pitchFamily="34" charset="0"/>
                            <a:ea typeface="Tahoma" panose="020B0604030504040204" pitchFamily="34" charset="0"/>
                            <a:cs typeface="Tahoma" panose="020B0604030504040204" pitchFamily="34" charset="0"/>
                          </a:rPr>
                          <m:t>. </m:t>
                        </m:r>
                        <m:r>
                          <m:rPr>
                            <m:nor/>
                          </m:rPr>
                          <a:rPr lang="es-MX" sz="1000" b="0" i="0">
                            <a:solidFill>
                              <a:srgbClr val="14085C"/>
                            </a:solidFill>
                            <a:latin typeface="Tahoma" panose="020B0604030504040204" pitchFamily="34" charset="0"/>
                            <a:ea typeface="Tahoma" panose="020B0604030504040204" pitchFamily="34" charset="0"/>
                            <a:cs typeface="Tahoma" panose="020B0604030504040204" pitchFamily="34" charset="0"/>
                          </a:rPr>
                          <m:t>Patrimonio</m:t>
                        </m:r>
                      </m:den>
                    </m:f>
                    <m:r>
                      <m:rPr>
                        <m:nor/>
                      </m:rPr>
                      <a:rPr lang="es-MX" sz="1000" b="0" i="0">
                        <a:latin typeface="Tahoma" panose="020B0604030504040204" pitchFamily="34" charset="0"/>
                        <a:ea typeface="Tahoma" panose="020B0604030504040204" pitchFamily="34" charset="0"/>
                        <a:cs typeface="Tahoma" panose="020B0604030504040204" pitchFamily="34" charset="0"/>
                      </a:rPr>
                      <m:t>=</m:t>
                    </m:r>
                    <m:f>
                      <m:fPr>
                        <m:ctrlPr>
                          <a:rPr lang="es-MX" sz="1000" i="1">
                            <a:latin typeface="Cambria Math" panose="02040503050406030204" pitchFamily="18" charset="0"/>
                          </a:rPr>
                        </m:ctrlPr>
                      </m:fPr>
                      <m:num>
                        <m:r>
                          <m:rPr>
                            <m:nor/>
                          </m:rPr>
                          <a:rPr lang="es-MX" sz="1000" i="0">
                            <a:latin typeface="Tahoma" panose="020B0604030504040204" pitchFamily="34" charset="0"/>
                            <a:ea typeface="Tahoma" panose="020B0604030504040204" pitchFamily="34" charset="0"/>
                            <a:cs typeface="Tahoma" panose="020B0604030504040204" pitchFamily="34" charset="0"/>
                          </a:rPr>
                          <m:t>Utilidad</m:t>
                        </m:r>
                        <m:r>
                          <m:rPr>
                            <m:nor/>
                          </m:rPr>
                          <a:rPr lang="es-MX" sz="1000" i="0">
                            <a:latin typeface="Tahoma" panose="020B0604030504040204" pitchFamily="34" charset="0"/>
                            <a:ea typeface="Tahoma" panose="020B0604030504040204" pitchFamily="34" charset="0"/>
                            <a:cs typeface="Tahoma" panose="020B0604030504040204" pitchFamily="34" charset="0"/>
                          </a:rPr>
                          <m:t> </m:t>
                        </m:r>
                        <m:r>
                          <m:rPr>
                            <m:nor/>
                          </m:rPr>
                          <a:rPr lang="es-MX" sz="1000" i="0">
                            <a:latin typeface="Tahoma" panose="020B0604030504040204" pitchFamily="34" charset="0"/>
                            <a:ea typeface="Tahoma" panose="020B0604030504040204" pitchFamily="34" charset="0"/>
                            <a:cs typeface="Tahoma" panose="020B0604030504040204" pitchFamily="34" charset="0"/>
                          </a:rPr>
                          <m:t>Neta</m:t>
                        </m:r>
                      </m:num>
                      <m:den>
                        <m:r>
                          <m:rPr>
                            <m:nor/>
                          </m:rPr>
                          <a:rPr lang="es-MX" sz="1000" b="0" i="0">
                            <a:latin typeface="Tahoma" panose="020B0604030504040204" pitchFamily="34" charset="0"/>
                            <a:ea typeface="Tahoma" panose="020B0604030504040204" pitchFamily="34" charset="0"/>
                            <a:cs typeface="Tahoma" panose="020B0604030504040204" pitchFamily="34" charset="0"/>
                          </a:rPr>
                          <m:t>Prom</m:t>
                        </m:r>
                        <m:r>
                          <m:rPr>
                            <m:nor/>
                          </m:rPr>
                          <a:rPr lang="es-MX" sz="1000" b="0" i="0">
                            <a:latin typeface="Tahoma" panose="020B0604030504040204" pitchFamily="34" charset="0"/>
                            <a:ea typeface="Tahoma" panose="020B0604030504040204" pitchFamily="34" charset="0"/>
                            <a:cs typeface="Tahoma" panose="020B0604030504040204" pitchFamily="34" charset="0"/>
                          </a:rPr>
                          <m:t>. </m:t>
                        </m:r>
                        <m:r>
                          <m:rPr>
                            <m:nor/>
                          </m:rPr>
                          <a:rPr lang="es-MX" sz="1000" b="0" i="0">
                            <a:latin typeface="Tahoma" panose="020B0604030504040204" pitchFamily="34" charset="0"/>
                            <a:ea typeface="Tahoma" panose="020B0604030504040204" pitchFamily="34" charset="0"/>
                            <a:cs typeface="Tahoma" panose="020B0604030504040204" pitchFamily="34" charset="0"/>
                          </a:rPr>
                          <m:t>Patrimonio</m:t>
                        </m:r>
                      </m:den>
                    </m:f>
                  </m:oMath>
                </m:oMathPara>
              </a14:m>
              <a:endParaRPr lang="es-CO" sz="1000">
                <a:latin typeface="Tahoma" panose="020B0604030504040204" pitchFamily="34" charset="0"/>
                <a:ea typeface="Tahoma" panose="020B0604030504040204" pitchFamily="34" charset="0"/>
                <a:cs typeface="Tahoma" panose="020B0604030504040204" pitchFamily="34" charset="0"/>
              </a:endParaRPr>
            </a:p>
          </xdr:txBody>
        </xdr:sp>
      </mc:Choice>
      <mc:Fallback xmlns="">
        <xdr:sp macro="" textlink="">
          <xdr:nvSpPr>
            <xdr:cNvPr id="17" name="CuadroTexto 19">
              <a:extLst>
                <a:ext uri="{FF2B5EF4-FFF2-40B4-BE49-F238E27FC236}">
                  <a16:creationId xmlns:a16="http://schemas.microsoft.com/office/drawing/2014/main" id="{70D6B9FC-2962-4ECA-8D9D-4BF8CCEDF78A}"/>
                </a:ext>
              </a:extLst>
            </xdr:cNvPr>
            <xdr:cNvSpPr txBox="1"/>
          </xdr:nvSpPr>
          <xdr:spPr>
            <a:xfrm>
              <a:off x="11229975" y="19964400"/>
              <a:ext cx="5124450" cy="298113"/>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000" b="0" i="0">
                  <a:latin typeface="Cambria Math" panose="02040503050406030204" pitchFamily="18" charset="0"/>
                  <a:ea typeface="Tahoma" panose="020B0604030504040204" pitchFamily="34" charset="0"/>
                  <a:cs typeface="Tahoma" panose="020B0604030504040204" pitchFamily="34" charset="0"/>
                </a:rPr>
                <a:t>"ROE = " </a:t>
              </a:r>
              <a:r>
                <a:rPr lang="es-MX" sz="1000" b="0" i="0">
                  <a:solidFill>
                    <a:srgbClr val="14085C"/>
                  </a:solidFill>
                  <a:latin typeface="Tahoma" panose="020B0604030504040204" pitchFamily="34" charset="0"/>
                  <a:ea typeface="Tahoma" panose="020B0604030504040204" pitchFamily="34" charset="0"/>
                  <a:cs typeface="Tahoma" panose="020B0604030504040204" pitchFamily="34" charset="0"/>
                </a:rPr>
                <a:t> "Utilidad Neta</a:t>
              </a:r>
              <a:r>
                <a:rPr lang="es-MX" sz="1000" b="0" i="0">
                  <a:solidFill>
                    <a:srgbClr val="14085C"/>
                  </a:solidFill>
                  <a:latin typeface="Cambria Math" panose="02040503050406030204" pitchFamily="18" charset="0"/>
                  <a:ea typeface="Tahoma" panose="020B0604030504040204" pitchFamily="34" charset="0"/>
                  <a:cs typeface="Tahoma" panose="020B0604030504040204" pitchFamily="34" charset="0"/>
                </a:rPr>
                <a:t>" /"</a:t>
              </a:r>
              <a:r>
                <a:rPr lang="es-MX" sz="1000" b="0" i="0">
                  <a:latin typeface="Tahoma" panose="020B0604030504040204" pitchFamily="34" charset="0"/>
                  <a:ea typeface="Tahoma" panose="020B0604030504040204" pitchFamily="34" charset="0"/>
                  <a:cs typeface="Tahoma" panose="020B0604030504040204" pitchFamily="34" charset="0"/>
                </a:rPr>
                <a:t>Ventas</a:t>
              </a:r>
              <a:r>
                <a:rPr lang="es-MX" sz="1000" b="0" i="0">
                  <a:latin typeface="Cambria Math" panose="02040503050406030204" pitchFamily="18" charset="0"/>
                  <a:ea typeface="Tahoma" panose="020B0604030504040204" pitchFamily="34" charset="0"/>
                  <a:cs typeface="Tahoma" panose="020B0604030504040204" pitchFamily="34" charset="0"/>
                </a:rPr>
                <a:t>"  "</a:t>
              </a:r>
              <a:r>
                <a:rPr lang="es-MX" sz="1000" b="0" i="0">
                  <a:latin typeface="Cambria Math" panose="02040503050406030204" pitchFamily="18" charset="0"/>
                </a:rPr>
                <a:t> </a:t>
              </a:r>
              <a:r>
                <a:rPr lang="es-MX" sz="1000" b="0" i="0">
                  <a:latin typeface="Cambria Math" panose="02040503050406030204" pitchFamily="18" charset="0"/>
                  <a:ea typeface="Tahoma" panose="020B0604030504040204" pitchFamily="34" charset="0"/>
                  <a:cs typeface="Tahoma" panose="020B0604030504040204" pitchFamily="34" charset="0"/>
                </a:rPr>
                <a:t>× </a:t>
              </a:r>
              <a:r>
                <a:rPr lang="es-MX" sz="1000" b="0" i="0">
                  <a:latin typeface="Cambria Math" panose="02040503050406030204" pitchFamily="18" charset="0"/>
                  <a:ea typeface="Cambria Math" panose="02040503050406030204" pitchFamily="18" charset="0"/>
                  <a:cs typeface="Tahoma" panose="020B0604030504040204" pitchFamily="34" charset="0"/>
                </a:rPr>
                <a:t>" </a:t>
              </a:r>
              <a:r>
                <a:rPr lang="es-MX" sz="1000" b="0" i="0">
                  <a:latin typeface="Tahoma" panose="020B0604030504040204" pitchFamily="34" charset="0"/>
                  <a:ea typeface="Tahoma" panose="020B0604030504040204" pitchFamily="34" charset="0"/>
                  <a:cs typeface="Tahoma" panose="020B0604030504040204" pitchFamily="34" charset="0"/>
                </a:rPr>
                <a:t> "Ventas</a:t>
              </a:r>
              <a:r>
                <a:rPr lang="es-MX" sz="1000" b="0" i="0">
                  <a:latin typeface="Cambria Math" panose="02040503050406030204" pitchFamily="18" charset="0"/>
                  <a:ea typeface="Tahoma" panose="020B0604030504040204" pitchFamily="34" charset="0"/>
                  <a:cs typeface="Tahoma" panose="020B0604030504040204" pitchFamily="34" charset="0"/>
                </a:rPr>
                <a:t>" </a:t>
              </a:r>
              <a:r>
                <a:rPr lang="es-MX" sz="1000" b="0" i="0">
                  <a:latin typeface="Cambria Math" panose="02040503050406030204" pitchFamily="18" charset="0"/>
                  <a:ea typeface="Cambria Math" panose="02040503050406030204" pitchFamily="18" charset="0"/>
                  <a:cs typeface="Tahoma" panose="020B0604030504040204" pitchFamily="34" charset="0"/>
                </a:rPr>
                <a:t>/"</a:t>
              </a:r>
              <a:r>
                <a:rPr lang="es-MX" sz="1000" b="0" i="0">
                  <a:latin typeface="Tahoma" panose="020B0604030504040204" pitchFamily="34" charset="0"/>
                  <a:ea typeface="Tahoma" panose="020B0604030504040204" pitchFamily="34" charset="0"/>
                  <a:cs typeface="Tahoma" panose="020B0604030504040204" pitchFamily="34" charset="0"/>
                </a:rPr>
                <a:t>Prom. Activos Totales</a:t>
              </a:r>
              <a:r>
                <a:rPr lang="es-MX" sz="1000" b="0" i="0">
                  <a:latin typeface="Cambria Math" panose="02040503050406030204" pitchFamily="18" charset="0"/>
                  <a:ea typeface="Tahoma" panose="020B0604030504040204" pitchFamily="34" charset="0"/>
                  <a:cs typeface="Tahoma" panose="020B0604030504040204" pitchFamily="34" charset="0"/>
                </a:rPr>
                <a:t>" </a:t>
              </a:r>
              <a:r>
                <a:rPr lang="es-MX" sz="1000" b="0" i="0">
                  <a:latin typeface="Cambria Math" panose="02040503050406030204" pitchFamily="18" charset="0"/>
                  <a:ea typeface="Cambria Math" panose="02040503050406030204" pitchFamily="18" charset="0"/>
                  <a:cs typeface="Tahoma" panose="020B0604030504040204" pitchFamily="34" charset="0"/>
                </a:rPr>
                <a:t> "</a:t>
              </a:r>
              <a:r>
                <a:rPr lang="es-MX" sz="1000" b="0" i="0">
                  <a:latin typeface="Cambria Math" panose="02040503050406030204" pitchFamily="18" charset="0"/>
                  <a:ea typeface="Cambria Math" panose="02040503050406030204" pitchFamily="18" charset="0"/>
                </a:rPr>
                <a:t> </a:t>
              </a:r>
              <a:r>
                <a:rPr lang="es-MX" sz="1000" b="0" i="0">
                  <a:latin typeface="Cambria Math" panose="02040503050406030204" pitchFamily="18" charset="0"/>
                  <a:ea typeface="Tahoma" panose="020B0604030504040204" pitchFamily="34" charset="0"/>
                  <a:cs typeface="Tahoma" panose="020B0604030504040204" pitchFamily="34" charset="0"/>
                </a:rPr>
                <a:t>×</a:t>
              </a:r>
              <a:r>
                <a:rPr lang="es-MX" sz="1000" b="0" i="0">
                  <a:latin typeface="Cambria Math" panose="02040503050406030204" pitchFamily="18" charset="0"/>
                  <a:ea typeface="Cambria Math" panose="02040503050406030204" pitchFamily="18" charset="0"/>
                  <a:cs typeface="Tahoma" panose="020B0604030504040204" pitchFamily="34" charset="0"/>
                </a:rPr>
                <a:t>" </a:t>
              </a:r>
              <a:r>
                <a:rPr lang="es-MX" sz="1000" b="0" i="0">
                  <a:latin typeface="Tahoma" panose="020B0604030504040204" pitchFamily="34" charset="0"/>
                  <a:ea typeface="Tahoma" panose="020B0604030504040204" pitchFamily="34" charset="0"/>
                  <a:cs typeface="Tahoma" panose="020B0604030504040204" pitchFamily="34" charset="0"/>
                </a:rPr>
                <a:t> "Prom. Activos Totales</a:t>
              </a:r>
              <a:r>
                <a:rPr lang="es-MX" sz="1000" b="0" i="0">
                  <a:latin typeface="Cambria Math" panose="02040503050406030204" pitchFamily="18" charset="0"/>
                  <a:ea typeface="Tahoma" panose="020B0604030504040204" pitchFamily="34" charset="0"/>
                  <a:cs typeface="Tahoma" panose="020B0604030504040204" pitchFamily="34" charset="0"/>
                </a:rPr>
                <a:t>" </a:t>
              </a:r>
              <a:r>
                <a:rPr lang="es-MX" sz="1000" b="0" i="0">
                  <a:latin typeface="Cambria Math" panose="02040503050406030204" pitchFamily="18" charset="0"/>
                  <a:ea typeface="Cambria Math" panose="02040503050406030204" pitchFamily="18" charset="0"/>
                  <a:cs typeface="Tahoma" panose="020B0604030504040204" pitchFamily="34" charset="0"/>
                </a:rPr>
                <a:t>/</a:t>
              </a:r>
              <a:r>
                <a:rPr lang="es-MX" sz="1000" b="0" i="0">
                  <a:solidFill>
                    <a:srgbClr val="14085C"/>
                  </a:solidFill>
                  <a:latin typeface="Cambria Math" panose="02040503050406030204" pitchFamily="18" charset="0"/>
                  <a:ea typeface="Cambria Math" panose="02040503050406030204" pitchFamily="18" charset="0"/>
                  <a:cs typeface="Tahoma" panose="020B0604030504040204" pitchFamily="34" charset="0"/>
                </a:rPr>
                <a:t>"</a:t>
              </a:r>
              <a:r>
                <a:rPr lang="es-MX" sz="1000" b="0" i="0">
                  <a:solidFill>
                    <a:srgbClr val="14085C"/>
                  </a:solidFill>
                  <a:latin typeface="Tahoma" panose="020B0604030504040204" pitchFamily="34" charset="0"/>
                  <a:ea typeface="Tahoma" panose="020B0604030504040204" pitchFamily="34" charset="0"/>
                  <a:cs typeface="Tahoma" panose="020B0604030504040204" pitchFamily="34" charset="0"/>
                </a:rPr>
                <a:t>Prom. Patrimonio</a:t>
              </a:r>
              <a:r>
                <a:rPr lang="es-MX" sz="1000" b="0" i="0">
                  <a:solidFill>
                    <a:srgbClr val="14085C"/>
                  </a:solidFill>
                  <a:latin typeface="Cambria Math" panose="02040503050406030204" pitchFamily="18" charset="0"/>
                  <a:ea typeface="Tahoma" panose="020B0604030504040204" pitchFamily="34" charset="0"/>
                  <a:cs typeface="Tahoma" panose="020B0604030504040204" pitchFamily="34" charset="0"/>
                </a:rPr>
                <a:t>"  "</a:t>
              </a:r>
              <a:r>
                <a:rPr lang="es-MX" sz="1000" b="0" i="0">
                  <a:latin typeface="Cambria Math" panose="02040503050406030204" pitchFamily="18" charset="0"/>
                  <a:ea typeface="Tahoma" panose="020B0604030504040204" pitchFamily="34" charset="0"/>
                  <a:cs typeface="Tahoma" panose="020B0604030504040204" pitchFamily="34" charset="0"/>
                </a:rPr>
                <a:t>=" </a:t>
              </a:r>
              <a:r>
                <a:rPr lang="es-MX" sz="1000" i="0">
                  <a:latin typeface="Tahoma" panose="020B0604030504040204" pitchFamily="34" charset="0"/>
                  <a:ea typeface="Tahoma" panose="020B0604030504040204" pitchFamily="34" charset="0"/>
                  <a:cs typeface="Tahoma" panose="020B0604030504040204" pitchFamily="34" charset="0"/>
                </a:rPr>
                <a:t> "Utilidad Neta</a:t>
              </a:r>
              <a:r>
                <a:rPr lang="es-MX" sz="1000" i="0">
                  <a:latin typeface="Cambria Math" panose="02040503050406030204" pitchFamily="18" charset="0"/>
                  <a:ea typeface="Tahoma" panose="020B0604030504040204" pitchFamily="34" charset="0"/>
                  <a:cs typeface="Tahoma" panose="020B0604030504040204" pitchFamily="34" charset="0"/>
                </a:rPr>
                <a:t>" /</a:t>
              </a:r>
              <a:r>
                <a:rPr lang="es-MX" sz="1000" b="0" i="0">
                  <a:latin typeface="Cambria Math" panose="02040503050406030204" pitchFamily="18" charset="0"/>
                  <a:ea typeface="Tahoma" panose="020B0604030504040204" pitchFamily="34" charset="0"/>
                  <a:cs typeface="Tahoma" panose="020B0604030504040204" pitchFamily="34" charset="0"/>
                </a:rPr>
                <a:t>"</a:t>
              </a:r>
              <a:r>
                <a:rPr lang="es-MX" sz="1000" b="0" i="0">
                  <a:latin typeface="Tahoma" panose="020B0604030504040204" pitchFamily="34" charset="0"/>
                  <a:ea typeface="Tahoma" panose="020B0604030504040204" pitchFamily="34" charset="0"/>
                  <a:cs typeface="Tahoma" panose="020B0604030504040204" pitchFamily="34" charset="0"/>
                </a:rPr>
                <a:t>Prom. Patrimonio</a:t>
              </a:r>
              <a:r>
                <a:rPr lang="es-MX" sz="1000" b="0" i="0">
                  <a:latin typeface="Cambria Math" panose="02040503050406030204" pitchFamily="18" charset="0"/>
                  <a:ea typeface="Tahoma" panose="020B0604030504040204" pitchFamily="34" charset="0"/>
                  <a:cs typeface="Tahoma" panose="020B0604030504040204" pitchFamily="34" charset="0"/>
                </a:rPr>
                <a:t>" </a:t>
              </a:r>
              <a:endParaRPr lang="es-CO" sz="1000">
                <a:latin typeface="Tahoma" panose="020B0604030504040204" pitchFamily="34" charset="0"/>
                <a:ea typeface="Tahoma" panose="020B0604030504040204" pitchFamily="34" charset="0"/>
                <a:cs typeface="Tahoma" panose="020B0604030504040204" pitchFamily="34" charset="0"/>
              </a:endParaRPr>
            </a:p>
          </xdr:txBody>
        </xdr:sp>
      </mc:Fallback>
    </mc:AlternateContent>
    <xdr:clientData/>
  </xdr:twoCellAnchor>
  <xdr:twoCellAnchor>
    <xdr:from>
      <xdr:col>22</xdr:col>
      <xdr:colOff>152399</xdr:colOff>
      <xdr:row>73</xdr:row>
      <xdr:rowOff>123825</xdr:rowOff>
    </xdr:from>
    <xdr:to>
      <xdr:col>29</xdr:col>
      <xdr:colOff>695324</xdr:colOff>
      <xdr:row>92</xdr:row>
      <xdr:rowOff>123825</xdr:rowOff>
    </xdr:to>
    <xdr:graphicFrame macro="">
      <xdr:nvGraphicFramePr>
        <xdr:cNvPr id="3" name="Gráfico 2">
          <a:extLst>
            <a:ext uri="{FF2B5EF4-FFF2-40B4-BE49-F238E27FC236}">
              <a16:creationId xmlns:a16="http://schemas.microsoft.com/office/drawing/2014/main" id="{28DEC30C-6C31-7EE2-B73F-BB4281BAE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257175</xdr:colOff>
      <xdr:row>93</xdr:row>
      <xdr:rowOff>133350</xdr:rowOff>
    </xdr:from>
    <xdr:to>
      <xdr:col>30</xdr:col>
      <xdr:colOff>333375</xdr:colOff>
      <xdr:row>108</xdr:row>
      <xdr:rowOff>19050</xdr:rowOff>
    </xdr:to>
    <xdr:graphicFrame macro="">
      <xdr:nvGraphicFramePr>
        <xdr:cNvPr id="19" name="Gráfico 18">
          <a:extLst>
            <a:ext uri="{FF2B5EF4-FFF2-40B4-BE49-F238E27FC236}">
              <a16:creationId xmlns:a16="http://schemas.microsoft.com/office/drawing/2014/main" id="{A5FE1D70-1D78-4F5B-A16F-9FD7B526F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590550</xdr:colOff>
      <xdr:row>92</xdr:row>
      <xdr:rowOff>166687</xdr:rowOff>
    </xdr:from>
    <xdr:to>
      <xdr:col>36</xdr:col>
      <xdr:colOff>590550</xdr:colOff>
      <xdr:row>107</xdr:row>
      <xdr:rowOff>52387</xdr:rowOff>
    </xdr:to>
    <xdr:graphicFrame macro="">
      <xdr:nvGraphicFramePr>
        <xdr:cNvPr id="20" name="Gráfico 19">
          <a:extLst>
            <a:ext uri="{FF2B5EF4-FFF2-40B4-BE49-F238E27FC236}">
              <a16:creationId xmlns:a16="http://schemas.microsoft.com/office/drawing/2014/main" id="{A84B621F-FF92-25A3-5A9B-BA57983E6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609600</xdr:colOff>
      <xdr:row>107</xdr:row>
      <xdr:rowOff>152400</xdr:rowOff>
    </xdr:from>
    <xdr:to>
      <xdr:col>36</xdr:col>
      <xdr:colOff>609600</xdr:colOff>
      <xdr:row>122</xdr:row>
      <xdr:rowOff>38100</xdr:rowOff>
    </xdr:to>
    <xdr:graphicFrame macro="">
      <xdr:nvGraphicFramePr>
        <xdr:cNvPr id="22" name="Gráfico 21">
          <a:extLst>
            <a:ext uri="{FF2B5EF4-FFF2-40B4-BE49-F238E27FC236}">
              <a16:creationId xmlns:a16="http://schemas.microsoft.com/office/drawing/2014/main" id="{A7568D0D-E863-451B-BB44-A21BE12FB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E7D1E-C161-4739-9EC5-BCA9D3F3F99D}">
  <dimension ref="A1:V91"/>
  <sheetViews>
    <sheetView tabSelected="1" workbookViewId="0"/>
  </sheetViews>
  <sheetFormatPr baseColWidth="10" defaultRowHeight="15" x14ac:dyDescent="0.25"/>
  <cols>
    <col min="1" max="1" width="53" customWidth="1"/>
    <col min="2" max="7" width="17.5703125" style="4" customWidth="1"/>
    <col min="8" max="8" width="11.140625" style="4" customWidth="1"/>
    <col min="15" max="15" width="34" customWidth="1"/>
    <col min="16" max="19" width="16.7109375" customWidth="1"/>
    <col min="20" max="21" width="17.140625" customWidth="1"/>
  </cols>
  <sheetData>
    <row r="1" spans="1:21" ht="16.5" x14ac:dyDescent="0.25">
      <c r="A1" s="1" t="s">
        <v>30</v>
      </c>
      <c r="C1" s="31" t="s">
        <v>114</v>
      </c>
      <c r="D1" s="31">
        <v>890929455</v>
      </c>
    </row>
    <row r="2" spans="1:21" ht="16.5" x14ac:dyDescent="0.25">
      <c r="A2" s="1" t="s">
        <v>0</v>
      </c>
    </row>
    <row r="3" spans="1:21" ht="33" x14ac:dyDescent="0.25">
      <c r="A3" s="1" t="s">
        <v>1</v>
      </c>
      <c r="H3" s="39" t="s">
        <v>140</v>
      </c>
      <c r="I3" s="44" t="s">
        <v>49</v>
      </c>
      <c r="J3" s="44"/>
      <c r="K3" s="44"/>
      <c r="L3" s="44"/>
      <c r="M3" s="44"/>
    </row>
    <row r="4" spans="1:21" ht="16.5" x14ac:dyDescent="0.25">
      <c r="A4" s="1"/>
      <c r="B4" s="5">
        <v>2018</v>
      </c>
      <c r="C4" s="5">
        <v>2019</v>
      </c>
      <c r="D4" s="5">
        <v>2020</v>
      </c>
      <c r="E4" s="5">
        <v>2021</v>
      </c>
      <c r="F4" s="5">
        <v>2022</v>
      </c>
      <c r="G4" s="5">
        <v>2023</v>
      </c>
      <c r="H4" s="5"/>
      <c r="I4" s="5">
        <v>2019</v>
      </c>
      <c r="J4" s="5">
        <v>2020</v>
      </c>
      <c r="K4" s="5">
        <v>2021</v>
      </c>
      <c r="L4" s="5">
        <v>2022</v>
      </c>
      <c r="M4" s="5">
        <v>2023</v>
      </c>
      <c r="O4" s="15"/>
      <c r="P4" s="5">
        <v>2019</v>
      </c>
      <c r="Q4" s="5">
        <v>2020</v>
      </c>
      <c r="R4" s="5">
        <v>2021</v>
      </c>
      <c r="S4" s="5">
        <v>2022</v>
      </c>
      <c r="T4" s="5">
        <v>2023</v>
      </c>
    </row>
    <row r="5" spans="1:21" ht="16.5" x14ac:dyDescent="0.25">
      <c r="A5" s="2" t="s">
        <v>2</v>
      </c>
      <c r="B5" s="3">
        <v>338545</v>
      </c>
      <c r="C5" s="3">
        <v>345503</v>
      </c>
      <c r="D5" s="3">
        <v>880521</v>
      </c>
      <c r="E5" s="3">
        <v>1007711</v>
      </c>
      <c r="F5" s="3">
        <v>661886</v>
      </c>
      <c r="G5" s="3">
        <v>216208</v>
      </c>
      <c r="H5" s="11">
        <f>+G5/$G$15</f>
        <v>2.8621157268631261E-2</v>
      </c>
      <c r="O5" s="2" t="s">
        <v>59</v>
      </c>
      <c r="P5" s="16">
        <f>+AVERAGE(B15:C15)</f>
        <v>4614640</v>
      </c>
      <c r="Q5" s="16">
        <f>+AVERAGE(C15:D15)</f>
        <v>4835036</v>
      </c>
      <c r="R5" s="16">
        <f>+AVERAGE(D15:E15)</f>
        <v>5042657.5</v>
      </c>
      <c r="S5" s="16">
        <f>+AVERAGE(E15:F15)</f>
        <v>5382168</v>
      </c>
      <c r="T5" s="16">
        <f>+AVERAGE(F15:G15)</f>
        <v>6680901.5</v>
      </c>
    </row>
    <row r="6" spans="1:21" ht="16.5" x14ac:dyDescent="0.25">
      <c r="A6" s="2" t="s">
        <v>3</v>
      </c>
      <c r="B6" s="3">
        <v>919235</v>
      </c>
      <c r="C6" s="3">
        <v>1205502</v>
      </c>
      <c r="D6" s="3">
        <v>1386040</v>
      </c>
      <c r="E6" s="3">
        <v>968555</v>
      </c>
      <c r="F6" s="3">
        <v>1168909</v>
      </c>
      <c r="G6" s="22">
        <v>3421288</v>
      </c>
      <c r="H6" s="36">
        <f t="shared" ref="H6:H32" si="0">+G6/$G$15</f>
        <v>0.45290286163916649</v>
      </c>
      <c r="I6" s="11">
        <f>+C6/B6-1</f>
        <v>0.31141873405603571</v>
      </c>
      <c r="J6" s="11">
        <f t="shared" ref="J6:J7" si="1">+D6/C6-1</f>
        <v>0.14976167604865021</v>
      </c>
      <c r="K6" s="11">
        <f t="shared" ref="K6:K7" si="2">+E6/D6-1</f>
        <v>-0.30120703587198061</v>
      </c>
      <c r="L6" s="11">
        <f t="shared" ref="L6:L7" si="3">+F6/E6-1</f>
        <v>0.20685867090665999</v>
      </c>
      <c r="M6" s="11">
        <f t="shared" ref="M6:M7" si="4">+G6/F6-1</f>
        <v>1.9269070560668111</v>
      </c>
      <c r="O6" s="17" t="s">
        <v>60</v>
      </c>
      <c r="P6" s="18">
        <f>+C36/P5</f>
        <v>3.9338301579321464</v>
      </c>
      <c r="Q6" s="18">
        <f>+D36/Q5</f>
        <v>2.2893295934094389</v>
      </c>
      <c r="R6" s="18">
        <f>+E36/R5</f>
        <v>3.5323025607033594</v>
      </c>
      <c r="S6" s="18">
        <f>+F36/S5</f>
        <v>4.5021268381068742</v>
      </c>
      <c r="T6" s="18">
        <f>+G36/T5</f>
        <v>3.1395743523534958</v>
      </c>
    </row>
    <row r="7" spans="1:21" ht="16.5" x14ac:dyDescent="0.25">
      <c r="A7" s="2" t="s">
        <v>4</v>
      </c>
      <c r="B7" s="3">
        <v>708288</v>
      </c>
      <c r="C7" s="3">
        <v>651842</v>
      </c>
      <c r="D7" s="3">
        <v>533786</v>
      </c>
      <c r="E7" s="3">
        <v>838359</v>
      </c>
      <c r="F7" s="3">
        <v>1220993</v>
      </c>
      <c r="G7" s="3">
        <v>1233663</v>
      </c>
      <c r="H7" s="11">
        <f t="shared" si="0"/>
        <v>0.1633096959385936</v>
      </c>
      <c r="I7" s="11">
        <f>+C7/B7-1</f>
        <v>-7.9693570976777761E-2</v>
      </c>
      <c r="J7" s="11">
        <f t="shared" si="1"/>
        <v>-0.18111137361507845</v>
      </c>
      <c r="K7" s="11">
        <f t="shared" si="2"/>
        <v>0.57059008666394395</v>
      </c>
      <c r="L7" s="11">
        <f t="shared" si="3"/>
        <v>0.45640829286737539</v>
      </c>
      <c r="M7" s="11">
        <f t="shared" si="4"/>
        <v>1.0376799866993469E-2</v>
      </c>
      <c r="O7" s="17" t="s">
        <v>61</v>
      </c>
      <c r="P7" s="18">
        <f>+AVERAGE(P6:T6)</f>
        <v>3.479432700501063</v>
      </c>
      <c r="Q7" s="15"/>
      <c r="R7" s="15"/>
      <c r="S7" s="15"/>
      <c r="T7" s="15"/>
    </row>
    <row r="8" spans="1:21" ht="16.5" x14ac:dyDescent="0.25">
      <c r="A8" s="2" t="s">
        <v>5</v>
      </c>
      <c r="B8" s="3">
        <v>14833</v>
      </c>
      <c r="C8" s="3">
        <v>30290</v>
      </c>
      <c r="D8" s="3">
        <v>36912</v>
      </c>
      <c r="E8" s="3">
        <v>65627</v>
      </c>
      <c r="F8" s="3">
        <v>42241</v>
      </c>
      <c r="G8" s="3">
        <v>44550</v>
      </c>
      <c r="H8" s="11">
        <f t="shared" si="0"/>
        <v>5.8974346754862104E-3</v>
      </c>
      <c r="O8" s="15"/>
      <c r="P8" s="15"/>
      <c r="Q8" s="15"/>
      <c r="R8" s="15"/>
      <c r="S8" s="15"/>
      <c r="T8" s="15"/>
    </row>
    <row r="9" spans="1:21" ht="16.5" x14ac:dyDescent="0.25">
      <c r="A9" s="1" t="s">
        <v>6</v>
      </c>
      <c r="B9" s="6">
        <f>SUM(B5:B8)</f>
        <v>1980901</v>
      </c>
      <c r="C9" s="6">
        <f t="shared" ref="C9:G9" si="5">SUM(C5:C8)</f>
        <v>2233137</v>
      </c>
      <c r="D9" s="6">
        <f t="shared" si="5"/>
        <v>2837259</v>
      </c>
      <c r="E9" s="6">
        <f t="shared" si="5"/>
        <v>2880252</v>
      </c>
      <c r="F9" s="6">
        <f t="shared" si="5"/>
        <v>3094029</v>
      </c>
      <c r="G9" s="6">
        <f t="shared" si="5"/>
        <v>4915709</v>
      </c>
      <c r="H9" s="14">
        <f t="shared" si="0"/>
        <v>0.65073114952187761</v>
      </c>
      <c r="P9" s="5" t="s">
        <v>84</v>
      </c>
      <c r="Q9" s="5">
        <v>2019</v>
      </c>
      <c r="R9" s="5">
        <v>2020</v>
      </c>
      <c r="S9" s="5">
        <v>2021</v>
      </c>
      <c r="T9" s="5">
        <v>2022</v>
      </c>
      <c r="U9" s="5">
        <v>2023</v>
      </c>
    </row>
    <row r="10" spans="1:21" ht="16.5" x14ac:dyDescent="0.25">
      <c r="A10" s="2" t="s">
        <v>7</v>
      </c>
      <c r="B10" s="3">
        <v>2389464</v>
      </c>
      <c r="C10" s="3">
        <v>2198191</v>
      </c>
      <c r="D10" s="3">
        <v>2026474</v>
      </c>
      <c r="E10" s="3">
        <v>1941842</v>
      </c>
      <c r="F10" s="3">
        <v>2661960</v>
      </c>
      <c r="G10" s="3">
        <v>2570100</v>
      </c>
      <c r="H10" s="11">
        <f t="shared" si="0"/>
        <v>0.34022439639656815</v>
      </c>
      <c r="I10" s="11">
        <f>+C10/B10-1</f>
        <v>-8.0048496231790889E-2</v>
      </c>
      <c r="J10" s="11">
        <f t="shared" ref="J10" si="6">+D10/C10-1</f>
        <v>-7.8117415638586429E-2</v>
      </c>
      <c r="K10" s="11">
        <f t="shared" ref="K10" si="7">+E10/D10-1</f>
        <v>-4.1763180776067221E-2</v>
      </c>
      <c r="L10" s="11">
        <f t="shared" ref="L10" si="8">+F10/E10-1</f>
        <v>0.37084273591775241</v>
      </c>
      <c r="M10" s="11">
        <f t="shared" ref="M10" si="9">+G10/F10-1</f>
        <v>-3.4508407338953218E-2</v>
      </c>
      <c r="O10" s="2" t="s">
        <v>62</v>
      </c>
      <c r="P10" s="16">
        <f t="shared" ref="P10:U10" si="10">+B10+B11</f>
        <v>2397588</v>
      </c>
      <c r="Q10" s="16">
        <f t="shared" si="10"/>
        <v>2198191</v>
      </c>
      <c r="R10" s="16">
        <f t="shared" si="10"/>
        <v>2026474</v>
      </c>
      <c r="S10" s="16">
        <f t="shared" si="10"/>
        <v>1941842</v>
      </c>
      <c r="T10" s="16">
        <f t="shared" si="10"/>
        <v>2661960</v>
      </c>
      <c r="U10" s="16">
        <f t="shared" si="10"/>
        <v>2570100</v>
      </c>
    </row>
    <row r="11" spans="1:21" ht="16.5" x14ac:dyDescent="0.25">
      <c r="A11" s="2" t="s">
        <v>8</v>
      </c>
      <c r="B11" s="3">
        <v>8124</v>
      </c>
      <c r="C11" s="3">
        <v>0</v>
      </c>
      <c r="D11" s="3"/>
      <c r="E11" s="3"/>
      <c r="F11" s="3"/>
      <c r="G11" s="3"/>
      <c r="H11" s="11">
        <f t="shared" si="0"/>
        <v>0</v>
      </c>
      <c r="O11" s="2" t="s">
        <v>63</v>
      </c>
      <c r="P11" s="15"/>
      <c r="Q11" s="16">
        <f>+AVERAGE(P10:Q10)</f>
        <v>2297889.5</v>
      </c>
      <c r="R11" s="16">
        <f t="shared" ref="R11:U11" si="11">+AVERAGE(Q10:R10)</f>
        <v>2112332.5</v>
      </c>
      <c r="S11" s="16">
        <f t="shared" si="11"/>
        <v>1984158</v>
      </c>
      <c r="T11" s="16">
        <f t="shared" si="11"/>
        <v>2301901</v>
      </c>
      <c r="U11" s="16">
        <f t="shared" si="11"/>
        <v>2616030</v>
      </c>
    </row>
    <row r="12" spans="1:21" ht="16.5" x14ac:dyDescent="0.25">
      <c r="A12" s="2" t="s">
        <v>9</v>
      </c>
      <c r="B12" s="3">
        <v>267575</v>
      </c>
      <c r="C12" s="3">
        <v>68300</v>
      </c>
      <c r="D12" s="3">
        <v>223123</v>
      </c>
      <c r="E12" s="3">
        <v>92777</v>
      </c>
      <c r="F12" s="3">
        <v>9888</v>
      </c>
      <c r="G12" s="3">
        <v>26528</v>
      </c>
      <c r="H12" s="11">
        <f t="shared" si="0"/>
        <v>3.51172047298088E-3</v>
      </c>
      <c r="O12" s="17" t="s">
        <v>64</v>
      </c>
      <c r="P12" s="15"/>
      <c r="Q12" s="18">
        <f>+C36/Q11</f>
        <v>7.8999490619544588</v>
      </c>
      <c r="R12" s="21">
        <f>+D36/R11</f>
        <v>5.2401745463841509</v>
      </c>
      <c r="S12" s="18">
        <f>+E36/S11</f>
        <v>8.9772044363402514</v>
      </c>
      <c r="T12" s="18">
        <f>+F36/T11</f>
        <v>10.52660518414997</v>
      </c>
      <c r="U12" s="18">
        <f>+G36/U11</f>
        <v>8.0179458951158811</v>
      </c>
    </row>
    <row r="13" spans="1:21" ht="16.5" x14ac:dyDescent="0.25">
      <c r="A13" s="2" t="s">
        <v>10</v>
      </c>
      <c r="B13" s="3">
        <v>41794</v>
      </c>
      <c r="C13" s="3">
        <v>41794</v>
      </c>
      <c r="D13" s="3">
        <v>41794</v>
      </c>
      <c r="E13" s="3">
        <v>41794</v>
      </c>
      <c r="F13" s="3">
        <v>41794</v>
      </c>
      <c r="G13" s="3">
        <v>41795</v>
      </c>
      <c r="H13" s="11">
        <f t="shared" si="0"/>
        <v>5.5327336085734275E-3</v>
      </c>
      <c r="O13" s="17" t="s">
        <v>65</v>
      </c>
      <c r="P13" s="18">
        <f>+AVERAGE(Q12:U12)</f>
        <v>8.1323758247889408</v>
      </c>
      <c r="Q13" s="18"/>
      <c r="R13" s="18"/>
      <c r="S13" s="18"/>
      <c r="T13" s="15"/>
    </row>
    <row r="14" spans="1:21" ht="16.5" x14ac:dyDescent="0.25">
      <c r="A14" s="1" t="s">
        <v>11</v>
      </c>
      <c r="B14" s="6">
        <f>SUM(B10:B13)</f>
        <v>2706957</v>
      </c>
      <c r="C14" s="6">
        <f t="shared" ref="C14:G14" si="12">SUM(C10:C13)</f>
        <v>2308285</v>
      </c>
      <c r="D14" s="6">
        <f t="shared" si="12"/>
        <v>2291391</v>
      </c>
      <c r="E14" s="6">
        <f t="shared" si="12"/>
        <v>2076413</v>
      </c>
      <c r="F14" s="6">
        <f t="shared" si="12"/>
        <v>2713642</v>
      </c>
      <c r="G14" s="6">
        <f t="shared" si="12"/>
        <v>2638423</v>
      </c>
      <c r="H14" s="14">
        <f t="shared" si="0"/>
        <v>0.34926885047812245</v>
      </c>
      <c r="O14" s="17"/>
      <c r="P14" s="18"/>
      <c r="Q14" s="18"/>
      <c r="R14" s="18"/>
      <c r="S14" s="18"/>
      <c r="T14" s="15"/>
    </row>
    <row r="15" spans="1:21" ht="16.5" x14ac:dyDescent="0.25">
      <c r="A15" s="1" t="s">
        <v>29</v>
      </c>
      <c r="B15" s="6">
        <f>+B9+B14</f>
        <v>4687858</v>
      </c>
      <c r="C15" s="6">
        <f t="shared" ref="C15:G15" si="13">+C9+C14</f>
        <v>4541422</v>
      </c>
      <c r="D15" s="6">
        <f t="shared" si="13"/>
        <v>5128650</v>
      </c>
      <c r="E15" s="6">
        <f t="shared" si="13"/>
        <v>4956665</v>
      </c>
      <c r="F15" s="6">
        <f t="shared" si="13"/>
        <v>5807671</v>
      </c>
      <c r="G15" s="6">
        <f t="shared" si="13"/>
        <v>7554132</v>
      </c>
      <c r="H15" s="14">
        <f t="shared" si="0"/>
        <v>1</v>
      </c>
      <c r="I15" s="14">
        <f>+C15/B15-1</f>
        <v>-3.1237294303709695E-2</v>
      </c>
      <c r="J15" s="14">
        <f>+D15/C15-1</f>
        <v>0.12930487411211722</v>
      </c>
      <c r="K15" s="14">
        <f>+E15/D15-1</f>
        <v>-3.353416591110725E-2</v>
      </c>
      <c r="L15" s="14">
        <f>+F15/E15-1</f>
        <v>0.1716892305612745</v>
      </c>
      <c r="M15" s="14">
        <f>+G15/F15-1</f>
        <v>0.3007162423629024</v>
      </c>
      <c r="O15" s="15"/>
      <c r="P15" s="5">
        <v>2019</v>
      </c>
      <c r="Q15" s="5">
        <v>2020</v>
      </c>
      <c r="R15" s="5">
        <v>2021</v>
      </c>
      <c r="S15" s="5">
        <v>2022</v>
      </c>
      <c r="T15" s="5">
        <v>2023</v>
      </c>
    </row>
    <row r="16" spans="1:21" ht="16.5" x14ac:dyDescent="0.25">
      <c r="A16" s="2" t="s">
        <v>12</v>
      </c>
      <c r="B16" s="3">
        <v>345902</v>
      </c>
      <c r="C16" s="3">
        <v>326774</v>
      </c>
      <c r="D16" s="3">
        <v>250144</v>
      </c>
      <c r="E16" s="3">
        <v>356219</v>
      </c>
      <c r="F16" s="3">
        <v>340226</v>
      </c>
      <c r="G16" s="3">
        <v>230628</v>
      </c>
      <c r="H16" s="11">
        <f t="shared" si="0"/>
        <v>3.053004633755407E-2</v>
      </c>
      <c r="O16" s="2" t="s">
        <v>66</v>
      </c>
      <c r="P16" s="16">
        <f>+AVERAGE(B7:C7)</f>
        <v>680065</v>
      </c>
      <c r="Q16" s="16">
        <f>+AVERAGE(C7:D7)</f>
        <v>592814</v>
      </c>
      <c r="R16" s="16">
        <f>+AVERAGE(D7:E7)</f>
        <v>686072.5</v>
      </c>
      <c r="S16" s="16">
        <f>+AVERAGE(E7:F7)</f>
        <v>1029676</v>
      </c>
      <c r="T16" s="16">
        <f>+AVERAGE(F7:G7)</f>
        <v>1227328</v>
      </c>
    </row>
    <row r="17" spans="1:22" ht="16.5" x14ac:dyDescent="0.25">
      <c r="A17" s="2" t="s">
        <v>13</v>
      </c>
      <c r="B17" s="3"/>
      <c r="C17" s="3">
        <v>43630</v>
      </c>
      <c r="D17" s="3">
        <v>52000</v>
      </c>
      <c r="E17" s="3">
        <v>76087</v>
      </c>
      <c r="F17" s="3">
        <v>28249</v>
      </c>
      <c r="G17" s="3">
        <v>9922</v>
      </c>
      <c r="H17" s="11">
        <f t="shared" si="0"/>
        <v>1.313453352416929E-3</v>
      </c>
      <c r="O17" s="17" t="s">
        <v>67</v>
      </c>
      <c r="P17" s="18">
        <f>+C37/P16</f>
        <v>13.967911890775147</v>
      </c>
      <c r="Q17" s="18">
        <f>+D37/Q16</f>
        <v>9.985966930605553</v>
      </c>
      <c r="R17" s="18">
        <f>+E37/R16</f>
        <v>13.441575052199294</v>
      </c>
      <c r="S17" s="18">
        <f t="shared" ref="S17" si="14">+F37/S16</f>
        <v>13.392093240980659</v>
      </c>
      <c r="T17" s="18">
        <f t="shared" ref="T17" si="15">+G37/T16</f>
        <v>10.740208811336498</v>
      </c>
      <c r="U17" s="17" t="s">
        <v>68</v>
      </c>
    </row>
    <row r="18" spans="1:22" ht="16.5" x14ac:dyDescent="0.25">
      <c r="A18" s="2" t="s">
        <v>14</v>
      </c>
      <c r="B18" s="3">
        <v>1502778</v>
      </c>
      <c r="C18" s="3">
        <v>1447607</v>
      </c>
      <c r="D18" s="3">
        <v>1528338</v>
      </c>
      <c r="E18" s="3">
        <v>1667545</v>
      </c>
      <c r="F18" s="3">
        <v>2306970</v>
      </c>
      <c r="G18" s="3">
        <v>2938407</v>
      </c>
      <c r="H18" s="11">
        <f t="shared" si="0"/>
        <v>0.38898009725008775</v>
      </c>
      <c r="I18" s="11">
        <f>+C18/B18-1</f>
        <v>-3.6712674792950151E-2</v>
      </c>
      <c r="J18" s="11">
        <f t="shared" ref="J18" si="16">+D18/C18-1</f>
        <v>5.5768589126744983E-2</v>
      </c>
      <c r="K18" s="11">
        <f t="shared" ref="K18" si="17">+E18/D18-1</f>
        <v>9.1083909449349632E-2</v>
      </c>
      <c r="L18" s="11">
        <f t="shared" ref="L18" si="18">+F18/E18-1</f>
        <v>0.3834529203109962</v>
      </c>
      <c r="M18" s="11">
        <f t="shared" ref="M18" si="19">+G18/F18-1</f>
        <v>0.2737083707200354</v>
      </c>
      <c r="O18" s="17" t="s">
        <v>69</v>
      </c>
      <c r="P18" s="19">
        <f>365/P17</f>
        <v>26.131321764784154</v>
      </c>
      <c r="Q18" s="23">
        <f t="shared" ref="Q18:T18" si="20">365/Q17</f>
        <v>36.55129268266726</v>
      </c>
      <c r="R18" s="19">
        <f t="shared" si="20"/>
        <v>27.154555815263564</v>
      </c>
      <c r="S18" s="19">
        <f t="shared" si="20"/>
        <v>27.254887897813969</v>
      </c>
      <c r="T18" s="23">
        <f t="shared" si="20"/>
        <v>33.984441681872653</v>
      </c>
      <c r="U18" s="17" t="s">
        <v>70</v>
      </c>
    </row>
    <row r="19" spans="1:22" ht="16.5" x14ac:dyDescent="0.25">
      <c r="A19" s="2" t="s">
        <v>15</v>
      </c>
      <c r="B19" s="3">
        <v>400462</v>
      </c>
      <c r="C19" s="3">
        <v>411511</v>
      </c>
      <c r="D19" s="3">
        <v>981</v>
      </c>
      <c r="E19" s="3">
        <v>113419</v>
      </c>
      <c r="F19" s="3">
        <v>464852</v>
      </c>
      <c r="G19" s="3">
        <v>794874</v>
      </c>
      <c r="H19" s="11">
        <f t="shared" si="0"/>
        <v>0.10522373715471214</v>
      </c>
      <c r="O19" s="17" t="s">
        <v>71</v>
      </c>
      <c r="P19" s="19">
        <f>+AVERAGE(P18:T18)</f>
        <v>30.21529996848032</v>
      </c>
      <c r="Q19" s="20" t="s">
        <v>70</v>
      </c>
      <c r="R19" s="15"/>
      <c r="S19" s="15"/>
      <c r="T19" s="15"/>
    </row>
    <row r="20" spans="1:22" ht="16.5" x14ac:dyDescent="0.25">
      <c r="A20" s="2" t="s">
        <v>16</v>
      </c>
      <c r="B20" s="3">
        <v>154118</v>
      </c>
      <c r="C20" s="3">
        <v>198984</v>
      </c>
      <c r="D20" s="3">
        <v>252951</v>
      </c>
      <c r="E20" s="3">
        <v>75927</v>
      </c>
      <c r="F20" s="3">
        <v>102172</v>
      </c>
      <c r="G20" s="3">
        <v>334073</v>
      </c>
      <c r="H20" s="11">
        <f t="shared" si="0"/>
        <v>4.4223876416244777E-2</v>
      </c>
      <c r="I20" s="11">
        <f>+C20/B20-1</f>
        <v>0.29111460050091487</v>
      </c>
      <c r="J20" s="11">
        <f t="shared" ref="J20" si="21">+D20/C20-1</f>
        <v>0.27121276082499102</v>
      </c>
      <c r="K20" s="11">
        <f t="shared" ref="K20" si="22">+E20/D20-1</f>
        <v>-0.69983514593735552</v>
      </c>
      <c r="L20" s="11">
        <f t="shared" ref="L20" si="23">+F20/E20-1</f>
        <v>0.3456609638205117</v>
      </c>
      <c r="M20" s="11">
        <f t="shared" ref="M20" si="24">+G20/F20-1</f>
        <v>2.2697118584347962</v>
      </c>
      <c r="O20" s="15"/>
      <c r="P20" s="15"/>
      <c r="Q20" s="15"/>
      <c r="R20" s="15"/>
      <c r="S20" s="15"/>
      <c r="T20" s="15"/>
    </row>
    <row r="21" spans="1:22" ht="16.5" x14ac:dyDescent="0.25">
      <c r="A21" s="2" t="s">
        <v>17</v>
      </c>
      <c r="B21" s="3">
        <v>1330</v>
      </c>
      <c r="C21" s="3">
        <v>14250</v>
      </c>
      <c r="D21" s="3">
        <v>3204</v>
      </c>
      <c r="E21" s="3">
        <v>11475</v>
      </c>
      <c r="F21" s="3">
        <v>8558</v>
      </c>
      <c r="G21" s="3">
        <v>272021</v>
      </c>
      <c r="H21" s="11">
        <f t="shared" si="0"/>
        <v>3.6009564037271256E-2</v>
      </c>
      <c r="O21" s="15"/>
      <c r="P21" s="5">
        <v>2019</v>
      </c>
      <c r="Q21" s="5">
        <v>2020</v>
      </c>
      <c r="R21" s="5">
        <v>2021</v>
      </c>
      <c r="S21" s="5">
        <v>2022</v>
      </c>
      <c r="T21" s="5">
        <v>2023</v>
      </c>
    </row>
    <row r="22" spans="1:22" ht="16.5" x14ac:dyDescent="0.25">
      <c r="A22" s="1" t="s">
        <v>18</v>
      </c>
      <c r="B22" s="6">
        <f>SUM(B16:B21)</f>
        <v>2404590</v>
      </c>
      <c r="C22" s="6">
        <f t="shared" ref="C22:G22" si="25">SUM(C16:C21)</f>
        <v>2442756</v>
      </c>
      <c r="D22" s="6">
        <f t="shared" si="25"/>
        <v>2087618</v>
      </c>
      <c r="E22" s="6">
        <f t="shared" si="25"/>
        <v>2300672</v>
      </c>
      <c r="F22" s="6">
        <f t="shared" si="25"/>
        <v>3251027</v>
      </c>
      <c r="G22" s="6">
        <f t="shared" si="25"/>
        <v>4579925</v>
      </c>
      <c r="H22" s="14">
        <f t="shared" si="0"/>
        <v>0.60628077454828699</v>
      </c>
      <c r="O22" s="2" t="s">
        <v>72</v>
      </c>
      <c r="P22" s="16">
        <f>+AVERAGE(B6:C6)</f>
        <v>1062368.5</v>
      </c>
      <c r="Q22" s="16">
        <f>+AVERAGE(C6:D6)</f>
        <v>1295771</v>
      </c>
      <c r="R22" s="16">
        <f>+AVERAGE(D6:E6)</f>
        <v>1177297.5</v>
      </c>
      <c r="S22" s="16">
        <f>+AVERAGE(E6:F6)</f>
        <v>1068732</v>
      </c>
      <c r="T22" s="16">
        <f>+AVERAGE(F6:G6)</f>
        <v>2295098.5</v>
      </c>
    </row>
    <row r="23" spans="1:22" ht="16.5" x14ac:dyDescent="0.25">
      <c r="A23" s="2" t="s">
        <v>19</v>
      </c>
      <c r="B23" s="3">
        <v>457430</v>
      </c>
      <c r="C23" s="3">
        <v>293468</v>
      </c>
      <c r="D23" s="3">
        <v>425715</v>
      </c>
      <c r="E23" s="3">
        <v>480141</v>
      </c>
      <c r="F23" s="3">
        <v>399845</v>
      </c>
      <c r="G23" s="3">
        <v>388299</v>
      </c>
      <c r="H23" s="11">
        <f t="shared" si="0"/>
        <v>5.1402199484997087E-2</v>
      </c>
      <c r="O23" s="17" t="s">
        <v>73</v>
      </c>
      <c r="P23" s="19">
        <f>+C36/P22</f>
        <v>17.087488945690691</v>
      </c>
      <c r="Q23" s="19">
        <f>+D36/Q22</f>
        <v>8.5423975378365462</v>
      </c>
      <c r="R23" s="19">
        <f>+E36/R22</f>
        <v>15.129728891805172</v>
      </c>
      <c r="S23" s="19">
        <f>+F36/S22</f>
        <v>22.672852501843305</v>
      </c>
      <c r="T23" s="19">
        <f>+G36/T22</f>
        <v>9.13912278710478</v>
      </c>
      <c r="U23" s="20" t="s">
        <v>68</v>
      </c>
    </row>
    <row r="24" spans="1:22" ht="16.5" x14ac:dyDescent="0.25">
      <c r="A24" s="2" t="s">
        <v>20</v>
      </c>
      <c r="B24" s="3">
        <v>1172414</v>
      </c>
      <c r="C24" s="3">
        <v>911251</v>
      </c>
      <c r="D24" s="3">
        <v>1828456</v>
      </c>
      <c r="E24" s="3">
        <v>1152944</v>
      </c>
      <c r="F24" s="3">
        <v>1235169</v>
      </c>
      <c r="G24" s="3">
        <v>1490239</v>
      </c>
      <c r="H24" s="11">
        <f t="shared" si="0"/>
        <v>0.19727468357714692</v>
      </c>
      <c r="I24" s="11">
        <f>+C24/B24-1</f>
        <v>-0.22275663716059346</v>
      </c>
      <c r="J24" s="11">
        <f t="shared" ref="J24" si="26">+D24/C24-1</f>
        <v>1.0065338748599455</v>
      </c>
      <c r="K24" s="11">
        <f t="shared" ref="K24" si="27">+E24/D24-1</f>
        <v>-0.3694439461491007</v>
      </c>
      <c r="L24" s="11">
        <f t="shared" ref="L24" si="28">+F24/E24-1</f>
        <v>7.1317427385892085E-2</v>
      </c>
      <c r="M24" s="11">
        <f t="shared" ref="M24" si="29">+G24/F24-1</f>
        <v>0.20650615421857244</v>
      </c>
      <c r="O24" s="17" t="s">
        <v>74</v>
      </c>
      <c r="P24" s="19">
        <f>365/P23</f>
        <v>21.360657564144301</v>
      </c>
      <c r="Q24" s="23">
        <f t="shared" ref="Q24" si="30">365/Q23</f>
        <v>42.728051274050188</v>
      </c>
      <c r="R24" s="19">
        <f t="shared" ref="R24" si="31">365/R23</f>
        <v>24.124688724442226</v>
      </c>
      <c r="S24" s="19">
        <f t="shared" ref="S24" si="32">365/S23</f>
        <v>16.098547810440945</v>
      </c>
      <c r="T24" s="23">
        <f t="shared" ref="T24" si="33">365/T23</f>
        <v>39.938187559424378</v>
      </c>
      <c r="U24" s="20" t="s">
        <v>70</v>
      </c>
    </row>
    <row r="25" spans="1:22" ht="16.5" x14ac:dyDescent="0.25">
      <c r="A25" s="1" t="s">
        <v>21</v>
      </c>
      <c r="B25" s="6">
        <f>SUM(B23:B24)</f>
        <v>1629844</v>
      </c>
      <c r="C25" s="6">
        <f t="shared" ref="C25:G25" si="34">SUM(C23:C24)</f>
        <v>1204719</v>
      </c>
      <c r="D25" s="6">
        <f t="shared" si="34"/>
        <v>2254171</v>
      </c>
      <c r="E25" s="6">
        <f t="shared" si="34"/>
        <v>1633085</v>
      </c>
      <c r="F25" s="6">
        <f t="shared" si="34"/>
        <v>1635014</v>
      </c>
      <c r="G25" s="6">
        <f t="shared" si="34"/>
        <v>1878538</v>
      </c>
      <c r="H25" s="14">
        <f t="shared" si="0"/>
        <v>0.248676883062144</v>
      </c>
      <c r="O25" s="17" t="s">
        <v>75</v>
      </c>
      <c r="P25" s="19">
        <f>+AVERAGE(P24:T24)</f>
        <v>28.850026586500405</v>
      </c>
      <c r="Q25" s="20" t="s">
        <v>70</v>
      </c>
      <c r="R25" s="15"/>
      <c r="S25" s="15"/>
      <c r="T25" s="15"/>
    </row>
    <row r="26" spans="1:22" ht="16.5" x14ac:dyDescent="0.25">
      <c r="A26" s="1" t="s">
        <v>22</v>
      </c>
      <c r="B26" s="6">
        <f>+B22+B25</f>
        <v>4034434</v>
      </c>
      <c r="C26" s="6">
        <f t="shared" ref="C26:G26" si="35">+C22+C25</f>
        <v>3647475</v>
      </c>
      <c r="D26" s="6">
        <f t="shared" si="35"/>
        <v>4341789</v>
      </c>
      <c r="E26" s="6">
        <f t="shared" si="35"/>
        <v>3933757</v>
      </c>
      <c r="F26" s="6">
        <f t="shared" si="35"/>
        <v>4886041</v>
      </c>
      <c r="G26" s="6">
        <f t="shared" si="35"/>
        <v>6458463</v>
      </c>
      <c r="H26" s="14">
        <f t="shared" si="0"/>
        <v>0.85495765761043097</v>
      </c>
      <c r="O26" s="15"/>
      <c r="P26" s="15"/>
      <c r="Q26" s="15"/>
      <c r="R26" s="15"/>
      <c r="S26" s="15"/>
      <c r="T26" s="15"/>
    </row>
    <row r="27" spans="1:22" ht="16.5" x14ac:dyDescent="0.25">
      <c r="A27" s="2" t="s">
        <v>23</v>
      </c>
      <c r="B27" s="3">
        <v>90000</v>
      </c>
      <c r="C27" s="3">
        <v>90000</v>
      </c>
      <c r="D27" s="3">
        <v>90000</v>
      </c>
      <c r="E27" s="3">
        <v>90000</v>
      </c>
      <c r="F27" s="3">
        <v>90000</v>
      </c>
      <c r="G27" s="3">
        <v>90000</v>
      </c>
      <c r="H27" s="11">
        <f t="shared" si="0"/>
        <v>1.1914009445426688E-2</v>
      </c>
      <c r="P27" s="5" t="s">
        <v>84</v>
      </c>
      <c r="Q27" s="5">
        <v>2019</v>
      </c>
      <c r="R27" s="5">
        <v>2020</v>
      </c>
      <c r="S27" s="5">
        <v>2021</v>
      </c>
      <c r="T27" s="5">
        <v>2022</v>
      </c>
      <c r="U27" s="5">
        <v>2023</v>
      </c>
    </row>
    <row r="28" spans="1:22" ht="16.5" x14ac:dyDescent="0.25">
      <c r="A28" s="2" t="s">
        <v>24</v>
      </c>
      <c r="B28" s="3">
        <v>247449</v>
      </c>
      <c r="C28" s="3">
        <v>247449</v>
      </c>
      <c r="D28" s="3">
        <v>247449</v>
      </c>
      <c r="E28" s="3">
        <v>247449</v>
      </c>
      <c r="F28" s="3">
        <v>247449</v>
      </c>
      <c r="G28" s="3">
        <v>247449</v>
      </c>
      <c r="H28" s="11">
        <f t="shared" si="0"/>
        <v>3.275677470290432E-2</v>
      </c>
      <c r="O28" s="2" t="s">
        <v>76</v>
      </c>
      <c r="P28" s="16">
        <f t="shared" ref="P28:U28" si="36">+B7</f>
        <v>708288</v>
      </c>
      <c r="Q28" s="16">
        <f t="shared" si="36"/>
        <v>651842</v>
      </c>
      <c r="R28" s="16">
        <f t="shared" si="36"/>
        <v>533786</v>
      </c>
      <c r="S28" s="16">
        <f t="shared" si="36"/>
        <v>838359</v>
      </c>
      <c r="T28" s="16">
        <f t="shared" si="36"/>
        <v>1220993</v>
      </c>
      <c r="U28" s="16">
        <f t="shared" si="36"/>
        <v>1233663</v>
      </c>
    </row>
    <row r="29" spans="1:22" ht="16.5" x14ac:dyDescent="0.25">
      <c r="A29" s="2" t="s">
        <v>25</v>
      </c>
      <c r="B29" s="3">
        <v>50000</v>
      </c>
      <c r="C29" s="3">
        <v>50000</v>
      </c>
      <c r="D29" s="3">
        <v>50000</v>
      </c>
      <c r="E29" s="3">
        <v>50000</v>
      </c>
      <c r="F29" s="3">
        <v>50000</v>
      </c>
      <c r="G29" s="3">
        <v>50000</v>
      </c>
      <c r="H29" s="11">
        <f t="shared" si="0"/>
        <v>6.6188941363481604E-3</v>
      </c>
      <c r="O29" s="2" t="s">
        <v>77</v>
      </c>
      <c r="P29" s="15"/>
      <c r="Q29" s="16">
        <f>+C37+Q28-P28</f>
        <v>9442642</v>
      </c>
      <c r="R29" s="16">
        <f>+D37+R28-Q28</f>
        <v>5801765</v>
      </c>
      <c r="S29" s="16">
        <f>+E37+S28-R28</f>
        <v>9526468</v>
      </c>
      <c r="T29" s="16">
        <f>+F37+T28-S28</f>
        <v>14172151</v>
      </c>
      <c r="U29" s="16">
        <f>+G37+U28-T28</f>
        <v>13194429</v>
      </c>
    </row>
    <row r="30" spans="1:22" ht="16.5" x14ac:dyDescent="0.25">
      <c r="A30" s="2" t="s">
        <v>26</v>
      </c>
      <c r="B30" s="3">
        <v>265975</v>
      </c>
      <c r="C30" s="3">
        <v>506498</v>
      </c>
      <c r="D30" s="3">
        <v>399412</v>
      </c>
      <c r="E30" s="3">
        <v>635459</v>
      </c>
      <c r="F30" s="3">
        <v>534181</v>
      </c>
      <c r="G30" s="3">
        <v>708220</v>
      </c>
      <c r="H30" s="11">
        <f t="shared" si="0"/>
        <v>9.3752664104889874E-2</v>
      </c>
      <c r="I30" s="11">
        <f>+C30/B30-1</f>
        <v>0.90430679575148032</v>
      </c>
      <c r="J30" s="11">
        <f t="shared" ref="J30" si="37">+D30/C30-1</f>
        <v>-0.21142432941492362</v>
      </c>
      <c r="K30" s="11">
        <f t="shared" ref="K30" si="38">+E30/D30-1</f>
        <v>0.59098624978718717</v>
      </c>
      <c r="L30" s="11">
        <f t="shared" ref="L30" si="39">+F30/E30-1</f>
        <v>-0.15937770965554032</v>
      </c>
      <c r="M30" s="11">
        <f t="shared" ref="M30" si="40">+G30/F30-1</f>
        <v>0.32580529820416682</v>
      </c>
      <c r="O30" s="2" t="s">
        <v>78</v>
      </c>
      <c r="P30" s="15"/>
      <c r="Q30" s="16">
        <f>+AVERAGE(B18:C18)</f>
        <v>1475192.5</v>
      </c>
      <c r="R30" s="16">
        <f>+AVERAGE(C18:D18)</f>
        <v>1487972.5</v>
      </c>
      <c r="S30" s="16">
        <f>+AVERAGE(D18:E18)</f>
        <v>1597941.5</v>
      </c>
      <c r="T30" s="16">
        <f>+AVERAGE(E18:F18)</f>
        <v>1987257.5</v>
      </c>
      <c r="U30" s="16">
        <f>+AVERAGE(F18:G18)</f>
        <v>2622688.5</v>
      </c>
    </row>
    <row r="31" spans="1:22" ht="16.5" x14ac:dyDescent="0.25">
      <c r="A31" s="1" t="s">
        <v>27</v>
      </c>
      <c r="B31" s="6">
        <f>SUM(B27:B30)</f>
        <v>653424</v>
      </c>
      <c r="C31" s="6">
        <f t="shared" ref="C31:G31" si="41">SUM(C27:C30)</f>
        <v>893947</v>
      </c>
      <c r="D31" s="6">
        <f t="shared" si="41"/>
        <v>786861</v>
      </c>
      <c r="E31" s="6">
        <f t="shared" si="41"/>
        <v>1022908</v>
      </c>
      <c r="F31" s="6">
        <f t="shared" si="41"/>
        <v>921630</v>
      </c>
      <c r="G31" s="6">
        <f t="shared" si="41"/>
        <v>1095669</v>
      </c>
      <c r="H31" s="14">
        <f t="shared" si="0"/>
        <v>0.14504234238956903</v>
      </c>
      <c r="O31" s="17" t="s">
        <v>79</v>
      </c>
      <c r="P31" s="18"/>
      <c r="Q31" s="19">
        <f>+Q29/Q30</f>
        <v>6.4009558074624158</v>
      </c>
      <c r="R31" s="19">
        <f t="shared" ref="R31:U31" si="42">+R29/R30</f>
        <v>3.8991076784013146</v>
      </c>
      <c r="S31" s="19">
        <f t="shared" si="42"/>
        <v>5.9617126158873779</v>
      </c>
      <c r="T31" s="19">
        <f t="shared" si="42"/>
        <v>7.1315121467650773</v>
      </c>
      <c r="U31" s="19">
        <f t="shared" si="42"/>
        <v>5.0308791913336259</v>
      </c>
      <c r="V31" s="20" t="s">
        <v>68</v>
      </c>
    </row>
    <row r="32" spans="1:22" ht="16.5" x14ac:dyDescent="0.25">
      <c r="A32" s="1" t="s">
        <v>28</v>
      </c>
      <c r="B32" s="6">
        <f>+B26+B31</f>
        <v>4687858</v>
      </c>
      <c r="C32" s="6">
        <v>4541422</v>
      </c>
      <c r="D32" s="6">
        <v>5128650</v>
      </c>
      <c r="E32" s="6">
        <v>4956665</v>
      </c>
      <c r="F32" s="6">
        <v>5807671</v>
      </c>
      <c r="G32" s="6">
        <v>7554132</v>
      </c>
      <c r="H32" s="14">
        <f t="shared" si="0"/>
        <v>1</v>
      </c>
      <c r="O32" s="17" t="s">
        <v>80</v>
      </c>
      <c r="P32" s="18"/>
      <c r="Q32" s="19">
        <f t="shared" ref="Q32" si="43">365/Q31</f>
        <v>57.022733944588815</v>
      </c>
      <c r="R32" s="23">
        <f t="shared" ref="R32" si="44">365/R31</f>
        <v>93.611161861950634</v>
      </c>
      <c r="S32" s="19">
        <f t="shared" ref="S32" si="45">365/S31</f>
        <v>61.224017915139164</v>
      </c>
      <c r="T32" s="19">
        <f t="shared" ref="T32" si="46">365/T31</f>
        <v>51.181291216837863</v>
      </c>
      <c r="U32" s="19">
        <f t="shared" ref="U32" si="47">365/U31</f>
        <v>72.551931008155037</v>
      </c>
      <c r="V32" s="20" t="s">
        <v>70</v>
      </c>
    </row>
    <row r="33" spans="1:21" ht="16.5" x14ac:dyDescent="0.25">
      <c r="B33" s="4" t="b">
        <f>+B32=B15</f>
        <v>1</v>
      </c>
      <c r="C33" s="4" t="b">
        <f t="shared" ref="C33:G33" si="48">+C32=C15</f>
        <v>1</v>
      </c>
      <c r="D33" s="4" t="b">
        <f t="shared" si="48"/>
        <v>1</v>
      </c>
      <c r="E33" s="4" t="b">
        <f t="shared" si="48"/>
        <v>1</v>
      </c>
      <c r="F33" s="4" t="b">
        <f t="shared" si="48"/>
        <v>1</v>
      </c>
      <c r="G33" s="4" t="b">
        <f t="shared" si="48"/>
        <v>1</v>
      </c>
      <c r="O33" s="17" t="s">
        <v>81</v>
      </c>
      <c r="P33" s="19">
        <f>+AVERAGE(Q32:U32)</f>
        <v>67.118227189334306</v>
      </c>
      <c r="Q33" s="20" t="s">
        <v>70</v>
      </c>
      <c r="R33" s="15"/>
      <c r="S33" s="15"/>
      <c r="T33" s="15"/>
    </row>
    <row r="34" spans="1:21" ht="16.5" x14ac:dyDescent="0.25">
      <c r="B34" s="8"/>
      <c r="C34" s="8"/>
      <c r="D34" s="8"/>
      <c r="E34" s="8"/>
      <c r="F34" s="8"/>
      <c r="G34" s="8"/>
      <c r="H34" s="8"/>
      <c r="I34" s="44" t="s">
        <v>49</v>
      </c>
      <c r="J34" s="44"/>
      <c r="K34" s="44"/>
      <c r="L34" s="44"/>
      <c r="M34" s="44"/>
      <c r="O34" s="15"/>
      <c r="P34" s="5">
        <v>2019</v>
      </c>
      <c r="Q34" s="5">
        <v>2020</v>
      </c>
      <c r="R34" s="5">
        <v>2021</v>
      </c>
      <c r="S34" s="5">
        <v>2022</v>
      </c>
      <c r="T34" s="5">
        <v>2023</v>
      </c>
    </row>
    <row r="35" spans="1:21" ht="16.5" x14ac:dyDescent="0.25">
      <c r="A35" s="2"/>
      <c r="B35" s="5">
        <v>2018</v>
      </c>
      <c r="C35" s="5">
        <v>2019</v>
      </c>
      <c r="D35" s="5">
        <v>2020</v>
      </c>
      <c r="E35" s="5">
        <v>2021</v>
      </c>
      <c r="F35" s="5">
        <v>2022</v>
      </c>
      <c r="G35" s="5">
        <v>2023</v>
      </c>
      <c r="H35" s="8"/>
      <c r="I35" s="5">
        <v>2019</v>
      </c>
      <c r="J35" s="5">
        <v>2020</v>
      </c>
      <c r="K35" s="5">
        <v>2021</v>
      </c>
      <c r="L35" s="5">
        <v>2022</v>
      </c>
      <c r="M35" s="5">
        <v>2023</v>
      </c>
      <c r="O35" s="17" t="s">
        <v>82</v>
      </c>
      <c r="P35" s="19">
        <f>+P18+P24-Q32</f>
        <v>-9.5307546156603635</v>
      </c>
      <c r="Q35" s="19">
        <f t="shared" ref="Q35:T35" si="49">+Q18+Q24-R32</f>
        <v>-14.331817905233194</v>
      </c>
      <c r="R35" s="19">
        <f t="shared" si="49"/>
        <v>-9.9447733754333782</v>
      </c>
      <c r="S35" s="19">
        <f t="shared" si="49"/>
        <v>-7.8278555085829495</v>
      </c>
      <c r="T35" s="23">
        <f t="shared" si="49"/>
        <v>1.3706982331419937</v>
      </c>
      <c r="U35" s="20" t="s">
        <v>70</v>
      </c>
    </row>
    <row r="36" spans="1:21" ht="16.5" x14ac:dyDescent="0.25">
      <c r="A36" s="2" t="s">
        <v>31</v>
      </c>
      <c r="B36" s="3">
        <v>17348296</v>
      </c>
      <c r="C36" s="3">
        <v>18153210</v>
      </c>
      <c r="D36" s="3">
        <v>11068991</v>
      </c>
      <c r="E36" s="3">
        <v>17812192</v>
      </c>
      <c r="F36" s="3">
        <v>24231203</v>
      </c>
      <c r="G36" s="3">
        <v>20975187</v>
      </c>
      <c r="H36" s="11">
        <f>+G36/$G$36</f>
        <v>1</v>
      </c>
      <c r="I36" s="11">
        <f>+C36/B36-1</f>
        <v>4.6397294581554283E-2</v>
      </c>
      <c r="J36" s="11">
        <f t="shared" ref="J36:M36" si="50">+D36/C36-1</f>
        <v>-0.39024607769094277</v>
      </c>
      <c r="K36" s="11">
        <f t="shared" si="50"/>
        <v>0.60919744175417612</v>
      </c>
      <c r="L36" s="11">
        <f t="shared" si="50"/>
        <v>0.36037176109487246</v>
      </c>
      <c r="M36" s="11">
        <f t="shared" si="50"/>
        <v>-0.13437285800461496</v>
      </c>
      <c r="O36" s="15"/>
      <c r="P36" s="15"/>
      <c r="Q36" s="15"/>
      <c r="R36" s="15"/>
      <c r="S36" s="15"/>
      <c r="T36" s="15"/>
    </row>
    <row r="37" spans="1:21" ht="16.5" x14ac:dyDescent="0.25">
      <c r="A37" s="2" t="s">
        <v>32</v>
      </c>
      <c r="B37" s="3">
        <v>9228072</v>
      </c>
      <c r="C37" s="3">
        <v>9499088</v>
      </c>
      <c r="D37" s="3">
        <v>5919821</v>
      </c>
      <c r="E37" s="3">
        <v>9221895</v>
      </c>
      <c r="F37" s="3">
        <v>13789517</v>
      </c>
      <c r="G37" s="3">
        <v>13181759</v>
      </c>
      <c r="H37" s="11">
        <f t="shared" ref="H37:H48" si="51">+G37/$G$36</f>
        <v>0.62844536260868611</v>
      </c>
      <c r="O37" s="15"/>
      <c r="P37" s="15"/>
      <c r="Q37" s="15"/>
      <c r="R37" s="15"/>
      <c r="S37" s="15"/>
      <c r="T37" s="15"/>
    </row>
    <row r="38" spans="1:21" ht="16.5" x14ac:dyDescent="0.25">
      <c r="A38" s="1" t="s">
        <v>33</v>
      </c>
      <c r="B38" s="6">
        <f>+B36-B37</f>
        <v>8120224</v>
      </c>
      <c r="C38" s="6">
        <f t="shared" ref="C38:G38" si="52">+C36-C37</f>
        <v>8654122</v>
      </c>
      <c r="D38" s="6">
        <f t="shared" si="52"/>
        <v>5149170</v>
      </c>
      <c r="E38" s="6">
        <f t="shared" si="52"/>
        <v>8590297</v>
      </c>
      <c r="F38" s="6">
        <f t="shared" si="52"/>
        <v>10441686</v>
      </c>
      <c r="G38" s="6">
        <f t="shared" si="52"/>
        <v>7793428</v>
      </c>
      <c r="H38" s="14">
        <f t="shared" si="51"/>
        <v>0.37155463739131384</v>
      </c>
      <c r="O38" s="34" t="s">
        <v>132</v>
      </c>
      <c r="P38" s="15"/>
      <c r="Q38" s="15"/>
      <c r="R38" s="15"/>
      <c r="S38" s="15"/>
      <c r="T38" s="15"/>
    </row>
    <row r="39" spans="1:21" ht="16.5" x14ac:dyDescent="0.25">
      <c r="A39" s="2" t="s">
        <v>34</v>
      </c>
      <c r="B39" s="3">
        <v>172327</v>
      </c>
      <c r="C39" s="3">
        <v>150609</v>
      </c>
      <c r="D39" s="3">
        <v>528408</v>
      </c>
      <c r="E39" s="3">
        <v>435585</v>
      </c>
      <c r="F39" s="3">
        <v>402284</v>
      </c>
      <c r="G39" s="3">
        <v>623291</v>
      </c>
      <c r="H39" s="11">
        <f t="shared" si="51"/>
        <v>2.9715634954768221E-2</v>
      </c>
      <c r="O39" s="15" t="s">
        <v>141</v>
      </c>
      <c r="P39" s="15"/>
      <c r="Q39" s="15"/>
      <c r="R39" s="15"/>
      <c r="S39" s="15"/>
      <c r="T39" s="15"/>
    </row>
    <row r="40" spans="1:21" ht="16.5" x14ac:dyDescent="0.25">
      <c r="A40" s="2" t="s">
        <v>35</v>
      </c>
      <c r="B40" s="3">
        <v>4819044</v>
      </c>
      <c r="C40" s="3">
        <v>5119509</v>
      </c>
      <c r="D40" s="3">
        <v>3633479</v>
      </c>
      <c r="E40" s="3">
        <v>5391907</v>
      </c>
      <c r="F40" s="3">
        <v>6911513</v>
      </c>
      <c r="G40" s="3">
        <v>4210176</v>
      </c>
      <c r="H40" s="11">
        <f t="shared" si="51"/>
        <v>0.20072173849987607</v>
      </c>
      <c r="O40" s="15" t="s">
        <v>142</v>
      </c>
      <c r="P40" s="15"/>
      <c r="Q40" s="15"/>
      <c r="R40" s="15"/>
      <c r="S40" s="15"/>
      <c r="T40" s="15"/>
    </row>
    <row r="41" spans="1:21" ht="16.5" x14ac:dyDescent="0.25">
      <c r="A41" s="2" t="s">
        <v>36</v>
      </c>
      <c r="B41" s="3">
        <v>2831169</v>
      </c>
      <c r="C41" s="3">
        <v>2761557</v>
      </c>
      <c r="D41" s="3">
        <v>1855375</v>
      </c>
      <c r="E41" s="3">
        <v>2640630</v>
      </c>
      <c r="F41" s="3">
        <v>3275805</v>
      </c>
      <c r="G41" s="3">
        <v>3222850</v>
      </c>
      <c r="H41" s="11">
        <f t="shared" si="51"/>
        <v>0.15365059677417894</v>
      </c>
      <c r="N41" s="33"/>
      <c r="O41" s="15" t="s">
        <v>143</v>
      </c>
      <c r="P41" s="15"/>
      <c r="Q41" s="15"/>
      <c r="R41" s="15"/>
      <c r="S41" s="15"/>
      <c r="T41" s="15"/>
    </row>
    <row r="42" spans="1:21" ht="16.5" x14ac:dyDescent="0.25">
      <c r="A42" s="2" t="s">
        <v>37</v>
      </c>
      <c r="B42" s="3">
        <v>140727</v>
      </c>
      <c r="C42" s="3">
        <v>140699</v>
      </c>
      <c r="D42" s="3">
        <v>90434</v>
      </c>
      <c r="E42" s="3">
        <v>198826</v>
      </c>
      <c r="F42" s="3">
        <v>214571</v>
      </c>
      <c r="G42" s="3">
        <v>147999</v>
      </c>
      <c r="H42" s="11">
        <f t="shared" si="51"/>
        <v>7.0559084884439889E-3</v>
      </c>
      <c r="O42" s="15" t="s">
        <v>144</v>
      </c>
      <c r="P42" s="15"/>
      <c r="Q42" s="15"/>
      <c r="R42" s="15"/>
      <c r="S42" s="15"/>
      <c r="T42" s="15"/>
    </row>
    <row r="43" spans="1:21" ht="16.5" x14ac:dyDescent="0.25">
      <c r="A43" s="1" t="s">
        <v>38</v>
      </c>
      <c r="B43" s="6">
        <f>+B38+B39-B40-B41-B42</f>
        <v>501611</v>
      </c>
      <c r="C43" s="6">
        <f t="shared" ref="C43:G43" si="53">+C38+C39-C40-C41-C42</f>
        <v>782966</v>
      </c>
      <c r="D43" s="6">
        <f t="shared" si="53"/>
        <v>98290</v>
      </c>
      <c r="E43" s="6">
        <f t="shared" si="53"/>
        <v>794519</v>
      </c>
      <c r="F43" s="6">
        <f t="shared" si="53"/>
        <v>442081</v>
      </c>
      <c r="G43" s="6">
        <f t="shared" si="53"/>
        <v>835694</v>
      </c>
      <c r="H43" s="14">
        <f t="shared" si="51"/>
        <v>3.9842028583583072E-2</v>
      </c>
      <c r="O43" s="15" t="s">
        <v>145</v>
      </c>
      <c r="P43" s="15"/>
      <c r="Q43" s="15"/>
      <c r="R43" s="15"/>
      <c r="S43" s="15"/>
      <c r="T43" s="15"/>
    </row>
    <row r="44" spans="1:21" ht="16.5" x14ac:dyDescent="0.25">
      <c r="A44" s="2" t="s">
        <v>39</v>
      </c>
      <c r="B44" s="3">
        <v>826</v>
      </c>
      <c r="C44" s="3">
        <v>985</v>
      </c>
      <c r="D44" s="3">
        <v>640</v>
      </c>
      <c r="E44" s="3">
        <v>429</v>
      </c>
      <c r="F44" s="3">
        <v>4482</v>
      </c>
      <c r="G44" s="3">
        <v>7647</v>
      </c>
      <c r="H44" s="11">
        <f t="shared" si="51"/>
        <v>3.6457362692404125E-4</v>
      </c>
      <c r="O44" s="15"/>
      <c r="P44" s="15"/>
      <c r="Q44" s="15"/>
      <c r="R44" s="15"/>
      <c r="S44" s="15"/>
      <c r="T44" s="15"/>
    </row>
    <row r="45" spans="1:21" ht="16.5" x14ac:dyDescent="0.25">
      <c r="A45" s="2" t="s">
        <v>40</v>
      </c>
      <c r="B45" s="3">
        <v>284415</v>
      </c>
      <c r="C45" s="3">
        <v>308838</v>
      </c>
      <c r="D45" s="3">
        <v>228112</v>
      </c>
      <c r="E45" s="3">
        <v>272365</v>
      </c>
      <c r="F45" s="3">
        <v>362001</v>
      </c>
      <c r="G45" s="3">
        <v>453185</v>
      </c>
      <c r="H45" s="11">
        <f t="shared" si="51"/>
        <v>2.1605766852042844E-2</v>
      </c>
      <c r="O45" s="34" t="s">
        <v>133</v>
      </c>
      <c r="P45" s="15"/>
      <c r="Q45" s="15"/>
      <c r="R45" s="15"/>
      <c r="S45" s="15"/>
      <c r="T45" s="15"/>
    </row>
    <row r="46" spans="1:21" ht="16.5" x14ac:dyDescent="0.25">
      <c r="A46" s="1" t="s">
        <v>41</v>
      </c>
      <c r="B46" s="6">
        <f>+B43+B44-B45</f>
        <v>218022</v>
      </c>
      <c r="C46" s="6">
        <f t="shared" ref="C46:G46" si="54">+C43+C44-C45</f>
        <v>475113</v>
      </c>
      <c r="D46" s="6">
        <f t="shared" si="54"/>
        <v>-129182</v>
      </c>
      <c r="E46" s="6">
        <f t="shared" si="54"/>
        <v>522583</v>
      </c>
      <c r="F46" s="6">
        <f t="shared" si="54"/>
        <v>84562</v>
      </c>
      <c r="G46" s="6">
        <f t="shared" si="54"/>
        <v>390156</v>
      </c>
      <c r="H46" s="14">
        <f t="shared" si="51"/>
        <v>1.8600835358464265E-2</v>
      </c>
      <c r="N46" s="33"/>
      <c r="O46" s="15" t="s">
        <v>146</v>
      </c>
      <c r="P46" s="15"/>
      <c r="Q46" s="15"/>
      <c r="R46" s="15"/>
      <c r="S46" s="15"/>
      <c r="T46" s="15"/>
    </row>
    <row r="47" spans="1:21" ht="16.5" x14ac:dyDescent="0.25">
      <c r="A47" s="2" t="s">
        <v>42</v>
      </c>
      <c r="B47" s="3">
        <v>113221</v>
      </c>
      <c r="C47" s="3">
        <v>154590</v>
      </c>
      <c r="D47" s="3">
        <v>-22096</v>
      </c>
      <c r="E47" s="3">
        <v>231465</v>
      </c>
      <c r="F47" s="3">
        <v>65840</v>
      </c>
      <c r="G47" s="3">
        <v>156117</v>
      </c>
      <c r="H47" s="11">
        <f t="shared" si="51"/>
        <v>7.4429372191056036E-3</v>
      </c>
      <c r="O47" s="15" t="s">
        <v>147</v>
      </c>
      <c r="P47" s="15"/>
      <c r="Q47" s="15"/>
      <c r="R47" s="15"/>
      <c r="S47" s="15"/>
      <c r="T47" s="15"/>
    </row>
    <row r="48" spans="1:21" ht="16.5" x14ac:dyDescent="0.25">
      <c r="A48" s="1" t="s">
        <v>43</v>
      </c>
      <c r="B48" s="6">
        <f>+B46-B47</f>
        <v>104801</v>
      </c>
      <c r="C48" s="6">
        <f t="shared" ref="C48:G48" si="55">+C46-C47</f>
        <v>320523</v>
      </c>
      <c r="D48" s="6">
        <f t="shared" si="55"/>
        <v>-107086</v>
      </c>
      <c r="E48" s="6">
        <f t="shared" si="55"/>
        <v>291118</v>
      </c>
      <c r="F48" s="6">
        <f t="shared" si="55"/>
        <v>18722</v>
      </c>
      <c r="G48" s="6">
        <f t="shared" si="55"/>
        <v>234039</v>
      </c>
      <c r="H48" s="14">
        <f t="shared" si="51"/>
        <v>1.1157898139358663E-2</v>
      </c>
      <c r="O48" s="15" t="s">
        <v>148</v>
      </c>
      <c r="P48" s="15"/>
      <c r="Q48" s="15"/>
      <c r="R48" s="15"/>
      <c r="S48" s="15"/>
      <c r="T48" s="15"/>
    </row>
    <row r="49" spans="1:20" ht="16.5" x14ac:dyDescent="0.25">
      <c r="A49" s="1"/>
      <c r="B49" s="9"/>
      <c r="C49" s="9"/>
      <c r="D49" s="9"/>
      <c r="E49" s="9"/>
      <c r="F49" s="9"/>
      <c r="G49" s="9"/>
      <c r="H49" s="8"/>
      <c r="O49" s="15"/>
      <c r="P49" s="15"/>
      <c r="Q49" s="15"/>
      <c r="R49" s="15"/>
      <c r="S49" s="15"/>
      <c r="T49" s="15"/>
    </row>
    <row r="50" spans="1:20" ht="16.5" x14ac:dyDescent="0.25">
      <c r="A50" s="1" t="s">
        <v>99</v>
      </c>
      <c r="B50" s="9"/>
      <c r="C50" s="9"/>
      <c r="D50" s="3">
        <v>0</v>
      </c>
      <c r="E50" s="3">
        <v>0</v>
      </c>
      <c r="F50" s="3">
        <v>0</v>
      </c>
      <c r="G50" s="22">
        <v>2249726</v>
      </c>
      <c r="H50" s="40">
        <f>+G50/G6</f>
        <v>0.65756697477675075</v>
      </c>
      <c r="O50" s="34" t="s">
        <v>134</v>
      </c>
      <c r="P50" s="15"/>
      <c r="Q50" s="15"/>
      <c r="R50" s="15"/>
      <c r="S50" s="15"/>
      <c r="T50" s="15"/>
    </row>
    <row r="51" spans="1:20" ht="16.5" x14ac:dyDescent="0.25">
      <c r="A51" s="1"/>
      <c r="B51" s="9"/>
      <c r="C51" s="9"/>
      <c r="D51" s="9"/>
      <c r="E51" s="9"/>
      <c r="F51" s="9"/>
      <c r="G51" s="9"/>
      <c r="H51" s="8"/>
      <c r="N51" s="33"/>
      <c r="O51" s="15" t="s">
        <v>149</v>
      </c>
    </row>
    <row r="52" spans="1:20" ht="16.5" x14ac:dyDescent="0.25">
      <c r="A52" s="1" t="s">
        <v>45</v>
      </c>
      <c r="B52" s="3">
        <v>337583</v>
      </c>
      <c r="C52" s="3">
        <v>243277</v>
      </c>
      <c r="D52" s="3">
        <v>248125</v>
      </c>
      <c r="E52" s="3">
        <v>240405</v>
      </c>
      <c r="F52" s="3">
        <v>271275</v>
      </c>
      <c r="G52" s="3">
        <v>360515</v>
      </c>
      <c r="H52" s="5">
        <v>2019</v>
      </c>
      <c r="I52" s="5">
        <v>2020</v>
      </c>
      <c r="J52" s="5">
        <v>2021</v>
      </c>
      <c r="K52" s="5">
        <v>2022</v>
      </c>
      <c r="L52" s="5">
        <v>2023</v>
      </c>
      <c r="O52" s="15" t="s">
        <v>150</v>
      </c>
    </row>
    <row r="53" spans="1:20" ht="16.5" x14ac:dyDescent="0.25">
      <c r="A53" s="10" t="s">
        <v>46</v>
      </c>
      <c r="B53" s="6">
        <f>+B43+B52</f>
        <v>839194</v>
      </c>
      <c r="C53" s="6">
        <f t="shared" ref="C53:G53" si="56">+C43+C52</f>
        <v>1026243</v>
      </c>
      <c r="D53" s="6">
        <f t="shared" si="56"/>
        <v>346415</v>
      </c>
      <c r="E53" s="6">
        <f t="shared" si="56"/>
        <v>1034924</v>
      </c>
      <c r="F53" s="6">
        <f t="shared" si="56"/>
        <v>713356</v>
      </c>
      <c r="G53" s="6">
        <f t="shared" si="56"/>
        <v>1196209</v>
      </c>
      <c r="H53" s="11">
        <f>+C53/B53-1</f>
        <v>0.22289125041408786</v>
      </c>
      <c r="I53" s="11">
        <f>+D53/C53-1</f>
        <v>-0.66244349535149083</v>
      </c>
      <c r="J53" s="11">
        <f>+E53/D53-1</f>
        <v>1.9875265216575495</v>
      </c>
      <c r="K53" s="11">
        <f>+F53/E53-1</f>
        <v>-0.31071653570696978</v>
      </c>
      <c r="L53" s="11">
        <f>+G53/F53-1</f>
        <v>0.67687522078737694</v>
      </c>
    </row>
    <row r="54" spans="1:20" ht="16.5" x14ac:dyDescent="0.25">
      <c r="A54" s="10"/>
      <c r="B54" s="37"/>
      <c r="C54" s="37"/>
      <c r="D54" s="37"/>
      <c r="E54" s="37"/>
      <c r="F54" s="37"/>
      <c r="G54" s="37"/>
      <c r="H54"/>
      <c r="O54" s="34" t="s">
        <v>135</v>
      </c>
    </row>
    <row r="55" spans="1:20" ht="16.5" x14ac:dyDescent="0.25">
      <c r="A55" s="10"/>
      <c r="B55" s="5">
        <v>2018</v>
      </c>
      <c r="C55" s="5">
        <v>2019</v>
      </c>
      <c r="D55" s="5">
        <v>2020</v>
      </c>
      <c r="E55" s="5">
        <v>2021</v>
      </c>
      <c r="F55" s="5">
        <v>2022</v>
      </c>
      <c r="G55" s="5">
        <v>2023</v>
      </c>
      <c r="H55"/>
      <c r="N55" s="33"/>
      <c r="O55" s="41" t="s">
        <v>163</v>
      </c>
    </row>
    <row r="56" spans="1:20" ht="16.5" x14ac:dyDescent="0.25">
      <c r="A56" s="2" t="s">
        <v>44</v>
      </c>
      <c r="B56" s="11">
        <f>+B38/B36</f>
        <v>0.46807040875945394</v>
      </c>
      <c r="C56" s="11">
        <f t="shared" ref="C56:E56" si="57">+C38/C36</f>
        <v>0.47672681580833365</v>
      </c>
      <c r="D56" s="11">
        <f t="shared" si="57"/>
        <v>0.46518874213557498</v>
      </c>
      <c r="E56" s="11">
        <f t="shared" si="57"/>
        <v>0.48227062677069726</v>
      </c>
      <c r="F56" s="11">
        <f t="shared" ref="F56:G56" si="58">+F38/F36</f>
        <v>0.43091900967525221</v>
      </c>
      <c r="G56" s="11">
        <f t="shared" si="58"/>
        <v>0.37155463739131384</v>
      </c>
      <c r="H56"/>
      <c r="O56" s="41" t="s">
        <v>151</v>
      </c>
    </row>
    <row r="57" spans="1:20" ht="16.5" x14ac:dyDescent="0.25">
      <c r="A57" s="2" t="s">
        <v>47</v>
      </c>
      <c r="B57" s="11">
        <f>+B43/$B$36</f>
        <v>2.8914136581483278E-2</v>
      </c>
      <c r="C57" s="11">
        <f t="shared" ref="C57:E57" si="59">+C43/$B$36</f>
        <v>4.5132155918944435E-2</v>
      </c>
      <c r="D57" s="11">
        <f t="shared" si="59"/>
        <v>5.6656861284820137E-3</v>
      </c>
      <c r="E57" s="11">
        <f t="shared" si="59"/>
        <v>4.5798100286045383E-2</v>
      </c>
      <c r="F57" s="36">
        <f t="shared" ref="F57:G57" si="60">+F43/$B$36</f>
        <v>2.5482675647222067E-2</v>
      </c>
      <c r="G57" s="11">
        <f t="shared" si="60"/>
        <v>4.8171532235788461E-2</v>
      </c>
      <c r="H57"/>
      <c r="O57" s="41" t="s">
        <v>152</v>
      </c>
    </row>
    <row r="58" spans="1:20" ht="16.5" x14ac:dyDescent="0.25">
      <c r="A58" s="2" t="s">
        <v>48</v>
      </c>
      <c r="B58" s="11">
        <f>+B53/B36</f>
        <v>4.8373281156835229E-2</v>
      </c>
      <c r="C58" s="11">
        <f t="shared" ref="C58:G58" si="61">+C53/C36</f>
        <v>5.6532315772251852E-2</v>
      </c>
      <c r="D58" s="11">
        <f t="shared" si="61"/>
        <v>3.1295987141014024E-2</v>
      </c>
      <c r="E58" s="11">
        <f t="shared" si="61"/>
        <v>5.810200114618122E-2</v>
      </c>
      <c r="F58" s="11">
        <f t="shared" si="61"/>
        <v>2.9439561874001881E-2</v>
      </c>
      <c r="G58" s="11">
        <f t="shared" si="61"/>
        <v>5.7029718018723745E-2</v>
      </c>
      <c r="H58"/>
    </row>
    <row r="59" spans="1:20" ht="16.5" x14ac:dyDescent="0.25">
      <c r="A59" s="12" t="s">
        <v>50</v>
      </c>
      <c r="B59" s="11">
        <f>+B48/B36</f>
        <v>6.0409967641778762E-3</v>
      </c>
      <c r="C59" s="11">
        <f t="shared" ref="C59:G59" si="62">+C48/C36</f>
        <v>1.7656546693394722E-2</v>
      </c>
      <c r="D59" s="11">
        <f t="shared" si="62"/>
        <v>-9.6744138648229092E-3</v>
      </c>
      <c r="E59" s="11">
        <f t="shared" si="62"/>
        <v>1.634374927016282E-2</v>
      </c>
      <c r="F59" s="26">
        <f>+F48/F36</f>
        <v>7.7264013676910722E-4</v>
      </c>
      <c r="G59" s="11">
        <f t="shared" si="62"/>
        <v>1.1157898139358663E-2</v>
      </c>
      <c r="H59"/>
      <c r="O59" s="35" t="s">
        <v>136</v>
      </c>
    </row>
    <row r="60" spans="1:20" ht="16.5" x14ac:dyDescent="0.25">
      <c r="H60" s="5">
        <v>2019</v>
      </c>
      <c r="I60" s="5">
        <v>2020</v>
      </c>
      <c r="J60" s="5">
        <v>2021</v>
      </c>
      <c r="K60" s="5">
        <v>2022</v>
      </c>
      <c r="L60" s="5">
        <v>2023</v>
      </c>
      <c r="N60" s="33"/>
      <c r="O60" s="41" t="s">
        <v>153</v>
      </c>
    </row>
    <row r="61" spans="1:20" ht="16.5" x14ac:dyDescent="0.25">
      <c r="A61" s="2" t="s">
        <v>51</v>
      </c>
      <c r="B61" s="3">
        <f>+B37+B40+B41+B42</f>
        <v>17019012</v>
      </c>
      <c r="C61" s="3">
        <f t="shared" ref="C61:G61" si="63">+C37+C40+C41+C42</f>
        <v>17520853</v>
      </c>
      <c r="D61" s="3">
        <f t="shared" si="63"/>
        <v>11499109</v>
      </c>
      <c r="E61" s="3">
        <f t="shared" si="63"/>
        <v>17453258</v>
      </c>
      <c r="F61" s="3">
        <f t="shared" si="63"/>
        <v>24191406</v>
      </c>
      <c r="G61" s="3">
        <f t="shared" si="63"/>
        <v>20762784</v>
      </c>
      <c r="H61" s="11">
        <f t="shared" ref="H61:L67" si="64">+C61/B61-1</f>
        <v>2.9487081858805997E-2</v>
      </c>
      <c r="I61" s="11">
        <f t="shared" si="64"/>
        <v>-0.34369011600063082</v>
      </c>
      <c r="J61" s="11">
        <f t="shared" si="64"/>
        <v>0.51779220459602571</v>
      </c>
      <c r="K61" s="11">
        <f t="shared" si="64"/>
        <v>0.38606820571838218</v>
      </c>
      <c r="L61" s="11">
        <f t="shared" si="64"/>
        <v>-0.14172892637988876</v>
      </c>
      <c r="O61" s="41" t="s">
        <v>154</v>
      </c>
    </row>
    <row r="62" spans="1:20" ht="16.5" x14ac:dyDescent="0.25">
      <c r="A62" s="12" t="s">
        <v>52</v>
      </c>
      <c r="B62" s="3">
        <f>+B5+B6+B7-B18</f>
        <v>463290</v>
      </c>
      <c r="C62" s="3">
        <f t="shared" ref="C62:G62" si="65">+C5+C6+C7-C18</f>
        <v>755240</v>
      </c>
      <c r="D62" s="3">
        <f t="shared" si="65"/>
        <v>1272009</v>
      </c>
      <c r="E62" s="3">
        <f t="shared" si="65"/>
        <v>1147080</v>
      </c>
      <c r="F62" s="3">
        <f t="shared" si="65"/>
        <v>744818</v>
      </c>
      <c r="G62" s="3">
        <f t="shared" si="65"/>
        <v>1932752</v>
      </c>
      <c r="H62" s="11">
        <f t="shared" si="64"/>
        <v>0.63016685013706319</v>
      </c>
      <c r="I62" s="11">
        <f t="shared" si="64"/>
        <v>0.6842447433928287</v>
      </c>
      <c r="J62" s="11">
        <f t="shared" si="64"/>
        <v>-9.8213927731643391E-2</v>
      </c>
      <c r="K62" s="11">
        <f t="shared" si="64"/>
        <v>-0.35068347456149529</v>
      </c>
      <c r="L62" s="11">
        <f t="shared" si="64"/>
        <v>1.5949319162533664</v>
      </c>
    </row>
    <row r="63" spans="1:20" ht="16.5" x14ac:dyDescent="0.25">
      <c r="A63" s="12" t="s">
        <v>53</v>
      </c>
      <c r="B63" s="3">
        <f>+B9-B22</f>
        <v>-423689</v>
      </c>
      <c r="C63" s="3">
        <f t="shared" ref="C63:G63" si="66">+C9-C22</f>
        <v>-209619</v>
      </c>
      <c r="D63" s="3">
        <f t="shared" si="66"/>
        <v>749641</v>
      </c>
      <c r="E63" s="3">
        <f t="shared" si="66"/>
        <v>579580</v>
      </c>
      <c r="F63" s="3">
        <f t="shared" si="66"/>
        <v>-156998</v>
      </c>
      <c r="G63" s="3">
        <f t="shared" si="66"/>
        <v>335784</v>
      </c>
      <c r="H63" s="11">
        <f t="shared" si="64"/>
        <v>-0.50525267354120595</v>
      </c>
      <c r="I63" s="11">
        <f t="shared" si="64"/>
        <v>-4.5762073094519105</v>
      </c>
      <c r="J63" s="11">
        <f t="shared" si="64"/>
        <v>-0.22685658868711822</v>
      </c>
      <c r="K63" s="11">
        <f t="shared" si="64"/>
        <v>-1.2708823630905139</v>
      </c>
      <c r="L63" s="11">
        <f t="shared" si="64"/>
        <v>-3.1387788379469801</v>
      </c>
      <c r="O63" s="35" t="s">
        <v>137</v>
      </c>
    </row>
    <row r="64" spans="1:20" ht="16.5" x14ac:dyDescent="0.25">
      <c r="A64" s="12" t="s">
        <v>54</v>
      </c>
      <c r="B64" s="11">
        <f>+B7/B36</f>
        <v>4.08275256543928E-2</v>
      </c>
      <c r="C64" s="11">
        <f t="shared" ref="C64:G64" si="67">+C7/C36</f>
        <v>3.5907809142294946E-2</v>
      </c>
      <c r="D64" s="11">
        <f t="shared" si="67"/>
        <v>4.8223546301555398E-2</v>
      </c>
      <c r="E64" s="11">
        <f t="shared" si="67"/>
        <v>4.7066582260060975E-2</v>
      </c>
      <c r="F64" s="11">
        <f t="shared" si="67"/>
        <v>5.0389285253398274E-2</v>
      </c>
      <c r="G64" s="11">
        <f t="shared" si="67"/>
        <v>5.8815351681965937E-2</v>
      </c>
      <c r="H64" s="11">
        <f t="shared" si="64"/>
        <v>-0.12049999193542904</v>
      </c>
      <c r="I64" s="11">
        <f t="shared" si="64"/>
        <v>0.34298213824340618</v>
      </c>
      <c r="J64" s="11">
        <f t="shared" si="64"/>
        <v>-2.3991683113879669E-2</v>
      </c>
      <c r="K64" s="11">
        <f t="shared" si="64"/>
        <v>7.059579926534898E-2</v>
      </c>
      <c r="L64" s="11">
        <f t="shared" si="64"/>
        <v>0.16721940758227771</v>
      </c>
      <c r="N64" s="33"/>
      <c r="O64" s="41" t="s">
        <v>155</v>
      </c>
    </row>
    <row r="65" spans="1:15" ht="16.5" x14ac:dyDescent="0.25">
      <c r="A65" s="12" t="s">
        <v>55</v>
      </c>
      <c r="B65" s="11">
        <f>+B6/B36</f>
        <v>5.2987048410979384E-2</v>
      </c>
      <c r="C65" s="11">
        <f t="shared" ref="C65:G65" si="68">+C6/C36</f>
        <v>6.6407098248739485E-2</v>
      </c>
      <c r="D65" s="11">
        <f t="shared" si="68"/>
        <v>0.12521827870309046</v>
      </c>
      <c r="E65" s="11">
        <f t="shared" si="68"/>
        <v>5.4375957770947003E-2</v>
      </c>
      <c r="F65" s="11">
        <f t="shared" si="68"/>
        <v>4.823982531944452E-2</v>
      </c>
      <c r="G65" s="11">
        <f t="shared" si="68"/>
        <v>0.16311120372848165</v>
      </c>
      <c r="H65" s="11">
        <f t="shared" si="64"/>
        <v>0.2532703790871913</v>
      </c>
      <c r="I65" s="11">
        <f t="shared" si="64"/>
        <v>0.88561587549064913</v>
      </c>
      <c r="J65" s="11">
        <f t="shared" si="64"/>
        <v>-0.56575063693472594</v>
      </c>
      <c r="K65" s="11">
        <f t="shared" si="64"/>
        <v>-0.11284642520413701</v>
      </c>
      <c r="L65" s="11">
        <f t="shared" si="64"/>
        <v>2.3812561021595315</v>
      </c>
      <c r="O65" s="41" t="s">
        <v>156</v>
      </c>
    </row>
    <row r="66" spans="1:15" ht="16.5" x14ac:dyDescent="0.25">
      <c r="A66" s="12" t="s">
        <v>56</v>
      </c>
      <c r="B66" s="11">
        <f>+B18/B36</f>
        <v>8.6623954306520937E-2</v>
      </c>
      <c r="C66" s="11">
        <f t="shared" ref="C66:G66" si="69">+C18/C36</f>
        <v>7.9743857973328128E-2</v>
      </c>
      <c r="D66" s="11">
        <f t="shared" si="69"/>
        <v>0.13807383166180187</v>
      </c>
      <c r="E66" s="11">
        <f t="shared" si="69"/>
        <v>9.3618180176813726E-2</v>
      </c>
      <c r="F66" s="11">
        <f t="shared" si="69"/>
        <v>9.5206581365357715E-2</v>
      </c>
      <c r="G66" s="11">
        <f t="shared" si="69"/>
        <v>0.14008966880724352</v>
      </c>
      <c r="H66" s="11">
        <f t="shared" si="64"/>
        <v>-7.9424870271419645E-2</v>
      </c>
      <c r="I66" s="11">
        <f t="shared" si="64"/>
        <v>0.7314666630247979</v>
      </c>
      <c r="J66" s="11">
        <f t="shared" si="64"/>
        <v>-0.32197014416082725</v>
      </c>
      <c r="K66" s="11">
        <f t="shared" si="64"/>
        <v>1.6966802661021907E-2</v>
      </c>
      <c r="L66" s="11">
        <f t="shared" si="64"/>
        <v>0.47142841175701711</v>
      </c>
    </row>
    <row r="67" spans="1:15" ht="16.5" x14ac:dyDescent="0.25">
      <c r="A67" s="12" t="s">
        <v>57</v>
      </c>
      <c r="B67" s="11">
        <f>+B62/B36</f>
        <v>2.6705216466216625E-2</v>
      </c>
      <c r="C67" s="11">
        <f t="shared" ref="C67:G67" si="70">+C62/C36</f>
        <v>4.1603661280842343E-2</v>
      </c>
      <c r="D67" s="11">
        <f t="shared" si="70"/>
        <v>0.11491643637617918</v>
      </c>
      <c r="E67" s="11">
        <f t="shared" si="70"/>
        <v>6.4398587214869449E-2</v>
      </c>
      <c r="F67" s="11">
        <f t="shared" si="70"/>
        <v>3.0737970376460467E-2</v>
      </c>
      <c r="G67" s="11">
        <f t="shared" si="70"/>
        <v>9.2144685050960448E-2</v>
      </c>
      <c r="H67" s="11">
        <f t="shared" si="64"/>
        <v>0.55788519196138942</v>
      </c>
      <c r="I67" s="11">
        <f t="shared" si="64"/>
        <v>1.7621712329702075</v>
      </c>
      <c r="J67" s="11">
        <f t="shared" si="64"/>
        <v>-0.43960507960705864</v>
      </c>
      <c r="K67" s="11">
        <f t="shared" si="64"/>
        <v>-0.52269185232431381</v>
      </c>
      <c r="L67" s="11">
        <f t="shared" si="64"/>
        <v>1.9977478643653725</v>
      </c>
    </row>
    <row r="68" spans="1:15" x14ac:dyDescent="0.25">
      <c r="H68"/>
    </row>
    <row r="69" spans="1:15" ht="16.5" x14ac:dyDescent="0.25">
      <c r="A69" s="12" t="s">
        <v>58</v>
      </c>
      <c r="B69" s="3">
        <f>+B19+B23</f>
        <v>857892</v>
      </c>
      <c r="C69" s="3">
        <f t="shared" ref="C69:G69" si="71">+C19+C23</f>
        <v>704979</v>
      </c>
      <c r="D69" s="3">
        <f t="shared" si="71"/>
        <v>426696</v>
      </c>
      <c r="E69" s="3">
        <f t="shared" si="71"/>
        <v>593560</v>
      </c>
      <c r="F69" s="22">
        <f t="shared" si="71"/>
        <v>864697</v>
      </c>
      <c r="G69" s="22">
        <f t="shared" si="71"/>
        <v>1183173</v>
      </c>
      <c r="H69" s="11">
        <f>+C69/B69-1</f>
        <v>-0.17824271586633278</v>
      </c>
      <c r="I69" s="11">
        <f>+D69/C69-1</f>
        <v>-0.39473941776989097</v>
      </c>
      <c r="J69" s="11">
        <f>+E69/D69-1</f>
        <v>0.39106061458274755</v>
      </c>
      <c r="K69" s="11">
        <f>+F69/E69-1</f>
        <v>0.4567979648224274</v>
      </c>
      <c r="L69" s="11">
        <f>+G69/F69-1</f>
        <v>0.36830936154514249</v>
      </c>
      <c r="M69" t="s">
        <v>83</v>
      </c>
    </row>
    <row r="71" spans="1:15" ht="16.5" x14ac:dyDescent="0.25">
      <c r="B71" s="45" t="s">
        <v>85</v>
      </c>
      <c r="C71" s="45"/>
      <c r="D71" s="45"/>
      <c r="E71" s="45"/>
      <c r="F71" s="45"/>
      <c r="G71" s="45"/>
      <c r="H71" s="38"/>
      <c r="O71" s="35" t="s">
        <v>138</v>
      </c>
    </row>
    <row r="72" spans="1:15" ht="16.5" x14ac:dyDescent="0.25">
      <c r="B72" s="5">
        <v>2018</v>
      </c>
      <c r="C72" s="5">
        <v>2019</v>
      </c>
      <c r="D72" s="5">
        <v>2020</v>
      </c>
      <c r="E72" s="5">
        <v>2021</v>
      </c>
      <c r="F72" s="5">
        <v>2022</v>
      </c>
      <c r="G72" s="5">
        <v>2023</v>
      </c>
      <c r="H72" s="38"/>
      <c r="N72" t="s">
        <v>139</v>
      </c>
      <c r="O72" s="41" t="s">
        <v>157</v>
      </c>
    </row>
    <row r="73" spans="1:15" ht="16.5" x14ac:dyDescent="0.25">
      <c r="A73" s="2" t="s">
        <v>86</v>
      </c>
      <c r="B73" s="11">
        <f>+B26/B15</f>
        <v>0.86061352540968605</v>
      </c>
      <c r="C73" s="11">
        <f t="shared" ref="C73:G73" si="72">+C26/C15</f>
        <v>0.803157028789661</v>
      </c>
      <c r="D73" s="11">
        <f t="shared" si="72"/>
        <v>0.84657541458278496</v>
      </c>
      <c r="E73" s="11">
        <f t="shared" si="72"/>
        <v>0.79362978938459627</v>
      </c>
      <c r="F73" s="11">
        <f t="shared" si="72"/>
        <v>0.84130815950145932</v>
      </c>
      <c r="G73" s="11">
        <f t="shared" si="72"/>
        <v>0.85495765761043097</v>
      </c>
      <c r="H73" s="38"/>
      <c r="O73" s="41" t="s">
        <v>158</v>
      </c>
    </row>
    <row r="74" spans="1:15" ht="16.5" x14ac:dyDescent="0.25">
      <c r="A74" s="12" t="s">
        <v>87</v>
      </c>
      <c r="B74"/>
      <c r="C74" s="24">
        <f>+AVERAGE(B26:C26)/AVERAGE(B31:C31)</f>
        <v>4.9644907394542095</v>
      </c>
      <c r="D74" s="24">
        <f t="shared" ref="D74:G74" si="73">+AVERAGE(C26:D26)/AVERAGE(C31:D31)</f>
        <v>4.7532282092898175</v>
      </c>
      <c r="E74" s="24">
        <f t="shared" si="73"/>
        <v>4.5727084506365179</v>
      </c>
      <c r="F74" s="24">
        <f t="shared" si="73"/>
        <v>4.5356778833841256</v>
      </c>
      <c r="G74" s="24">
        <f t="shared" si="73"/>
        <v>5.6236105802858178</v>
      </c>
      <c r="H74" s="38"/>
      <c r="O74" s="41" t="s">
        <v>159</v>
      </c>
    </row>
    <row r="75" spans="1:15" ht="16.5" x14ac:dyDescent="0.25">
      <c r="A75" s="2" t="s">
        <v>88</v>
      </c>
      <c r="B75" s="3">
        <f>+B20+B24</f>
        <v>1326532</v>
      </c>
      <c r="C75" s="3">
        <f t="shared" ref="C75:G75" si="74">+C20+C24</f>
        <v>1110235</v>
      </c>
      <c r="D75" s="3">
        <f t="shared" si="74"/>
        <v>2081407</v>
      </c>
      <c r="E75" s="3">
        <f t="shared" si="74"/>
        <v>1228871</v>
      </c>
      <c r="F75" s="3">
        <f t="shared" si="74"/>
        <v>1337341</v>
      </c>
      <c r="G75" s="3">
        <f t="shared" si="74"/>
        <v>1824312</v>
      </c>
      <c r="H75" s="38"/>
      <c r="O75" s="41" t="s">
        <v>160</v>
      </c>
    </row>
    <row r="76" spans="1:15" ht="16.5" x14ac:dyDescent="0.25">
      <c r="A76" s="2" t="s">
        <v>89</v>
      </c>
      <c r="B76" s="11">
        <f t="shared" ref="B76:G76" si="75">+B75/B15</f>
        <v>0.28297188182747857</v>
      </c>
      <c r="C76" s="11">
        <f t="shared" si="75"/>
        <v>0.24446858274787059</v>
      </c>
      <c r="D76" s="11">
        <f t="shared" si="75"/>
        <v>0.40583915845300422</v>
      </c>
      <c r="E76" s="11">
        <f t="shared" si="75"/>
        <v>0.24792294819197988</v>
      </c>
      <c r="F76" s="11">
        <f t="shared" si="75"/>
        <v>0.23027148059867716</v>
      </c>
      <c r="G76" s="11">
        <f t="shared" si="75"/>
        <v>0.2414985599933917</v>
      </c>
      <c r="H76" s="38"/>
      <c r="O76" s="41" t="s">
        <v>161</v>
      </c>
    </row>
    <row r="77" spans="1:15" ht="16.5" x14ac:dyDescent="0.25">
      <c r="A77" s="12" t="s">
        <v>91</v>
      </c>
      <c r="B77" s="24">
        <f>+B43/B45</f>
        <v>1.7636587381115623</v>
      </c>
      <c r="C77" s="24">
        <f t="shared" ref="C77:G77" si="76">+C43/C45</f>
        <v>2.5351996839767126</v>
      </c>
      <c r="D77" s="24">
        <f t="shared" si="76"/>
        <v>0.43088482850529564</v>
      </c>
      <c r="E77" s="24">
        <f t="shared" si="76"/>
        <v>2.9171112294164083</v>
      </c>
      <c r="F77" s="24">
        <f t="shared" si="76"/>
        <v>1.2212148585224902</v>
      </c>
      <c r="G77" s="24">
        <f t="shared" si="76"/>
        <v>1.8440460297670929</v>
      </c>
      <c r="H77" s="38"/>
      <c r="O77" s="41" t="s">
        <v>162</v>
      </c>
    </row>
    <row r="78" spans="1:15" ht="16.5" x14ac:dyDescent="0.25">
      <c r="A78" s="12" t="s">
        <v>92</v>
      </c>
      <c r="B78" s="24">
        <f>+B53/B45</f>
        <v>2.9505968391259252</v>
      </c>
      <c r="C78" s="24">
        <f t="shared" ref="C78:G78" si="77">+C53/C45</f>
        <v>3.3229168690381363</v>
      </c>
      <c r="D78" s="24">
        <f t="shared" si="77"/>
        <v>1.5186180472750228</v>
      </c>
      <c r="E78" s="24">
        <f t="shared" si="77"/>
        <v>3.7997686927468655</v>
      </c>
      <c r="F78" s="24">
        <f t="shared" si="77"/>
        <v>1.970591241460659</v>
      </c>
      <c r="G78" s="24">
        <f t="shared" si="77"/>
        <v>2.6395600030892461</v>
      </c>
      <c r="H78" s="38"/>
      <c r="O78" s="33" t="b">
        <v>1</v>
      </c>
    </row>
    <row r="79" spans="1:15" ht="16.5" x14ac:dyDescent="0.25">
      <c r="A79" s="12" t="s">
        <v>90</v>
      </c>
      <c r="B79" s="13">
        <f>+B45/B36</f>
        <v>1.6394405537004903E-2</v>
      </c>
      <c r="C79" s="13">
        <f t="shared" ref="C79:G79" si="78">+C45/C36</f>
        <v>1.7012858882809154E-2</v>
      </c>
      <c r="D79" s="13">
        <f t="shared" si="78"/>
        <v>2.0608201777379709E-2</v>
      </c>
      <c r="E79" s="13">
        <f t="shared" si="78"/>
        <v>1.5290931065643129E-2</v>
      </c>
      <c r="F79" s="13">
        <f t="shared" si="78"/>
        <v>1.4939456369541372E-2</v>
      </c>
      <c r="G79" s="13">
        <f t="shared" si="78"/>
        <v>2.1605766852042844E-2</v>
      </c>
      <c r="H79" s="38"/>
    </row>
    <row r="80" spans="1:15" ht="16.5" x14ac:dyDescent="0.25">
      <c r="A80" s="25"/>
      <c r="B80"/>
      <c r="C80" s="7"/>
      <c r="D80" s="7"/>
      <c r="E80" s="7"/>
      <c r="H80" s="38"/>
    </row>
    <row r="81" spans="1:8" ht="16.5" x14ac:dyDescent="0.25">
      <c r="A81" s="12" t="s">
        <v>93</v>
      </c>
      <c r="B81"/>
      <c r="C81" s="13">
        <f>+C43/AVERAGE(B15:C15)</f>
        <v>0.16967000676109079</v>
      </c>
      <c r="D81" s="13">
        <f>+D43/AVERAGE(C15:D15)</f>
        <v>2.0328700758381116E-2</v>
      </c>
      <c r="E81" s="13">
        <f>+E43/AVERAGE(D15:E15)</f>
        <v>0.15755958043948057</v>
      </c>
      <c r="F81" s="13">
        <f>+F43/AVERAGE(E15:F15)</f>
        <v>8.2138090078198972E-2</v>
      </c>
      <c r="G81" s="13">
        <f>+G43/AVERAGE(F15:G15)</f>
        <v>0.1250870110867523</v>
      </c>
      <c r="H81" s="38"/>
    </row>
    <row r="82" spans="1:8" ht="16.5" x14ac:dyDescent="0.25">
      <c r="A82" s="12" t="s">
        <v>94</v>
      </c>
      <c r="B82"/>
      <c r="C82" s="13">
        <f>+C48/AVERAGE(B15:C15)</f>
        <v>6.9457855867413279E-2</v>
      </c>
      <c r="D82" s="13">
        <f>+D48/AVERAGE(C15:D15)</f>
        <v>-2.2147921959629668E-2</v>
      </c>
      <c r="E82" s="13">
        <f>+E48/AVERAGE(D15:E15)</f>
        <v>5.7731067398489787E-2</v>
      </c>
      <c r="F82" s="26">
        <f>+F48/AVERAGE(E15:F15)</f>
        <v>3.4785238959467633E-3</v>
      </c>
      <c r="G82" s="13">
        <f>+G48/AVERAGE(F15:G15)</f>
        <v>3.5031050824503251E-2</v>
      </c>
      <c r="H82" s="38"/>
    </row>
    <row r="83" spans="1:8" ht="16.5" x14ac:dyDescent="0.25">
      <c r="A83" s="12" t="s">
        <v>95</v>
      </c>
      <c r="B83"/>
      <c r="C83" s="11">
        <f>+C48/AVERAGE(B31:C31)</f>
        <v>0.41428073810353172</v>
      </c>
      <c r="D83" s="11">
        <f t="shared" ref="D83:G83" si="79">+D48/AVERAGE(C31:D31)</f>
        <v>-0.12742204939529084</v>
      </c>
      <c r="E83" s="11">
        <f t="shared" si="79"/>
        <v>0.32171840715583039</v>
      </c>
      <c r="F83" s="11">
        <f t="shared" si="79"/>
        <v>1.9255987797615681E-2</v>
      </c>
      <c r="G83" s="11">
        <f t="shared" si="79"/>
        <v>0.23203203887970994</v>
      </c>
      <c r="H83" s="38"/>
    </row>
    <row r="84" spans="1:8" ht="16.5" x14ac:dyDescent="0.25">
      <c r="B84"/>
      <c r="C84"/>
      <c r="D84"/>
      <c r="E84"/>
      <c r="H84" s="38"/>
    </row>
    <row r="85" spans="1:8" ht="16.5" x14ac:dyDescent="0.25">
      <c r="A85" s="45" t="s">
        <v>96</v>
      </c>
      <c r="B85" s="45"/>
      <c r="C85" s="45"/>
      <c r="D85" s="45"/>
      <c r="E85" s="45"/>
      <c r="H85" s="38"/>
    </row>
    <row r="86" spans="1:8" ht="16.5" x14ac:dyDescent="0.25">
      <c r="B86"/>
      <c r="C86" s="5">
        <v>2019</v>
      </c>
      <c r="D86" s="5">
        <v>2020</v>
      </c>
      <c r="E86" s="5">
        <v>2021</v>
      </c>
      <c r="F86" s="5">
        <v>2022</v>
      </c>
      <c r="G86" s="5">
        <v>2023</v>
      </c>
      <c r="H86" s="38"/>
    </row>
    <row r="87" spans="1:8" ht="16.5" x14ac:dyDescent="0.25">
      <c r="A87" s="42" t="s">
        <v>50</v>
      </c>
      <c r="B87" s="43"/>
      <c r="C87" s="27">
        <f>+C59</f>
        <v>1.7656546693394722E-2</v>
      </c>
      <c r="D87" s="27">
        <f t="shared" ref="D87:G87" si="80">+D59</f>
        <v>-9.6744138648229092E-3</v>
      </c>
      <c r="E87" s="27">
        <f t="shared" si="80"/>
        <v>1.634374927016282E-2</v>
      </c>
      <c r="F87" s="32">
        <f t="shared" si="80"/>
        <v>7.7264013676910722E-4</v>
      </c>
      <c r="G87" s="32">
        <f t="shared" si="80"/>
        <v>1.1157898139358663E-2</v>
      </c>
      <c r="H87" s="38"/>
    </row>
    <row r="88" spans="1:8" ht="16.5" x14ac:dyDescent="0.25">
      <c r="A88" s="42" t="s">
        <v>97</v>
      </c>
      <c r="B88" s="43"/>
      <c r="C88" s="24">
        <f>+P6</f>
        <v>3.9338301579321464</v>
      </c>
      <c r="D88" s="24">
        <f>+Q6</f>
        <v>2.2893295934094389</v>
      </c>
      <c r="E88" s="24">
        <f>+R6</f>
        <v>3.5323025607033594</v>
      </c>
      <c r="F88" s="24">
        <f>+S6</f>
        <v>4.5021268381068742</v>
      </c>
      <c r="G88" s="24">
        <f>+T6</f>
        <v>3.1395743523534958</v>
      </c>
      <c r="H88" s="38"/>
    </row>
    <row r="89" spans="1:8" ht="16.5" x14ac:dyDescent="0.25">
      <c r="A89" s="42" t="s">
        <v>98</v>
      </c>
      <c r="B89" s="43"/>
      <c r="C89" s="24">
        <f>+AVERAGE(B15:C15)/AVERAGE(B31:C31)</f>
        <v>5.9644907394542095</v>
      </c>
      <c r="D89" s="24">
        <f t="shared" ref="D89:G89" si="81">+AVERAGE(C15:D15)/AVERAGE(C31:D31)</f>
        <v>5.7532282092898175</v>
      </c>
      <c r="E89" s="24">
        <f t="shared" si="81"/>
        <v>5.5727084506365179</v>
      </c>
      <c r="F89" s="24">
        <f t="shared" si="81"/>
        <v>5.5356778833841256</v>
      </c>
      <c r="G89" s="24">
        <f t="shared" si="81"/>
        <v>6.6236105802858178</v>
      </c>
      <c r="H89" s="38"/>
    </row>
    <row r="90" spans="1:8" ht="16.5" x14ac:dyDescent="0.25">
      <c r="A90" s="42" t="s">
        <v>95</v>
      </c>
      <c r="B90" s="43"/>
      <c r="C90" s="14">
        <f>+C87*C88*C89</f>
        <v>0.41428073810353172</v>
      </c>
      <c r="D90" s="14">
        <f t="shared" ref="D90:G90" si="82">+D87*D88*D89</f>
        <v>-0.12742204939529081</v>
      </c>
      <c r="E90" s="14">
        <f t="shared" si="82"/>
        <v>0.32171840715583044</v>
      </c>
      <c r="F90" s="28">
        <f t="shared" si="82"/>
        <v>1.9255987797615684E-2</v>
      </c>
      <c r="G90" s="14">
        <f t="shared" si="82"/>
        <v>0.23203203887970997</v>
      </c>
      <c r="H90" s="38"/>
    </row>
    <row r="91" spans="1:8" x14ac:dyDescent="0.25">
      <c r="C91" s="4" t="b">
        <f>+C90=C83</f>
        <v>1</v>
      </c>
      <c r="D91" s="4" t="b">
        <f t="shared" ref="D91:G91" si="83">+D90=D83</f>
        <v>1</v>
      </c>
      <c r="E91" s="4" t="b">
        <f t="shared" si="83"/>
        <v>1</v>
      </c>
      <c r="F91" s="4" t="b">
        <f t="shared" si="83"/>
        <v>1</v>
      </c>
      <c r="G91" s="4" t="b">
        <f t="shared" si="83"/>
        <v>1</v>
      </c>
    </row>
  </sheetData>
  <mergeCells count="8">
    <mergeCell ref="A89:B89"/>
    <mergeCell ref="A90:B90"/>
    <mergeCell ref="I34:M34"/>
    <mergeCell ref="I3:M3"/>
    <mergeCell ref="B71:G71"/>
    <mergeCell ref="A85:E85"/>
    <mergeCell ref="A87:B87"/>
    <mergeCell ref="A88:B88"/>
  </mergeCells>
  <pageMargins left="0.7" right="0.7" top="0.75" bottom="0.75" header="0.3" footer="0.3"/>
  <ignoredErrors>
    <ignoredError sqref="B9:G9 P16:T16 P22:T22 Q30:U30" formulaRange="1"/>
    <ignoredError sqref="P9 P27" numberStoredAsText="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28FAD-C928-44FB-92E6-F06F710F1FB4}">
  <dimension ref="A1:L33"/>
  <sheetViews>
    <sheetView workbookViewId="0">
      <selection sqref="A1:G1"/>
    </sheetView>
  </sheetViews>
  <sheetFormatPr baseColWidth="10" defaultRowHeight="15" x14ac:dyDescent="0.25"/>
  <sheetData>
    <row r="1" spans="1:10" x14ac:dyDescent="0.25">
      <c r="A1" s="46">
        <v>2023</v>
      </c>
      <c r="B1" s="46"/>
      <c r="C1" s="46"/>
      <c r="D1" s="46"/>
      <c r="E1" s="46"/>
      <c r="F1" s="46"/>
      <c r="G1" s="46"/>
    </row>
    <row r="2" spans="1:10" x14ac:dyDescent="0.25">
      <c r="A2" s="29" t="s">
        <v>100</v>
      </c>
      <c r="B2" s="29" t="s">
        <v>101</v>
      </c>
      <c r="C2" s="29" t="s">
        <v>102</v>
      </c>
      <c r="D2" s="29" t="s">
        <v>103</v>
      </c>
      <c r="E2" s="29" t="s">
        <v>104</v>
      </c>
      <c r="F2" s="29" t="s">
        <v>105</v>
      </c>
      <c r="G2" s="29" t="s">
        <v>106</v>
      </c>
    </row>
    <row r="3" spans="1:10" x14ac:dyDescent="0.25">
      <c r="A3" t="s">
        <v>107</v>
      </c>
      <c r="B3" s="30">
        <v>493842</v>
      </c>
      <c r="C3" s="8">
        <v>493842</v>
      </c>
      <c r="D3" s="8">
        <v>493842</v>
      </c>
      <c r="E3" s="8"/>
      <c r="F3" s="8"/>
      <c r="G3" s="8"/>
    </row>
    <row r="4" spans="1:10" x14ac:dyDescent="0.25">
      <c r="A4" t="s">
        <v>108</v>
      </c>
      <c r="B4" s="30">
        <v>2249726</v>
      </c>
      <c r="C4" s="8">
        <v>2249726</v>
      </c>
      <c r="D4" s="8"/>
      <c r="E4" s="8">
        <v>1289476</v>
      </c>
      <c r="F4" s="8">
        <v>960250</v>
      </c>
      <c r="G4" s="8">
        <v>2249726</v>
      </c>
    </row>
    <row r="5" spans="1:10" x14ac:dyDescent="0.25">
      <c r="A5" t="s">
        <v>109</v>
      </c>
      <c r="B5" s="8">
        <v>2743568</v>
      </c>
      <c r="C5" s="8">
        <v>2743568</v>
      </c>
      <c r="D5" s="8">
        <v>493842</v>
      </c>
      <c r="E5" s="8">
        <v>1289476</v>
      </c>
      <c r="F5" s="8">
        <v>960250</v>
      </c>
      <c r="G5" s="8">
        <v>2249726</v>
      </c>
    </row>
    <row r="6" spans="1:10" x14ac:dyDescent="0.25">
      <c r="A6" t="s">
        <v>110</v>
      </c>
      <c r="B6" s="30">
        <v>677720</v>
      </c>
      <c r="C6" s="8">
        <v>677720</v>
      </c>
      <c r="D6" s="8">
        <v>677720</v>
      </c>
      <c r="E6" s="8"/>
      <c r="F6" s="8"/>
      <c r="G6" s="8"/>
    </row>
    <row r="7" spans="1:10" x14ac:dyDescent="0.25">
      <c r="A7" t="s">
        <v>111</v>
      </c>
      <c r="B7" s="8">
        <v>677720</v>
      </c>
      <c r="C7" s="8">
        <v>677720</v>
      </c>
      <c r="D7" s="8">
        <v>677720</v>
      </c>
      <c r="E7" s="8"/>
      <c r="F7" s="8"/>
      <c r="G7" s="8"/>
    </row>
    <row r="8" spans="1:10" x14ac:dyDescent="0.25">
      <c r="A8" t="s">
        <v>112</v>
      </c>
      <c r="B8" s="8">
        <v>3421288</v>
      </c>
      <c r="C8" s="8">
        <v>3421288</v>
      </c>
      <c r="D8" s="8"/>
      <c r="E8" s="8">
        <v>1289476</v>
      </c>
      <c r="F8" s="8">
        <v>960250</v>
      </c>
      <c r="G8" s="8">
        <v>2249726</v>
      </c>
    </row>
    <row r="9" spans="1:10" x14ac:dyDescent="0.25">
      <c r="A9" t="s">
        <v>113</v>
      </c>
      <c r="E9">
        <v>1020</v>
      </c>
      <c r="F9">
        <v>598</v>
      </c>
      <c r="G9">
        <v>1618</v>
      </c>
    </row>
    <row r="11" spans="1:10" x14ac:dyDescent="0.25">
      <c r="A11" s="46">
        <v>2022</v>
      </c>
      <c r="B11" s="46"/>
      <c r="C11" s="46"/>
      <c r="D11" s="46"/>
      <c r="E11" s="46"/>
      <c r="F11" s="46"/>
      <c r="G11" s="46"/>
    </row>
    <row r="12" spans="1:10" x14ac:dyDescent="0.25">
      <c r="A12" s="29" t="s">
        <v>100</v>
      </c>
      <c r="B12" s="29" t="s">
        <v>101</v>
      </c>
      <c r="C12" s="29" t="s">
        <v>115</v>
      </c>
      <c r="D12" s="29" t="s">
        <v>102</v>
      </c>
      <c r="E12" s="29" t="s">
        <v>103</v>
      </c>
      <c r="F12" s="29" t="s">
        <v>104</v>
      </c>
      <c r="G12" s="29" t="s">
        <v>105</v>
      </c>
      <c r="H12" s="29" t="s">
        <v>116</v>
      </c>
      <c r="I12" s="29" t="s">
        <v>117</v>
      </c>
      <c r="J12" s="29" t="s">
        <v>106</v>
      </c>
    </row>
    <row r="13" spans="1:10" x14ac:dyDescent="0.25">
      <c r="A13" t="s">
        <v>107</v>
      </c>
      <c r="B13">
        <v>737515</v>
      </c>
      <c r="D13">
        <v>737515</v>
      </c>
      <c r="E13">
        <v>737515</v>
      </c>
    </row>
    <row r="14" spans="1:10" x14ac:dyDescent="0.25">
      <c r="A14" t="s">
        <v>109</v>
      </c>
      <c r="B14">
        <v>737515</v>
      </c>
      <c r="D14">
        <v>737515</v>
      </c>
      <c r="E14">
        <v>737515</v>
      </c>
    </row>
    <row r="15" spans="1:10" x14ac:dyDescent="0.25">
      <c r="A15" t="s">
        <v>110</v>
      </c>
      <c r="B15">
        <v>431394</v>
      </c>
      <c r="D15">
        <v>431394</v>
      </c>
      <c r="E15">
        <v>431394</v>
      </c>
    </row>
    <row r="16" spans="1:10" x14ac:dyDescent="0.25">
      <c r="A16" t="s">
        <v>111</v>
      </c>
      <c r="B16">
        <v>431394</v>
      </c>
      <c r="D16">
        <v>431394</v>
      </c>
      <c r="E16">
        <v>431394</v>
      </c>
    </row>
    <row r="17" spans="1:12" x14ac:dyDescent="0.25">
      <c r="A17" t="s">
        <v>112</v>
      </c>
      <c r="B17">
        <v>1168909</v>
      </c>
      <c r="D17">
        <v>1168909</v>
      </c>
    </row>
    <row r="19" spans="1:12" x14ac:dyDescent="0.25">
      <c r="A19" s="46">
        <v>2021</v>
      </c>
      <c r="B19" s="46"/>
      <c r="C19" s="46"/>
      <c r="D19" s="46"/>
      <c r="E19" s="46"/>
      <c r="F19" s="46"/>
      <c r="G19" s="46"/>
    </row>
    <row r="20" spans="1:12" x14ac:dyDescent="0.25">
      <c r="A20" s="29" t="s">
        <v>100</v>
      </c>
      <c r="B20" s="29" t="s">
        <v>101</v>
      </c>
      <c r="C20" s="29" t="s">
        <v>115</v>
      </c>
      <c r="D20" s="29" t="s">
        <v>102</v>
      </c>
      <c r="E20" s="29" t="s">
        <v>103</v>
      </c>
      <c r="F20" s="29" t="s">
        <v>104</v>
      </c>
      <c r="G20" s="29" t="s">
        <v>105</v>
      </c>
      <c r="H20" s="29" t="s">
        <v>116</v>
      </c>
      <c r="I20" s="29" t="s">
        <v>117</v>
      </c>
      <c r="J20" s="29" t="s">
        <v>106</v>
      </c>
    </row>
    <row r="21" spans="1:12" x14ac:dyDescent="0.25">
      <c r="A21" t="s">
        <v>107</v>
      </c>
      <c r="B21">
        <v>617986</v>
      </c>
      <c r="D21">
        <v>617986</v>
      </c>
      <c r="E21">
        <v>617986</v>
      </c>
    </row>
    <row r="22" spans="1:12" x14ac:dyDescent="0.25">
      <c r="A22" t="s">
        <v>109</v>
      </c>
      <c r="B22">
        <v>617986</v>
      </c>
      <c r="D22">
        <v>617986</v>
      </c>
      <c r="E22">
        <v>617986</v>
      </c>
    </row>
    <row r="23" spans="1:12" x14ac:dyDescent="0.25">
      <c r="A23" t="s">
        <v>110</v>
      </c>
      <c r="B23">
        <v>350569</v>
      </c>
      <c r="D23">
        <v>350569</v>
      </c>
      <c r="E23">
        <v>350569</v>
      </c>
    </row>
    <row r="24" spans="1:12" x14ac:dyDescent="0.25">
      <c r="A24" t="s">
        <v>111</v>
      </c>
      <c r="B24">
        <v>350569</v>
      </c>
      <c r="D24">
        <v>350569</v>
      </c>
      <c r="E24">
        <v>350569</v>
      </c>
    </row>
    <row r="25" spans="1:12" x14ac:dyDescent="0.25">
      <c r="A25" t="s">
        <v>112</v>
      </c>
      <c r="B25">
        <v>968555</v>
      </c>
      <c r="D25">
        <v>968555</v>
      </c>
    </row>
    <row r="27" spans="1:12" x14ac:dyDescent="0.25">
      <c r="A27" s="46">
        <v>2020</v>
      </c>
      <c r="B27" s="46"/>
      <c r="C27" s="46"/>
      <c r="D27" s="46"/>
      <c r="E27" s="46"/>
      <c r="F27" s="46"/>
      <c r="G27" s="46"/>
    </row>
    <row r="28" spans="1:12" x14ac:dyDescent="0.25">
      <c r="A28" s="29" t="s">
        <v>100</v>
      </c>
      <c r="B28" s="29" t="s">
        <v>118</v>
      </c>
      <c r="C28" s="29" t="s">
        <v>119</v>
      </c>
      <c r="D28" s="29" t="s">
        <v>120</v>
      </c>
      <c r="E28" s="29" t="s">
        <v>121</v>
      </c>
      <c r="F28" s="29" t="s">
        <v>122</v>
      </c>
      <c r="G28" s="29" t="s">
        <v>123</v>
      </c>
      <c r="H28" s="29" t="s">
        <v>124</v>
      </c>
      <c r="I28" s="29" t="s">
        <v>125</v>
      </c>
      <c r="J28" s="29" t="s">
        <v>126</v>
      </c>
      <c r="K28" s="29" t="s">
        <v>127</v>
      </c>
      <c r="L28" s="29" t="s">
        <v>128</v>
      </c>
    </row>
    <row r="29" spans="1:12" x14ac:dyDescent="0.25">
      <c r="A29" t="s">
        <v>107</v>
      </c>
      <c r="B29">
        <v>1117864</v>
      </c>
      <c r="F29">
        <v>1117864</v>
      </c>
    </row>
    <row r="30" spans="1:12" x14ac:dyDescent="0.25">
      <c r="A30" t="s">
        <v>129</v>
      </c>
      <c r="B30">
        <v>1117864</v>
      </c>
      <c r="F30">
        <v>1117864</v>
      </c>
    </row>
    <row r="31" spans="1:12" x14ac:dyDescent="0.25">
      <c r="A31" t="s">
        <v>110</v>
      </c>
      <c r="B31">
        <v>268176</v>
      </c>
      <c r="F31">
        <v>268176</v>
      </c>
    </row>
    <row r="32" spans="1:12" x14ac:dyDescent="0.25">
      <c r="A32" t="s">
        <v>130</v>
      </c>
      <c r="B32">
        <v>268176</v>
      </c>
      <c r="F32">
        <v>268176</v>
      </c>
    </row>
    <row r="33" spans="1:6" x14ac:dyDescent="0.25">
      <c r="A33" t="s">
        <v>131</v>
      </c>
      <c r="B33">
        <v>1386040</v>
      </c>
      <c r="F33">
        <v>1386040</v>
      </c>
    </row>
  </sheetData>
  <mergeCells count="4">
    <mergeCell ref="A1:G1"/>
    <mergeCell ref="A11:G11"/>
    <mergeCell ref="A19:G19"/>
    <mergeCell ref="A27:G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CxC vencidas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JIMÉNEZ</dc:creator>
  <cp:lastModifiedBy>MIGUEL JIMÉNEZ</cp:lastModifiedBy>
  <dcterms:created xsi:type="dcterms:W3CDTF">2025-02-19T02:05:13Z</dcterms:created>
  <dcterms:modified xsi:type="dcterms:W3CDTF">2025-06-18T02:29:41Z</dcterms:modified>
</cp:coreProperties>
</file>