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B1446559-8137-4E2E-881F-C4CF3F47C586}" xr6:coauthVersionLast="47" xr6:coauthVersionMax="47" xr10:uidLastSave="{00000000-0000-0000-0000-000000000000}"/>
  <bookViews>
    <workbookView xWindow="-120" yWindow="-120" windowWidth="29040" windowHeight="15840" xr2:uid="{8F51F55E-6492-41AD-8D55-687CE36D5373}"/>
  </bookViews>
  <sheets>
    <sheet name="Supermerc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1" l="1"/>
  <c r="R56" i="1"/>
  <c r="S56" i="1"/>
  <c r="T56" i="1"/>
  <c r="U56" i="1"/>
  <c r="V56" i="1"/>
  <c r="W56" i="1"/>
  <c r="X56" i="1"/>
  <c r="Y56" i="1"/>
  <c r="Z56" i="1"/>
  <c r="AA56" i="1"/>
  <c r="P56" i="1"/>
  <c r="Q55" i="1"/>
  <c r="R55" i="1"/>
  <c r="S55" i="1"/>
  <c r="T55" i="1"/>
  <c r="U55" i="1"/>
  <c r="V55" i="1"/>
  <c r="W55" i="1"/>
  <c r="X55" i="1"/>
  <c r="Y55" i="1"/>
  <c r="Z55" i="1"/>
  <c r="AA55" i="1"/>
  <c r="P55" i="1"/>
  <c r="Q54" i="1"/>
  <c r="R54" i="1"/>
  <c r="S54" i="1"/>
  <c r="T54" i="1"/>
  <c r="U54" i="1"/>
  <c r="V54" i="1"/>
  <c r="W54" i="1"/>
  <c r="X54" i="1"/>
  <c r="Y54" i="1"/>
  <c r="Z54" i="1"/>
  <c r="AA54" i="1"/>
  <c r="P54" i="1"/>
  <c r="Z48" i="1" l="1"/>
  <c r="X48" i="1"/>
  <c r="V48" i="1"/>
  <c r="V47" i="1"/>
  <c r="T48" i="1"/>
  <c r="R48" i="1"/>
  <c r="P48" i="1"/>
  <c r="AA46" i="1"/>
  <c r="Q46" i="1"/>
  <c r="R46" i="1"/>
  <c r="R47" i="1" s="1"/>
  <c r="S46" i="1"/>
  <c r="T46" i="1"/>
  <c r="U46" i="1"/>
  <c r="V46" i="1"/>
  <c r="W46" i="1"/>
  <c r="X46" i="1"/>
  <c r="Y46" i="1"/>
  <c r="X47" i="1" s="1"/>
  <c r="Z46" i="1"/>
  <c r="P46" i="1"/>
  <c r="T47" i="1"/>
  <c r="Z47" i="1"/>
  <c r="P47" i="1"/>
  <c r="Z41" i="1"/>
  <c r="Z42" i="1" s="1"/>
  <c r="X41" i="1"/>
  <c r="X42" i="1" s="1"/>
  <c r="V41" i="1"/>
  <c r="V42" i="1" s="1"/>
  <c r="T41" i="1"/>
  <c r="T42" i="1" s="1"/>
  <c r="R41" i="1"/>
  <c r="R42" i="1" s="1"/>
  <c r="P41" i="1"/>
  <c r="P42" i="1" s="1"/>
  <c r="Q40" i="1"/>
  <c r="R40" i="1"/>
  <c r="S40" i="1"/>
  <c r="T40" i="1"/>
  <c r="U40" i="1"/>
  <c r="V40" i="1"/>
  <c r="W40" i="1"/>
  <c r="X40" i="1"/>
  <c r="Y40" i="1"/>
  <c r="Z40" i="1"/>
  <c r="AA40" i="1"/>
  <c r="P40" i="1"/>
  <c r="U36" i="1"/>
  <c r="T36" i="1"/>
  <c r="S36" i="1"/>
  <c r="R36" i="1"/>
  <c r="Q36" i="1"/>
  <c r="P36" i="1"/>
  <c r="V32" i="1"/>
  <c r="V33" i="1" s="1"/>
  <c r="T32" i="1"/>
  <c r="T33" i="1" s="1"/>
  <c r="P33" i="1"/>
  <c r="P32" i="1"/>
  <c r="Z31" i="1"/>
  <c r="X31" i="1"/>
  <c r="V31" i="1"/>
  <c r="T31" i="1"/>
  <c r="R31" i="1"/>
  <c r="P31" i="1"/>
  <c r="X29" i="1"/>
  <c r="X30" i="1" s="1"/>
  <c r="X32" i="1" s="1"/>
  <c r="X33" i="1" s="1"/>
  <c r="R28" i="1"/>
  <c r="Q27" i="1"/>
  <c r="P28" i="1" s="1"/>
  <c r="R27" i="1"/>
  <c r="R29" i="1" s="1"/>
  <c r="S27" i="1"/>
  <c r="T27" i="1"/>
  <c r="T29" i="1" s="1"/>
  <c r="U27" i="1"/>
  <c r="T28" i="1" s="1"/>
  <c r="T30" i="1" s="1"/>
  <c r="V27" i="1"/>
  <c r="V29" i="1" s="1"/>
  <c r="V30" i="1" s="1"/>
  <c r="W27" i="1"/>
  <c r="V28" i="1" s="1"/>
  <c r="X27" i="1"/>
  <c r="Y27" i="1"/>
  <c r="X28" i="1" s="1"/>
  <c r="Z27" i="1"/>
  <c r="Z29" i="1" s="1"/>
  <c r="Z30" i="1" s="1"/>
  <c r="Z32" i="1" s="1"/>
  <c r="Z33" i="1" s="1"/>
  <c r="AA27" i="1"/>
  <c r="Z28" i="1" s="1"/>
  <c r="P27" i="1"/>
  <c r="P29" i="1" s="1"/>
  <c r="U20" i="1"/>
  <c r="U21" i="1" s="1"/>
  <c r="U22" i="1" s="1"/>
  <c r="T20" i="1"/>
  <c r="T21" i="1" s="1"/>
  <c r="T22" i="1" s="1"/>
  <c r="S20" i="1"/>
  <c r="S21" i="1" s="1"/>
  <c r="S22" i="1" s="1"/>
  <c r="R20" i="1"/>
  <c r="R21" i="1" s="1"/>
  <c r="R22" i="1" s="1"/>
  <c r="Q20" i="1"/>
  <c r="Q21" i="1" s="1"/>
  <c r="Q22" i="1" s="1"/>
  <c r="P20" i="1"/>
  <c r="P21" i="1" s="1"/>
  <c r="P22" i="1" s="1"/>
  <c r="U15" i="1"/>
  <c r="U16" i="1" s="1"/>
  <c r="U17" i="1" s="1"/>
  <c r="T15" i="1"/>
  <c r="T16" i="1" s="1"/>
  <c r="T17" i="1" s="1"/>
  <c r="S15" i="1"/>
  <c r="S16" i="1" s="1"/>
  <c r="S17" i="1" s="1"/>
  <c r="R15" i="1"/>
  <c r="R16" i="1" s="1"/>
  <c r="R17" i="1" s="1"/>
  <c r="Q15" i="1"/>
  <c r="Q16" i="1" s="1"/>
  <c r="Q17" i="1" s="1"/>
  <c r="P15" i="1"/>
  <c r="P16" i="1" s="1"/>
  <c r="P17" i="1" s="1"/>
  <c r="R30" i="1" l="1"/>
  <c r="R32" i="1" s="1"/>
  <c r="R33" i="1" s="1"/>
  <c r="P30" i="1"/>
  <c r="Q10" i="1" l="1"/>
  <c r="R10" i="1"/>
  <c r="R11" i="1" s="1"/>
  <c r="R12" i="1" s="1"/>
  <c r="S10" i="1"/>
  <c r="T10" i="1"/>
  <c r="T11" i="1" s="1"/>
  <c r="T12" i="1" s="1"/>
  <c r="U10" i="1"/>
  <c r="V10" i="1"/>
  <c r="V11" i="1" s="1"/>
  <c r="V12" i="1" s="1"/>
  <c r="W10" i="1"/>
  <c r="X10" i="1"/>
  <c r="X11" i="1" s="1"/>
  <c r="X12" i="1" s="1"/>
  <c r="Y10" i="1"/>
  <c r="Z10" i="1"/>
  <c r="AA10" i="1"/>
  <c r="P10" i="1"/>
  <c r="P11" i="1" l="1"/>
  <c r="P12" i="1" s="1"/>
  <c r="Z11" i="1"/>
  <c r="Z12" i="1" s="1"/>
  <c r="F83" i="1"/>
  <c r="F74" i="1"/>
  <c r="F80" i="1" s="1"/>
  <c r="G74" i="1"/>
  <c r="G80" i="1" s="1"/>
  <c r="H74" i="1"/>
  <c r="I74" i="1"/>
  <c r="I80" i="1" s="1"/>
  <c r="J74" i="1"/>
  <c r="J80" i="1" s="1"/>
  <c r="K74" i="1"/>
  <c r="K80" i="1" s="1"/>
  <c r="L74" i="1"/>
  <c r="L80" i="1" s="1"/>
  <c r="M74" i="1"/>
  <c r="M80" i="1" s="1"/>
  <c r="F78" i="1"/>
  <c r="G78" i="1"/>
  <c r="H78" i="1"/>
  <c r="I78" i="1"/>
  <c r="J78" i="1"/>
  <c r="K78" i="1"/>
  <c r="L78" i="1"/>
  <c r="M78" i="1"/>
  <c r="F79" i="1"/>
  <c r="G79" i="1"/>
  <c r="H79" i="1"/>
  <c r="I79" i="1"/>
  <c r="J79" i="1"/>
  <c r="K79" i="1"/>
  <c r="L79" i="1"/>
  <c r="M79" i="1"/>
  <c r="F81" i="1"/>
  <c r="G81" i="1"/>
  <c r="H81" i="1"/>
  <c r="I81" i="1"/>
  <c r="J81" i="1"/>
  <c r="K81" i="1"/>
  <c r="L81" i="1"/>
  <c r="M81" i="1"/>
  <c r="G83" i="1"/>
  <c r="H83" i="1"/>
  <c r="I83" i="1"/>
  <c r="J83" i="1"/>
  <c r="K83" i="1"/>
  <c r="L83" i="1"/>
  <c r="M83" i="1"/>
  <c r="D39" i="1"/>
  <c r="E39" i="1"/>
  <c r="F39" i="1"/>
  <c r="G39" i="1"/>
  <c r="H39" i="1"/>
  <c r="I39" i="1"/>
  <c r="J39" i="1"/>
  <c r="K39" i="1"/>
  <c r="L39" i="1"/>
  <c r="M39" i="1"/>
  <c r="C39" i="1"/>
  <c r="B39" i="1"/>
  <c r="F47" i="1"/>
  <c r="G47" i="1"/>
  <c r="H47" i="1"/>
  <c r="I47" i="1"/>
  <c r="J47" i="1"/>
  <c r="K47" i="1"/>
  <c r="L47" i="1"/>
  <c r="M47" i="1"/>
  <c r="F31" i="1"/>
  <c r="G31" i="1"/>
  <c r="H31" i="1"/>
  <c r="H40" i="1" s="1"/>
  <c r="H48" i="1" s="1"/>
  <c r="I31" i="1"/>
  <c r="J31" i="1"/>
  <c r="K31" i="1"/>
  <c r="L31" i="1"/>
  <c r="M31" i="1"/>
  <c r="F23" i="1"/>
  <c r="F24" i="1" s="1"/>
  <c r="G23" i="1"/>
  <c r="H23" i="1"/>
  <c r="I23" i="1"/>
  <c r="J23" i="1"/>
  <c r="K23" i="1"/>
  <c r="L23" i="1"/>
  <c r="M23" i="1"/>
  <c r="F12" i="1"/>
  <c r="G12" i="1"/>
  <c r="H12" i="1"/>
  <c r="I12" i="1"/>
  <c r="J12" i="1"/>
  <c r="K12" i="1"/>
  <c r="L12" i="1"/>
  <c r="M12" i="1"/>
  <c r="C83" i="1"/>
  <c r="D83" i="1"/>
  <c r="E83" i="1"/>
  <c r="B83" i="1"/>
  <c r="I40" i="1" l="1"/>
  <c r="I48" i="1" s="1"/>
  <c r="J24" i="1"/>
  <c r="I24" i="1"/>
  <c r="T5" i="1"/>
  <c r="T6" i="1" s="1"/>
  <c r="M40" i="1"/>
  <c r="M48" i="1" s="1"/>
  <c r="H75" i="1"/>
  <c r="L24" i="1"/>
  <c r="K24" i="1"/>
  <c r="H24" i="1"/>
  <c r="H49" i="1"/>
  <c r="J40" i="1"/>
  <c r="J48" i="1" s="1"/>
  <c r="K40" i="1"/>
  <c r="K48" i="1" s="1"/>
  <c r="H80" i="1"/>
  <c r="F75" i="1"/>
  <c r="L75" i="1"/>
  <c r="K49" i="1"/>
  <c r="G40" i="1"/>
  <c r="G48" i="1" s="1"/>
  <c r="F40" i="1"/>
  <c r="M24" i="1"/>
  <c r="G24" i="1"/>
  <c r="R5" i="1" s="1"/>
  <c r="R6" i="1" s="1"/>
  <c r="L40" i="1"/>
  <c r="F48" i="1"/>
  <c r="F49" i="1" s="1"/>
  <c r="L48" i="1"/>
  <c r="L49" i="1" s="1"/>
  <c r="D58" i="1"/>
  <c r="D64" i="1" s="1"/>
  <c r="D68" i="1" s="1"/>
  <c r="D70" i="1" s="1"/>
  <c r="D81" i="1" s="1"/>
  <c r="E58" i="1"/>
  <c r="E64" i="1" s="1"/>
  <c r="E68" i="1" s="1"/>
  <c r="E70" i="1" s="1"/>
  <c r="E81" i="1" s="1"/>
  <c r="C58" i="1"/>
  <c r="C64" i="1" s="1"/>
  <c r="C68" i="1" s="1"/>
  <c r="C70" i="1" s="1"/>
  <c r="C81" i="1" s="1"/>
  <c r="B58" i="1"/>
  <c r="B64" i="1" s="1"/>
  <c r="I49" i="1" l="1"/>
  <c r="J49" i="1"/>
  <c r="S5" i="1"/>
  <c r="S6" i="1" s="1"/>
  <c r="U5" i="1"/>
  <c r="U6" i="1" s="1"/>
  <c r="G49" i="1"/>
  <c r="M49" i="1"/>
  <c r="C74" i="1"/>
  <c r="C80" i="1" s="1"/>
  <c r="B68" i="1"/>
  <c r="B70" i="1" s="1"/>
  <c r="B81" i="1" s="1"/>
  <c r="B74" i="1"/>
  <c r="E79" i="1"/>
  <c r="D79" i="1"/>
  <c r="D78" i="1"/>
  <c r="E78" i="1"/>
  <c r="C78" i="1"/>
  <c r="C79" i="1"/>
  <c r="B78" i="1"/>
  <c r="E74" i="1"/>
  <c r="E80" i="1" s="1"/>
  <c r="B79" i="1"/>
  <c r="D74" i="1"/>
  <c r="D80" i="1" l="1"/>
  <c r="D75" i="1"/>
  <c r="B80" i="1"/>
  <c r="B75" i="1"/>
  <c r="C47" i="1" l="1"/>
  <c r="D47" i="1"/>
  <c r="E47" i="1"/>
  <c r="E31" i="1"/>
  <c r="D31" i="1"/>
  <c r="B31" i="1"/>
  <c r="E23" i="1"/>
  <c r="D23" i="1"/>
  <c r="C23" i="1"/>
  <c r="B23" i="1"/>
  <c r="E12" i="1"/>
  <c r="D12" i="1"/>
  <c r="B47" i="1"/>
  <c r="C31" i="1"/>
  <c r="C12" i="1"/>
  <c r="B12" i="1"/>
  <c r="D24" i="1" l="1"/>
  <c r="E40" i="1"/>
  <c r="E48" i="1" s="1"/>
  <c r="E24" i="1"/>
  <c r="C40" i="1"/>
  <c r="C48" i="1" s="1"/>
  <c r="D40" i="1"/>
  <c r="D48" i="1" s="1"/>
  <c r="B40" i="1"/>
  <c r="B48" i="1" s="1"/>
  <c r="B24" i="1"/>
  <c r="C24" i="1"/>
  <c r="P5" i="1" l="1"/>
  <c r="P6" i="1" s="1"/>
  <c r="Q5" i="1"/>
  <c r="Q6" i="1" s="1"/>
  <c r="D49" i="1"/>
  <c r="E49" i="1"/>
  <c r="B49" i="1"/>
  <c r="C49" i="1"/>
</calcChain>
</file>

<file path=xl/sharedStrings.xml><?xml version="1.0" encoding="utf-8"?>
<sst xmlns="http://schemas.openxmlformats.org/spreadsheetml/2006/main" count="223" uniqueCount="110">
  <si>
    <t>Razón social de la sociedad</t>
  </si>
  <si>
    <t>Periodo</t>
  </si>
  <si>
    <t>D1 SAS</t>
  </si>
  <si>
    <t>G4711 - Comercio al por menor en establecimientos no especializados con surtido compuesto principalmente por alimentos, bebidas (alcohólicas y no alcohólicas) o tabaco</t>
  </si>
  <si>
    <t>Efectivo y equivalentes al efectivo</t>
  </si>
  <si>
    <t>Cuentas comerciales por cobrar</t>
  </si>
  <si>
    <t>Inventarios corrientes</t>
  </si>
  <si>
    <t>Activos por impuestos corrientes</t>
  </si>
  <si>
    <t>Otros activos financieros corrientes</t>
  </si>
  <si>
    <t>Otros activos no financieros corrientes</t>
  </si>
  <si>
    <t>Activos corrientes totales</t>
  </si>
  <si>
    <t>Propiedad de inversión</t>
  </si>
  <si>
    <t>Propiedades, planta y equipo</t>
  </si>
  <si>
    <t>Activos intangibles distintos de la plusvalía</t>
  </si>
  <si>
    <t>Inversiones en subsidiarias, negocios conjuntos y asociadas</t>
  </si>
  <si>
    <t>Cuentas comerciales por cobrar no corrientes</t>
  </si>
  <si>
    <t>Activos por impuestos diferidos</t>
  </si>
  <si>
    <t>Total de activos no corrientes</t>
  </si>
  <si>
    <t>Total de activos</t>
  </si>
  <si>
    <t>Beneficios a los empleados</t>
  </si>
  <si>
    <t>Otras provisiones corrientes</t>
  </si>
  <si>
    <t>Cuentas por pagar comerciales corrientes</t>
  </si>
  <si>
    <t>Pasivos por impuestos corrientes, corriente</t>
  </si>
  <si>
    <t>Otros pasivos financieros corrientes</t>
  </si>
  <si>
    <t>Otros pasivos no financieros corrientes</t>
  </si>
  <si>
    <t>Total de pasivos no corrientes</t>
  </si>
  <si>
    <t>Pasivos corrientes totales</t>
  </si>
  <si>
    <t>Cuentas comerciales por pagar no corrientes</t>
  </si>
  <si>
    <t>Total pasivos</t>
  </si>
  <si>
    <t xml:space="preserve">Capital emitido </t>
  </si>
  <si>
    <t>Prima de emisión</t>
  </si>
  <si>
    <t>Superavit por revaluación</t>
  </si>
  <si>
    <t>Otras reservas</t>
  </si>
  <si>
    <t>Ganancias acumuladas</t>
  </si>
  <si>
    <t>Patrimonio total</t>
  </si>
  <si>
    <t>Total de patrimonio y pasivos</t>
  </si>
  <si>
    <t>SUPERTIENDAS Y DROGUERIAS OLIMPICA S.A</t>
  </si>
  <si>
    <t>Otros activos financieros no corrientes</t>
  </si>
  <si>
    <t xml:space="preserve">Otros activos no financieros no corrientes </t>
  </si>
  <si>
    <t>Beneficios a los empleados no corrientes</t>
  </si>
  <si>
    <t>Otras provisiones no corrientes</t>
  </si>
  <si>
    <t>Pasivo por impuestos diferidos</t>
  </si>
  <si>
    <t>Otros pasivos financieros no corrientes</t>
  </si>
  <si>
    <t>Otras participaciones en el patrimonio</t>
  </si>
  <si>
    <t>Cifran en miles de pesos</t>
  </si>
  <si>
    <t>Ingresos operacionales</t>
  </si>
  <si>
    <t>Costo de ventas</t>
  </si>
  <si>
    <t>Utilidad bruta</t>
  </si>
  <si>
    <t>Otros ingresos</t>
  </si>
  <si>
    <t>Gastos de administración</t>
  </si>
  <si>
    <t>Otros gastos</t>
  </si>
  <si>
    <t>Otras ganancias (pérdidas)</t>
  </si>
  <si>
    <t>Utilidad operacional</t>
  </si>
  <si>
    <t>Ingresos financieros</t>
  </si>
  <si>
    <t>Costos financieros</t>
  </si>
  <si>
    <t>Utilidad antes de impuestos</t>
  </si>
  <si>
    <t>Ingreso (gasto) por impuestos</t>
  </si>
  <si>
    <t>Utilidad neta</t>
  </si>
  <si>
    <t>Costos de distribución</t>
  </si>
  <si>
    <t>Participación en las ganancias (pérdidas) de Subsidiarias, asociadas y negocios conjuntos</t>
  </si>
  <si>
    <t>Depreciaciones y Amortizaciones</t>
  </si>
  <si>
    <t>EBITDA</t>
  </si>
  <si>
    <t>ΔEBITDA</t>
  </si>
  <si>
    <t>Margen Bruto</t>
  </si>
  <si>
    <t>Margen Operacional</t>
  </si>
  <si>
    <t>Margen EBITDA</t>
  </si>
  <si>
    <t>Margen Neto</t>
  </si>
  <si>
    <t>KTNO</t>
  </si>
  <si>
    <t>INVERSIONES EURO S.A.</t>
  </si>
  <si>
    <t>CENCOSUD COLOMBIA SA</t>
  </si>
  <si>
    <t>CADENA COMERCIAL OXXO COLOMBIA SAS</t>
  </si>
  <si>
    <t>PRICESMART COLOMBIA S.A.S</t>
  </si>
  <si>
    <t>Plusvalía</t>
  </si>
  <si>
    <t>Activos por impuestos corrientes, no corriente</t>
  </si>
  <si>
    <t>Pasivos por impuestos corrientes, no corriente</t>
  </si>
  <si>
    <t>Otros pasivos no financieros no corrientes</t>
  </si>
  <si>
    <t>Prom. Activos</t>
  </si>
  <si>
    <t>Rotación Activos</t>
  </si>
  <si>
    <t>D1</t>
  </si>
  <si>
    <t>OLIMPICA</t>
  </si>
  <si>
    <t>EURO</t>
  </si>
  <si>
    <t>CENCOSUD</t>
  </si>
  <si>
    <t>OXXO</t>
  </si>
  <si>
    <t>PRICESMART</t>
  </si>
  <si>
    <t>Activos Fijos (AF)</t>
  </si>
  <si>
    <t>Prom. AF</t>
  </si>
  <si>
    <t>Rotación AF</t>
  </si>
  <si>
    <t>Prom. Inventarios</t>
  </si>
  <si>
    <t>Rotación Inventarios</t>
  </si>
  <si>
    <t>veces</t>
  </si>
  <si>
    <t>Días de Inventario</t>
  </si>
  <si>
    <t>días</t>
  </si>
  <si>
    <t>Prom. CxC</t>
  </si>
  <si>
    <t>Rotación CxC</t>
  </si>
  <si>
    <t>Días de CxC</t>
  </si>
  <si>
    <t>Inventario</t>
  </si>
  <si>
    <t>Inventario Inicial</t>
  </si>
  <si>
    <t>Inventario Final</t>
  </si>
  <si>
    <t>Compras</t>
  </si>
  <si>
    <t>Prom. CxP</t>
  </si>
  <si>
    <t>Rotación CxP</t>
  </si>
  <si>
    <t>Días de CxP</t>
  </si>
  <si>
    <t>Ciclo de efectivo (2022)</t>
  </si>
  <si>
    <t>KTNO (AC – PC)</t>
  </si>
  <si>
    <t>Prom. KTNO</t>
  </si>
  <si>
    <t>Rotación KTNO</t>
  </si>
  <si>
    <t>Indicadores de Liquidez</t>
  </si>
  <si>
    <t>Razón corriente</t>
  </si>
  <si>
    <t>Prueba Ácida</t>
  </si>
  <si>
    <t>Liquidez (personalizado)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</si>
</sst>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"/>
  </numFmts>
  <fonts count="12" x14ac:knownFonts="1">
    <font>
      <sz val="11"/>
      <color theme="1"/>
      <name val="Aptos Narrow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1"/>
      <color theme="1"/>
      <name val="Aptos Narrow"/>
      <family val="2"/>
      <scheme val="minor"/>
    </font>
    <font>
      <sz val="9"/>
      <name val="Franklin Gothic Book"/>
      <family val="2"/>
    </font>
    <font>
      <sz val="10"/>
      <color theme="9" tint="-0.499984740745262"/>
      <name val="Franklin Gothic Book"/>
      <family val="2"/>
    </font>
    <font>
      <b/>
      <sz val="9"/>
      <color rgb="FF14085C"/>
      <name val="Franklin Gothic Book"/>
      <family val="2"/>
    </font>
    <font>
      <b/>
      <sz val="10"/>
      <color rgb="FF14085C"/>
      <name val="Franklin Gothic Book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7">
    <xf numFmtId="0" fontId="0" fillId="0" borderId="0" xfId="0"/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" fontId="3" fillId="0" borderId="2" xfId="1" applyNumberFormat="1" applyFont="1" applyBorder="1" applyAlignment="1">
      <alignment horizontal="center" vertical="center"/>
    </xf>
    <xf numFmtId="6" fontId="0" fillId="0" borderId="0" xfId="0" applyNumberFormat="1"/>
    <xf numFmtId="9" fontId="0" fillId="0" borderId="0" xfId="2" applyFont="1"/>
    <xf numFmtId="6" fontId="5" fillId="0" borderId="4" xfId="0" applyNumberFormat="1" applyFont="1" applyBorder="1" applyAlignment="1">
      <alignment horizontal="center" vertical="center"/>
    </xf>
    <xf numFmtId="6" fontId="5" fillId="0" borderId="3" xfId="0" applyNumberFormat="1" applyFont="1" applyBorder="1" applyAlignment="1">
      <alignment horizontal="center" vertical="center"/>
    </xf>
    <xf numFmtId="6" fontId="5" fillId="0" borderId="6" xfId="0" applyNumberFormat="1" applyFont="1" applyBorder="1" applyAlignment="1">
      <alignment horizontal="center" vertical="center"/>
    </xf>
    <xf numFmtId="6" fontId="5" fillId="0" borderId="5" xfId="0" applyNumberFormat="1" applyFont="1" applyBorder="1" applyAlignment="1">
      <alignment horizontal="center" vertical="center"/>
    </xf>
    <xf numFmtId="6" fontId="4" fillId="2" borderId="2" xfId="0" applyNumberFormat="1" applyFont="1" applyFill="1" applyBorder="1" applyAlignment="1">
      <alignment horizontal="center" vertical="center"/>
    </xf>
    <xf numFmtId="6" fontId="4" fillId="2" borderId="7" xfId="0" applyNumberFormat="1" applyFont="1" applyFill="1" applyBorder="1" applyAlignment="1">
      <alignment horizontal="center" vertical="center"/>
    </xf>
    <xf numFmtId="6" fontId="4" fillId="2" borderId="8" xfId="0" applyNumberFormat="1" applyFont="1" applyFill="1" applyBorder="1" applyAlignment="1">
      <alignment horizontal="center" vertical="center"/>
    </xf>
    <xf numFmtId="6" fontId="4" fillId="2" borderId="9" xfId="0" applyNumberFormat="1" applyFont="1" applyFill="1" applyBorder="1" applyAlignment="1">
      <alignment horizontal="center" vertical="center"/>
    </xf>
    <xf numFmtId="1" fontId="3" fillId="0" borderId="8" xfId="1" applyNumberFormat="1" applyFont="1" applyBorder="1" applyAlignment="1">
      <alignment horizontal="center" vertical="center"/>
    </xf>
    <xf numFmtId="0" fontId="0" fillId="0" borderId="10" xfId="0" applyBorder="1"/>
    <xf numFmtId="165" fontId="2" fillId="0" borderId="10" xfId="1" applyNumberFormat="1" applyFont="1" applyFill="1" applyBorder="1" applyAlignment="1">
      <alignment vertical="center"/>
    </xf>
    <xf numFmtId="165" fontId="3" fillId="0" borderId="10" xfId="1" applyNumberFormat="1" applyFont="1" applyFill="1" applyBorder="1" applyAlignment="1">
      <alignment vertical="center"/>
    </xf>
    <xf numFmtId="6" fontId="4" fillId="2" borderId="11" xfId="0" applyNumberFormat="1" applyFont="1" applyFill="1" applyBorder="1" applyAlignment="1">
      <alignment horizontal="center" vertical="center"/>
    </xf>
    <xf numFmtId="6" fontId="4" fillId="2" borderId="1" xfId="0" applyNumberFormat="1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2" fillId="0" borderId="12" xfId="2" applyFont="1" applyFill="1" applyBorder="1" applyAlignment="1">
      <alignment horizontal="center" vertical="center"/>
    </xf>
    <xf numFmtId="9" fontId="2" fillId="0" borderId="10" xfId="2" applyFont="1" applyFill="1" applyBorder="1" applyAlignment="1">
      <alignment horizontal="center" vertical="center"/>
    </xf>
    <xf numFmtId="165" fontId="7" fillId="0" borderId="0" xfId="1" applyNumberFormat="1" applyFont="1" applyBorder="1" applyAlignment="1">
      <alignment vertical="center"/>
    </xf>
    <xf numFmtId="6" fontId="8" fillId="2" borderId="0" xfId="0" applyNumberFormat="1" applyFont="1" applyFill="1" applyAlignment="1">
      <alignment horizontal="center" vertical="center"/>
    </xf>
    <xf numFmtId="165" fontId="9" fillId="0" borderId="0" xfId="1" applyNumberFormat="1" applyFont="1" applyBorder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1" fontId="3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/>
    </xf>
    <xf numFmtId="1" fontId="3" fillId="0" borderId="10" xfId="1" applyNumberFormat="1" applyFont="1" applyBorder="1" applyAlignment="1">
      <alignment horizontal="center" vertical="center"/>
    </xf>
    <xf numFmtId="1" fontId="3" fillId="0" borderId="12" xfId="1" applyNumberFormat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/>
    </xf>
    <xf numFmtId="1" fontId="3" fillId="0" borderId="13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6" fontId="8" fillId="2" borderId="2" xfId="0" applyNumberFormat="1" applyFont="1" applyFill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5" fontId="7" fillId="0" borderId="0" xfId="1" applyNumberFormat="1" applyFont="1" applyFill="1" applyBorder="1" applyAlignment="1">
      <alignment vertical="center"/>
    </xf>
    <xf numFmtId="6" fontId="8" fillId="2" borderId="13" xfId="0" applyNumberFormat="1" applyFont="1" applyFill="1" applyBorder="1" applyAlignment="1">
      <alignment horizontal="center" vertical="center"/>
    </xf>
    <xf numFmtId="6" fontId="8" fillId="3" borderId="13" xfId="0" applyNumberFormat="1" applyFont="1" applyFill="1" applyBorder="1" applyAlignment="1">
      <alignment horizontal="center" vertical="center"/>
    </xf>
    <xf numFmtId="0" fontId="0" fillId="0" borderId="13" xfId="0" applyBorder="1"/>
    <xf numFmtId="1" fontId="10" fillId="0" borderId="2" xfId="0" applyNumberFormat="1" applyFont="1" applyBorder="1" applyAlignment="1">
      <alignment horizontal="center" vertical="center"/>
    </xf>
    <xf numFmtId="1" fontId="0" fillId="0" borderId="13" xfId="0" applyNumberFormat="1" applyBorder="1"/>
    <xf numFmtId="165" fontId="9" fillId="0" borderId="13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3">
    <cellStyle name="Comma 28" xfId="1" xr:uid="{A7CA1514-1462-4C54-9070-3DC32BCF3074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139212</xdr:colOff>
      <xdr:row>3</xdr:row>
      <xdr:rowOff>175846</xdr:rowOff>
    </xdr:from>
    <xdr:to>
      <xdr:col>24</xdr:col>
      <xdr:colOff>227134</xdr:colOff>
      <xdr:row>5</xdr:row>
      <xdr:rowOff>47698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7B08EDB-2E72-4C6F-B16C-C236FCFA83AD}"/>
                </a:ext>
              </a:extLst>
            </xdr:cNvPr>
            <xdr:cNvSpPr txBox="1"/>
          </xdr:nvSpPr>
          <xdr:spPr>
            <a:xfrm>
              <a:off x="27204866" y="791308"/>
              <a:ext cx="3319095" cy="2968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7B08EDB-2E72-4C6F-B16C-C236FCFA83AD}"/>
                </a:ext>
              </a:extLst>
            </xdr:cNvPr>
            <xdr:cNvSpPr txBox="1"/>
          </xdr:nvSpPr>
          <xdr:spPr>
            <a:xfrm>
              <a:off x="27204866" y="791308"/>
              <a:ext cx="3319095" cy="2968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27</xdr:col>
      <xdr:colOff>483577</xdr:colOff>
      <xdr:row>7</xdr:row>
      <xdr:rowOff>161193</xdr:rowOff>
    </xdr:from>
    <xdr:to>
      <xdr:col>31</xdr:col>
      <xdr:colOff>208082</xdr:colOff>
      <xdr:row>10</xdr:row>
      <xdr:rowOff>35621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D66173AB-338E-44F1-BA84-9AD939FE9592}"/>
                </a:ext>
              </a:extLst>
            </xdr:cNvPr>
            <xdr:cNvSpPr txBox="1"/>
          </xdr:nvSpPr>
          <xdr:spPr>
            <a:xfrm>
              <a:off x="34011577" y="1626578"/>
              <a:ext cx="2772505" cy="5118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D66173AB-338E-44F1-BA84-9AD939FE9592}"/>
                </a:ext>
              </a:extLst>
            </xdr:cNvPr>
            <xdr:cNvSpPr txBox="1"/>
          </xdr:nvSpPr>
          <xdr:spPr>
            <a:xfrm>
              <a:off x="34011577" y="1626578"/>
              <a:ext cx="2772505" cy="5118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21</xdr:col>
      <xdr:colOff>496957</xdr:colOff>
      <xdr:row>14</xdr:row>
      <xdr:rowOff>115955</xdr:rowOff>
    </xdr:from>
    <xdr:to>
      <xdr:col>24</xdr:col>
      <xdr:colOff>343257</xdr:colOff>
      <xdr:row>16</xdr:row>
      <xdr:rowOff>2869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458C4C69-84C8-4B34-B826-73B1ADEC776A}"/>
                </a:ext>
              </a:extLst>
            </xdr:cNvPr>
            <xdr:cNvSpPr txBox="1"/>
          </xdr:nvSpPr>
          <xdr:spPr>
            <a:xfrm>
              <a:off x="27572805" y="2998303"/>
              <a:ext cx="3076517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458C4C69-84C8-4B34-B826-73B1ADEC776A}"/>
                </a:ext>
              </a:extLst>
            </xdr:cNvPr>
            <xdr:cNvSpPr txBox="1"/>
          </xdr:nvSpPr>
          <xdr:spPr>
            <a:xfrm>
              <a:off x="27572805" y="2998303"/>
              <a:ext cx="3076517" cy="3010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21</xdr:col>
      <xdr:colOff>581884</xdr:colOff>
      <xdr:row>16</xdr:row>
      <xdr:rowOff>133499</xdr:rowOff>
    </xdr:from>
    <xdr:to>
      <xdr:col>24</xdr:col>
      <xdr:colOff>258940</xdr:colOff>
      <xdr:row>18</xdr:row>
      <xdr:rowOff>204814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7371A619-A688-4DBF-9E64-1E34B85EF3D0}"/>
                </a:ext>
              </a:extLst>
            </xdr:cNvPr>
            <xdr:cNvSpPr txBox="1"/>
          </xdr:nvSpPr>
          <xdr:spPr>
            <a:xfrm>
              <a:off x="27657732" y="3429977"/>
              <a:ext cx="2907273" cy="4854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7371A619-A688-4DBF-9E64-1E34B85EF3D0}"/>
                </a:ext>
              </a:extLst>
            </xdr:cNvPr>
            <xdr:cNvSpPr txBox="1"/>
          </xdr:nvSpPr>
          <xdr:spPr>
            <a:xfrm>
              <a:off x="27657732" y="3429977"/>
              <a:ext cx="2907273" cy="4854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21</xdr:col>
      <xdr:colOff>505239</xdr:colOff>
      <xdr:row>19</xdr:row>
      <xdr:rowOff>157369</xdr:rowOff>
    </xdr:from>
    <xdr:to>
      <xdr:col>25</xdr:col>
      <xdr:colOff>112475</xdr:colOff>
      <xdr:row>21</xdr:row>
      <xdr:rowOff>165060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DD76C02D-59AB-4792-8E2F-7E9D184CA987}"/>
                </a:ext>
              </a:extLst>
            </xdr:cNvPr>
            <xdr:cNvSpPr txBox="1"/>
          </xdr:nvSpPr>
          <xdr:spPr>
            <a:xfrm>
              <a:off x="27581087" y="4075043"/>
              <a:ext cx="3914192" cy="4218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DD76C02D-59AB-4792-8E2F-7E9D184CA987}"/>
                </a:ext>
              </a:extLst>
            </xdr:cNvPr>
            <xdr:cNvSpPr txBox="1"/>
          </xdr:nvSpPr>
          <xdr:spPr>
            <a:xfrm>
              <a:off x="27581087" y="4075043"/>
              <a:ext cx="3914192" cy="4218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21</xdr:col>
      <xdr:colOff>682133</xdr:colOff>
      <xdr:row>21</xdr:row>
      <xdr:rowOff>144649</xdr:rowOff>
    </xdr:from>
    <xdr:to>
      <xdr:col>25</xdr:col>
      <xdr:colOff>31371</xdr:colOff>
      <xdr:row>23</xdr:row>
      <xdr:rowOff>42513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948590E6-A25E-43A3-8DAB-99A2217E9F8F}"/>
                </a:ext>
              </a:extLst>
            </xdr:cNvPr>
            <xdr:cNvSpPr txBox="1"/>
          </xdr:nvSpPr>
          <xdr:spPr>
            <a:xfrm>
              <a:off x="27757981" y="4476453"/>
              <a:ext cx="3656194" cy="311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948590E6-A25E-43A3-8DAB-99A2217E9F8F}"/>
                </a:ext>
              </a:extLst>
            </xdr:cNvPr>
            <xdr:cNvSpPr txBox="1"/>
          </xdr:nvSpPr>
          <xdr:spPr>
            <a:xfrm>
              <a:off x="27757981" y="4476453"/>
              <a:ext cx="3656194" cy="3119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27</xdr:col>
      <xdr:colOff>575644</xdr:colOff>
      <xdr:row>28</xdr:row>
      <xdr:rowOff>23073</xdr:rowOff>
    </xdr:from>
    <xdr:to>
      <xdr:col>32</xdr:col>
      <xdr:colOff>523916</xdr:colOff>
      <xdr:row>29</xdr:row>
      <xdr:rowOff>145849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C118C1D8-958E-4BAA-852C-2192E11D6663}"/>
                </a:ext>
              </a:extLst>
            </xdr:cNvPr>
            <xdr:cNvSpPr txBox="1"/>
          </xdr:nvSpPr>
          <xdr:spPr>
            <a:xfrm>
              <a:off x="34111927" y="5804334"/>
              <a:ext cx="3758272" cy="3298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C118C1D8-958E-4BAA-852C-2192E11D6663}"/>
                </a:ext>
              </a:extLst>
            </xdr:cNvPr>
            <xdr:cNvSpPr txBox="1"/>
          </xdr:nvSpPr>
          <xdr:spPr>
            <a:xfrm>
              <a:off x="34111927" y="5804334"/>
              <a:ext cx="3758272" cy="3298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27</xdr:col>
      <xdr:colOff>759337</xdr:colOff>
      <xdr:row>26</xdr:row>
      <xdr:rowOff>124240</xdr:rowOff>
    </xdr:from>
    <xdr:to>
      <xdr:col>33</xdr:col>
      <xdr:colOff>24661</xdr:colOff>
      <xdr:row>27</xdr:row>
      <xdr:rowOff>73948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0D6A950E-262F-4BE5-979C-5277862B99FC}"/>
                </a:ext>
              </a:extLst>
            </xdr:cNvPr>
            <xdr:cNvSpPr txBox="1"/>
          </xdr:nvSpPr>
          <xdr:spPr>
            <a:xfrm>
              <a:off x="34295620" y="5491370"/>
              <a:ext cx="38373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0D6A950E-262F-4BE5-979C-5277862B99FC}"/>
                </a:ext>
              </a:extLst>
            </xdr:cNvPr>
            <xdr:cNvSpPr txBox="1"/>
          </xdr:nvSpPr>
          <xdr:spPr>
            <a:xfrm>
              <a:off x="34295620" y="5491370"/>
              <a:ext cx="38373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27</xdr:col>
      <xdr:colOff>480391</xdr:colOff>
      <xdr:row>30</xdr:row>
      <xdr:rowOff>98801</xdr:rowOff>
    </xdr:from>
    <xdr:to>
      <xdr:col>33</xdr:col>
      <xdr:colOff>578</xdr:colOff>
      <xdr:row>32</xdr:row>
      <xdr:rowOff>4174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F4EF1813-0C1D-42CE-8A5E-E9BFFC81C8D5}"/>
                </a:ext>
              </a:extLst>
            </xdr:cNvPr>
            <xdr:cNvSpPr txBox="1"/>
          </xdr:nvSpPr>
          <xdr:spPr>
            <a:xfrm>
              <a:off x="34016674" y="6294192"/>
              <a:ext cx="4092187" cy="3195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F4EF1813-0C1D-42CE-8A5E-E9BFFC81C8D5}"/>
                </a:ext>
              </a:extLst>
            </xdr:cNvPr>
            <xdr:cNvSpPr txBox="1"/>
          </xdr:nvSpPr>
          <xdr:spPr>
            <a:xfrm>
              <a:off x="34016674" y="6294192"/>
              <a:ext cx="4092187" cy="3195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0</xdr:colOff>
      <xdr:row>35</xdr:row>
      <xdr:rowOff>0</xdr:rowOff>
    </xdr:from>
    <xdr:to>
      <xdr:col>25</xdr:col>
      <xdr:colOff>765177</xdr:colOff>
      <xdr:row>35</xdr:row>
      <xdr:rowOff>156774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EFBA0475-AB2F-48DB-AD77-223C14C814C0}"/>
                </a:ext>
              </a:extLst>
            </xdr:cNvPr>
            <xdr:cNvSpPr txBox="1"/>
          </xdr:nvSpPr>
          <xdr:spPr>
            <a:xfrm>
              <a:off x="28533587" y="7230717"/>
              <a:ext cx="399539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EFBA0475-AB2F-48DB-AD77-223C14C814C0}"/>
                </a:ext>
              </a:extLst>
            </xdr:cNvPr>
            <xdr:cNvSpPr txBox="1"/>
          </xdr:nvSpPr>
          <xdr:spPr>
            <a:xfrm>
              <a:off x="28533587" y="7230717"/>
              <a:ext cx="399539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27</xdr:col>
      <xdr:colOff>107674</xdr:colOff>
      <xdr:row>40</xdr:row>
      <xdr:rowOff>131336</xdr:rowOff>
    </xdr:from>
    <xdr:to>
      <xdr:col>30</xdr:col>
      <xdr:colOff>728496</xdr:colOff>
      <xdr:row>42</xdr:row>
      <xdr:rowOff>14081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683A465B-54E0-48AA-A592-7A2D7BDAD73C}"/>
                </a:ext>
              </a:extLst>
            </xdr:cNvPr>
            <xdr:cNvSpPr txBox="1"/>
          </xdr:nvSpPr>
          <xdr:spPr>
            <a:xfrm>
              <a:off x="34024957" y="8397379"/>
              <a:ext cx="2906822" cy="2968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2" name="CuadroTexto 13">
              <a:extLst>
                <a:ext uri="{FF2B5EF4-FFF2-40B4-BE49-F238E27FC236}">
                  <a16:creationId xmlns:a16="http://schemas.microsoft.com/office/drawing/2014/main" id="{683A465B-54E0-48AA-A592-7A2D7BDAD73C}"/>
                </a:ext>
              </a:extLst>
            </xdr:cNvPr>
            <xdr:cNvSpPr txBox="1"/>
          </xdr:nvSpPr>
          <xdr:spPr>
            <a:xfrm>
              <a:off x="34024957" y="8397379"/>
              <a:ext cx="2906822" cy="2968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27</xdr:col>
      <xdr:colOff>202926</xdr:colOff>
      <xdr:row>38</xdr:row>
      <xdr:rowOff>82826</xdr:rowOff>
    </xdr:from>
    <xdr:to>
      <xdr:col>32</xdr:col>
      <xdr:colOff>555666</xdr:colOff>
      <xdr:row>40</xdr:row>
      <xdr:rowOff>26494</xdr:rowOff>
    </xdr:to>
    <xdr:sp macro="" textlink="">
      <xdr:nvSpPr>
        <xdr:cNvPr id="13" name="CuadroTexto 11">
          <a:extLst>
            <a:ext uri="{FF2B5EF4-FFF2-40B4-BE49-F238E27FC236}">
              <a16:creationId xmlns:a16="http://schemas.microsoft.com/office/drawing/2014/main" id="{9313D245-3596-4BEB-8F53-D0297917143B}"/>
            </a:ext>
          </a:extLst>
        </xdr:cNvPr>
        <xdr:cNvSpPr txBox="1"/>
      </xdr:nvSpPr>
      <xdr:spPr>
        <a:xfrm>
          <a:off x="34120209" y="7934739"/>
          <a:ext cx="4162740" cy="3577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Activos Corrientes – Pasivos Corrientes</a:t>
          </a:r>
        </a:p>
      </xdr:txBody>
    </xdr:sp>
    <xdr:clientData/>
  </xdr:twoCellAnchor>
  <xdr:twoCellAnchor>
    <xdr:from>
      <xdr:col>27</xdr:col>
      <xdr:colOff>220315</xdr:colOff>
      <xdr:row>44</xdr:row>
      <xdr:rowOff>82826</xdr:rowOff>
    </xdr:from>
    <xdr:to>
      <xdr:col>32</xdr:col>
      <xdr:colOff>641091</xdr:colOff>
      <xdr:row>46</xdr:row>
      <xdr:rowOff>26492</xdr:rowOff>
    </xdr:to>
    <xdr:sp macro="" textlink="">
      <xdr:nvSpPr>
        <xdr:cNvPr id="14" name="CuadroTexto 11">
          <a:extLst>
            <a:ext uri="{FF2B5EF4-FFF2-40B4-BE49-F238E27FC236}">
              <a16:creationId xmlns:a16="http://schemas.microsoft.com/office/drawing/2014/main" id="{B6EFC0E3-9B63-461A-88E5-CC83B2006B04}"/>
            </a:ext>
          </a:extLst>
        </xdr:cNvPr>
        <xdr:cNvSpPr txBox="1"/>
      </xdr:nvSpPr>
      <xdr:spPr>
        <a:xfrm>
          <a:off x="34137598" y="9177130"/>
          <a:ext cx="4230776" cy="3577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Efectivo + CxC + Inventario + Otras CxC – CxP – Otras CxP</a:t>
          </a:r>
          <a:endParaRPr lang="es-CO" sz="1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27</xdr:col>
      <xdr:colOff>182217</xdr:colOff>
      <xdr:row>46</xdr:row>
      <xdr:rowOff>106844</xdr:rowOff>
    </xdr:from>
    <xdr:to>
      <xdr:col>31</xdr:col>
      <xdr:colOff>41039</xdr:colOff>
      <xdr:row>47</xdr:row>
      <xdr:rowOff>203458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3">
              <a:extLst>
                <a:ext uri="{FF2B5EF4-FFF2-40B4-BE49-F238E27FC236}">
                  <a16:creationId xmlns:a16="http://schemas.microsoft.com/office/drawing/2014/main" id="{86555E06-8081-47FA-B619-4CAF477EA14A}"/>
                </a:ext>
              </a:extLst>
            </xdr:cNvPr>
            <xdr:cNvSpPr txBox="1"/>
          </xdr:nvSpPr>
          <xdr:spPr>
            <a:xfrm>
              <a:off x="34099500" y="9615279"/>
              <a:ext cx="2906822" cy="3036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5" name="CuadroTexto 13">
              <a:extLst>
                <a:ext uri="{FF2B5EF4-FFF2-40B4-BE49-F238E27FC236}">
                  <a16:creationId xmlns:a16="http://schemas.microsoft.com/office/drawing/2014/main" id="{86555E06-8081-47FA-B619-4CAF477EA14A}"/>
                </a:ext>
              </a:extLst>
            </xdr:cNvPr>
            <xdr:cNvSpPr txBox="1"/>
          </xdr:nvSpPr>
          <xdr:spPr>
            <a:xfrm>
              <a:off x="34099500" y="9615279"/>
              <a:ext cx="2906822" cy="3036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27</xdr:col>
      <xdr:colOff>33131</xdr:colOff>
      <xdr:row>52</xdr:row>
      <xdr:rowOff>107673</xdr:rowOff>
    </xdr:from>
    <xdr:to>
      <xdr:col>31</xdr:col>
      <xdr:colOff>176006</xdr:colOff>
      <xdr:row>54</xdr:row>
      <xdr:rowOff>57644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9">
              <a:extLst>
                <a:ext uri="{FF2B5EF4-FFF2-40B4-BE49-F238E27FC236}">
                  <a16:creationId xmlns:a16="http://schemas.microsoft.com/office/drawing/2014/main" id="{DA44C4B0-404E-406F-B5F0-8B8A786CFB27}"/>
                </a:ext>
              </a:extLst>
            </xdr:cNvPr>
            <xdr:cNvSpPr txBox="1"/>
          </xdr:nvSpPr>
          <xdr:spPr>
            <a:xfrm>
              <a:off x="33950414" y="10825369"/>
              <a:ext cx="3190875" cy="3641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Raz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6" name="CuadroTexto 9">
              <a:extLst>
                <a:ext uri="{FF2B5EF4-FFF2-40B4-BE49-F238E27FC236}">
                  <a16:creationId xmlns:a16="http://schemas.microsoft.com/office/drawing/2014/main" id="{DA44C4B0-404E-406F-B5F0-8B8A786CFB27}"/>
                </a:ext>
              </a:extLst>
            </xdr:cNvPr>
            <xdr:cNvSpPr txBox="1"/>
          </xdr:nvSpPr>
          <xdr:spPr>
            <a:xfrm>
              <a:off x="33950414" y="10825369"/>
              <a:ext cx="3190875" cy="3641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"Razón Corriente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"Activos Corrientes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Pasivos Corrientes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27</xdr:col>
      <xdr:colOff>185532</xdr:colOff>
      <xdr:row>54</xdr:row>
      <xdr:rowOff>185179</xdr:rowOff>
    </xdr:from>
    <xdr:to>
      <xdr:col>34</xdr:col>
      <xdr:colOff>67464</xdr:colOff>
      <xdr:row>56</xdr:row>
      <xdr:rowOff>138869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9">
              <a:extLst>
                <a:ext uri="{FF2B5EF4-FFF2-40B4-BE49-F238E27FC236}">
                  <a16:creationId xmlns:a16="http://schemas.microsoft.com/office/drawing/2014/main" id="{6F40E955-CB5A-43FF-A09B-3A9574BF74A0}"/>
                </a:ext>
              </a:extLst>
            </xdr:cNvPr>
            <xdr:cNvSpPr txBox="1"/>
          </xdr:nvSpPr>
          <xdr:spPr>
            <a:xfrm>
              <a:off x="34102815" y="11317005"/>
              <a:ext cx="5215932" cy="3678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Prueba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Á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cida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Efectivo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Inversiones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plazo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7" name="CuadroTexto 9">
              <a:extLst>
                <a:ext uri="{FF2B5EF4-FFF2-40B4-BE49-F238E27FC236}">
                  <a16:creationId xmlns:a16="http://schemas.microsoft.com/office/drawing/2014/main" id="{6F40E955-CB5A-43FF-A09B-3A9574BF74A0}"/>
                </a:ext>
              </a:extLst>
            </xdr:cNvPr>
            <xdr:cNvSpPr txBox="1"/>
          </xdr:nvSpPr>
          <xdr:spPr>
            <a:xfrm>
              <a:off x="34102815" y="11317005"/>
              <a:ext cx="5215932" cy="3678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"Prueba Ácida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"Efectivo + Inversiones corto plazo + Cuentas por Cobrar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Pasivos Corrientes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27</xdr:col>
      <xdr:colOff>414131</xdr:colOff>
      <xdr:row>58</xdr:row>
      <xdr:rowOff>33130</xdr:rowOff>
    </xdr:from>
    <xdr:to>
      <xdr:col>32</xdr:col>
      <xdr:colOff>23606</xdr:colOff>
      <xdr:row>60</xdr:row>
      <xdr:rowOff>9556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2">
              <a:extLst>
                <a:ext uri="{FF2B5EF4-FFF2-40B4-BE49-F238E27FC236}">
                  <a16:creationId xmlns:a16="http://schemas.microsoft.com/office/drawing/2014/main" id="{D25DE9B8-0EE4-42C4-BB8F-1AD2279CE82A}"/>
                </a:ext>
              </a:extLst>
            </xdr:cNvPr>
            <xdr:cNvSpPr txBox="1"/>
          </xdr:nvSpPr>
          <xdr:spPr>
            <a:xfrm>
              <a:off x="34331414" y="11993217"/>
              <a:ext cx="3419475" cy="3905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Liquidez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Efectivo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CxC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Inversiones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plazo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Empleados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CxP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Deudas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CP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8" name="CuadroTexto 2">
              <a:extLst>
                <a:ext uri="{FF2B5EF4-FFF2-40B4-BE49-F238E27FC236}">
                  <a16:creationId xmlns:a16="http://schemas.microsoft.com/office/drawing/2014/main" id="{D25DE9B8-0EE4-42C4-BB8F-1AD2279CE82A}"/>
                </a:ext>
              </a:extLst>
            </xdr:cNvPr>
            <xdr:cNvSpPr txBox="1"/>
          </xdr:nvSpPr>
          <xdr:spPr>
            <a:xfrm>
              <a:off x="34331414" y="11993217"/>
              <a:ext cx="3419475" cy="3905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"Liquidez="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"Efectivo +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CxC + Inventarios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Inversiones corto plazo 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Empleados+CxP+Deudas CP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47E7-7432-4D4C-B4CE-EFF31992E5B3}">
  <dimension ref="A1:AB84"/>
  <sheetViews>
    <sheetView tabSelected="1" zoomScale="130" zoomScaleNormal="130" workbookViewId="0"/>
  </sheetViews>
  <sheetFormatPr baseColWidth="10" defaultRowHeight="15" x14ac:dyDescent="0.25"/>
  <cols>
    <col min="1" max="1" width="45.140625" customWidth="1"/>
    <col min="2" max="5" width="19.28515625" customWidth="1"/>
    <col min="6" max="13" width="19.5703125" customWidth="1"/>
    <col min="15" max="15" width="24.28515625" customWidth="1"/>
    <col min="16" max="27" width="16.140625" customWidth="1"/>
  </cols>
  <sheetData>
    <row r="1" spans="1:27" ht="16.5" x14ac:dyDescent="0.25">
      <c r="A1" s="1" t="s">
        <v>3</v>
      </c>
    </row>
    <row r="2" spans="1:27" ht="16.5" x14ac:dyDescent="0.25">
      <c r="A2" s="1" t="s">
        <v>44</v>
      </c>
    </row>
    <row r="4" spans="1:27" ht="16.5" x14ac:dyDescent="0.3">
      <c r="A4" s="15"/>
      <c r="B4" s="28" t="s">
        <v>2</v>
      </c>
      <c r="C4" s="29"/>
      <c r="D4" s="28" t="s">
        <v>36</v>
      </c>
      <c r="E4" s="29"/>
      <c r="F4" s="28" t="s">
        <v>68</v>
      </c>
      <c r="G4" s="29" t="s">
        <v>68</v>
      </c>
      <c r="H4" s="28" t="s">
        <v>69</v>
      </c>
      <c r="I4" s="29" t="s">
        <v>69</v>
      </c>
      <c r="J4" s="28" t="s">
        <v>70</v>
      </c>
      <c r="K4" s="29" t="s">
        <v>70</v>
      </c>
      <c r="L4" s="28" t="s">
        <v>71</v>
      </c>
      <c r="M4" s="29" t="s">
        <v>71</v>
      </c>
      <c r="P4" s="27" t="s">
        <v>78</v>
      </c>
      <c r="Q4" s="27" t="s">
        <v>79</v>
      </c>
      <c r="R4" s="27" t="s">
        <v>80</v>
      </c>
      <c r="S4" s="27" t="s">
        <v>81</v>
      </c>
      <c r="T4" s="27" t="s">
        <v>82</v>
      </c>
      <c r="U4" s="27" t="s">
        <v>83</v>
      </c>
    </row>
    <row r="5" spans="1:27" ht="16.5" x14ac:dyDescent="0.25">
      <c r="A5" s="16" t="s">
        <v>1</v>
      </c>
      <c r="B5" s="3">
        <v>2022</v>
      </c>
      <c r="C5" s="14">
        <v>2021</v>
      </c>
      <c r="D5" s="3">
        <v>2022</v>
      </c>
      <c r="E5" s="14">
        <v>2021</v>
      </c>
      <c r="F5" s="3">
        <v>2022</v>
      </c>
      <c r="G5" s="14">
        <v>2021</v>
      </c>
      <c r="H5" s="3">
        <v>2022</v>
      </c>
      <c r="I5" s="14">
        <v>2021</v>
      </c>
      <c r="J5" s="3">
        <v>2022</v>
      </c>
      <c r="K5" s="14">
        <v>2021</v>
      </c>
      <c r="L5" s="3">
        <v>2022</v>
      </c>
      <c r="M5" s="14">
        <v>2021</v>
      </c>
      <c r="O5" s="23" t="s">
        <v>76</v>
      </c>
      <c r="P5" s="24">
        <f>+AVERAGE(B24:C24)</f>
        <v>4273635101</v>
      </c>
      <c r="Q5" s="24">
        <f>+AVERAGE(D24:E24)</f>
        <v>4948735644.5</v>
      </c>
      <c r="R5" s="24">
        <f>+AVERAGE(F24:G24)</f>
        <v>186687350.5</v>
      </c>
      <c r="S5" s="24">
        <f>+AVERAGE(H24:I24)</f>
        <v>5944975836.5</v>
      </c>
      <c r="T5" s="24">
        <f>+AVERAGE(J24:K24)</f>
        <v>306682664</v>
      </c>
      <c r="U5" s="24">
        <f>+AVERAGE(L24:M24)</f>
        <v>1036076368.5</v>
      </c>
      <c r="AA5" s="4"/>
    </row>
    <row r="6" spans="1:27" ht="16.5" x14ac:dyDescent="0.25">
      <c r="A6" s="16" t="s">
        <v>4</v>
      </c>
      <c r="B6" s="10">
        <v>655583370</v>
      </c>
      <c r="C6" s="12">
        <v>543488075</v>
      </c>
      <c r="D6" s="10">
        <v>407466579</v>
      </c>
      <c r="E6" s="12">
        <v>370962593</v>
      </c>
      <c r="F6" s="10">
        <v>12880843</v>
      </c>
      <c r="G6" s="12">
        <v>10545832</v>
      </c>
      <c r="H6" s="10">
        <v>104377627</v>
      </c>
      <c r="I6" s="12">
        <v>559798515</v>
      </c>
      <c r="J6" s="10">
        <v>29906231</v>
      </c>
      <c r="K6" s="12">
        <v>32503863</v>
      </c>
      <c r="L6" s="10">
        <v>29360498</v>
      </c>
      <c r="M6" s="12">
        <v>33014328</v>
      </c>
      <c r="O6" s="25" t="s">
        <v>77</v>
      </c>
      <c r="P6" s="26">
        <f>+B56/P5</f>
        <v>1.5033016886483122</v>
      </c>
      <c r="Q6" s="26">
        <f>+D56/Q5</f>
        <v>1.5595512982346373</v>
      </c>
      <c r="R6" s="26">
        <f>+F56/R5</f>
        <v>3.0668704412300287</v>
      </c>
      <c r="S6" s="26">
        <f>+H56/S5</f>
        <v>0.77899203653054239</v>
      </c>
      <c r="T6" s="26">
        <f>+J56/T5</f>
        <v>1.3445841366501239</v>
      </c>
      <c r="U6" s="26">
        <f>+L56/U5</f>
        <v>1.9164111916524231</v>
      </c>
      <c r="V6" s="26"/>
    </row>
    <row r="7" spans="1:27" ht="16.5" x14ac:dyDescent="0.25">
      <c r="A7" s="16" t="s">
        <v>5</v>
      </c>
      <c r="B7" s="10">
        <v>33693387</v>
      </c>
      <c r="C7" s="12">
        <v>98980622</v>
      </c>
      <c r="D7" s="10">
        <v>181447013</v>
      </c>
      <c r="E7" s="12">
        <v>133685615</v>
      </c>
      <c r="F7" s="10">
        <v>6468716</v>
      </c>
      <c r="G7" s="12">
        <v>4636732</v>
      </c>
      <c r="H7" s="10">
        <v>158692468</v>
      </c>
      <c r="I7" s="12">
        <v>149722284</v>
      </c>
      <c r="J7" s="10">
        <v>3565124</v>
      </c>
      <c r="K7" s="12">
        <v>2227290</v>
      </c>
      <c r="L7" s="10">
        <v>6095254</v>
      </c>
      <c r="M7" s="12">
        <v>5542903</v>
      </c>
    </row>
    <row r="8" spans="1:27" ht="16.5" x14ac:dyDescent="0.25">
      <c r="A8" s="16" t="s">
        <v>6</v>
      </c>
      <c r="B8" s="10">
        <v>942611363</v>
      </c>
      <c r="C8" s="12">
        <v>746737194</v>
      </c>
      <c r="D8" s="10">
        <v>1000839200</v>
      </c>
      <c r="E8" s="12">
        <v>846071233</v>
      </c>
      <c r="F8" s="10">
        <v>47504092</v>
      </c>
      <c r="G8" s="12">
        <v>37312486</v>
      </c>
      <c r="H8" s="10">
        <v>650299546</v>
      </c>
      <c r="I8" s="12">
        <v>584395211</v>
      </c>
      <c r="J8" s="10">
        <v>59749586</v>
      </c>
      <c r="K8" s="12">
        <v>17216968</v>
      </c>
      <c r="L8" s="10">
        <v>223109613</v>
      </c>
      <c r="M8" s="12">
        <v>216079710</v>
      </c>
      <c r="P8" s="28" t="s">
        <v>78</v>
      </c>
      <c r="Q8" s="31"/>
      <c r="R8" s="33" t="s">
        <v>79</v>
      </c>
      <c r="S8" s="31"/>
      <c r="T8" s="33" t="s">
        <v>80</v>
      </c>
      <c r="U8" s="31" t="s">
        <v>68</v>
      </c>
      <c r="V8" s="33" t="s">
        <v>81</v>
      </c>
      <c r="W8" s="31" t="s">
        <v>69</v>
      </c>
      <c r="X8" s="33" t="s">
        <v>82</v>
      </c>
      <c r="Y8" s="31" t="s">
        <v>70</v>
      </c>
      <c r="Z8" s="33" t="s">
        <v>83</v>
      </c>
      <c r="AA8" s="31" t="s">
        <v>71</v>
      </c>
    </row>
    <row r="9" spans="1:27" ht="16.5" x14ac:dyDescent="0.25">
      <c r="A9" s="16" t="s">
        <v>7</v>
      </c>
      <c r="B9" s="10">
        <v>92684228</v>
      </c>
      <c r="C9" s="12">
        <v>172645796</v>
      </c>
      <c r="D9" s="10"/>
      <c r="E9" s="12"/>
      <c r="F9" s="10">
        <v>6889381</v>
      </c>
      <c r="G9" s="12">
        <v>6279579</v>
      </c>
      <c r="H9" s="10">
        <v>182751288</v>
      </c>
      <c r="I9" s="12">
        <v>101975147</v>
      </c>
      <c r="J9" s="10">
        <v>7907327</v>
      </c>
      <c r="K9" s="12">
        <v>3608399</v>
      </c>
      <c r="L9" s="10">
        <v>36724427</v>
      </c>
      <c r="M9" s="12">
        <v>32025679</v>
      </c>
      <c r="P9" s="3">
        <v>2022</v>
      </c>
      <c r="Q9" s="3">
        <v>2021</v>
      </c>
      <c r="R9" s="32">
        <v>2022</v>
      </c>
      <c r="S9" s="3">
        <v>2021</v>
      </c>
      <c r="T9" s="32">
        <v>2022</v>
      </c>
      <c r="U9" s="3">
        <v>2021</v>
      </c>
      <c r="V9" s="32">
        <v>2022</v>
      </c>
      <c r="W9" s="3">
        <v>2021</v>
      </c>
      <c r="X9" s="32">
        <v>2022</v>
      </c>
      <c r="Y9" s="3">
        <v>2021</v>
      </c>
      <c r="Z9" s="32">
        <v>2022</v>
      </c>
      <c r="AA9" s="3">
        <v>2021</v>
      </c>
    </row>
    <row r="10" spans="1:27" ht="16.5" x14ac:dyDescent="0.25">
      <c r="A10" s="16" t="s">
        <v>8</v>
      </c>
      <c r="B10" s="10">
        <v>14162271</v>
      </c>
      <c r="C10" s="12">
        <v>2363822</v>
      </c>
      <c r="D10" s="10">
        <v>646755</v>
      </c>
      <c r="E10" s="12">
        <v>4480129</v>
      </c>
      <c r="F10" s="10"/>
      <c r="G10" s="12"/>
      <c r="H10" s="10">
        <v>84831001</v>
      </c>
      <c r="I10" s="12">
        <v>61050278</v>
      </c>
      <c r="J10" s="10">
        <v>151111</v>
      </c>
      <c r="K10" s="12">
        <v>186228</v>
      </c>
      <c r="L10" s="10">
        <v>689864</v>
      </c>
      <c r="M10" s="12">
        <v>0</v>
      </c>
      <c r="O10" s="23" t="s">
        <v>84</v>
      </c>
      <c r="P10" s="34">
        <f>+B14+B16</f>
        <v>2577306857</v>
      </c>
      <c r="Q10" s="24">
        <f t="shared" ref="Q10:AA10" si="0">+C14+C16</f>
        <v>2484533832</v>
      </c>
      <c r="R10" s="34">
        <f t="shared" si="0"/>
        <v>2744809474</v>
      </c>
      <c r="S10" s="24">
        <f t="shared" si="0"/>
        <v>2432414651</v>
      </c>
      <c r="T10" s="34">
        <f t="shared" si="0"/>
        <v>72693181</v>
      </c>
      <c r="U10" s="24">
        <f t="shared" si="0"/>
        <v>53973506</v>
      </c>
      <c r="V10" s="34">
        <f t="shared" si="0"/>
        <v>2141629970</v>
      </c>
      <c r="W10" s="24">
        <f t="shared" si="0"/>
        <v>2133484743</v>
      </c>
      <c r="X10" s="34">
        <f t="shared" si="0"/>
        <v>262924875</v>
      </c>
      <c r="Y10" s="24">
        <f t="shared" si="0"/>
        <v>141371862</v>
      </c>
      <c r="Z10" s="34">
        <f t="shared" si="0"/>
        <v>672128382</v>
      </c>
      <c r="AA10" s="24">
        <f t="shared" si="0"/>
        <v>596603016</v>
      </c>
    </row>
    <row r="11" spans="1:27" ht="16.5" x14ac:dyDescent="0.25">
      <c r="A11" s="16" t="s">
        <v>9</v>
      </c>
      <c r="B11" s="10">
        <v>79049996</v>
      </c>
      <c r="C11" s="12">
        <v>68027867</v>
      </c>
      <c r="D11" s="10"/>
      <c r="E11" s="12"/>
      <c r="F11" s="10"/>
      <c r="G11" s="12"/>
      <c r="H11" s="10">
        <v>7328051</v>
      </c>
      <c r="I11" s="12">
        <v>3141873</v>
      </c>
      <c r="J11" s="10"/>
      <c r="K11" s="12"/>
      <c r="L11" s="10">
        <v>6246918</v>
      </c>
      <c r="M11" s="12">
        <v>4994427</v>
      </c>
      <c r="O11" s="23" t="s">
        <v>85</v>
      </c>
      <c r="P11" s="34">
        <f>+AVERAGE(P10:Q10)</f>
        <v>2530920344.5</v>
      </c>
      <c r="R11" s="34">
        <f>+AVERAGE(R10:S10)</f>
        <v>2588612062.5</v>
      </c>
      <c r="T11" s="34">
        <f>+AVERAGE(T10:U10)</f>
        <v>63333343.5</v>
      </c>
      <c r="V11" s="34">
        <f>+AVERAGE(V10:W10)</f>
        <v>2137557356.5</v>
      </c>
      <c r="X11" s="34">
        <f>+AVERAGE(X10:Y10)</f>
        <v>202148368.5</v>
      </c>
      <c r="Z11" s="34">
        <f>+AVERAGE(Z10:AA10)</f>
        <v>634365699</v>
      </c>
    </row>
    <row r="12" spans="1:27" ht="16.5" x14ac:dyDescent="0.25">
      <c r="A12" s="17" t="s">
        <v>10</v>
      </c>
      <c r="B12" s="6">
        <f>SUM(B6:B11)</f>
        <v>1817784615</v>
      </c>
      <c r="C12" s="7">
        <f>SUM(C6:C11)</f>
        <v>1632243376</v>
      </c>
      <c r="D12" s="6">
        <f>SUM(D6:D11)</f>
        <v>1590399547</v>
      </c>
      <c r="E12" s="7">
        <f>SUM(E6:E11)</f>
        <v>1355199570</v>
      </c>
      <c r="F12" s="6">
        <f t="shared" ref="F12:M12" si="1">SUM(F6:F11)</f>
        <v>73743032</v>
      </c>
      <c r="G12" s="7">
        <f t="shared" si="1"/>
        <v>58774629</v>
      </c>
      <c r="H12" s="6">
        <f t="shared" si="1"/>
        <v>1188279981</v>
      </c>
      <c r="I12" s="7">
        <f t="shared" si="1"/>
        <v>1460083308</v>
      </c>
      <c r="J12" s="6">
        <f t="shared" si="1"/>
        <v>101279379</v>
      </c>
      <c r="K12" s="7">
        <f t="shared" si="1"/>
        <v>55742748</v>
      </c>
      <c r="L12" s="6">
        <f t="shared" si="1"/>
        <v>302226574</v>
      </c>
      <c r="M12" s="7">
        <f t="shared" si="1"/>
        <v>291657047</v>
      </c>
      <c r="O12" s="25" t="s">
        <v>86</v>
      </c>
      <c r="P12" s="35">
        <f>+B56/P11</f>
        <v>2.5384294997514885</v>
      </c>
      <c r="R12" s="35">
        <f>+D56/R11</f>
        <v>2.9814460076132012</v>
      </c>
      <c r="T12" s="35">
        <f>+F56/T11</f>
        <v>9.0401972382841276</v>
      </c>
      <c r="V12" s="35">
        <f>+H56/V11</f>
        <v>2.1665331318093219</v>
      </c>
      <c r="X12" s="35">
        <f>+J56/X11</f>
        <v>2.0398910367658991</v>
      </c>
      <c r="Z12" s="35">
        <f>+L56/Z11</f>
        <v>3.1299743210106952</v>
      </c>
    </row>
    <row r="13" spans="1:27" ht="16.5" x14ac:dyDescent="0.25">
      <c r="A13" s="16" t="s">
        <v>11</v>
      </c>
      <c r="B13" s="10"/>
      <c r="C13" s="12"/>
      <c r="D13" s="10">
        <v>12926868</v>
      </c>
      <c r="E13" s="12">
        <v>12521301</v>
      </c>
      <c r="F13" s="10">
        <v>43634389</v>
      </c>
      <c r="G13" s="12">
        <v>43123479</v>
      </c>
      <c r="H13" s="10">
        <v>67127836</v>
      </c>
      <c r="I13" s="12">
        <v>64951717</v>
      </c>
      <c r="J13" s="10"/>
      <c r="K13" s="12"/>
      <c r="L13" s="10"/>
      <c r="M13" s="12"/>
    </row>
    <row r="14" spans="1:27" ht="16.5" x14ac:dyDescent="0.3">
      <c r="A14" s="16" t="s">
        <v>12</v>
      </c>
      <c r="B14" s="10">
        <v>2565293031</v>
      </c>
      <c r="C14" s="12">
        <v>2480549888</v>
      </c>
      <c r="D14" s="10">
        <v>2737628958</v>
      </c>
      <c r="E14" s="12">
        <v>2424230084</v>
      </c>
      <c r="F14" s="10">
        <v>68153849</v>
      </c>
      <c r="G14" s="12">
        <v>49511865</v>
      </c>
      <c r="H14" s="10">
        <v>2116197143</v>
      </c>
      <c r="I14" s="12">
        <v>2110900075</v>
      </c>
      <c r="J14" s="10">
        <v>262894351</v>
      </c>
      <c r="K14" s="12">
        <v>141362568</v>
      </c>
      <c r="L14" s="10">
        <v>672128382</v>
      </c>
      <c r="M14" s="12">
        <v>596603016</v>
      </c>
      <c r="P14" s="27" t="s">
        <v>78</v>
      </c>
      <c r="Q14" s="27" t="s">
        <v>79</v>
      </c>
      <c r="R14" s="27" t="s">
        <v>80</v>
      </c>
      <c r="S14" s="27" t="s">
        <v>81</v>
      </c>
      <c r="T14" s="27" t="s">
        <v>82</v>
      </c>
      <c r="U14" s="27" t="s">
        <v>83</v>
      </c>
    </row>
    <row r="15" spans="1:27" ht="16.5" x14ac:dyDescent="0.25">
      <c r="A15" s="16" t="s">
        <v>72</v>
      </c>
      <c r="B15" s="10"/>
      <c r="C15" s="12"/>
      <c r="D15" s="10"/>
      <c r="E15" s="12"/>
      <c r="F15" s="10"/>
      <c r="G15" s="12"/>
      <c r="H15" s="10">
        <v>2289440072</v>
      </c>
      <c r="I15" s="12">
        <v>2289440072</v>
      </c>
      <c r="J15" s="10"/>
      <c r="K15" s="12"/>
      <c r="L15" s="10"/>
      <c r="M15" s="12"/>
      <c r="O15" s="23" t="s">
        <v>87</v>
      </c>
      <c r="P15" s="24">
        <f>+AVERAGE(B8:C8)</f>
        <v>844674278.5</v>
      </c>
      <c r="Q15" s="24">
        <f>+AVERAGE(D8:E8)</f>
        <v>923455216.5</v>
      </c>
      <c r="R15" s="24">
        <f>+AVERAGE(F8:G8)</f>
        <v>42408289</v>
      </c>
      <c r="S15" s="24">
        <f>+AVERAGE(H8:I8)</f>
        <v>617347378.5</v>
      </c>
      <c r="T15" s="24">
        <f>+AVERAGE(J8:K8)</f>
        <v>38483277</v>
      </c>
      <c r="U15" s="24">
        <f>+AVERAGE(L8:M8)</f>
        <v>219594661.5</v>
      </c>
    </row>
    <row r="16" spans="1:27" ht="16.5" x14ac:dyDescent="0.25">
      <c r="A16" s="16" t="s">
        <v>13</v>
      </c>
      <c r="B16" s="10">
        <v>12013826</v>
      </c>
      <c r="C16" s="12">
        <v>3983944</v>
      </c>
      <c r="D16" s="10">
        <v>7180516</v>
      </c>
      <c r="E16" s="12">
        <v>8184567</v>
      </c>
      <c r="F16" s="10">
        <v>4539332</v>
      </c>
      <c r="G16" s="12">
        <v>4461641</v>
      </c>
      <c r="H16" s="10">
        <v>25432827</v>
      </c>
      <c r="I16" s="12">
        <v>22584668</v>
      </c>
      <c r="J16" s="10">
        <v>30524</v>
      </c>
      <c r="K16" s="12">
        <v>9294</v>
      </c>
      <c r="L16" s="10"/>
      <c r="M16" s="12"/>
      <c r="O16" s="25" t="s">
        <v>88</v>
      </c>
      <c r="P16" s="26">
        <f>+B57/P15</f>
        <v>6.2930736868649655</v>
      </c>
      <c r="Q16" s="26">
        <f>+D57/Q15</f>
        <v>7.1088863203145918</v>
      </c>
      <c r="R16" s="26">
        <f>+F57/R15</f>
        <v>10.535409622397168</v>
      </c>
      <c r="S16" s="26">
        <f>+H57/S15</f>
        <v>5.8555129039071474</v>
      </c>
      <c r="T16" s="26">
        <f>+J57/T15</f>
        <v>7.2693233998757432</v>
      </c>
      <c r="U16" s="26">
        <f>+L57/U15</f>
        <v>7.6268113603481202</v>
      </c>
      <c r="V16" s="25" t="s">
        <v>89</v>
      </c>
    </row>
    <row r="17" spans="1:28" ht="16.5" x14ac:dyDescent="0.25">
      <c r="A17" s="16" t="s">
        <v>14</v>
      </c>
      <c r="B17" s="10">
        <v>571</v>
      </c>
      <c r="C17" s="12">
        <v>571</v>
      </c>
      <c r="D17" s="10">
        <v>865714071</v>
      </c>
      <c r="E17" s="12">
        <v>731457509</v>
      </c>
      <c r="F17" s="10"/>
      <c r="G17" s="12"/>
      <c r="H17" s="10"/>
      <c r="I17" s="12"/>
      <c r="J17" s="10"/>
      <c r="K17" s="12"/>
      <c r="L17" s="10"/>
      <c r="M17" s="12"/>
      <c r="O17" s="25" t="s">
        <v>90</v>
      </c>
      <c r="P17" s="36">
        <f>365/P16</f>
        <v>58.000274295506124</v>
      </c>
      <c r="Q17" s="36">
        <f t="shared" ref="Q17:U17" si="2">365/Q16</f>
        <v>51.344188604755679</v>
      </c>
      <c r="R17" s="36">
        <f t="shared" si="2"/>
        <v>34.645069634886198</v>
      </c>
      <c r="S17" s="36">
        <f t="shared" si="2"/>
        <v>62.334419885993292</v>
      </c>
      <c r="T17" s="36">
        <f t="shared" si="2"/>
        <v>50.211000380893644</v>
      </c>
      <c r="U17" s="36">
        <f t="shared" si="2"/>
        <v>47.857483652688614</v>
      </c>
      <c r="V17" s="25" t="s">
        <v>91</v>
      </c>
    </row>
    <row r="18" spans="1:28" ht="16.5" x14ac:dyDescent="0.25">
      <c r="A18" s="16" t="s">
        <v>15</v>
      </c>
      <c r="B18" s="10"/>
      <c r="C18" s="12"/>
      <c r="D18" s="10">
        <v>41868796</v>
      </c>
      <c r="E18" s="12">
        <v>47148588</v>
      </c>
      <c r="F18" s="10"/>
      <c r="G18" s="12"/>
      <c r="H18" s="10"/>
      <c r="I18" s="12"/>
      <c r="J18" s="10"/>
      <c r="K18" s="12"/>
      <c r="L18" s="10"/>
      <c r="M18" s="12"/>
    </row>
    <row r="19" spans="1:28" ht="16.5" x14ac:dyDescent="0.3">
      <c r="A19" s="16" t="s">
        <v>16</v>
      </c>
      <c r="B19" s="10">
        <v>19955653</v>
      </c>
      <c r="C19" s="12">
        <v>15444727</v>
      </c>
      <c r="D19" s="10"/>
      <c r="E19" s="12"/>
      <c r="F19" s="10">
        <v>15281306</v>
      </c>
      <c r="G19" s="12">
        <v>12151179</v>
      </c>
      <c r="H19" s="10">
        <v>121024684</v>
      </c>
      <c r="I19" s="12">
        <v>134433290</v>
      </c>
      <c r="J19" s="10">
        <v>16089195</v>
      </c>
      <c r="K19" s="12">
        <v>16089195</v>
      </c>
      <c r="L19" s="10">
        <v>16661447</v>
      </c>
      <c r="M19" s="12">
        <v>16930247</v>
      </c>
      <c r="P19" s="27" t="s">
        <v>78</v>
      </c>
      <c r="Q19" s="27" t="s">
        <v>79</v>
      </c>
      <c r="R19" s="27" t="s">
        <v>80</v>
      </c>
      <c r="S19" s="27" t="s">
        <v>81</v>
      </c>
      <c r="T19" s="27" t="s">
        <v>82</v>
      </c>
      <c r="U19" s="27" t="s">
        <v>83</v>
      </c>
    </row>
    <row r="20" spans="1:28" ht="16.5" x14ac:dyDescent="0.25">
      <c r="A20" s="16" t="s">
        <v>73</v>
      </c>
      <c r="B20" s="10"/>
      <c r="C20" s="12"/>
      <c r="D20" s="10"/>
      <c r="E20" s="12"/>
      <c r="F20" s="10"/>
      <c r="G20" s="12"/>
      <c r="H20" s="10"/>
      <c r="I20" s="12"/>
      <c r="J20" s="10">
        <v>14473010</v>
      </c>
      <c r="K20" s="12">
        <v>5395064</v>
      </c>
      <c r="L20" s="10">
        <v>69982425</v>
      </c>
      <c r="M20" s="12">
        <v>30716939</v>
      </c>
      <c r="O20" s="23" t="s">
        <v>92</v>
      </c>
      <c r="P20" s="24">
        <f>+AVERAGE(B7:C7)</f>
        <v>66337004.5</v>
      </c>
      <c r="Q20" s="24">
        <f>+AVERAGE(D7:E7)</f>
        <v>157566314</v>
      </c>
      <c r="R20" s="24">
        <f>+AVERAGE(F7:G7)</f>
        <v>5552724</v>
      </c>
      <c r="S20" s="24">
        <f>+AVERAGE(H7:I7)</f>
        <v>154207376</v>
      </c>
      <c r="T20" s="24">
        <f>+AVERAGE(J7:K7)</f>
        <v>2896207</v>
      </c>
      <c r="U20" s="24">
        <f>+AVERAGE(L7:M7)</f>
        <v>5819078.5</v>
      </c>
    </row>
    <row r="21" spans="1:28" ht="16.5" x14ac:dyDescent="0.25">
      <c r="A21" s="16" t="s">
        <v>37</v>
      </c>
      <c r="B21" s="10"/>
      <c r="C21" s="12"/>
      <c r="D21" s="10">
        <v>45498467</v>
      </c>
      <c r="E21" s="12">
        <v>17512447</v>
      </c>
      <c r="F21" s="10"/>
      <c r="G21" s="12"/>
      <c r="H21" s="10"/>
      <c r="I21" s="12"/>
      <c r="J21" s="10"/>
      <c r="K21" s="12"/>
      <c r="L21" s="10">
        <v>36735912</v>
      </c>
      <c r="M21" s="12">
        <v>38510748</v>
      </c>
      <c r="O21" s="25" t="s">
        <v>93</v>
      </c>
      <c r="P21" s="26">
        <f>+B56/P20</f>
        <v>96.847346551501275</v>
      </c>
      <c r="Q21" s="26">
        <f>+D56/Q20</f>
        <v>48.981326674938906</v>
      </c>
      <c r="R21" s="26">
        <f>+F56/R20</f>
        <v>103.11081858201489</v>
      </c>
      <c r="S21" s="26">
        <f>+H56/S20</f>
        <v>30.031564988175404</v>
      </c>
      <c r="T21" s="26">
        <f>+J56/T20</f>
        <v>142.37954849221757</v>
      </c>
      <c r="U21" s="26">
        <f>+L56/U20</f>
        <v>341.21353544208074</v>
      </c>
      <c r="V21" s="25" t="s">
        <v>89</v>
      </c>
    </row>
    <row r="22" spans="1:28" ht="16.5" x14ac:dyDescent="0.25">
      <c r="A22" s="16" t="s">
        <v>38</v>
      </c>
      <c r="B22" s="10"/>
      <c r="C22" s="12"/>
      <c r="D22" s="10"/>
      <c r="E22" s="12"/>
      <c r="F22" s="10"/>
      <c r="G22" s="12"/>
      <c r="H22" s="10">
        <v>28000</v>
      </c>
      <c r="I22" s="12">
        <v>28000</v>
      </c>
      <c r="J22" s="10"/>
      <c r="K22" s="12"/>
      <c r="L22" s="10"/>
      <c r="M22" s="12"/>
      <c r="O22" s="25" t="s">
        <v>94</v>
      </c>
      <c r="P22" s="36">
        <f>365/P21</f>
        <v>3.7688177631784789</v>
      </c>
      <c r="Q22" s="36">
        <f t="shared" ref="Q22:U22" si="3">365/Q21</f>
        <v>7.4518193927717915</v>
      </c>
      <c r="R22" s="36">
        <f t="shared" si="3"/>
        <v>3.5398807323954768</v>
      </c>
      <c r="S22" s="36">
        <f t="shared" si="3"/>
        <v>12.153878765349548</v>
      </c>
      <c r="T22" s="36">
        <f t="shared" si="3"/>
        <v>2.5635704275319489</v>
      </c>
      <c r="U22" s="36">
        <f t="shared" si="3"/>
        <v>1.0697113745124478</v>
      </c>
      <c r="V22" s="25" t="s">
        <v>91</v>
      </c>
    </row>
    <row r="23" spans="1:28" ht="16.5" x14ac:dyDescent="0.25">
      <c r="A23" s="17" t="s">
        <v>17</v>
      </c>
      <c r="B23" s="6">
        <f t="shared" ref="B23:E23" si="4">SUM(B13:B22)</f>
        <v>2597263081</v>
      </c>
      <c r="C23" s="7">
        <f t="shared" si="4"/>
        <v>2499979130</v>
      </c>
      <c r="D23" s="6">
        <f t="shared" si="4"/>
        <v>3710817676</v>
      </c>
      <c r="E23" s="7">
        <f t="shared" si="4"/>
        <v>3241054496</v>
      </c>
      <c r="F23" s="6">
        <f t="shared" ref="F23:M23" si="5">SUM(F13:F22)</f>
        <v>131608876</v>
      </c>
      <c r="G23" s="7">
        <f t="shared" si="5"/>
        <v>109248164</v>
      </c>
      <c r="H23" s="6">
        <f t="shared" si="5"/>
        <v>4619250562</v>
      </c>
      <c r="I23" s="7">
        <f t="shared" si="5"/>
        <v>4622337822</v>
      </c>
      <c r="J23" s="6">
        <f t="shared" si="5"/>
        <v>293487080</v>
      </c>
      <c r="K23" s="7">
        <f t="shared" si="5"/>
        <v>162856121</v>
      </c>
      <c r="L23" s="6">
        <f t="shared" si="5"/>
        <v>795508166</v>
      </c>
      <c r="M23" s="7">
        <f t="shared" si="5"/>
        <v>682760950</v>
      </c>
    </row>
    <row r="24" spans="1:28" ht="16.5" x14ac:dyDescent="0.25">
      <c r="A24" s="17" t="s">
        <v>18</v>
      </c>
      <c r="B24" s="6">
        <f t="shared" ref="B24:E24" si="6">+B12+B23</f>
        <v>4415047696</v>
      </c>
      <c r="C24" s="7">
        <f t="shared" si="6"/>
        <v>4132222506</v>
      </c>
      <c r="D24" s="6">
        <f t="shared" si="6"/>
        <v>5301217223</v>
      </c>
      <c r="E24" s="7">
        <f t="shared" si="6"/>
        <v>4596254066</v>
      </c>
      <c r="F24" s="6">
        <f t="shared" ref="F24:M24" si="7">+F12+F23</f>
        <v>205351908</v>
      </c>
      <c r="G24" s="7">
        <f t="shared" si="7"/>
        <v>168022793</v>
      </c>
      <c r="H24" s="6">
        <f t="shared" si="7"/>
        <v>5807530543</v>
      </c>
      <c r="I24" s="7">
        <f t="shared" si="7"/>
        <v>6082421130</v>
      </c>
      <c r="J24" s="6">
        <f t="shared" si="7"/>
        <v>394766459</v>
      </c>
      <c r="K24" s="7">
        <f t="shared" si="7"/>
        <v>218598869</v>
      </c>
      <c r="L24" s="6">
        <f t="shared" si="7"/>
        <v>1097734740</v>
      </c>
      <c r="M24" s="7">
        <f t="shared" si="7"/>
        <v>974417997</v>
      </c>
    </row>
    <row r="25" spans="1:28" ht="16.5" x14ac:dyDescent="0.25">
      <c r="A25" s="16" t="s">
        <v>19</v>
      </c>
      <c r="B25" s="10">
        <v>45799454</v>
      </c>
      <c r="C25" s="12">
        <v>47216603</v>
      </c>
      <c r="D25" s="10">
        <v>19183840</v>
      </c>
      <c r="E25" s="12">
        <v>17531585</v>
      </c>
      <c r="F25" s="10">
        <v>2260714</v>
      </c>
      <c r="G25" s="12">
        <v>1963987</v>
      </c>
      <c r="H25" s="10">
        <v>21574287</v>
      </c>
      <c r="I25" s="12">
        <v>21965889</v>
      </c>
      <c r="J25" s="10">
        <v>3574222</v>
      </c>
      <c r="K25" s="12">
        <v>2437455</v>
      </c>
      <c r="L25" s="10"/>
      <c r="M25" s="12"/>
      <c r="P25" s="28" t="s">
        <v>78</v>
      </c>
      <c r="Q25" s="31"/>
      <c r="R25" s="33" t="s">
        <v>79</v>
      </c>
      <c r="S25" s="31"/>
      <c r="T25" s="33" t="s">
        <v>80</v>
      </c>
      <c r="U25" s="31" t="s">
        <v>68</v>
      </c>
      <c r="V25" s="33" t="s">
        <v>81</v>
      </c>
      <c r="W25" s="31" t="s">
        <v>69</v>
      </c>
      <c r="X25" s="33" t="s">
        <v>82</v>
      </c>
      <c r="Y25" s="31" t="s">
        <v>70</v>
      </c>
      <c r="Z25" s="33" t="s">
        <v>83</v>
      </c>
      <c r="AA25" s="31" t="s">
        <v>71</v>
      </c>
    </row>
    <row r="26" spans="1:28" ht="16.5" x14ac:dyDescent="0.25">
      <c r="A26" s="16" t="s">
        <v>20</v>
      </c>
      <c r="B26" s="10">
        <v>2680057</v>
      </c>
      <c r="C26" s="12">
        <v>1993977</v>
      </c>
      <c r="D26" s="10"/>
      <c r="E26" s="12"/>
      <c r="F26" s="10"/>
      <c r="G26" s="12"/>
      <c r="H26" s="10">
        <v>2709337</v>
      </c>
      <c r="I26" s="12">
        <v>2894389</v>
      </c>
      <c r="J26" s="10">
        <v>1848614</v>
      </c>
      <c r="K26" s="12">
        <v>1536249</v>
      </c>
      <c r="L26" s="10"/>
      <c r="M26" s="12"/>
      <c r="P26" s="3">
        <v>2022</v>
      </c>
      <c r="Q26" s="32">
        <v>2021</v>
      </c>
      <c r="R26" s="3">
        <v>2022</v>
      </c>
      <c r="S26" s="3">
        <v>2021</v>
      </c>
      <c r="T26" s="32">
        <v>2022</v>
      </c>
      <c r="U26" s="3">
        <v>2021</v>
      </c>
      <c r="V26" s="32">
        <v>2022</v>
      </c>
      <c r="W26" s="3">
        <v>2021</v>
      </c>
      <c r="X26" s="32">
        <v>2022</v>
      </c>
      <c r="Y26" s="3">
        <v>2021</v>
      </c>
      <c r="Z26" s="32">
        <v>2022</v>
      </c>
      <c r="AA26" s="3">
        <v>2021</v>
      </c>
    </row>
    <row r="27" spans="1:28" ht="16.5" x14ac:dyDescent="0.25">
      <c r="A27" s="16" t="s">
        <v>21</v>
      </c>
      <c r="B27" s="10">
        <v>2230169267</v>
      </c>
      <c r="C27" s="12">
        <v>2086312628</v>
      </c>
      <c r="D27" s="10">
        <v>1522177186</v>
      </c>
      <c r="E27" s="12">
        <v>1296712589</v>
      </c>
      <c r="F27" s="10">
        <v>68706696</v>
      </c>
      <c r="G27" s="12">
        <v>56897406</v>
      </c>
      <c r="H27" s="10">
        <v>1049948418</v>
      </c>
      <c r="I27" s="12">
        <v>1169305364</v>
      </c>
      <c r="J27" s="10">
        <v>108501514</v>
      </c>
      <c r="K27" s="12">
        <v>47154810</v>
      </c>
      <c r="L27" s="10">
        <v>214810704</v>
      </c>
      <c r="M27" s="12">
        <v>177691672</v>
      </c>
      <c r="O27" s="23" t="s">
        <v>95</v>
      </c>
      <c r="P27" s="34">
        <f>+B8</f>
        <v>942611363</v>
      </c>
      <c r="Q27" s="38">
        <f t="shared" ref="Q27:AA27" si="8">+C8</f>
        <v>746737194</v>
      </c>
      <c r="R27" s="34">
        <f t="shared" si="8"/>
        <v>1000839200</v>
      </c>
      <c r="S27" s="38">
        <f t="shared" si="8"/>
        <v>846071233</v>
      </c>
      <c r="T27" s="34">
        <f t="shared" si="8"/>
        <v>47504092</v>
      </c>
      <c r="U27" s="38">
        <f t="shared" si="8"/>
        <v>37312486</v>
      </c>
      <c r="V27" s="34">
        <f t="shared" si="8"/>
        <v>650299546</v>
      </c>
      <c r="W27" s="38">
        <f t="shared" si="8"/>
        <v>584395211</v>
      </c>
      <c r="X27" s="34">
        <f t="shared" si="8"/>
        <v>59749586</v>
      </c>
      <c r="Y27" s="38">
        <f t="shared" si="8"/>
        <v>17216968</v>
      </c>
      <c r="Z27" s="34">
        <f t="shared" si="8"/>
        <v>223109613</v>
      </c>
      <c r="AA27" s="38">
        <f t="shared" si="8"/>
        <v>216079710</v>
      </c>
    </row>
    <row r="28" spans="1:28" ht="16.5" x14ac:dyDescent="0.25">
      <c r="A28" s="16" t="s">
        <v>22</v>
      </c>
      <c r="B28" s="10">
        <v>89114115</v>
      </c>
      <c r="C28" s="12">
        <v>55892339</v>
      </c>
      <c r="D28" s="10">
        <v>38142006</v>
      </c>
      <c r="E28" s="12">
        <v>16342486</v>
      </c>
      <c r="F28" s="10"/>
      <c r="G28" s="12"/>
      <c r="H28" s="10">
        <v>5885617</v>
      </c>
      <c r="I28" s="12">
        <v>5345288</v>
      </c>
      <c r="J28" s="10">
        <v>2501567</v>
      </c>
      <c r="K28" s="12">
        <v>1241310</v>
      </c>
      <c r="L28" s="10">
        <v>15406292</v>
      </c>
      <c r="M28" s="12">
        <v>12906893</v>
      </c>
      <c r="O28" s="23" t="s">
        <v>96</v>
      </c>
      <c r="P28" s="34">
        <f>+Q27</f>
        <v>746737194</v>
      </c>
      <c r="Q28" s="39"/>
      <c r="R28" s="34">
        <f>+S27</f>
        <v>846071233</v>
      </c>
      <c r="S28" s="39"/>
      <c r="T28" s="34">
        <f>+U27</f>
        <v>37312486</v>
      </c>
      <c r="U28" s="39"/>
      <c r="V28" s="34">
        <f>+W27</f>
        <v>584395211</v>
      </c>
      <c r="W28" s="39"/>
      <c r="X28" s="34">
        <f>+Y27</f>
        <v>17216968</v>
      </c>
      <c r="Y28" s="39"/>
      <c r="Z28" s="34">
        <f>+AA27</f>
        <v>216079710</v>
      </c>
      <c r="AA28" s="39"/>
    </row>
    <row r="29" spans="1:28" ht="16.5" x14ac:dyDescent="0.25">
      <c r="A29" s="16" t="s">
        <v>23</v>
      </c>
      <c r="B29" s="10">
        <v>3677152</v>
      </c>
      <c r="C29" s="12">
        <v>3748866</v>
      </c>
      <c r="D29" s="10">
        <v>241473777</v>
      </c>
      <c r="E29" s="12">
        <v>222799237</v>
      </c>
      <c r="F29" s="10">
        <v>11642658</v>
      </c>
      <c r="G29" s="12">
        <v>10131815</v>
      </c>
      <c r="H29" s="10">
        <v>32554001</v>
      </c>
      <c r="I29" s="12">
        <v>30846028</v>
      </c>
      <c r="J29" s="10">
        <v>10091361</v>
      </c>
      <c r="K29" s="12">
        <v>7196760</v>
      </c>
      <c r="L29" s="10">
        <v>56131281</v>
      </c>
      <c r="M29" s="12">
        <v>53310516</v>
      </c>
      <c r="O29" s="23" t="s">
        <v>97</v>
      </c>
      <c r="P29" s="34">
        <f>+P27</f>
        <v>942611363</v>
      </c>
      <c r="Q29" s="39"/>
      <c r="R29" s="34">
        <f>+R27</f>
        <v>1000839200</v>
      </c>
      <c r="S29" s="39"/>
      <c r="T29" s="34">
        <f>+T27</f>
        <v>47504092</v>
      </c>
      <c r="U29" s="39"/>
      <c r="V29" s="34">
        <f>+V27</f>
        <v>650299546</v>
      </c>
      <c r="W29" s="39"/>
      <c r="X29" s="34">
        <f>+X27</f>
        <v>59749586</v>
      </c>
      <c r="Y29" s="39"/>
      <c r="Z29" s="34">
        <f>+Z27</f>
        <v>223109613</v>
      </c>
      <c r="AA29" s="39"/>
    </row>
    <row r="30" spans="1:28" ht="16.5" x14ac:dyDescent="0.25">
      <c r="A30" s="16" t="s">
        <v>24</v>
      </c>
      <c r="B30" s="10"/>
      <c r="C30" s="12"/>
      <c r="D30" s="10">
        <v>16549259</v>
      </c>
      <c r="E30" s="13">
        <v>23128886</v>
      </c>
      <c r="F30" s="10">
        <v>504786</v>
      </c>
      <c r="G30" s="12">
        <v>810505</v>
      </c>
      <c r="H30" s="10">
        <v>18620644</v>
      </c>
      <c r="I30" s="12">
        <v>16021912</v>
      </c>
      <c r="J30" s="10"/>
      <c r="K30" s="12"/>
      <c r="L30" s="10">
        <v>19746795</v>
      </c>
      <c r="M30" s="12">
        <v>17722209</v>
      </c>
      <c r="O30" s="37" t="s">
        <v>98</v>
      </c>
      <c r="P30" s="34">
        <f>+B57+P29-P28</f>
        <v>5511471645</v>
      </c>
      <c r="Q30" s="40"/>
      <c r="R30" s="34">
        <f>+D57+R29-R28</f>
        <v>6719506123</v>
      </c>
      <c r="S30" s="40"/>
      <c r="T30" s="34">
        <f>+F57+T29-T28</f>
        <v>456980302</v>
      </c>
      <c r="U30" s="40"/>
      <c r="V30" s="34">
        <f>+H57+V29-V28</f>
        <v>3680789876</v>
      </c>
      <c r="W30" s="40"/>
      <c r="X30" s="34">
        <f>+J57+X29-X28</f>
        <v>322280004</v>
      </c>
      <c r="Y30" s="40"/>
      <c r="Z30" s="34">
        <f>+L57+Z29-Z28</f>
        <v>1681836962</v>
      </c>
      <c r="AA30" s="40"/>
    </row>
    <row r="31" spans="1:28" ht="16.5" x14ac:dyDescent="0.25">
      <c r="A31" s="17" t="s">
        <v>26</v>
      </c>
      <c r="B31" s="6">
        <f t="shared" ref="B31:M31" si="9">SUM(B25:B30)</f>
        <v>2371440045</v>
      </c>
      <c r="C31" s="7">
        <f t="shared" si="9"/>
        <v>2195164413</v>
      </c>
      <c r="D31" s="6">
        <f t="shared" si="9"/>
        <v>1837526068</v>
      </c>
      <c r="E31" s="7">
        <f t="shared" si="9"/>
        <v>1576514783</v>
      </c>
      <c r="F31" s="6">
        <f t="shared" si="9"/>
        <v>83114854</v>
      </c>
      <c r="G31" s="7">
        <f t="shared" si="9"/>
        <v>69803713</v>
      </c>
      <c r="H31" s="6">
        <f t="shared" si="9"/>
        <v>1131292304</v>
      </c>
      <c r="I31" s="7">
        <f t="shared" si="9"/>
        <v>1246378870</v>
      </c>
      <c r="J31" s="6">
        <f t="shared" si="9"/>
        <v>126517278</v>
      </c>
      <c r="K31" s="7">
        <f t="shared" si="9"/>
        <v>59566584</v>
      </c>
      <c r="L31" s="6">
        <f t="shared" si="9"/>
        <v>306095072</v>
      </c>
      <c r="M31" s="7">
        <f t="shared" si="9"/>
        <v>261631290</v>
      </c>
      <c r="O31" s="23" t="s">
        <v>99</v>
      </c>
      <c r="P31" s="34">
        <f>+AVERAGE(B27:C27)</f>
        <v>2158240947.5</v>
      </c>
      <c r="Q31" s="40"/>
      <c r="R31" s="34">
        <f>+AVERAGE(D27:E27)</f>
        <v>1409444887.5</v>
      </c>
      <c r="S31" s="40"/>
      <c r="T31" s="34">
        <f>+AVERAGE(F27:G27)</f>
        <v>62802051</v>
      </c>
      <c r="U31" s="40"/>
      <c r="V31" s="34">
        <f>+AVERAGE(H27:I27)</f>
        <v>1109626891</v>
      </c>
      <c r="W31" s="40"/>
      <c r="X31" s="34">
        <f>+AVERAGE(J27:K27)</f>
        <v>77828162</v>
      </c>
      <c r="Y31" s="40"/>
      <c r="Z31" s="34">
        <f>+AVERAGE(L27:M27)</f>
        <v>196251188</v>
      </c>
      <c r="AA31" s="40"/>
    </row>
    <row r="32" spans="1:28" ht="16.5" x14ac:dyDescent="0.25">
      <c r="A32" s="16" t="s">
        <v>39</v>
      </c>
      <c r="B32" s="10"/>
      <c r="C32" s="12"/>
      <c r="D32" s="10">
        <v>10892209</v>
      </c>
      <c r="E32" s="12">
        <v>11057234</v>
      </c>
      <c r="F32" s="10"/>
      <c r="G32" s="12"/>
      <c r="H32" s="10"/>
      <c r="I32" s="12"/>
      <c r="J32" s="10"/>
      <c r="K32" s="12"/>
      <c r="L32" s="10"/>
      <c r="M32" s="12"/>
      <c r="O32" s="25" t="s">
        <v>100</v>
      </c>
      <c r="P32" s="35">
        <f>+P30/P31</f>
        <v>2.5536869047842954</v>
      </c>
      <c r="Q32" s="40"/>
      <c r="R32" s="35">
        <f>+R30/R31</f>
        <v>4.7674841227163629</v>
      </c>
      <c r="S32" s="40"/>
      <c r="T32" s="35">
        <f>+T30/T31</f>
        <v>7.2765187557329938</v>
      </c>
      <c r="U32" s="40"/>
      <c r="V32" s="35">
        <f>+V30/V31</f>
        <v>3.3171419202745329</v>
      </c>
      <c r="W32" s="40"/>
      <c r="X32" s="35">
        <f>+X30/X31</f>
        <v>4.1409175768534787</v>
      </c>
      <c r="Y32" s="40"/>
      <c r="Z32" s="35">
        <f>+Z30/Z31</f>
        <v>8.5698179926431841</v>
      </c>
      <c r="AA32" s="40"/>
      <c r="AB32" s="25" t="s">
        <v>89</v>
      </c>
    </row>
    <row r="33" spans="1:28" ht="16.5" x14ac:dyDescent="0.25">
      <c r="A33" s="16" t="s">
        <v>40</v>
      </c>
      <c r="B33" s="10"/>
      <c r="C33" s="12"/>
      <c r="D33" s="10">
        <v>84241237</v>
      </c>
      <c r="E33" s="12">
        <v>81979880</v>
      </c>
      <c r="F33" s="10"/>
      <c r="G33" s="12"/>
      <c r="H33" s="10"/>
      <c r="I33" s="12"/>
      <c r="J33" s="10"/>
      <c r="K33" s="12"/>
      <c r="L33" s="10"/>
      <c r="M33" s="12"/>
      <c r="O33" s="25" t="s">
        <v>101</v>
      </c>
      <c r="P33" s="41">
        <f>365/P32</f>
        <v>142.9305994075381</v>
      </c>
      <c r="Q33" s="42"/>
      <c r="R33" s="41">
        <f>365/R32</f>
        <v>76.560296920723559</v>
      </c>
      <c r="S33" s="42"/>
      <c r="T33" s="41">
        <f>365/T32</f>
        <v>50.16134943820839</v>
      </c>
      <c r="U33" s="42"/>
      <c r="V33" s="41">
        <f>365/V32</f>
        <v>110.03448413500256</v>
      </c>
      <c r="W33" s="42"/>
      <c r="X33" s="41">
        <f>365/X32</f>
        <v>88.144715084464252</v>
      </c>
      <c r="Y33" s="42"/>
      <c r="Z33" s="41">
        <f>365/Z32</f>
        <v>42.591336281976659</v>
      </c>
      <c r="AA33" s="40"/>
      <c r="AB33" s="25" t="s">
        <v>91</v>
      </c>
    </row>
    <row r="34" spans="1:28" ht="16.5" x14ac:dyDescent="0.25">
      <c r="A34" s="16" t="s">
        <v>27</v>
      </c>
      <c r="B34" s="10">
        <v>1902433512</v>
      </c>
      <c r="C34" s="12">
        <v>1805819366</v>
      </c>
      <c r="D34" s="10">
        <v>475268548</v>
      </c>
      <c r="E34" s="12">
        <v>444081205</v>
      </c>
      <c r="F34" s="10"/>
      <c r="G34" s="12"/>
      <c r="H34" s="10">
        <v>589249500</v>
      </c>
      <c r="I34" s="12">
        <v>730459900</v>
      </c>
      <c r="J34" s="10">
        <v>163285953</v>
      </c>
      <c r="K34" s="12">
        <v>98130340</v>
      </c>
      <c r="L34" s="10">
        <v>314581905</v>
      </c>
      <c r="M34" s="12">
        <v>242728536</v>
      </c>
    </row>
    <row r="35" spans="1:28" ht="16.5" x14ac:dyDescent="0.3">
      <c r="A35" s="16" t="s">
        <v>41</v>
      </c>
      <c r="B35" s="10"/>
      <c r="C35" s="12"/>
      <c r="D35" s="10">
        <v>250553617</v>
      </c>
      <c r="E35" s="12">
        <v>136870356</v>
      </c>
      <c r="F35" s="10">
        <v>22328076</v>
      </c>
      <c r="G35" s="12">
        <v>19099690</v>
      </c>
      <c r="H35" s="10"/>
      <c r="I35" s="12"/>
      <c r="J35" s="10"/>
      <c r="K35" s="12"/>
      <c r="L35" s="10"/>
      <c r="M35" s="12"/>
      <c r="P35" s="27" t="s">
        <v>78</v>
      </c>
      <c r="Q35" s="27" t="s">
        <v>79</v>
      </c>
      <c r="R35" s="27" t="s">
        <v>80</v>
      </c>
      <c r="S35" s="27" t="s">
        <v>81</v>
      </c>
      <c r="T35" s="27" t="s">
        <v>82</v>
      </c>
      <c r="U35" s="27" t="s">
        <v>83</v>
      </c>
    </row>
    <row r="36" spans="1:28" ht="16.5" x14ac:dyDescent="0.25">
      <c r="A36" s="16" t="s">
        <v>74</v>
      </c>
      <c r="B36" s="10"/>
      <c r="C36" s="12"/>
      <c r="D36" s="10"/>
      <c r="E36" s="12"/>
      <c r="F36" s="10"/>
      <c r="G36" s="12"/>
      <c r="H36" s="10"/>
      <c r="I36" s="12"/>
      <c r="J36" s="10"/>
      <c r="K36" s="12">
        <v>20816500</v>
      </c>
      <c r="L36" s="10"/>
      <c r="M36" s="12"/>
      <c r="O36" s="25" t="s">
        <v>102</v>
      </c>
      <c r="P36" s="36">
        <f>+P17+P22-P33</f>
        <v>-81.16150734885349</v>
      </c>
      <c r="Q36" s="36">
        <f>+Q17+Q22-R33</f>
        <v>-17.764288923196091</v>
      </c>
      <c r="R36" s="36">
        <f>+R17+R22-T33</f>
        <v>-11.976399070926718</v>
      </c>
      <c r="S36" s="36">
        <f>+S17+S22-V33</f>
        <v>-35.546185483659713</v>
      </c>
      <c r="T36" s="36">
        <f>+T17+T22-X33</f>
        <v>-35.370144276038658</v>
      </c>
      <c r="U36" s="36">
        <f>+U17+U22-Z33</f>
        <v>6.3358587452244066</v>
      </c>
      <c r="V36" s="25" t="s">
        <v>91</v>
      </c>
    </row>
    <row r="37" spans="1:28" ht="16.5" x14ac:dyDescent="0.25">
      <c r="A37" s="16" t="s">
        <v>42</v>
      </c>
      <c r="B37" s="10"/>
      <c r="C37" s="12"/>
      <c r="D37" s="10">
        <v>619331613</v>
      </c>
      <c r="E37" s="12">
        <v>710682670</v>
      </c>
      <c r="F37" s="10">
        <v>40742866</v>
      </c>
      <c r="G37" s="12">
        <v>25205945</v>
      </c>
      <c r="H37" s="10">
        <v>58836815</v>
      </c>
      <c r="I37" s="12">
        <v>67779133</v>
      </c>
      <c r="J37" s="10"/>
      <c r="K37" s="12"/>
      <c r="L37" s="10"/>
      <c r="M37" s="12"/>
    </row>
    <row r="38" spans="1:28" ht="16.5" x14ac:dyDescent="0.25">
      <c r="A38" s="16" t="s">
        <v>75</v>
      </c>
      <c r="B38" s="10"/>
      <c r="C38" s="12"/>
      <c r="D38" s="10"/>
      <c r="E38" s="12"/>
      <c r="F38" s="10"/>
      <c r="G38" s="12"/>
      <c r="H38" s="10">
        <v>45333333</v>
      </c>
      <c r="I38" s="12">
        <v>51000000</v>
      </c>
      <c r="J38" s="10"/>
      <c r="K38" s="12"/>
      <c r="L38" s="10"/>
      <c r="M38" s="12"/>
      <c r="P38" s="28" t="s">
        <v>78</v>
      </c>
      <c r="Q38" s="31"/>
      <c r="R38" s="33" t="s">
        <v>79</v>
      </c>
      <c r="S38" s="31"/>
      <c r="T38" s="33" t="s">
        <v>80</v>
      </c>
      <c r="U38" s="31" t="s">
        <v>68</v>
      </c>
      <c r="V38" s="33" t="s">
        <v>81</v>
      </c>
      <c r="W38" s="31" t="s">
        <v>69</v>
      </c>
      <c r="X38" s="33" t="s">
        <v>82</v>
      </c>
      <c r="Y38" s="31" t="s">
        <v>70</v>
      </c>
      <c r="Z38" s="33" t="s">
        <v>83</v>
      </c>
      <c r="AA38" s="31" t="s">
        <v>71</v>
      </c>
    </row>
    <row r="39" spans="1:28" ht="16.5" x14ac:dyDescent="0.25">
      <c r="A39" s="17" t="s">
        <v>25</v>
      </c>
      <c r="B39" s="6">
        <f>SUM(B32:B38)</f>
        <v>1902433512</v>
      </c>
      <c r="C39" s="7">
        <f>SUM(C32:C38)</f>
        <v>1805819366</v>
      </c>
      <c r="D39" s="6">
        <f t="shared" ref="D39:M39" si="10">SUM(D32:D38)</f>
        <v>1440287224</v>
      </c>
      <c r="E39" s="7">
        <f t="shared" si="10"/>
        <v>1384671345</v>
      </c>
      <c r="F39" s="6">
        <f t="shared" si="10"/>
        <v>63070942</v>
      </c>
      <c r="G39" s="7">
        <f t="shared" si="10"/>
        <v>44305635</v>
      </c>
      <c r="H39" s="6">
        <f t="shared" si="10"/>
        <v>693419648</v>
      </c>
      <c r="I39" s="7">
        <f t="shared" si="10"/>
        <v>849239033</v>
      </c>
      <c r="J39" s="6">
        <f t="shared" si="10"/>
        <v>163285953</v>
      </c>
      <c r="K39" s="7">
        <f t="shared" si="10"/>
        <v>118946840</v>
      </c>
      <c r="L39" s="6">
        <f t="shared" si="10"/>
        <v>314581905</v>
      </c>
      <c r="M39" s="7">
        <f t="shared" si="10"/>
        <v>242728536</v>
      </c>
      <c r="P39" s="3">
        <v>2022</v>
      </c>
      <c r="Q39" s="32">
        <v>2021</v>
      </c>
      <c r="R39" s="3">
        <v>2022</v>
      </c>
      <c r="S39" s="3">
        <v>2021</v>
      </c>
      <c r="T39" s="32">
        <v>2022</v>
      </c>
      <c r="U39" s="3">
        <v>2021</v>
      </c>
      <c r="V39" s="32">
        <v>2022</v>
      </c>
      <c r="W39" s="3">
        <v>2021</v>
      </c>
      <c r="X39" s="32">
        <v>2022</v>
      </c>
      <c r="Y39" s="3">
        <v>2021</v>
      </c>
      <c r="Z39" s="32">
        <v>2022</v>
      </c>
      <c r="AA39" s="3">
        <v>2021</v>
      </c>
    </row>
    <row r="40" spans="1:28" ht="16.5" x14ac:dyDescent="0.25">
      <c r="A40" s="17" t="s">
        <v>28</v>
      </c>
      <c r="B40" s="6">
        <f>+B31+B39</f>
        <v>4273873557</v>
      </c>
      <c r="C40" s="7">
        <f t="shared" ref="C40:E40" si="11">+C31+C39</f>
        <v>4000983779</v>
      </c>
      <c r="D40" s="6">
        <f t="shared" si="11"/>
        <v>3277813292</v>
      </c>
      <c r="E40" s="7">
        <f t="shared" si="11"/>
        <v>2961186128</v>
      </c>
      <c r="F40" s="6">
        <f t="shared" ref="F40:M40" si="12">+F31+F39</f>
        <v>146185796</v>
      </c>
      <c r="G40" s="7">
        <f t="shared" si="12"/>
        <v>114109348</v>
      </c>
      <c r="H40" s="6">
        <f t="shared" si="12"/>
        <v>1824711952</v>
      </c>
      <c r="I40" s="7">
        <f t="shared" si="12"/>
        <v>2095617903</v>
      </c>
      <c r="J40" s="6">
        <f t="shared" si="12"/>
        <v>289803231</v>
      </c>
      <c r="K40" s="7">
        <f t="shared" si="12"/>
        <v>178513424</v>
      </c>
      <c r="L40" s="6">
        <f t="shared" si="12"/>
        <v>620676977</v>
      </c>
      <c r="M40" s="7">
        <f t="shared" si="12"/>
        <v>504359826</v>
      </c>
      <c r="O40" s="37" t="s">
        <v>103</v>
      </c>
      <c r="P40" s="34">
        <f>+B12-B31</f>
        <v>-553655430</v>
      </c>
      <c r="Q40" s="34">
        <f t="shared" ref="Q40:AA40" si="13">+C12-C31</f>
        <v>-562921037</v>
      </c>
      <c r="R40" s="34">
        <f t="shared" si="13"/>
        <v>-247126521</v>
      </c>
      <c r="S40" s="34">
        <f t="shared" si="13"/>
        <v>-221315213</v>
      </c>
      <c r="T40" s="34">
        <f t="shared" si="13"/>
        <v>-9371822</v>
      </c>
      <c r="U40" s="34">
        <f t="shared" si="13"/>
        <v>-11029084</v>
      </c>
      <c r="V40" s="34">
        <f t="shared" si="13"/>
        <v>56987677</v>
      </c>
      <c r="W40" s="34">
        <f t="shared" si="13"/>
        <v>213704438</v>
      </c>
      <c r="X40" s="34">
        <f t="shared" si="13"/>
        <v>-25237899</v>
      </c>
      <c r="Y40" s="34">
        <f t="shared" si="13"/>
        <v>-3823836</v>
      </c>
      <c r="Z40" s="34">
        <f t="shared" si="13"/>
        <v>-3868498</v>
      </c>
      <c r="AA40" s="34">
        <f t="shared" si="13"/>
        <v>30025757</v>
      </c>
    </row>
    <row r="41" spans="1:28" ht="16.5" x14ac:dyDescent="0.25">
      <c r="A41" s="16" t="s">
        <v>29</v>
      </c>
      <c r="B41" s="10">
        <v>1079894</v>
      </c>
      <c r="C41" s="11">
        <v>1079894</v>
      </c>
      <c r="D41" s="10">
        <v>42900000</v>
      </c>
      <c r="E41" s="12">
        <v>42900000</v>
      </c>
      <c r="F41" s="10">
        <v>2000000</v>
      </c>
      <c r="G41" s="12">
        <v>2000000</v>
      </c>
      <c r="H41" s="10">
        <v>86196359</v>
      </c>
      <c r="I41" s="12">
        <v>86196359</v>
      </c>
      <c r="J41" s="10">
        <v>30998642</v>
      </c>
      <c r="K41" s="12">
        <v>23725846</v>
      </c>
      <c r="L41" s="10">
        <v>355804480</v>
      </c>
      <c r="M41" s="12">
        <v>355804480</v>
      </c>
      <c r="O41" s="23" t="s">
        <v>104</v>
      </c>
      <c r="P41" s="34">
        <f>+AVERAGE(P40:Q40)</f>
        <v>-558288233.5</v>
      </c>
      <c r="Q41" s="40"/>
      <c r="R41" s="34">
        <f>+AVERAGE(R40:S40)</f>
        <v>-234220867</v>
      </c>
      <c r="S41" s="40"/>
      <c r="T41" s="34">
        <f>+AVERAGE(T40:U40)</f>
        <v>-10200453</v>
      </c>
      <c r="U41" s="40"/>
      <c r="V41" s="34">
        <f>+AVERAGE(V40:W40)</f>
        <v>135346057.5</v>
      </c>
      <c r="W41" s="40"/>
      <c r="X41" s="34">
        <f>+AVERAGE(X40:Y40)</f>
        <v>-14530867.5</v>
      </c>
      <c r="Y41" s="40"/>
      <c r="Z41" s="34">
        <f>+AVERAGE(Z40:AA40)</f>
        <v>13078629.5</v>
      </c>
      <c r="AA41" s="40"/>
    </row>
    <row r="42" spans="1:28" ht="16.5" x14ac:dyDescent="0.25">
      <c r="A42" s="16" t="s">
        <v>30</v>
      </c>
      <c r="B42" s="10"/>
      <c r="C42" s="12"/>
      <c r="D42" s="10">
        <v>9132510</v>
      </c>
      <c r="E42" s="12">
        <v>9132510</v>
      </c>
      <c r="F42" s="10">
        <v>3795156</v>
      </c>
      <c r="G42" s="12">
        <v>3795156</v>
      </c>
      <c r="H42" s="10">
        <v>4335762775</v>
      </c>
      <c r="I42" s="12">
        <v>4335762775</v>
      </c>
      <c r="J42" s="10">
        <v>279110410</v>
      </c>
      <c r="K42" s="12">
        <v>213655246</v>
      </c>
      <c r="L42" s="10">
        <v>89596211</v>
      </c>
      <c r="M42" s="12">
        <v>89596211</v>
      </c>
      <c r="O42" s="25" t="s">
        <v>105</v>
      </c>
      <c r="P42" s="41">
        <f>+B56/P41</f>
        <v>-11.507609293005098</v>
      </c>
      <c r="Q42" s="43" t="s">
        <v>89</v>
      </c>
      <c r="R42" s="41">
        <f>+D56/R41</f>
        <v>-32.950979978227132</v>
      </c>
      <c r="S42" s="43" t="s">
        <v>89</v>
      </c>
      <c r="T42" s="41">
        <f>+F56/T41</f>
        <v>-56.129459838695396</v>
      </c>
      <c r="U42" s="43" t="s">
        <v>89</v>
      </c>
      <c r="V42" s="41">
        <f>+H56/V41</f>
        <v>34.216651149960541</v>
      </c>
      <c r="W42" s="43" t="s">
        <v>89</v>
      </c>
      <c r="X42" s="41">
        <f>+J56/X41</f>
        <v>-28.378253741560854</v>
      </c>
      <c r="Y42" s="43" t="s">
        <v>89</v>
      </c>
      <c r="Z42" s="41">
        <f>+L56/Z41</f>
        <v>151.81623946148181</v>
      </c>
      <c r="AA42" s="43" t="s">
        <v>89</v>
      </c>
    </row>
    <row r="43" spans="1:28" ht="16.5" x14ac:dyDescent="0.25">
      <c r="A43" s="16" t="s">
        <v>43</v>
      </c>
      <c r="B43" s="10"/>
      <c r="C43" s="12"/>
      <c r="D43" s="10">
        <v>1045577238</v>
      </c>
      <c r="E43" s="12">
        <v>1045577238</v>
      </c>
      <c r="F43" s="10"/>
      <c r="G43" s="12"/>
      <c r="H43" s="10"/>
      <c r="I43" s="12"/>
      <c r="J43" s="10"/>
      <c r="K43" s="12"/>
      <c r="L43" s="10"/>
      <c r="M43" s="12"/>
    </row>
    <row r="44" spans="1:28" ht="16.5" x14ac:dyDescent="0.25">
      <c r="A44" s="16" t="s">
        <v>31</v>
      </c>
      <c r="B44" s="10">
        <v>10030</v>
      </c>
      <c r="C44" s="12">
        <v>74945528</v>
      </c>
      <c r="D44" s="10">
        <v>564062295</v>
      </c>
      <c r="E44" s="12">
        <v>260486588</v>
      </c>
      <c r="F44" s="10"/>
      <c r="G44" s="12"/>
      <c r="H44" s="10"/>
      <c r="I44" s="12"/>
      <c r="J44" s="10"/>
      <c r="K44" s="12"/>
      <c r="L44" s="10"/>
      <c r="M44" s="12"/>
      <c r="P44" s="28" t="s">
        <v>78</v>
      </c>
      <c r="Q44" s="31"/>
      <c r="R44" s="33" t="s">
        <v>79</v>
      </c>
      <c r="S44" s="31"/>
      <c r="T44" s="33" t="s">
        <v>80</v>
      </c>
      <c r="U44" s="31" t="s">
        <v>68</v>
      </c>
      <c r="V44" s="33" t="s">
        <v>81</v>
      </c>
      <c r="W44" s="31" t="s">
        <v>69</v>
      </c>
      <c r="X44" s="33" t="s">
        <v>82</v>
      </c>
      <c r="Y44" s="31" t="s">
        <v>70</v>
      </c>
      <c r="Z44" s="33" t="s">
        <v>83</v>
      </c>
      <c r="AA44" s="31" t="s">
        <v>71</v>
      </c>
    </row>
    <row r="45" spans="1:28" ht="16.5" x14ac:dyDescent="0.25">
      <c r="A45" s="16" t="s">
        <v>32</v>
      </c>
      <c r="B45" s="10">
        <v>140084215</v>
      </c>
      <c r="C45" s="12">
        <v>55213305</v>
      </c>
      <c r="D45" s="10">
        <v>412371899</v>
      </c>
      <c r="E45" s="12">
        <v>338733923</v>
      </c>
      <c r="F45" s="10">
        <v>13425353</v>
      </c>
      <c r="G45" s="12">
        <v>13425353</v>
      </c>
      <c r="H45" s="10">
        <v>10850310</v>
      </c>
      <c r="I45" s="12">
        <v>10850310</v>
      </c>
      <c r="J45" s="10"/>
      <c r="K45" s="12"/>
      <c r="L45" s="10">
        <v>8532456</v>
      </c>
      <c r="M45" s="12">
        <v>3565024</v>
      </c>
      <c r="P45" s="3">
        <v>2022</v>
      </c>
      <c r="Q45" s="32">
        <v>2021</v>
      </c>
      <c r="R45" s="3">
        <v>2022</v>
      </c>
      <c r="S45" s="3">
        <v>2021</v>
      </c>
      <c r="T45" s="32">
        <v>2022</v>
      </c>
      <c r="U45" s="3">
        <v>2021</v>
      </c>
      <c r="V45" s="32">
        <v>2022</v>
      </c>
      <c r="W45" s="3">
        <v>2021</v>
      </c>
      <c r="X45" s="32">
        <v>2022</v>
      </c>
      <c r="Y45" s="3">
        <v>2021</v>
      </c>
      <c r="Z45" s="32">
        <v>2022</v>
      </c>
      <c r="AA45" s="3">
        <v>2021</v>
      </c>
    </row>
    <row r="46" spans="1:28" ht="16.5" x14ac:dyDescent="0.25">
      <c r="A46" s="16" t="s">
        <v>33</v>
      </c>
      <c r="B46" s="10"/>
      <c r="C46" s="13"/>
      <c r="D46" s="10">
        <v>-50640011</v>
      </c>
      <c r="E46" s="12">
        <v>-61762321</v>
      </c>
      <c r="F46" s="10">
        <v>39945603</v>
      </c>
      <c r="G46" s="12">
        <v>34692936</v>
      </c>
      <c r="H46" s="10">
        <v>-449990853</v>
      </c>
      <c r="I46" s="12">
        <v>-446006217</v>
      </c>
      <c r="J46" s="10">
        <v>-205145824</v>
      </c>
      <c r="K46" s="12">
        <v>-197295647</v>
      </c>
      <c r="L46" s="10">
        <v>23124616</v>
      </c>
      <c r="M46" s="12">
        <v>21092456</v>
      </c>
      <c r="O46" s="37" t="s">
        <v>67</v>
      </c>
      <c r="P46" s="34">
        <f>+B6+B7+B8+B9+B11-B25-B26-B27-B28-B30</f>
        <v>-564140549</v>
      </c>
      <c r="Q46" s="34">
        <f t="shared" ref="Q46:AA46" si="14">+C6+C7+C8+C9+C11-C25-C26-C27-C28-C30</f>
        <v>-561535993</v>
      </c>
      <c r="R46" s="34">
        <f t="shared" si="14"/>
        <v>-6299499</v>
      </c>
      <c r="S46" s="34">
        <f t="shared" si="14"/>
        <v>-2996105</v>
      </c>
      <c r="T46" s="34">
        <f t="shared" si="14"/>
        <v>2270836</v>
      </c>
      <c r="U46" s="34">
        <f t="shared" si="14"/>
        <v>-897269</v>
      </c>
      <c r="V46" s="34">
        <f t="shared" si="14"/>
        <v>4710677</v>
      </c>
      <c r="W46" s="34">
        <f t="shared" si="14"/>
        <v>183500188</v>
      </c>
      <c r="X46" s="34">
        <f t="shared" si="14"/>
        <v>-15297649</v>
      </c>
      <c r="Y46" s="34">
        <f t="shared" si="14"/>
        <v>3186696</v>
      </c>
      <c r="Z46" s="34">
        <f t="shared" si="14"/>
        <v>51572919</v>
      </c>
      <c r="AA46" s="34">
        <f>+M6+M7+M8+M9+M11-M25-M26-M27-M28-M30</f>
        <v>83336273</v>
      </c>
    </row>
    <row r="47" spans="1:28" ht="16.5" x14ac:dyDescent="0.25">
      <c r="A47" s="17" t="s">
        <v>34</v>
      </c>
      <c r="B47" s="6">
        <f>SUM(B41:B46)</f>
        <v>141174139</v>
      </c>
      <c r="C47" s="8">
        <f t="shared" ref="C47:E47" si="15">SUM(C41:C46)</f>
        <v>131238727</v>
      </c>
      <c r="D47" s="9">
        <f t="shared" si="15"/>
        <v>2023403931</v>
      </c>
      <c r="E47" s="7">
        <f t="shared" si="15"/>
        <v>1635067938</v>
      </c>
      <c r="F47" s="6">
        <f t="shared" ref="F47:M47" si="16">SUM(F41:F46)</f>
        <v>59166112</v>
      </c>
      <c r="G47" s="7">
        <f t="shared" si="16"/>
        <v>53913445</v>
      </c>
      <c r="H47" s="6">
        <f t="shared" si="16"/>
        <v>3982818591</v>
      </c>
      <c r="I47" s="7">
        <f t="shared" si="16"/>
        <v>3986803227</v>
      </c>
      <c r="J47" s="6">
        <f t="shared" si="16"/>
        <v>104963228</v>
      </c>
      <c r="K47" s="7">
        <f t="shared" si="16"/>
        <v>40085445</v>
      </c>
      <c r="L47" s="6">
        <f t="shared" si="16"/>
        <v>477057763</v>
      </c>
      <c r="M47" s="7">
        <f t="shared" si="16"/>
        <v>470058171</v>
      </c>
      <c r="O47" s="23" t="s">
        <v>104</v>
      </c>
      <c r="P47" s="34">
        <f>+AVERAGE(P46:Q46)</f>
        <v>-562838271</v>
      </c>
      <c r="Q47" s="40"/>
      <c r="R47" s="34">
        <f>+AVERAGE(R46:S46)</f>
        <v>-4647802</v>
      </c>
      <c r="S47" s="40"/>
      <c r="T47" s="34">
        <f>+AVERAGE(T46:U46)</f>
        <v>686783.5</v>
      </c>
      <c r="U47" s="40"/>
      <c r="V47" s="34">
        <f>+AVERAGE(V46:W46)</f>
        <v>94105432.5</v>
      </c>
      <c r="W47" s="40"/>
      <c r="X47" s="34">
        <f>+AVERAGE(X46:Y46)</f>
        <v>-6055476.5</v>
      </c>
      <c r="Y47" s="40"/>
      <c r="Z47" s="34">
        <f>+AVERAGE(Z46:AA46)</f>
        <v>67454596</v>
      </c>
      <c r="AA47" s="40"/>
    </row>
    <row r="48" spans="1:28" ht="16.5" x14ac:dyDescent="0.25">
      <c r="A48" s="17" t="s">
        <v>35</v>
      </c>
      <c r="B48" s="6">
        <f>+B40+B47</f>
        <v>4415047696</v>
      </c>
      <c r="C48" s="7">
        <f t="shared" ref="C48:E48" si="17">+C40+C47</f>
        <v>4132222506</v>
      </c>
      <c r="D48" s="6">
        <f t="shared" si="17"/>
        <v>5301217223</v>
      </c>
      <c r="E48" s="7">
        <f t="shared" si="17"/>
        <v>4596254066</v>
      </c>
      <c r="F48" s="6">
        <f t="shared" ref="F48:M48" si="18">+F40+F47</f>
        <v>205351908</v>
      </c>
      <c r="G48" s="7">
        <f t="shared" si="18"/>
        <v>168022793</v>
      </c>
      <c r="H48" s="6">
        <f t="shared" si="18"/>
        <v>5807530543</v>
      </c>
      <c r="I48" s="7">
        <f t="shared" si="18"/>
        <v>6082421130</v>
      </c>
      <c r="J48" s="6">
        <f t="shared" si="18"/>
        <v>394766459</v>
      </c>
      <c r="K48" s="7">
        <f t="shared" si="18"/>
        <v>218598869</v>
      </c>
      <c r="L48" s="6">
        <f t="shared" si="18"/>
        <v>1097734740</v>
      </c>
      <c r="M48" s="7">
        <f t="shared" si="18"/>
        <v>974417997</v>
      </c>
      <c r="O48" s="25" t="s">
        <v>105</v>
      </c>
      <c r="P48" s="41">
        <f>+B56/P47</f>
        <v>-11.414580697551749</v>
      </c>
      <c r="Q48" s="43" t="s">
        <v>89</v>
      </c>
      <c r="R48" s="41">
        <f>+D56/R47</f>
        <v>-1660.528374272398</v>
      </c>
      <c r="S48" s="43" t="s">
        <v>89</v>
      </c>
      <c r="T48" s="41">
        <f>+F56/T47</f>
        <v>833.66288939673132</v>
      </c>
      <c r="U48" s="43" t="s">
        <v>89</v>
      </c>
      <c r="V48" s="41">
        <f>+H56/V47</f>
        <v>49.211705541016457</v>
      </c>
      <c r="W48" s="43" t="s">
        <v>89</v>
      </c>
      <c r="X48" s="41">
        <f>+J56/X47</f>
        <v>-68.097142314068932</v>
      </c>
      <c r="Y48" s="43" t="s">
        <v>89</v>
      </c>
      <c r="Z48" s="41">
        <f>+L56/Z47</f>
        <v>29.435330811261547</v>
      </c>
      <c r="AA48" s="43" t="s">
        <v>89</v>
      </c>
    </row>
    <row r="49" spans="1:27" ht="16.5" x14ac:dyDescent="0.25">
      <c r="B49" s="1" t="b">
        <f>+B48=B24</f>
        <v>1</v>
      </c>
      <c r="C49" s="1" t="b">
        <f>+C48=C24</f>
        <v>1</v>
      </c>
      <c r="D49" s="1" t="b">
        <f t="shared" ref="D49:M49" si="19">+D48=D24</f>
        <v>1</v>
      </c>
      <c r="E49" s="1" t="b">
        <f t="shared" si="19"/>
        <v>1</v>
      </c>
      <c r="F49" s="1" t="b">
        <f t="shared" si="19"/>
        <v>1</v>
      </c>
      <c r="G49" s="1" t="b">
        <f t="shared" si="19"/>
        <v>1</v>
      </c>
      <c r="H49" s="1" t="b">
        <f t="shared" si="19"/>
        <v>1</v>
      </c>
      <c r="I49" s="1" t="b">
        <f t="shared" si="19"/>
        <v>1</v>
      </c>
      <c r="J49" s="1" t="b">
        <f t="shared" si="19"/>
        <v>1</v>
      </c>
      <c r="K49" s="1" t="b">
        <f t="shared" si="19"/>
        <v>1</v>
      </c>
      <c r="L49" s="1" t="b">
        <f t="shared" si="19"/>
        <v>1</v>
      </c>
      <c r="M49" s="1" t="b">
        <f t="shared" si="19"/>
        <v>1</v>
      </c>
    </row>
    <row r="51" spans="1:27" x14ac:dyDescent="0.25">
      <c r="B51" s="4"/>
      <c r="C51" s="4"/>
      <c r="D51" s="4"/>
      <c r="E51" s="4"/>
      <c r="O51" s="46" t="s">
        <v>106</v>
      </c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6.5" x14ac:dyDescent="0.25">
      <c r="C52" s="4"/>
      <c r="E52" s="4"/>
      <c r="P52" s="28" t="s">
        <v>78</v>
      </c>
      <c r="Q52" s="31"/>
      <c r="R52" s="33" t="s">
        <v>79</v>
      </c>
      <c r="S52" s="31"/>
      <c r="T52" s="33" t="s">
        <v>80</v>
      </c>
      <c r="U52" s="31" t="s">
        <v>68</v>
      </c>
      <c r="V52" s="33" t="s">
        <v>81</v>
      </c>
      <c r="W52" s="31" t="s">
        <v>69</v>
      </c>
      <c r="X52" s="33" t="s">
        <v>82</v>
      </c>
      <c r="Y52" s="31" t="s">
        <v>70</v>
      </c>
      <c r="Z52" s="33" t="s">
        <v>83</v>
      </c>
      <c r="AA52" s="31" t="s">
        <v>71</v>
      </c>
    </row>
    <row r="53" spans="1:27" ht="16.5" x14ac:dyDescent="0.25">
      <c r="P53" s="3">
        <v>2022</v>
      </c>
      <c r="Q53" s="32">
        <v>2021</v>
      </c>
      <c r="R53" s="3">
        <v>2022</v>
      </c>
      <c r="S53" s="3">
        <v>2021</v>
      </c>
      <c r="T53" s="32">
        <v>2022</v>
      </c>
      <c r="U53" s="3">
        <v>2021</v>
      </c>
      <c r="V53" s="32">
        <v>2022</v>
      </c>
      <c r="W53" s="3">
        <v>2021</v>
      </c>
      <c r="X53" s="32">
        <v>2022</v>
      </c>
      <c r="Y53" s="3">
        <v>2021</v>
      </c>
      <c r="Z53" s="32">
        <v>2022</v>
      </c>
      <c r="AA53" s="3">
        <v>2021</v>
      </c>
    </row>
    <row r="54" spans="1:27" ht="16.5" x14ac:dyDescent="0.25">
      <c r="A54" s="16" t="s">
        <v>0</v>
      </c>
      <c r="B54" s="28" t="s">
        <v>2</v>
      </c>
      <c r="C54" s="29"/>
      <c r="D54" s="28" t="s">
        <v>36</v>
      </c>
      <c r="E54" s="29"/>
      <c r="F54" s="28" t="s">
        <v>68</v>
      </c>
      <c r="G54" s="29" t="s">
        <v>68</v>
      </c>
      <c r="H54" s="28" t="s">
        <v>69</v>
      </c>
      <c r="I54" s="29" t="s">
        <v>69</v>
      </c>
      <c r="J54" s="28" t="s">
        <v>70</v>
      </c>
      <c r="K54" s="29" t="s">
        <v>70</v>
      </c>
      <c r="L54" s="28" t="s">
        <v>71</v>
      </c>
      <c r="M54" s="29" t="s">
        <v>71</v>
      </c>
      <c r="O54" s="44" t="s">
        <v>107</v>
      </c>
      <c r="P54" s="45">
        <f>+B12/B31</f>
        <v>0.76653197234847237</v>
      </c>
      <c r="Q54" s="45">
        <f t="shared" ref="Q54:AA54" si="20">+C12/C31</f>
        <v>0.74356315469296008</v>
      </c>
      <c r="R54" s="45">
        <f t="shared" si="20"/>
        <v>0.86551128427311108</v>
      </c>
      <c r="S54" s="45">
        <f t="shared" si="20"/>
        <v>0.85961741977525119</v>
      </c>
      <c r="T54" s="45">
        <f t="shared" si="20"/>
        <v>0.88724251383513231</v>
      </c>
      <c r="U54" s="45">
        <f t="shared" si="20"/>
        <v>0.84199860543234994</v>
      </c>
      <c r="V54" s="45">
        <f t="shared" si="20"/>
        <v>1.050373963297111</v>
      </c>
      <c r="W54" s="45">
        <f t="shared" si="20"/>
        <v>1.1714602542965127</v>
      </c>
      <c r="X54" s="45">
        <f t="shared" si="20"/>
        <v>0.80051816321878189</v>
      </c>
      <c r="Y54" s="45">
        <f t="shared" si="20"/>
        <v>0.93580568595305047</v>
      </c>
      <c r="Z54" s="45">
        <f t="shared" si="20"/>
        <v>0.9873617762784499</v>
      </c>
      <c r="AA54" s="45">
        <f t="shared" si="20"/>
        <v>1.1147636316741778</v>
      </c>
    </row>
    <row r="55" spans="1:27" ht="16.5" x14ac:dyDescent="0.25">
      <c r="A55" s="16" t="s">
        <v>1</v>
      </c>
      <c r="B55" s="3">
        <v>2022</v>
      </c>
      <c r="C55" s="14">
        <v>2021</v>
      </c>
      <c r="D55" s="3">
        <v>2022</v>
      </c>
      <c r="E55" s="14">
        <v>2021</v>
      </c>
      <c r="F55" s="3">
        <v>2022</v>
      </c>
      <c r="G55" s="14">
        <v>2021</v>
      </c>
      <c r="H55" s="3">
        <v>2022</v>
      </c>
      <c r="I55" s="14">
        <v>2021</v>
      </c>
      <c r="J55" s="3">
        <v>2022</v>
      </c>
      <c r="K55" s="14">
        <v>2021</v>
      </c>
      <c r="L55" s="3">
        <v>2022</v>
      </c>
      <c r="M55" s="14">
        <v>2021</v>
      </c>
      <c r="O55" s="44" t="s">
        <v>108</v>
      </c>
      <c r="P55" s="45">
        <f>+(B6+B7+B10)/B31</f>
        <v>0.29662948025321045</v>
      </c>
      <c r="Q55" s="45">
        <f t="shared" ref="Q55:AA55" si="21">+(C6+C7+C10)/C31</f>
        <v>0.29375135419526316</v>
      </c>
      <c r="R55" s="45">
        <f t="shared" si="21"/>
        <v>0.32084461671974496</v>
      </c>
      <c r="S55" s="45">
        <f t="shared" si="21"/>
        <v>0.3229454886754462</v>
      </c>
      <c r="T55" s="45">
        <f t="shared" si="21"/>
        <v>0.23280506514515445</v>
      </c>
      <c r="U55" s="45">
        <f t="shared" si="21"/>
        <v>0.21750367347937494</v>
      </c>
      <c r="V55" s="45">
        <f t="shared" si="21"/>
        <v>0.30752538028403315</v>
      </c>
      <c r="W55" s="45">
        <f t="shared" si="21"/>
        <v>0.61824786631692497</v>
      </c>
      <c r="X55" s="45">
        <f t="shared" si="21"/>
        <v>0.26575394706168115</v>
      </c>
      <c r="Y55" s="45">
        <f t="shared" si="21"/>
        <v>0.58619075755628358</v>
      </c>
      <c r="Z55" s="45">
        <f t="shared" si="21"/>
        <v>0.11808623955893024</v>
      </c>
      <c r="AA55" s="45">
        <f t="shared" si="21"/>
        <v>0.14737239953218134</v>
      </c>
    </row>
    <row r="56" spans="1:27" ht="16.5" x14ac:dyDescent="0.25">
      <c r="A56" s="16" t="s">
        <v>45</v>
      </c>
      <c r="B56" s="10">
        <v>6424562864</v>
      </c>
      <c r="C56" s="12">
        <v>9914007471</v>
      </c>
      <c r="D56" s="10">
        <v>7717807099</v>
      </c>
      <c r="E56" s="12">
        <v>6565749811</v>
      </c>
      <c r="F56" s="10">
        <v>572545917</v>
      </c>
      <c r="G56" s="12">
        <v>464074488</v>
      </c>
      <c r="H56" s="10">
        <v>4631088834</v>
      </c>
      <c r="I56" s="12">
        <v>4145854366</v>
      </c>
      <c r="J56" s="10">
        <v>412360645</v>
      </c>
      <c r="K56" s="12">
        <v>201175313</v>
      </c>
      <c r="L56" s="10">
        <v>1985548348</v>
      </c>
      <c r="M56" s="12">
        <v>1665231652</v>
      </c>
      <c r="O56" s="1" t="s">
        <v>109</v>
      </c>
      <c r="P56" s="45">
        <f>+(B6+B7+B8+B10)/(B25+B27+B29)</f>
        <v>0.72206407604607803</v>
      </c>
      <c r="Q56" s="45">
        <f t="shared" ref="Q56:AA56" si="22">+(C6+C7+C8+C10)/(C25+C27+C29)</f>
        <v>0.65109435920074377</v>
      </c>
      <c r="R56" s="45">
        <f t="shared" si="22"/>
        <v>0.89206220583298768</v>
      </c>
      <c r="S56" s="45">
        <f t="shared" si="22"/>
        <v>0.88169244947890413</v>
      </c>
      <c r="T56" s="45">
        <f t="shared" si="22"/>
        <v>0.80926759435665885</v>
      </c>
      <c r="U56" s="45">
        <f t="shared" si="22"/>
        <v>0.76087272242798165</v>
      </c>
      <c r="V56" s="45">
        <f t="shared" si="22"/>
        <v>0.90410443094702875</v>
      </c>
      <c r="W56" s="45">
        <f t="shared" si="22"/>
        <v>1.1087039755229515</v>
      </c>
      <c r="X56" s="45">
        <f t="shared" si="22"/>
        <v>0.76429786982660319</v>
      </c>
      <c r="Y56" s="45">
        <f t="shared" si="22"/>
        <v>0.91803564156982798</v>
      </c>
      <c r="Z56" s="45">
        <f t="shared" si="22"/>
        <v>0.9568662051398199</v>
      </c>
      <c r="AA56" s="45">
        <f t="shared" si="22"/>
        <v>1.1023139789481129</v>
      </c>
    </row>
    <row r="57" spans="1:27" ht="16.5" x14ac:dyDescent="0.25">
      <c r="A57" s="16" t="s">
        <v>46</v>
      </c>
      <c r="B57" s="10">
        <v>5315597476</v>
      </c>
      <c r="C57" s="12">
        <v>8195907387</v>
      </c>
      <c r="D57" s="10">
        <v>6564738156</v>
      </c>
      <c r="E57" s="12">
        <v>5592463601</v>
      </c>
      <c r="F57" s="10">
        <v>446788696</v>
      </c>
      <c r="G57" s="12">
        <v>365745534</v>
      </c>
      <c r="H57" s="10">
        <v>3614885541</v>
      </c>
      <c r="I57" s="12">
        <v>3205275082</v>
      </c>
      <c r="J57" s="10">
        <v>279747386</v>
      </c>
      <c r="K57" s="12">
        <v>141668873</v>
      </c>
      <c r="L57" s="10">
        <v>1674807059</v>
      </c>
      <c r="M57" s="12">
        <v>1389453372</v>
      </c>
    </row>
    <row r="58" spans="1:27" ht="16.5" x14ac:dyDescent="0.25">
      <c r="A58" s="17" t="s">
        <v>47</v>
      </c>
      <c r="B58" s="6">
        <f>+B56-B57</f>
        <v>1108965388</v>
      </c>
      <c r="C58" s="7">
        <f>+C56-C57</f>
        <v>1718100084</v>
      </c>
      <c r="D58" s="6">
        <f t="shared" ref="D58:E58" si="23">+D56-D57</f>
        <v>1153068943</v>
      </c>
      <c r="E58" s="7">
        <f t="shared" si="23"/>
        <v>973286210</v>
      </c>
      <c r="F58" s="6">
        <v>125757221</v>
      </c>
      <c r="G58" s="7">
        <v>98328954</v>
      </c>
      <c r="H58" s="6">
        <v>1016203293</v>
      </c>
      <c r="I58" s="7">
        <v>940579284</v>
      </c>
      <c r="J58" s="6">
        <v>132613259</v>
      </c>
      <c r="K58" s="7">
        <v>59506440</v>
      </c>
      <c r="L58" s="6">
        <v>310741289</v>
      </c>
      <c r="M58" s="7">
        <v>275778280</v>
      </c>
    </row>
    <row r="59" spans="1:27" ht="16.5" x14ac:dyDescent="0.25">
      <c r="A59" s="16" t="s">
        <v>48</v>
      </c>
      <c r="B59" s="10">
        <v>14436147</v>
      </c>
      <c r="C59" s="12">
        <v>32519528</v>
      </c>
      <c r="D59" s="10">
        <v>9800274</v>
      </c>
      <c r="E59" s="12">
        <v>17199314</v>
      </c>
      <c r="F59" s="10">
        <v>2685397</v>
      </c>
      <c r="G59" s="12">
        <v>11338573</v>
      </c>
      <c r="H59" s="10">
        <v>6283892</v>
      </c>
      <c r="I59" s="12">
        <v>7450523</v>
      </c>
      <c r="J59" s="10"/>
      <c r="K59" s="12"/>
      <c r="L59" s="10"/>
      <c r="M59" s="12"/>
    </row>
    <row r="60" spans="1:27" ht="16.5" x14ac:dyDescent="0.25">
      <c r="A60" s="16" t="s">
        <v>58</v>
      </c>
      <c r="B60" s="10">
        <v>515415540</v>
      </c>
      <c r="C60" s="12">
        <v>839137157</v>
      </c>
      <c r="D60" s="10">
        <v>665795455</v>
      </c>
      <c r="E60" s="12">
        <v>581650074</v>
      </c>
      <c r="F60" s="10">
        <v>97950656</v>
      </c>
      <c r="G60" s="12">
        <v>81009826</v>
      </c>
      <c r="H60" s="10"/>
      <c r="I60" s="12"/>
      <c r="J60" s="10">
        <v>85340686</v>
      </c>
      <c r="K60" s="12">
        <v>51005253</v>
      </c>
      <c r="L60" s="10"/>
      <c r="M60" s="12"/>
    </row>
    <row r="61" spans="1:27" ht="16.5" x14ac:dyDescent="0.25">
      <c r="A61" s="16" t="s">
        <v>49</v>
      </c>
      <c r="B61" s="10">
        <v>298842799</v>
      </c>
      <c r="C61" s="12">
        <v>447442500</v>
      </c>
      <c r="D61" s="10">
        <v>161772103</v>
      </c>
      <c r="E61" s="12">
        <v>158673200</v>
      </c>
      <c r="F61" s="10">
        <v>7932963</v>
      </c>
      <c r="G61" s="12">
        <v>5662195</v>
      </c>
      <c r="H61" s="10">
        <v>792057054</v>
      </c>
      <c r="I61" s="12">
        <v>733767465</v>
      </c>
      <c r="J61" s="10">
        <v>39130232</v>
      </c>
      <c r="K61" s="12">
        <v>25576286</v>
      </c>
      <c r="L61" s="10">
        <v>274548283</v>
      </c>
      <c r="M61" s="12">
        <v>232123687</v>
      </c>
    </row>
    <row r="62" spans="1:27" ht="16.5" x14ac:dyDescent="0.25">
      <c r="A62" s="16" t="s">
        <v>50</v>
      </c>
      <c r="B62" s="10">
        <v>933474</v>
      </c>
      <c r="C62" s="12">
        <v>14949841</v>
      </c>
      <c r="D62" s="10">
        <v>116471683</v>
      </c>
      <c r="E62" s="12">
        <v>131758057</v>
      </c>
      <c r="F62" s="10">
        <v>454628</v>
      </c>
      <c r="G62" s="12">
        <v>401899</v>
      </c>
      <c r="H62" s="10">
        <v>60433153</v>
      </c>
      <c r="I62" s="12">
        <v>50934868</v>
      </c>
      <c r="J62" s="10">
        <v>13776395</v>
      </c>
      <c r="K62" s="12">
        <v>12052347</v>
      </c>
      <c r="L62" s="10">
        <v>4890986</v>
      </c>
      <c r="M62" s="12">
        <v>5952763</v>
      </c>
    </row>
    <row r="63" spans="1:27" ht="16.5" x14ac:dyDescent="0.25">
      <c r="A63" s="16" t="s">
        <v>51</v>
      </c>
      <c r="B63" s="10"/>
      <c r="C63" s="12"/>
      <c r="D63" s="10">
        <v>75562</v>
      </c>
      <c r="E63" s="12">
        <v>63175176</v>
      </c>
      <c r="F63" s="10"/>
      <c r="G63" s="12"/>
      <c r="H63" s="10">
        <v>-22804510</v>
      </c>
      <c r="I63" s="12">
        <v>-4112876</v>
      </c>
      <c r="J63" s="10"/>
      <c r="K63" s="12"/>
      <c r="L63" s="10"/>
      <c r="M63" s="12"/>
    </row>
    <row r="64" spans="1:27" ht="16.5" x14ac:dyDescent="0.25">
      <c r="A64" s="17" t="s">
        <v>52</v>
      </c>
      <c r="B64" s="6">
        <f>+B58+B59-B60-B61-B62+B63</f>
        <v>308209722</v>
      </c>
      <c r="C64" s="7">
        <f t="shared" ref="C64:E64" si="24">+C58+C59-C60-C61-C62+C63</f>
        <v>449090114</v>
      </c>
      <c r="D64" s="6">
        <f t="shared" si="24"/>
        <v>218905538</v>
      </c>
      <c r="E64" s="7">
        <f t="shared" si="24"/>
        <v>181579369</v>
      </c>
      <c r="F64" s="6">
        <v>22104371</v>
      </c>
      <c r="G64" s="7">
        <v>22593607</v>
      </c>
      <c r="H64" s="6">
        <v>147192468</v>
      </c>
      <c r="I64" s="7">
        <v>159214598</v>
      </c>
      <c r="J64" s="6">
        <v>-5634054</v>
      </c>
      <c r="K64" s="7">
        <v>-29127446</v>
      </c>
      <c r="L64" s="6">
        <v>31302020</v>
      </c>
      <c r="M64" s="7">
        <v>37701830</v>
      </c>
    </row>
    <row r="65" spans="1:13" ht="16.5" x14ac:dyDescent="0.25">
      <c r="A65" s="16" t="s">
        <v>53</v>
      </c>
      <c r="B65" s="10">
        <v>44219369</v>
      </c>
      <c r="C65" s="12">
        <v>52647109</v>
      </c>
      <c r="D65" s="10">
        <v>9346958</v>
      </c>
      <c r="E65" s="12">
        <v>3364380</v>
      </c>
      <c r="F65" s="10">
        <v>233511</v>
      </c>
      <c r="G65" s="12">
        <v>158966</v>
      </c>
      <c r="H65" s="10">
        <v>3929396</v>
      </c>
      <c r="I65" s="12">
        <v>2417195</v>
      </c>
      <c r="J65" s="10"/>
      <c r="K65" s="12"/>
      <c r="L65" s="10"/>
      <c r="M65" s="12"/>
    </row>
    <row r="66" spans="1:13" ht="16.5" x14ac:dyDescent="0.25">
      <c r="A66" s="16" t="s">
        <v>54</v>
      </c>
      <c r="B66" s="10">
        <v>120718735</v>
      </c>
      <c r="C66" s="12">
        <v>180359726</v>
      </c>
      <c r="D66" s="10">
        <v>80477675</v>
      </c>
      <c r="E66" s="12">
        <v>37995229</v>
      </c>
      <c r="F66" s="10">
        <v>12336309</v>
      </c>
      <c r="G66" s="12">
        <v>8337007</v>
      </c>
      <c r="H66" s="10">
        <v>145714822</v>
      </c>
      <c r="I66" s="12">
        <v>151113719</v>
      </c>
      <c r="J66" s="10"/>
      <c r="K66" s="12"/>
      <c r="L66" s="10">
        <v>27350653</v>
      </c>
      <c r="M66" s="12">
        <v>16972009</v>
      </c>
    </row>
    <row r="67" spans="1:13" ht="16.5" x14ac:dyDescent="0.25">
      <c r="A67" s="16" t="s">
        <v>59</v>
      </c>
      <c r="B67" s="10"/>
      <c r="C67" s="12"/>
      <c r="D67" s="10">
        <v>57074795</v>
      </c>
      <c r="E67" s="12">
        <v>49415854</v>
      </c>
      <c r="F67" s="10"/>
      <c r="G67" s="12"/>
      <c r="H67" s="10"/>
      <c r="I67" s="12"/>
      <c r="J67" s="10"/>
      <c r="K67" s="12"/>
      <c r="L67" s="10"/>
      <c r="M67" s="12"/>
    </row>
    <row r="68" spans="1:13" ht="16.5" x14ac:dyDescent="0.25">
      <c r="A68" s="17" t="s">
        <v>55</v>
      </c>
      <c r="B68" s="6">
        <f t="shared" ref="B68:E68" si="25">+B64+B65-B66+B67</f>
        <v>231710356</v>
      </c>
      <c r="C68" s="7">
        <f t="shared" si="25"/>
        <v>321377497</v>
      </c>
      <c r="D68" s="6">
        <f t="shared" si="25"/>
        <v>204849616</v>
      </c>
      <c r="E68" s="7">
        <f t="shared" si="25"/>
        <v>196364374</v>
      </c>
      <c r="F68" s="6">
        <v>10001573</v>
      </c>
      <c r="G68" s="7">
        <v>14415566</v>
      </c>
      <c r="H68" s="6">
        <v>5407042</v>
      </c>
      <c r="I68" s="7">
        <v>10518074</v>
      </c>
      <c r="J68" s="6">
        <v>-5634054</v>
      </c>
      <c r="K68" s="7">
        <v>-29127446</v>
      </c>
      <c r="L68" s="6">
        <v>3951367</v>
      </c>
      <c r="M68" s="7">
        <v>20729821</v>
      </c>
    </row>
    <row r="69" spans="1:13" ht="16.5" x14ac:dyDescent="0.25">
      <c r="A69" s="16" t="s">
        <v>56</v>
      </c>
      <c r="B69" s="10">
        <v>91626141</v>
      </c>
      <c r="C69" s="12">
        <v>151356418</v>
      </c>
      <c r="D69" s="10">
        <v>63319331</v>
      </c>
      <c r="E69" s="12">
        <v>65956398</v>
      </c>
      <c r="F69" s="10">
        <v>3248906</v>
      </c>
      <c r="G69" s="12">
        <v>3140982</v>
      </c>
      <c r="H69" s="10">
        <v>13410653</v>
      </c>
      <c r="I69" s="12">
        <v>-16090822</v>
      </c>
      <c r="J69" s="10">
        <v>2216123</v>
      </c>
      <c r="K69" s="12"/>
      <c r="L69" s="10">
        <v>1919207</v>
      </c>
      <c r="M69" s="12">
        <v>4327008</v>
      </c>
    </row>
    <row r="70" spans="1:13" ht="16.5" x14ac:dyDescent="0.25">
      <c r="A70" s="17" t="s">
        <v>57</v>
      </c>
      <c r="B70" s="6">
        <f t="shared" ref="B70:E70" si="26">+B68-B69</f>
        <v>140084215</v>
      </c>
      <c r="C70" s="7">
        <f t="shared" si="26"/>
        <v>170021079</v>
      </c>
      <c r="D70" s="6">
        <f t="shared" si="26"/>
        <v>141530285</v>
      </c>
      <c r="E70" s="7">
        <f t="shared" si="26"/>
        <v>130407976</v>
      </c>
      <c r="F70" s="6">
        <v>6752667</v>
      </c>
      <c r="G70" s="7">
        <v>11274584</v>
      </c>
      <c r="H70" s="6">
        <v>-8003611</v>
      </c>
      <c r="I70" s="7">
        <v>26608896</v>
      </c>
      <c r="J70" s="6">
        <v>-7850177</v>
      </c>
      <c r="K70" s="7">
        <v>-29127446</v>
      </c>
      <c r="L70" s="6">
        <v>2032160</v>
      </c>
      <c r="M70" s="7">
        <v>16402813</v>
      </c>
    </row>
    <row r="71" spans="1:13" x14ac:dyDescent="0.25">
      <c r="B71" s="5"/>
      <c r="C71" s="5"/>
      <c r="D71" s="5"/>
      <c r="E71" s="5"/>
    </row>
    <row r="72" spans="1:13" ht="16.5" x14ac:dyDescent="0.25">
      <c r="A72" s="1" t="s">
        <v>60</v>
      </c>
      <c r="B72" s="18">
        <v>210265181</v>
      </c>
      <c r="C72" s="12">
        <v>362124189</v>
      </c>
      <c r="D72" s="18">
        <v>230287154</v>
      </c>
      <c r="E72" s="12">
        <v>214821451</v>
      </c>
      <c r="F72" s="18">
        <v>5371939</v>
      </c>
      <c r="G72" s="12">
        <v>5083884</v>
      </c>
      <c r="H72" s="18">
        <v>128534042</v>
      </c>
      <c r="I72" s="12">
        <v>125780277</v>
      </c>
      <c r="J72" s="18">
        <v>21726550</v>
      </c>
      <c r="K72" s="12">
        <v>6823424</v>
      </c>
      <c r="L72" s="18">
        <v>44552942</v>
      </c>
      <c r="M72" s="12">
        <v>37042889</v>
      </c>
    </row>
    <row r="73" spans="1:13" x14ac:dyDescent="0.25">
      <c r="B73" s="5"/>
      <c r="C73" s="5"/>
      <c r="D73" s="5"/>
      <c r="E73" s="5"/>
    </row>
    <row r="74" spans="1:13" ht="16.5" x14ac:dyDescent="0.25">
      <c r="A74" s="2" t="s">
        <v>61</v>
      </c>
      <c r="B74" s="9">
        <f>+B64+B72</f>
        <v>518474903</v>
      </c>
      <c r="C74" s="7">
        <f t="shared" ref="C74:M74" si="27">+C64+C72</f>
        <v>811214303</v>
      </c>
      <c r="D74" s="6">
        <f t="shared" si="27"/>
        <v>449192692</v>
      </c>
      <c r="E74" s="7">
        <f t="shared" si="27"/>
        <v>396400820</v>
      </c>
      <c r="F74" s="6">
        <f t="shared" si="27"/>
        <v>27476310</v>
      </c>
      <c r="G74" s="7">
        <f t="shared" si="27"/>
        <v>27677491</v>
      </c>
      <c r="H74" s="6">
        <f t="shared" si="27"/>
        <v>275726510</v>
      </c>
      <c r="I74" s="7">
        <f t="shared" si="27"/>
        <v>284994875</v>
      </c>
      <c r="J74" s="6">
        <f t="shared" si="27"/>
        <v>16092496</v>
      </c>
      <c r="K74" s="7">
        <f t="shared" si="27"/>
        <v>-22304022</v>
      </c>
      <c r="L74" s="6">
        <f t="shared" si="27"/>
        <v>75854962</v>
      </c>
      <c r="M74" s="7">
        <f t="shared" si="27"/>
        <v>74744719</v>
      </c>
    </row>
    <row r="75" spans="1:13" ht="16.5" x14ac:dyDescent="0.25">
      <c r="A75" s="1" t="s">
        <v>62</v>
      </c>
      <c r="B75" s="20">
        <f>+B74/C74-1</f>
        <v>-0.36086567867134856</v>
      </c>
      <c r="D75" s="20">
        <f>+D74/E74-1</f>
        <v>0.13317800906668165</v>
      </c>
      <c r="E75" s="20"/>
      <c r="F75" s="20">
        <f>+F74/G74-1</f>
        <v>-7.2687585735282667E-3</v>
      </c>
      <c r="H75" s="20">
        <f>+H74/I74-1</f>
        <v>-3.2521163757769367E-2</v>
      </c>
      <c r="J75" s="20"/>
      <c r="L75" s="20">
        <f>+L74/M74-1</f>
        <v>1.485379856736091E-2</v>
      </c>
    </row>
    <row r="76" spans="1:13" ht="16.5" x14ac:dyDescent="0.25">
      <c r="A76" s="1"/>
      <c r="B76" s="20"/>
      <c r="D76" s="20"/>
      <c r="E76" s="20"/>
    </row>
    <row r="77" spans="1:13" ht="16.5" x14ac:dyDescent="0.25">
      <c r="B77" s="30" t="s">
        <v>2</v>
      </c>
      <c r="C77" s="29"/>
      <c r="D77" s="28" t="s">
        <v>36</v>
      </c>
      <c r="E77" s="29"/>
      <c r="F77" s="28" t="s">
        <v>68</v>
      </c>
      <c r="G77" s="29" t="s">
        <v>68</v>
      </c>
      <c r="H77" s="28" t="s">
        <v>69</v>
      </c>
      <c r="I77" s="29" t="s">
        <v>69</v>
      </c>
      <c r="J77" s="28" t="s">
        <v>70</v>
      </c>
      <c r="K77" s="29" t="s">
        <v>70</v>
      </c>
      <c r="L77" s="28" t="s">
        <v>71</v>
      </c>
      <c r="M77" s="29" t="s">
        <v>71</v>
      </c>
    </row>
    <row r="78" spans="1:13" ht="16.5" x14ac:dyDescent="0.25">
      <c r="A78" s="1" t="s">
        <v>63</v>
      </c>
      <c r="B78" s="21">
        <f>+B58/B56</f>
        <v>0.17261336085822757</v>
      </c>
      <c r="C78" s="20">
        <f t="shared" ref="C78:E78" si="28">+C58/C56</f>
        <v>0.1733002611734667</v>
      </c>
      <c r="D78" s="21">
        <f t="shared" si="28"/>
        <v>0.1494037008452056</v>
      </c>
      <c r="E78" s="20">
        <f t="shared" si="28"/>
        <v>0.14823687134246183</v>
      </c>
      <c r="F78" s="21">
        <f t="shared" ref="F78:M78" si="29">+F58/F56</f>
        <v>0.21964565158186256</v>
      </c>
      <c r="G78" s="22">
        <f t="shared" si="29"/>
        <v>0.21188183479717593</v>
      </c>
      <c r="H78" s="21">
        <f t="shared" si="29"/>
        <v>0.21943074931738613</v>
      </c>
      <c r="I78" s="22">
        <f t="shared" si="29"/>
        <v>0.22687224416604121</v>
      </c>
      <c r="J78" s="21">
        <f t="shared" si="29"/>
        <v>0.32159533313369415</v>
      </c>
      <c r="K78" s="22">
        <f t="shared" si="29"/>
        <v>0.29579394764008643</v>
      </c>
      <c r="L78" s="21">
        <f t="shared" si="29"/>
        <v>0.15650149708668792</v>
      </c>
      <c r="M78" s="22">
        <f t="shared" si="29"/>
        <v>0.16560955928791102</v>
      </c>
    </row>
    <row r="79" spans="1:13" ht="16.5" x14ac:dyDescent="0.25">
      <c r="A79" s="1" t="s">
        <v>64</v>
      </c>
      <c r="B79" s="21">
        <f>+B64/B56</f>
        <v>4.7973648717339411E-2</v>
      </c>
      <c r="C79" s="20">
        <f t="shared" ref="C79:E79" si="30">+C64/C56</f>
        <v>4.5298545044842646E-2</v>
      </c>
      <c r="D79" s="21">
        <f t="shared" si="30"/>
        <v>2.8363696473880994E-2</v>
      </c>
      <c r="E79" s="20">
        <f t="shared" si="30"/>
        <v>2.7655541899538883E-2</v>
      </c>
      <c r="F79" s="21">
        <f t="shared" ref="F79:M79" si="31">+F64/F56</f>
        <v>3.8607158559127407E-2</v>
      </c>
      <c r="G79" s="22">
        <f t="shared" si="31"/>
        <v>4.868530286456945E-2</v>
      </c>
      <c r="H79" s="21">
        <f t="shared" si="31"/>
        <v>3.1783555288198991E-2</v>
      </c>
      <c r="I79" s="22">
        <f t="shared" si="31"/>
        <v>3.8403326297641587E-2</v>
      </c>
      <c r="J79" s="21">
        <f t="shared" si="31"/>
        <v>-1.3662928478540915E-2</v>
      </c>
      <c r="K79" s="22">
        <f t="shared" si="31"/>
        <v>-0.14478638340679506</v>
      </c>
      <c r="L79" s="21">
        <f t="shared" si="31"/>
        <v>1.5764924602077734E-2</v>
      </c>
      <c r="M79" s="22">
        <f t="shared" si="31"/>
        <v>2.2640591748732865E-2</v>
      </c>
    </row>
    <row r="80" spans="1:13" ht="16.5" x14ac:dyDescent="0.25">
      <c r="A80" s="1" t="s">
        <v>65</v>
      </c>
      <c r="B80" s="21">
        <f>+B74/B56</f>
        <v>8.0701973655712994E-2</v>
      </c>
      <c r="C80" s="20">
        <f t="shared" ref="C80:E80" si="32">+C74/C56</f>
        <v>8.1825064725130264E-2</v>
      </c>
      <c r="D80" s="21">
        <f t="shared" si="32"/>
        <v>5.8202114439761275E-2</v>
      </c>
      <c r="E80" s="20">
        <f t="shared" si="32"/>
        <v>6.0374036692029537E-2</v>
      </c>
      <c r="F80" s="21">
        <f t="shared" ref="F80:M80" si="33">+F74/F56</f>
        <v>4.7989705601201589E-2</v>
      </c>
      <c r="G80" s="22">
        <f t="shared" si="33"/>
        <v>5.964019077902856E-2</v>
      </c>
      <c r="H80" s="21">
        <f t="shared" si="33"/>
        <v>5.9538160437714462E-2</v>
      </c>
      <c r="I80" s="22">
        <f t="shared" si="33"/>
        <v>6.874213366905324E-2</v>
      </c>
      <c r="J80" s="21">
        <f t="shared" si="33"/>
        <v>3.9025295442536717E-2</v>
      </c>
      <c r="K80" s="22">
        <f t="shared" si="33"/>
        <v>-0.11086858356223857</v>
      </c>
      <c r="L80" s="21">
        <f t="shared" si="33"/>
        <v>3.8203533082640406E-2</v>
      </c>
      <c r="M80" s="22">
        <f t="shared" si="33"/>
        <v>4.4885478191715275E-2</v>
      </c>
    </row>
    <row r="81" spans="1:13" ht="16.5" x14ac:dyDescent="0.25">
      <c r="A81" s="1" t="s">
        <v>66</v>
      </c>
      <c r="B81" s="21">
        <f>+B70/B56</f>
        <v>2.1804474166633354E-2</v>
      </c>
      <c r="C81" s="20">
        <f t="shared" ref="C81:E81" si="34">+C70/C56</f>
        <v>1.7149581488347457E-2</v>
      </c>
      <c r="D81" s="21">
        <f t="shared" si="34"/>
        <v>1.8338147505440782E-2</v>
      </c>
      <c r="E81" s="20">
        <f t="shared" si="34"/>
        <v>1.9861855805336899E-2</v>
      </c>
      <c r="F81" s="21">
        <f t="shared" ref="F81:M81" si="35">+F70/F56</f>
        <v>1.1794105589613349E-2</v>
      </c>
      <c r="G81" s="22">
        <f t="shared" si="35"/>
        <v>2.4294772265093786E-2</v>
      </c>
      <c r="H81" s="21">
        <f t="shared" si="35"/>
        <v>-1.7282352567370336E-3</v>
      </c>
      <c r="I81" s="22">
        <f t="shared" si="35"/>
        <v>6.4181936100357459E-3</v>
      </c>
      <c r="J81" s="21">
        <f t="shared" si="35"/>
        <v>-1.9037163451909919E-2</v>
      </c>
      <c r="K81" s="22">
        <f t="shared" si="35"/>
        <v>-0.14478638340679506</v>
      </c>
      <c r="L81" s="21">
        <f t="shared" si="35"/>
        <v>1.0234754555571266E-3</v>
      </c>
      <c r="M81" s="22">
        <f t="shared" si="35"/>
        <v>9.8501688820889655E-3</v>
      </c>
    </row>
    <row r="82" spans="1:13" x14ac:dyDescent="0.25">
      <c r="E82" s="4"/>
    </row>
    <row r="83" spans="1:13" ht="16.5" x14ac:dyDescent="0.25">
      <c r="A83" s="1" t="s">
        <v>67</v>
      </c>
      <c r="B83" s="18">
        <f>+B6+B7+B8+B9+B11-B25-B26-B27-B28-B30</f>
        <v>-564140549</v>
      </c>
      <c r="C83" s="12">
        <f t="shared" ref="C83:M83" si="36">+C6+C7+C8+C9+C11-C25-C26-C27-C28-C30</f>
        <v>-561535993</v>
      </c>
      <c r="D83" s="10">
        <f t="shared" si="36"/>
        <v>-6299499</v>
      </c>
      <c r="E83" s="19">
        <f t="shared" si="36"/>
        <v>-2996105</v>
      </c>
      <c r="F83" s="18">
        <f>+F6+F7+F8+F9+F11-F25-F26-F27-F28-F30</f>
        <v>2270836</v>
      </c>
      <c r="G83" s="12">
        <f t="shared" si="36"/>
        <v>-897269</v>
      </c>
      <c r="H83" s="18">
        <f t="shared" si="36"/>
        <v>4710677</v>
      </c>
      <c r="I83" s="12">
        <f t="shared" si="36"/>
        <v>183500188</v>
      </c>
      <c r="J83" s="18">
        <f t="shared" si="36"/>
        <v>-15297649</v>
      </c>
      <c r="K83" s="12">
        <f t="shared" si="36"/>
        <v>3186696</v>
      </c>
      <c r="L83" s="18">
        <f t="shared" si="36"/>
        <v>51572919</v>
      </c>
      <c r="M83" s="12">
        <f t="shared" si="36"/>
        <v>83336273</v>
      </c>
    </row>
    <row r="84" spans="1:13" x14ac:dyDescent="0.25">
      <c r="B84" s="4"/>
      <c r="C84" s="4"/>
      <c r="D84" s="4"/>
      <c r="E84" s="4"/>
    </row>
  </sheetData>
  <mergeCells count="49">
    <mergeCell ref="Z52:AA52"/>
    <mergeCell ref="O51:AA51"/>
    <mergeCell ref="P52:Q52"/>
    <mergeCell ref="R52:S52"/>
    <mergeCell ref="T52:U52"/>
    <mergeCell ref="V52:W52"/>
    <mergeCell ref="X52:Y52"/>
    <mergeCell ref="Z38:AA38"/>
    <mergeCell ref="P44:Q44"/>
    <mergeCell ref="R44:S44"/>
    <mergeCell ref="T44:U44"/>
    <mergeCell ref="V44:W44"/>
    <mergeCell ref="X44:Y44"/>
    <mergeCell ref="Z44:AA44"/>
    <mergeCell ref="P38:Q38"/>
    <mergeCell ref="R38:S38"/>
    <mergeCell ref="T38:U38"/>
    <mergeCell ref="V38:W38"/>
    <mergeCell ref="X38:Y38"/>
    <mergeCell ref="P25:Q25"/>
    <mergeCell ref="R25:S25"/>
    <mergeCell ref="T25:U25"/>
    <mergeCell ref="V25:W25"/>
    <mergeCell ref="X25:Y25"/>
    <mergeCell ref="Z25:AA25"/>
    <mergeCell ref="F4:G4"/>
    <mergeCell ref="H4:I4"/>
    <mergeCell ref="J4:K4"/>
    <mergeCell ref="L4:M4"/>
    <mergeCell ref="F77:G77"/>
    <mergeCell ref="H77:I77"/>
    <mergeCell ref="J77:K77"/>
    <mergeCell ref="L77:M77"/>
    <mergeCell ref="F54:G54"/>
    <mergeCell ref="H54:I54"/>
    <mergeCell ref="J54:K54"/>
    <mergeCell ref="L54:M54"/>
    <mergeCell ref="B77:C77"/>
    <mergeCell ref="D77:E77"/>
    <mergeCell ref="B4:C4"/>
    <mergeCell ref="D4:E4"/>
    <mergeCell ref="B54:C54"/>
    <mergeCell ref="D54:E54"/>
    <mergeCell ref="Z8:AA8"/>
    <mergeCell ref="P8:Q8"/>
    <mergeCell ref="R8:S8"/>
    <mergeCell ref="T8:U8"/>
    <mergeCell ref="V8:W8"/>
    <mergeCell ref="X8:Y8"/>
  </mergeCells>
  <pageMargins left="0.7" right="0.7" top="0.75" bottom="0.75" header="0.3" footer="0.3"/>
  <ignoredErrors>
    <ignoredError sqref="B12:C12 D12 E12 F12:M12 P15:U15 P20:U20 P31 R31:Z3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Supermercados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2024-03-04T14:17:58Z</dcterms:created>
  <dcterms:modified xsi:type="dcterms:W3CDTF">2024-04-02T18:25:04Z</dcterms:modified>
</cp:coreProperties>
</file>