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ropbox\UNAL\ADMINISTRACIÓN FINANCIERA\TALLER FLUJO DE EFECTIVO - MÉTODO INDIRECTO\"/>
    </mc:Choice>
  </mc:AlternateContent>
  <xr:revisionPtr revIDLastSave="0" documentId="13_ncr:1_{ED09CE75-F4A9-40DF-A762-129398C8BC65}" xr6:coauthVersionLast="47" xr6:coauthVersionMax="47" xr10:uidLastSave="{00000000-0000-0000-0000-000000000000}"/>
  <bookViews>
    <workbookView xWindow="-120" yWindow="-120" windowWidth="29040" windowHeight="15840" xr2:uid="{0653BC5E-992C-458D-B998-E78C419C8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1" l="1"/>
  <c r="D82" i="1"/>
  <c r="K50" i="1"/>
  <c r="G87" i="1"/>
  <c r="D64" i="1"/>
  <c r="D69" i="1" s="1"/>
  <c r="D84" i="1" s="1"/>
  <c r="D86" i="1" s="1"/>
  <c r="E64" i="1"/>
  <c r="F64" i="1"/>
  <c r="G64" i="1"/>
  <c r="G84" i="1" s="1"/>
  <c r="G86" i="1" s="1"/>
  <c r="C64" i="1"/>
  <c r="C62" i="1"/>
  <c r="C60" i="1"/>
  <c r="D33" i="1"/>
  <c r="C85" i="1"/>
  <c r="C82" i="1"/>
  <c r="C73" i="1"/>
  <c r="C59" i="1"/>
  <c r="C69" i="1"/>
  <c r="C84" i="1" s="1"/>
  <c r="C86" i="1" s="1"/>
  <c r="D85" i="1"/>
  <c r="E85" i="1"/>
  <c r="F85" i="1"/>
  <c r="G85" i="1"/>
  <c r="E82" i="1"/>
  <c r="F82" i="1"/>
  <c r="G82" i="1"/>
  <c r="D80" i="1"/>
  <c r="E80" i="1"/>
  <c r="F80" i="1"/>
  <c r="G80" i="1"/>
  <c r="D81" i="1"/>
  <c r="E81" i="1"/>
  <c r="F81" i="1"/>
  <c r="G81" i="1"/>
  <c r="C81" i="1"/>
  <c r="C80" i="1"/>
  <c r="D79" i="1"/>
  <c r="E79" i="1"/>
  <c r="F79" i="1"/>
  <c r="G79" i="1"/>
  <c r="C79" i="1"/>
  <c r="D78" i="1"/>
  <c r="E78" i="1"/>
  <c r="F78" i="1"/>
  <c r="G78" i="1"/>
  <c r="C78" i="1"/>
  <c r="D77" i="1"/>
  <c r="E77" i="1"/>
  <c r="F77" i="1"/>
  <c r="G77" i="1"/>
  <c r="C77" i="1"/>
  <c r="D76" i="1"/>
  <c r="E76" i="1"/>
  <c r="F76" i="1"/>
  <c r="G76" i="1"/>
  <c r="C76" i="1"/>
  <c r="D75" i="1"/>
  <c r="E75" i="1"/>
  <c r="F75" i="1"/>
  <c r="G75" i="1"/>
  <c r="C75" i="1"/>
  <c r="D74" i="1"/>
  <c r="E74" i="1"/>
  <c r="F74" i="1"/>
  <c r="G74" i="1"/>
  <c r="C74" i="1"/>
  <c r="D73" i="1"/>
  <c r="E73" i="1"/>
  <c r="F73" i="1"/>
  <c r="G73" i="1"/>
  <c r="D71" i="1"/>
  <c r="E71" i="1"/>
  <c r="F71" i="1"/>
  <c r="G71" i="1"/>
  <c r="D72" i="1"/>
  <c r="E72" i="1"/>
  <c r="F72" i="1"/>
  <c r="G72" i="1"/>
  <c r="C72" i="1"/>
  <c r="C71" i="1"/>
  <c r="D70" i="1"/>
  <c r="E70" i="1"/>
  <c r="F70" i="1"/>
  <c r="G70" i="1"/>
  <c r="C70" i="1"/>
  <c r="E69" i="1"/>
  <c r="E84" i="1" s="1"/>
  <c r="E86" i="1" s="1"/>
  <c r="F69" i="1"/>
  <c r="F84" i="1" s="1"/>
  <c r="F86" i="1" s="1"/>
  <c r="D68" i="1"/>
  <c r="E68" i="1"/>
  <c r="F68" i="1"/>
  <c r="G68" i="1"/>
  <c r="C68" i="1"/>
  <c r="D67" i="1"/>
  <c r="E67" i="1"/>
  <c r="F67" i="1"/>
  <c r="G67" i="1"/>
  <c r="C67" i="1"/>
  <c r="D66" i="1"/>
  <c r="E66" i="1"/>
  <c r="F66" i="1"/>
  <c r="G66" i="1"/>
  <c r="C66" i="1"/>
  <c r="D65" i="1"/>
  <c r="E65" i="1"/>
  <c r="F65" i="1"/>
  <c r="G65" i="1"/>
  <c r="C65" i="1"/>
  <c r="D63" i="1"/>
  <c r="E63" i="1"/>
  <c r="F63" i="1"/>
  <c r="G63" i="1"/>
  <c r="C63" i="1"/>
  <c r="D62" i="1"/>
  <c r="E62" i="1"/>
  <c r="F62" i="1"/>
  <c r="G62" i="1"/>
  <c r="D61" i="1"/>
  <c r="E61" i="1"/>
  <c r="F61" i="1"/>
  <c r="G61" i="1"/>
  <c r="C61" i="1"/>
  <c r="D60" i="1"/>
  <c r="E60" i="1"/>
  <c r="F60" i="1"/>
  <c r="G60" i="1"/>
  <c r="D59" i="1"/>
  <c r="E59" i="1"/>
  <c r="F59" i="1"/>
  <c r="G59" i="1"/>
  <c r="D58" i="1"/>
  <c r="E58" i="1"/>
  <c r="F58" i="1"/>
  <c r="G58" i="1"/>
  <c r="C58" i="1"/>
  <c r="D57" i="1"/>
  <c r="E57" i="1"/>
  <c r="F57" i="1"/>
  <c r="G57" i="1"/>
  <c r="C57" i="1"/>
  <c r="D56" i="1"/>
  <c r="E56" i="1"/>
  <c r="F56" i="1"/>
  <c r="G56" i="1"/>
  <c r="C56" i="1"/>
  <c r="D55" i="1"/>
  <c r="E55" i="1"/>
  <c r="F55" i="1"/>
  <c r="G55" i="1"/>
  <c r="C55" i="1"/>
  <c r="G38" i="1"/>
  <c r="F38" i="1"/>
  <c r="E38" i="1"/>
  <c r="D38" i="1"/>
  <c r="C38" i="1"/>
  <c r="B38" i="1"/>
  <c r="G31" i="1"/>
  <c r="F31" i="1"/>
  <c r="E31" i="1"/>
  <c r="D31" i="1"/>
  <c r="C31" i="1"/>
  <c r="B31" i="1"/>
  <c r="G25" i="1"/>
  <c r="F25" i="1"/>
  <c r="E25" i="1"/>
  <c r="D25" i="1"/>
  <c r="C25" i="1"/>
  <c r="B25" i="1"/>
  <c r="G22" i="1"/>
  <c r="G26" i="1" s="1"/>
  <c r="F22" i="1"/>
  <c r="F26" i="1" s="1"/>
  <c r="E22" i="1"/>
  <c r="E26" i="1" s="1"/>
  <c r="D22" i="1"/>
  <c r="C22" i="1"/>
  <c r="C26" i="1" s="1"/>
  <c r="B22" i="1"/>
  <c r="B26" i="1" s="1"/>
  <c r="B32" i="1" s="1"/>
  <c r="G14" i="1"/>
  <c r="F14" i="1"/>
  <c r="E14" i="1"/>
  <c r="D14" i="1"/>
  <c r="C14" i="1"/>
  <c r="B14" i="1"/>
  <c r="G9" i="1"/>
  <c r="G15" i="1" s="1"/>
  <c r="F9" i="1"/>
  <c r="F15" i="1" s="1"/>
  <c r="E9" i="1"/>
  <c r="D9" i="1"/>
  <c r="D15" i="1" s="1"/>
  <c r="C9" i="1"/>
  <c r="B9" i="1"/>
  <c r="E87" i="1" l="1"/>
  <c r="F87" i="1"/>
  <c r="D87" i="1"/>
  <c r="C87" i="1"/>
  <c r="B15" i="1"/>
  <c r="B33" i="1" s="1"/>
  <c r="E15" i="1"/>
  <c r="E33" i="1" s="1"/>
  <c r="D26" i="1"/>
  <c r="B43" i="1"/>
  <c r="G43" i="1"/>
  <c r="F33" i="1"/>
  <c r="G33" i="1"/>
  <c r="C43" i="1"/>
  <c r="D43" i="1"/>
  <c r="G46" i="1"/>
  <c r="E43" i="1"/>
  <c r="F43" i="1"/>
  <c r="C15" i="1"/>
  <c r="B46" i="1" l="1"/>
  <c r="B48" i="1" s="1"/>
  <c r="E46" i="1"/>
  <c r="E48" i="1" s="1"/>
  <c r="C33" i="1"/>
  <c r="G48" i="1"/>
  <c r="F46" i="1"/>
  <c r="F48" i="1" s="1"/>
  <c r="C46" i="1"/>
  <c r="C48" i="1" s="1"/>
  <c r="D46" i="1"/>
  <c r="D48" i="1" s="1"/>
</calcChain>
</file>

<file path=xl/sharedStrings.xml><?xml version="1.0" encoding="utf-8"?>
<sst xmlns="http://schemas.openxmlformats.org/spreadsheetml/2006/main" count="93" uniqueCount="92">
  <si>
    <t>DISTRIBUIDORA DOÑA ELENA SA (Pastelería Santa Elena)</t>
  </si>
  <si>
    <t>Nit</t>
  </si>
  <si>
    <t>C1081 - Elaboración de productos de panadería</t>
  </si>
  <si>
    <t>Cifras en miles de pesos</t>
  </si>
  <si>
    <t>Efectivo y equivalentes</t>
  </si>
  <si>
    <t>Cuentas comerciales por cobrar</t>
  </si>
  <si>
    <t>Inventarios corrientes</t>
  </si>
  <si>
    <t>Otros activos no financieros corrientes</t>
  </si>
  <si>
    <t>Activos corrientes totales</t>
  </si>
  <si>
    <t>Propiedades, planta y equipo</t>
  </si>
  <si>
    <t>Activos intangibles distintos de la plusvalía</t>
  </si>
  <si>
    <t xml:space="preserve">Activos por impuestos diferidos </t>
  </si>
  <si>
    <t>Otros activos financieros no corrientes</t>
  </si>
  <si>
    <t>Total de activos no corrientes</t>
  </si>
  <si>
    <t>Total de activos</t>
  </si>
  <si>
    <t>Provisiones corrientes por beneficios a los empleados</t>
  </si>
  <si>
    <t>Otras provisiones corrientes</t>
  </si>
  <si>
    <t>Cuentas por pagar comerciales</t>
  </si>
  <si>
    <t>Pasivos por impuestos corrientes</t>
  </si>
  <si>
    <t>Otros pasivos financieros corrientes</t>
  </si>
  <si>
    <t>Otros pasivos no financieros corrientes</t>
  </si>
  <si>
    <t>Pasivos corrientes totales</t>
  </si>
  <si>
    <t>Pasivo por impuestos diferidos</t>
  </si>
  <si>
    <t>Otros pasivos financieros no corrientes</t>
  </si>
  <si>
    <t>Total de pasivos no corrientes</t>
  </si>
  <si>
    <t>Total pasivos</t>
  </si>
  <si>
    <t>Capital emitido</t>
  </si>
  <si>
    <t>Superavit por revaluación</t>
  </si>
  <si>
    <t>Otras reservas</t>
  </si>
  <si>
    <t>Ganancias acumuladas</t>
  </si>
  <si>
    <t>Patrimonio total</t>
  </si>
  <si>
    <t>Total de patrimonio y pasivos</t>
  </si>
  <si>
    <t>Ingresos de actividades ordinarias</t>
  </si>
  <si>
    <t>Costo de ventas</t>
  </si>
  <si>
    <t>Ganancia bruta</t>
  </si>
  <si>
    <t>Otros ingresos</t>
  </si>
  <si>
    <t>Gastos de ventas</t>
  </si>
  <si>
    <t>Gastos de administración</t>
  </si>
  <si>
    <t>Otros gastos</t>
  </si>
  <si>
    <t>Ganancia (pérdida) por actividades de operación</t>
  </si>
  <si>
    <t>Ingresos financieros</t>
  </si>
  <si>
    <t>Costos financieros</t>
  </si>
  <si>
    <t>Ganancia (pérdida), antes de impuestos</t>
  </si>
  <si>
    <t xml:space="preserve">Ingreso (gasto) por impuestos </t>
  </si>
  <si>
    <t>Ganancia (pérdida)</t>
  </si>
  <si>
    <t>Total CxC corrientes vencidas (más de 90 días)</t>
  </si>
  <si>
    <t>Depreciación y Amortización</t>
  </si>
  <si>
    <t>Notas a los Estados Financieros</t>
  </si>
  <si>
    <t>Utilidad Neta</t>
  </si>
  <si>
    <t>+ Depreciación y Amortización</t>
  </si>
  <si>
    <t>- Ingresos Financieros</t>
  </si>
  <si>
    <t>+ Costo Financiero</t>
  </si>
  <si>
    <t>Generación Interna de Fondos (GIF)</t>
  </si>
  <si>
    <t>Δ CxC</t>
  </si>
  <si>
    <t>Δ Inventarios</t>
  </si>
  <si>
    <t>Δ CxP</t>
  </si>
  <si>
    <t>Δ Otros activos no financieros corrientes</t>
  </si>
  <si>
    <t>Δ Otros Activos corrientes</t>
  </si>
  <si>
    <t>Δ KTNO</t>
  </si>
  <si>
    <t>Δ Otros Pasivos corrientes</t>
  </si>
  <si>
    <t>Δ Provisiones corrientes por beneficios a los empleados</t>
  </si>
  <si>
    <t>Δ Otras provisiones corrientes</t>
  </si>
  <si>
    <t>Δ Pasivos por impuestos corrientes</t>
  </si>
  <si>
    <t>Δ Otros pasivos no financieros corrientes</t>
  </si>
  <si>
    <t>Δ Otros Pasivos no corrientes</t>
  </si>
  <si>
    <t>Δ Pasivo por impuestos diferidos</t>
  </si>
  <si>
    <t>Efectivo generado por Operación - EGO (a)</t>
  </si>
  <si>
    <t>Δ CAPEX (Capital Expenditure)</t>
  </si>
  <si>
    <t>Δ Activos Fijos</t>
  </si>
  <si>
    <t>Δ Otros Activos no corrientes</t>
  </si>
  <si>
    <t xml:space="preserve">Δ Activos por impuestos diferidos </t>
  </si>
  <si>
    <t>Δ Otros activos financieros no corrientes</t>
  </si>
  <si>
    <t>Flujo de Efectivo generado por Inversiones (b)</t>
  </si>
  <si>
    <t>Δ Deudas financieras de corto y largo plazo</t>
  </si>
  <si>
    <t>Δ Otros pasivos financieros corrientes</t>
  </si>
  <si>
    <t>Δ Otros pasivos financieros no corrientes</t>
  </si>
  <si>
    <t>Aportes de capital accionario</t>
  </si>
  <si>
    <t>Δ Capital emitido</t>
  </si>
  <si>
    <t>Δ Superavit por revaluación</t>
  </si>
  <si>
    <t>Δ Otras reservas</t>
  </si>
  <si>
    <t>- Dividendos</t>
  </si>
  <si>
    <t>- Costo Financiero</t>
  </si>
  <si>
    <t>+ Ingresos Financieros</t>
  </si>
  <si>
    <t>Flujo de Efectivo generado por el Financiamiento ©</t>
  </si>
  <si>
    <t>Intereses generados por Pasivos</t>
  </si>
  <si>
    <t>Intereses ganados por Activos</t>
  </si>
  <si>
    <t>Flujo de Efectivo = (a) + (b) + (c)</t>
  </si>
  <si>
    <t>Saldo inicial de caja</t>
  </si>
  <si>
    <t>Saldo final de caja</t>
  </si>
  <si>
    <t>Deudas fiscales y sociales (espontáneos)</t>
  </si>
  <si>
    <t>Inversiones o desinversiones en CAPEX (tener en cuenta las Depreciaciones y Amortizaciones)</t>
  </si>
  <si>
    <t>Ganancias acumuladas anteriores + Utilidad Neta actual - Ganancias acumuladas actuales - Aumentos Reservas u Otras Reservas período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</si>
</sst>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164" formatCode="_(* #,##0.00_);_(* \(#,##0.00\);_(* &quot;-&quot;??_);_(@_)"/>
    <numFmt numFmtId="165" formatCode="_(* #,##0_);_(* \(#,##0\);_(* &quot;-&quot;??_);_(@_)"/>
    <numFmt numFmtId="166" formatCode="0.0%"/>
  </numFmts>
  <fonts count="8" x14ac:knownFonts="1">
    <font>
      <sz val="11"/>
      <color theme="1"/>
      <name val="Aptos Narrow"/>
      <family val="2"/>
      <scheme val="minor"/>
    </font>
    <font>
      <sz val="8"/>
      <color indexed="8"/>
      <name val="Arial"/>
      <family val="2"/>
    </font>
    <font>
      <b/>
      <sz val="12"/>
      <name val="Franklin Gothic Book"/>
      <family val="2"/>
    </font>
    <font>
      <sz val="12"/>
      <name val="Franklin Gothic Book"/>
      <family val="2"/>
    </font>
    <font>
      <sz val="12"/>
      <color theme="9" tint="-0.499984740745262"/>
      <name val="Franklin Gothic Book"/>
      <family val="2"/>
    </font>
    <font>
      <b/>
      <sz val="12"/>
      <color theme="1"/>
      <name val="Franklin Gothic Book"/>
      <family val="2"/>
    </font>
    <font>
      <sz val="12"/>
      <color theme="7" tint="-0.249977111117893"/>
      <name val="Franklin Gothic Book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165" fontId="2" fillId="0" borderId="0" xfId="1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165" fontId="3" fillId="0" borderId="0" xfId="1" applyNumberFormat="1" applyFont="1" applyBorder="1" applyAlignment="1">
      <alignment vertical="center"/>
    </xf>
    <xf numFmtId="6" fontId="4" fillId="2" borderId="1" xfId="0" applyNumberFormat="1" applyFont="1" applyFill="1" applyBorder="1" applyAlignment="1">
      <alignment horizontal="center" vertical="center"/>
    </xf>
    <xf numFmtId="6" fontId="5" fillId="0" borderId="2" xfId="0" applyNumberFormat="1" applyFont="1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6" fontId="5" fillId="0" borderId="0" xfId="0" applyNumberFormat="1" applyFont="1" applyAlignment="1">
      <alignment horizontal="center" vertical="center"/>
    </xf>
    <xf numFmtId="165" fontId="3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6" fillId="0" borderId="0" xfId="1" applyNumberFormat="1" applyFont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6" fontId="4" fillId="3" borderId="1" xfId="0" applyNumberFormat="1" applyFont="1" applyFill="1" applyBorder="1" applyAlignment="1">
      <alignment horizontal="center" vertical="center"/>
    </xf>
    <xf numFmtId="6" fontId="5" fillId="3" borderId="2" xfId="0" applyNumberFormat="1" applyFont="1" applyFill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165" fontId="2" fillId="0" borderId="3" xfId="1" applyNumberFormat="1" applyFont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165" fontId="3" fillId="0" borderId="3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165" fontId="2" fillId="0" borderId="3" xfId="1" applyNumberFormat="1" applyFont="1" applyFill="1" applyBorder="1" applyAlignment="1">
      <alignment horizontal="right" vertical="center"/>
    </xf>
    <xf numFmtId="165" fontId="3" fillId="0" borderId="0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9" fontId="0" fillId="0" borderId="0" xfId="2" applyFont="1"/>
    <xf numFmtId="9" fontId="0" fillId="0" borderId="0" xfId="0" applyNumberFormat="1"/>
    <xf numFmtId="166" fontId="0" fillId="0" borderId="0" xfId="2" applyNumberFormat="1" applyFont="1"/>
  </cellXfs>
  <cellStyles count="3">
    <cellStyle name="Comma 28" xfId="1" xr:uid="{5105053E-F01B-463E-B63C-1065C94E53F1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BFF9-A576-47DC-923E-AB29F7AC7F51}">
  <dimension ref="A1:O88"/>
  <sheetViews>
    <sheetView tabSelected="1" zoomScaleNormal="100" workbookViewId="0"/>
  </sheetViews>
  <sheetFormatPr baseColWidth="10" defaultRowHeight="15" x14ac:dyDescent="0.25"/>
  <cols>
    <col min="1" max="1" width="53" customWidth="1"/>
    <col min="2" max="7" width="17.5703125" style="2" customWidth="1"/>
  </cols>
  <sheetData>
    <row r="1" spans="1:7" ht="16.5" x14ac:dyDescent="0.25">
      <c r="A1" s="1" t="s">
        <v>0</v>
      </c>
      <c r="C1" s="3" t="s">
        <v>1</v>
      </c>
      <c r="D1" s="3">
        <v>890929455</v>
      </c>
    </row>
    <row r="2" spans="1:7" ht="16.5" x14ac:dyDescent="0.25">
      <c r="A2" s="1" t="s">
        <v>2</v>
      </c>
    </row>
    <row r="3" spans="1:7" ht="16.5" x14ac:dyDescent="0.25">
      <c r="A3" s="1" t="s">
        <v>3</v>
      </c>
    </row>
    <row r="4" spans="1:7" ht="16.5" x14ac:dyDescent="0.25">
      <c r="A4" s="1"/>
      <c r="B4" s="4">
        <v>2018</v>
      </c>
      <c r="C4" s="4">
        <v>2019</v>
      </c>
      <c r="D4" s="4">
        <v>2020</v>
      </c>
      <c r="E4" s="4">
        <v>2021</v>
      </c>
      <c r="F4" s="4">
        <v>2022</v>
      </c>
      <c r="G4" s="4">
        <v>2023</v>
      </c>
    </row>
    <row r="5" spans="1:7" ht="16.5" x14ac:dyDescent="0.25">
      <c r="A5" s="5" t="s">
        <v>4</v>
      </c>
      <c r="B5" s="6">
        <v>338545</v>
      </c>
      <c r="C5" s="6">
        <v>345503</v>
      </c>
      <c r="D5" s="6">
        <v>880521</v>
      </c>
      <c r="E5" s="6">
        <v>1007711</v>
      </c>
      <c r="F5" s="6">
        <v>661886</v>
      </c>
      <c r="G5" s="6">
        <v>216208</v>
      </c>
    </row>
    <row r="6" spans="1:7" ht="16.5" x14ac:dyDescent="0.25">
      <c r="A6" s="15" t="s">
        <v>5</v>
      </c>
      <c r="B6" s="6">
        <v>919235</v>
      </c>
      <c r="C6" s="6">
        <v>1205502</v>
      </c>
      <c r="D6" s="6">
        <v>1386040</v>
      </c>
      <c r="E6" s="6">
        <v>968555</v>
      </c>
      <c r="F6" s="6">
        <v>1168909</v>
      </c>
      <c r="G6" s="6">
        <v>3421288</v>
      </c>
    </row>
    <row r="7" spans="1:7" ht="16.5" x14ac:dyDescent="0.25">
      <c r="A7" s="15" t="s">
        <v>6</v>
      </c>
      <c r="B7" s="6">
        <v>708288</v>
      </c>
      <c r="C7" s="6">
        <v>651842</v>
      </c>
      <c r="D7" s="6">
        <v>533786</v>
      </c>
      <c r="E7" s="6">
        <v>838359</v>
      </c>
      <c r="F7" s="6">
        <v>1220993</v>
      </c>
      <c r="G7" s="6">
        <v>1233663</v>
      </c>
    </row>
    <row r="8" spans="1:7" ht="16.5" x14ac:dyDescent="0.25">
      <c r="A8" s="15" t="s">
        <v>7</v>
      </c>
      <c r="B8" s="6">
        <v>14833</v>
      </c>
      <c r="C8" s="6">
        <v>30290</v>
      </c>
      <c r="D8" s="6">
        <v>36912</v>
      </c>
      <c r="E8" s="6">
        <v>65627</v>
      </c>
      <c r="F8" s="6">
        <v>42241</v>
      </c>
      <c r="G8" s="6">
        <v>44550</v>
      </c>
    </row>
    <row r="9" spans="1:7" ht="16.5" x14ac:dyDescent="0.25">
      <c r="A9" s="16" t="s">
        <v>8</v>
      </c>
      <c r="B9" s="7">
        <f>SUM(B5:B8)</f>
        <v>1980901</v>
      </c>
      <c r="C9" s="7">
        <f t="shared" ref="C9:G9" si="0">SUM(C5:C8)</f>
        <v>2233137</v>
      </c>
      <c r="D9" s="7">
        <f t="shared" si="0"/>
        <v>2837259</v>
      </c>
      <c r="E9" s="7">
        <f t="shared" si="0"/>
        <v>2880252</v>
      </c>
      <c r="F9" s="7">
        <f t="shared" si="0"/>
        <v>3094029</v>
      </c>
      <c r="G9" s="7">
        <f t="shared" si="0"/>
        <v>4915709</v>
      </c>
    </row>
    <row r="10" spans="1:7" ht="16.5" x14ac:dyDescent="0.25">
      <c r="A10" s="15" t="s">
        <v>9</v>
      </c>
      <c r="B10" s="6">
        <v>2389464</v>
      </c>
      <c r="C10" s="6">
        <v>2198191</v>
      </c>
      <c r="D10" s="6">
        <v>2026474</v>
      </c>
      <c r="E10" s="6">
        <v>1941842</v>
      </c>
      <c r="F10" s="6">
        <v>2661960</v>
      </c>
      <c r="G10" s="6">
        <v>2570100</v>
      </c>
    </row>
    <row r="11" spans="1:7" ht="16.5" x14ac:dyDescent="0.25">
      <c r="A11" s="15" t="s">
        <v>10</v>
      </c>
      <c r="B11" s="6">
        <v>8124</v>
      </c>
      <c r="C11" s="6">
        <v>0</v>
      </c>
      <c r="D11" s="6"/>
      <c r="E11" s="6"/>
      <c r="F11" s="6"/>
      <c r="G11" s="6"/>
    </row>
    <row r="12" spans="1:7" ht="16.5" x14ac:dyDescent="0.25">
      <c r="A12" s="15" t="s">
        <v>11</v>
      </c>
      <c r="B12" s="6">
        <v>267575</v>
      </c>
      <c r="C12" s="6">
        <v>68300</v>
      </c>
      <c r="D12" s="6">
        <v>223123</v>
      </c>
      <c r="E12" s="6">
        <v>92777</v>
      </c>
      <c r="F12" s="6">
        <v>9888</v>
      </c>
      <c r="G12" s="6">
        <v>26528</v>
      </c>
    </row>
    <row r="13" spans="1:7" ht="16.5" x14ac:dyDescent="0.25">
      <c r="A13" s="15" t="s">
        <v>12</v>
      </c>
      <c r="B13" s="6">
        <v>41794</v>
      </c>
      <c r="C13" s="6">
        <v>41794</v>
      </c>
      <c r="D13" s="6">
        <v>41794</v>
      </c>
      <c r="E13" s="6">
        <v>41794</v>
      </c>
      <c r="F13" s="6">
        <v>41794</v>
      </c>
      <c r="G13" s="6">
        <v>41795</v>
      </c>
    </row>
    <row r="14" spans="1:7" ht="16.5" x14ac:dyDescent="0.25">
      <c r="A14" s="16" t="s">
        <v>13</v>
      </c>
      <c r="B14" s="7">
        <f>SUM(B10:B13)</f>
        <v>2706957</v>
      </c>
      <c r="C14" s="7">
        <f t="shared" ref="C14:G14" si="1">SUM(C10:C13)</f>
        <v>2308285</v>
      </c>
      <c r="D14" s="7">
        <f t="shared" si="1"/>
        <v>2291391</v>
      </c>
      <c r="E14" s="7">
        <f t="shared" si="1"/>
        <v>2076413</v>
      </c>
      <c r="F14" s="7">
        <f t="shared" si="1"/>
        <v>2713642</v>
      </c>
      <c r="G14" s="7">
        <f t="shared" si="1"/>
        <v>2638423</v>
      </c>
    </row>
    <row r="15" spans="1:7" ht="16.5" x14ac:dyDescent="0.25">
      <c r="A15" s="16" t="s">
        <v>14</v>
      </c>
      <c r="B15" s="7">
        <f>+B9+B14</f>
        <v>4687858</v>
      </c>
      <c r="C15" s="7">
        <f t="shared" ref="C15:G15" si="2">+C9+C14</f>
        <v>4541422</v>
      </c>
      <c r="D15" s="7">
        <f t="shared" si="2"/>
        <v>5128650</v>
      </c>
      <c r="E15" s="7">
        <f t="shared" si="2"/>
        <v>4956665</v>
      </c>
      <c r="F15" s="7">
        <f t="shared" si="2"/>
        <v>5807671</v>
      </c>
      <c r="G15" s="7">
        <f t="shared" si="2"/>
        <v>7554132</v>
      </c>
    </row>
    <row r="16" spans="1:7" ht="16.5" x14ac:dyDescent="0.25">
      <c r="A16" s="15" t="s">
        <v>15</v>
      </c>
      <c r="B16" s="6">
        <v>345902</v>
      </c>
      <c r="C16" s="6">
        <v>326774</v>
      </c>
      <c r="D16" s="6">
        <v>250144</v>
      </c>
      <c r="E16" s="6">
        <v>356219</v>
      </c>
      <c r="F16" s="6">
        <v>340226</v>
      </c>
      <c r="G16" s="6">
        <v>230628</v>
      </c>
    </row>
    <row r="17" spans="1:9" ht="16.5" x14ac:dyDescent="0.25">
      <c r="A17" s="15" t="s">
        <v>16</v>
      </c>
      <c r="B17" s="6"/>
      <c r="C17" s="6">
        <v>43630</v>
      </c>
      <c r="D17" s="6">
        <v>52000</v>
      </c>
      <c r="E17" s="6">
        <v>76087</v>
      </c>
      <c r="F17" s="6">
        <v>28249</v>
      </c>
      <c r="G17" s="6">
        <v>9922</v>
      </c>
    </row>
    <row r="18" spans="1:9" ht="16.5" x14ac:dyDescent="0.25">
      <c r="A18" s="15" t="s">
        <v>17</v>
      </c>
      <c r="B18" s="6">
        <v>1502778</v>
      </c>
      <c r="C18" s="6">
        <v>1447607</v>
      </c>
      <c r="D18" s="6">
        <v>1528338</v>
      </c>
      <c r="E18" s="6">
        <v>1667545</v>
      </c>
      <c r="F18" s="6">
        <v>2306970</v>
      </c>
      <c r="G18" s="6">
        <v>2938407</v>
      </c>
    </row>
    <row r="19" spans="1:9" ht="16.5" x14ac:dyDescent="0.25">
      <c r="A19" s="15" t="s">
        <v>18</v>
      </c>
      <c r="B19" s="6">
        <v>400462</v>
      </c>
      <c r="C19" s="6">
        <v>411511</v>
      </c>
      <c r="D19" s="6">
        <v>981</v>
      </c>
      <c r="E19" s="6">
        <v>113419</v>
      </c>
      <c r="F19" s="6">
        <v>464852</v>
      </c>
      <c r="G19" s="6">
        <v>794874</v>
      </c>
    </row>
    <row r="20" spans="1:9" ht="16.5" x14ac:dyDescent="0.25">
      <c r="A20" s="15" t="s">
        <v>19</v>
      </c>
      <c r="B20" s="6">
        <v>154118</v>
      </c>
      <c r="C20" s="6">
        <v>198984</v>
      </c>
      <c r="D20" s="6">
        <v>252951</v>
      </c>
      <c r="E20" s="6">
        <v>75927</v>
      </c>
      <c r="F20" s="6">
        <v>102172</v>
      </c>
      <c r="G20" s="6">
        <v>334073</v>
      </c>
    </row>
    <row r="21" spans="1:9" ht="16.5" x14ac:dyDescent="0.25">
      <c r="A21" s="15" t="s">
        <v>20</v>
      </c>
      <c r="B21" s="6">
        <v>1330</v>
      </c>
      <c r="C21" s="6">
        <v>14250</v>
      </c>
      <c r="D21" s="6">
        <v>3204</v>
      </c>
      <c r="E21" s="6">
        <v>11475</v>
      </c>
      <c r="F21" s="6">
        <v>8558</v>
      </c>
      <c r="G21" s="6">
        <v>272021</v>
      </c>
    </row>
    <row r="22" spans="1:9" ht="16.5" x14ac:dyDescent="0.25">
      <c r="A22" s="16" t="s">
        <v>21</v>
      </c>
      <c r="B22" s="7">
        <f>SUM(B16:B21)</f>
        <v>2404590</v>
      </c>
      <c r="C22" s="7">
        <f t="shared" ref="C22:G22" si="3">SUM(C16:C21)</f>
        <v>2442756</v>
      </c>
      <c r="D22" s="7">
        <f t="shared" si="3"/>
        <v>2087618</v>
      </c>
      <c r="E22" s="7">
        <f t="shared" si="3"/>
        <v>2300672</v>
      </c>
      <c r="F22" s="7">
        <f t="shared" si="3"/>
        <v>3251027</v>
      </c>
      <c r="G22" s="7">
        <f t="shared" si="3"/>
        <v>4579925</v>
      </c>
    </row>
    <row r="23" spans="1:9" ht="16.5" x14ac:dyDescent="0.25">
      <c r="A23" s="15" t="s">
        <v>22</v>
      </c>
      <c r="B23" s="6">
        <v>457430</v>
      </c>
      <c r="C23" s="6">
        <v>293468</v>
      </c>
      <c r="D23" s="6">
        <v>425715</v>
      </c>
      <c r="E23" s="6">
        <v>480141</v>
      </c>
      <c r="F23" s="6">
        <v>399845</v>
      </c>
      <c r="G23" s="6">
        <v>388299</v>
      </c>
    </row>
    <row r="24" spans="1:9" ht="16.5" x14ac:dyDescent="0.25">
      <c r="A24" s="15" t="s">
        <v>23</v>
      </c>
      <c r="B24" s="6">
        <v>1172414</v>
      </c>
      <c r="C24" s="6">
        <v>911251</v>
      </c>
      <c r="D24" s="6">
        <v>1828456</v>
      </c>
      <c r="E24" s="6">
        <v>1152944</v>
      </c>
      <c r="F24" s="6">
        <v>1235169</v>
      </c>
      <c r="G24" s="6">
        <v>1490239</v>
      </c>
    </row>
    <row r="25" spans="1:9" ht="16.5" x14ac:dyDescent="0.25">
      <c r="A25" s="16" t="s">
        <v>24</v>
      </c>
      <c r="B25" s="7">
        <f>SUM(B23:B24)</f>
        <v>1629844</v>
      </c>
      <c r="C25" s="7">
        <f t="shared" ref="C25:G25" si="4">SUM(C23:C24)</f>
        <v>1204719</v>
      </c>
      <c r="D25" s="7">
        <f t="shared" si="4"/>
        <v>2254171</v>
      </c>
      <c r="E25" s="7">
        <f t="shared" si="4"/>
        <v>1633085</v>
      </c>
      <c r="F25" s="7">
        <f t="shared" si="4"/>
        <v>1635014</v>
      </c>
      <c r="G25" s="7">
        <f t="shared" si="4"/>
        <v>1878538</v>
      </c>
      <c r="I25" s="29"/>
    </row>
    <row r="26" spans="1:9" ht="16.5" x14ac:dyDescent="0.25">
      <c r="A26" s="16" t="s">
        <v>25</v>
      </c>
      <c r="B26" s="7">
        <f>+B22+B25</f>
        <v>4034434</v>
      </c>
      <c r="C26" s="7">
        <f t="shared" ref="C26:G26" si="5">+C22+C25</f>
        <v>3647475</v>
      </c>
      <c r="D26" s="7">
        <f t="shared" si="5"/>
        <v>4341789</v>
      </c>
      <c r="E26" s="7">
        <f t="shared" si="5"/>
        <v>3933757</v>
      </c>
      <c r="F26" s="7">
        <f t="shared" si="5"/>
        <v>4886041</v>
      </c>
      <c r="G26" s="7">
        <f t="shared" si="5"/>
        <v>6458463</v>
      </c>
    </row>
    <row r="27" spans="1:9" ht="16.5" x14ac:dyDescent="0.25">
      <c r="A27" s="15" t="s">
        <v>26</v>
      </c>
      <c r="B27" s="6">
        <v>90000</v>
      </c>
      <c r="C27" s="6">
        <v>90000</v>
      </c>
      <c r="D27" s="6">
        <v>90000</v>
      </c>
      <c r="E27" s="6">
        <v>90000</v>
      </c>
      <c r="F27" s="6">
        <v>90000</v>
      </c>
      <c r="G27" s="6">
        <v>90000</v>
      </c>
    </row>
    <row r="28" spans="1:9" ht="16.5" x14ac:dyDescent="0.25">
      <c r="A28" s="15" t="s">
        <v>27</v>
      </c>
      <c r="B28" s="6">
        <v>247449</v>
      </c>
      <c r="C28" s="6">
        <v>247449</v>
      </c>
      <c r="D28" s="6">
        <v>247449</v>
      </c>
      <c r="E28" s="6">
        <v>247449</v>
      </c>
      <c r="F28" s="6">
        <v>247449</v>
      </c>
      <c r="G28" s="6">
        <v>247449</v>
      </c>
    </row>
    <row r="29" spans="1:9" ht="16.5" x14ac:dyDescent="0.25">
      <c r="A29" s="15" t="s">
        <v>28</v>
      </c>
      <c r="B29" s="6">
        <v>50000</v>
      </c>
      <c r="C29" s="6">
        <v>50000</v>
      </c>
      <c r="D29" s="6">
        <v>50000</v>
      </c>
      <c r="E29" s="6">
        <v>50000</v>
      </c>
      <c r="F29" s="6">
        <v>50000</v>
      </c>
      <c r="G29" s="6">
        <v>50000</v>
      </c>
    </row>
    <row r="30" spans="1:9" ht="16.5" x14ac:dyDescent="0.25">
      <c r="A30" s="15" t="s">
        <v>29</v>
      </c>
      <c r="B30" s="6">
        <v>265975</v>
      </c>
      <c r="C30" s="6">
        <v>506498</v>
      </c>
      <c r="D30" s="6">
        <v>399412</v>
      </c>
      <c r="E30" s="6">
        <v>635459</v>
      </c>
      <c r="F30" s="6">
        <v>534181</v>
      </c>
      <c r="G30" s="6">
        <v>708220</v>
      </c>
    </row>
    <row r="31" spans="1:9" ht="16.5" x14ac:dyDescent="0.25">
      <c r="A31" s="1" t="s">
        <v>30</v>
      </c>
      <c r="B31" s="7">
        <f>SUM(B27:B30)</f>
        <v>653424</v>
      </c>
      <c r="C31" s="7">
        <f t="shared" ref="C31:G31" si="6">SUM(C27:C30)</f>
        <v>893947</v>
      </c>
      <c r="D31" s="7">
        <f t="shared" si="6"/>
        <v>786861</v>
      </c>
      <c r="E31" s="7">
        <f t="shared" si="6"/>
        <v>1022908</v>
      </c>
      <c r="F31" s="7">
        <f t="shared" si="6"/>
        <v>921630</v>
      </c>
      <c r="G31" s="7">
        <f t="shared" si="6"/>
        <v>1095669</v>
      </c>
    </row>
    <row r="32" spans="1:9" ht="16.5" x14ac:dyDescent="0.25">
      <c r="A32" s="1" t="s">
        <v>31</v>
      </c>
      <c r="B32" s="7">
        <f>+B26+B31</f>
        <v>4687858</v>
      </c>
      <c r="C32" s="7">
        <v>4541422</v>
      </c>
      <c r="D32" s="7">
        <v>5128650</v>
      </c>
      <c r="E32" s="7">
        <v>4956665</v>
      </c>
      <c r="F32" s="7">
        <v>5807671</v>
      </c>
      <c r="G32" s="7">
        <v>7554132</v>
      </c>
    </row>
    <row r="33" spans="1:15" x14ac:dyDescent="0.25">
      <c r="B33" s="2" t="b">
        <f>+B32=B15</f>
        <v>1</v>
      </c>
      <c r="C33" s="2" t="b">
        <f t="shared" ref="C33:G33" si="7">+C32=C15</f>
        <v>1</v>
      </c>
      <c r="D33" s="2" t="b">
        <f>+D32=D15</f>
        <v>1</v>
      </c>
      <c r="E33" s="2" t="b">
        <f t="shared" si="7"/>
        <v>1</v>
      </c>
      <c r="F33" s="2" t="b">
        <f t="shared" si="7"/>
        <v>1</v>
      </c>
      <c r="G33" s="2" t="b">
        <f t="shared" si="7"/>
        <v>1</v>
      </c>
    </row>
    <row r="34" spans="1:15" x14ac:dyDescent="0.25">
      <c r="B34" s="8"/>
      <c r="C34" s="8"/>
      <c r="D34" s="8"/>
      <c r="E34" s="8"/>
      <c r="F34" s="8"/>
      <c r="G34" s="8"/>
    </row>
    <row r="35" spans="1:15" ht="16.5" x14ac:dyDescent="0.25">
      <c r="A35" s="5"/>
      <c r="B35" s="4">
        <v>2018</v>
      </c>
      <c r="C35" s="4">
        <v>2019</v>
      </c>
      <c r="D35" s="4">
        <v>2020</v>
      </c>
      <c r="E35" s="4">
        <v>2021</v>
      </c>
      <c r="F35" s="4">
        <v>2022</v>
      </c>
      <c r="G35" s="4">
        <v>2023</v>
      </c>
    </row>
    <row r="36" spans="1:15" ht="16.5" x14ac:dyDescent="0.25">
      <c r="A36" s="5" t="s">
        <v>32</v>
      </c>
      <c r="B36" s="6">
        <v>17348296</v>
      </c>
      <c r="C36" s="6">
        <v>18153210</v>
      </c>
      <c r="D36" s="6">
        <v>11068991</v>
      </c>
      <c r="E36" s="6">
        <v>17812192</v>
      </c>
      <c r="F36" s="6">
        <v>24231203</v>
      </c>
      <c r="G36" s="6">
        <v>20975187</v>
      </c>
    </row>
    <row r="37" spans="1:15" ht="16.5" x14ac:dyDescent="0.25">
      <c r="A37" s="5" t="s">
        <v>33</v>
      </c>
      <c r="B37" s="6">
        <v>9228072</v>
      </c>
      <c r="C37" s="6">
        <v>9499088</v>
      </c>
      <c r="D37" s="6">
        <v>5919821</v>
      </c>
      <c r="E37" s="6">
        <v>9221895</v>
      </c>
      <c r="F37" s="6">
        <v>13789517</v>
      </c>
      <c r="G37" s="6">
        <v>13181759</v>
      </c>
    </row>
    <row r="38" spans="1:15" ht="16.5" x14ac:dyDescent="0.25">
      <c r="A38" s="1" t="s">
        <v>34</v>
      </c>
      <c r="B38" s="7">
        <f>+B36-B37</f>
        <v>8120224</v>
      </c>
      <c r="C38" s="7">
        <f t="shared" ref="C38:G38" si="8">+C36-C37</f>
        <v>8654122</v>
      </c>
      <c r="D38" s="7">
        <f t="shared" si="8"/>
        <v>5149170</v>
      </c>
      <c r="E38" s="7">
        <f t="shared" si="8"/>
        <v>8590297</v>
      </c>
      <c r="F38" s="7">
        <f t="shared" si="8"/>
        <v>10441686</v>
      </c>
      <c r="G38" s="7">
        <f t="shared" si="8"/>
        <v>7793428</v>
      </c>
    </row>
    <row r="39" spans="1:15" ht="16.5" x14ac:dyDescent="0.25">
      <c r="A39" s="5" t="s">
        <v>35</v>
      </c>
      <c r="B39" s="6">
        <v>172327</v>
      </c>
      <c r="C39" s="6">
        <v>150609</v>
      </c>
      <c r="D39" s="6">
        <v>528408</v>
      </c>
      <c r="E39" s="6">
        <v>435585</v>
      </c>
      <c r="F39" s="6">
        <v>402284</v>
      </c>
      <c r="G39" s="6">
        <v>623291</v>
      </c>
    </row>
    <row r="40" spans="1:15" ht="16.5" x14ac:dyDescent="0.25">
      <c r="A40" s="5" t="s">
        <v>36</v>
      </c>
      <c r="B40" s="6">
        <v>4819044</v>
      </c>
      <c r="C40" s="6">
        <v>5119509</v>
      </c>
      <c r="D40" s="6">
        <v>3633479</v>
      </c>
      <c r="E40" s="6">
        <v>5391907</v>
      </c>
      <c r="F40" s="6">
        <v>6911513</v>
      </c>
      <c r="G40" s="6">
        <v>4210176</v>
      </c>
    </row>
    <row r="41" spans="1:15" ht="16.5" x14ac:dyDescent="0.25">
      <c r="A41" s="5" t="s">
        <v>37</v>
      </c>
      <c r="B41" s="6">
        <v>2831169</v>
      </c>
      <c r="C41" s="6">
        <v>2761557</v>
      </c>
      <c r="D41" s="6">
        <v>1855375</v>
      </c>
      <c r="E41" s="6">
        <v>2640630</v>
      </c>
      <c r="F41" s="6">
        <v>3275805</v>
      </c>
      <c r="G41" s="6">
        <v>3222850</v>
      </c>
    </row>
    <row r="42" spans="1:15" ht="16.5" x14ac:dyDescent="0.25">
      <c r="A42" s="5" t="s">
        <v>38</v>
      </c>
      <c r="B42" s="6">
        <v>140727</v>
      </c>
      <c r="C42" s="6">
        <v>140699</v>
      </c>
      <c r="D42" s="6">
        <v>90434</v>
      </c>
      <c r="E42" s="6">
        <v>198826</v>
      </c>
      <c r="F42" s="6">
        <v>214571</v>
      </c>
      <c r="G42" s="6">
        <v>147999</v>
      </c>
    </row>
    <row r="43" spans="1:15" ht="16.5" x14ac:dyDescent="0.25">
      <c r="A43" s="1" t="s">
        <v>39</v>
      </c>
      <c r="B43" s="7">
        <f>+B38+B39-B40-B41-B42</f>
        <v>501611</v>
      </c>
      <c r="C43" s="7">
        <f t="shared" ref="C43:G43" si="9">+C38+C39-C40-C41-C42</f>
        <v>782966</v>
      </c>
      <c r="D43" s="7">
        <f t="shared" si="9"/>
        <v>98290</v>
      </c>
      <c r="E43" s="7">
        <f t="shared" si="9"/>
        <v>794519</v>
      </c>
      <c r="F43" s="7">
        <f t="shared" si="9"/>
        <v>442081</v>
      </c>
      <c r="G43" s="7">
        <f t="shared" si="9"/>
        <v>835694</v>
      </c>
    </row>
    <row r="44" spans="1:15" ht="16.5" x14ac:dyDescent="0.25">
      <c r="A44" s="15" t="s">
        <v>40</v>
      </c>
      <c r="B44" s="6">
        <v>826</v>
      </c>
      <c r="C44" s="6">
        <v>985</v>
      </c>
      <c r="D44" s="6">
        <v>640</v>
      </c>
      <c r="E44" s="6">
        <v>429</v>
      </c>
      <c r="F44" s="6">
        <v>4482</v>
      </c>
      <c r="G44" s="6">
        <v>7647</v>
      </c>
    </row>
    <row r="45" spans="1:15" ht="16.5" x14ac:dyDescent="0.25">
      <c r="A45" s="15" t="s">
        <v>41</v>
      </c>
      <c r="B45" s="6">
        <v>284415</v>
      </c>
      <c r="C45" s="6">
        <v>308838</v>
      </c>
      <c r="D45" s="6">
        <v>228112</v>
      </c>
      <c r="E45" s="6">
        <v>272365</v>
      </c>
      <c r="F45" s="6">
        <v>362001</v>
      </c>
      <c r="G45" s="6">
        <v>453185</v>
      </c>
    </row>
    <row r="46" spans="1:15" ht="16.5" x14ac:dyDescent="0.25">
      <c r="A46" s="16" t="s">
        <v>42</v>
      </c>
      <c r="B46" s="7">
        <f>+B43+B44-B45</f>
        <v>218022</v>
      </c>
      <c r="C46" s="7">
        <f t="shared" ref="C46:G46" si="10">+C43+C44-C45</f>
        <v>475113</v>
      </c>
      <c r="D46" s="7">
        <f t="shared" si="10"/>
        <v>-129182</v>
      </c>
      <c r="E46" s="7">
        <f t="shared" si="10"/>
        <v>522583</v>
      </c>
      <c r="F46" s="7">
        <f t="shared" si="10"/>
        <v>84562</v>
      </c>
      <c r="G46" s="7">
        <f t="shared" si="10"/>
        <v>390156</v>
      </c>
    </row>
    <row r="47" spans="1:15" ht="16.5" x14ac:dyDescent="0.25">
      <c r="A47" s="15" t="s">
        <v>43</v>
      </c>
      <c r="B47" s="6">
        <v>113221</v>
      </c>
      <c r="C47" s="6">
        <v>154590</v>
      </c>
      <c r="D47" s="6">
        <v>-22096</v>
      </c>
      <c r="E47" s="6">
        <v>231465</v>
      </c>
      <c r="F47" s="6">
        <v>65840</v>
      </c>
      <c r="G47" s="6">
        <v>156117</v>
      </c>
    </row>
    <row r="48" spans="1:15" ht="16.5" x14ac:dyDescent="0.25">
      <c r="A48" s="16" t="s">
        <v>44</v>
      </c>
      <c r="B48" s="7">
        <f>+B46-B47</f>
        <v>104801</v>
      </c>
      <c r="C48" s="7">
        <f t="shared" ref="C48:G48" si="11">+C46-C47</f>
        <v>320523</v>
      </c>
      <c r="D48" s="7">
        <f t="shared" si="11"/>
        <v>-107086</v>
      </c>
      <c r="E48" s="7">
        <f t="shared" si="11"/>
        <v>291118</v>
      </c>
      <c r="F48" s="7">
        <f t="shared" si="11"/>
        <v>18722</v>
      </c>
      <c r="G48" s="7">
        <f t="shared" si="11"/>
        <v>234039</v>
      </c>
      <c r="H48" s="31"/>
      <c r="I48" s="31"/>
      <c r="J48" s="31"/>
      <c r="K48" s="31"/>
      <c r="L48" s="31"/>
      <c r="M48" s="31"/>
      <c r="N48" s="31"/>
      <c r="O48" s="31"/>
    </row>
    <row r="49" spans="1:12" ht="16.5" x14ac:dyDescent="0.25">
      <c r="A49" s="16"/>
      <c r="B49" s="9"/>
      <c r="C49" s="9"/>
      <c r="D49" s="9"/>
      <c r="E49" s="9"/>
      <c r="F49" s="9"/>
      <c r="G49" s="9"/>
    </row>
    <row r="50" spans="1:12" ht="16.5" x14ac:dyDescent="0.25">
      <c r="A50" s="16" t="s">
        <v>45</v>
      </c>
      <c r="B50" s="9"/>
      <c r="C50" s="9"/>
      <c r="D50" s="6">
        <v>0</v>
      </c>
      <c r="E50" s="6">
        <v>0</v>
      </c>
      <c r="F50" s="6">
        <v>0</v>
      </c>
      <c r="G50" s="6">
        <v>2249726</v>
      </c>
      <c r="H50" s="5" t="s">
        <v>47</v>
      </c>
      <c r="K50" s="29">
        <f>+G50/G6</f>
        <v>0.65756697477675075</v>
      </c>
      <c r="L50" s="30"/>
    </row>
    <row r="51" spans="1:12" ht="16.5" x14ac:dyDescent="0.25">
      <c r="A51" s="16"/>
      <c r="B51" s="9"/>
      <c r="C51" s="9"/>
      <c r="D51" s="9"/>
      <c r="E51" s="9"/>
      <c r="F51" s="9"/>
      <c r="G51" s="9"/>
    </row>
    <row r="52" spans="1:12" ht="16.5" x14ac:dyDescent="0.25">
      <c r="A52" s="16" t="s">
        <v>46</v>
      </c>
      <c r="B52" s="6">
        <v>337583</v>
      </c>
      <c r="C52" s="6">
        <v>243277</v>
      </c>
      <c r="D52" s="6">
        <v>248125</v>
      </c>
      <c r="E52" s="6">
        <v>240405</v>
      </c>
      <c r="F52" s="6">
        <v>271275</v>
      </c>
      <c r="G52" s="6">
        <v>360515</v>
      </c>
      <c r="H52" s="5" t="s">
        <v>47</v>
      </c>
    </row>
    <row r="54" spans="1:12" ht="16.5" x14ac:dyDescent="0.25">
      <c r="C54" s="4">
        <v>2019</v>
      </c>
      <c r="D54" s="4">
        <v>2020</v>
      </c>
      <c r="E54" s="4">
        <v>2021</v>
      </c>
      <c r="F54" s="4">
        <v>2022</v>
      </c>
      <c r="G54" s="4">
        <v>2023</v>
      </c>
    </row>
    <row r="55" spans="1:12" ht="16.5" x14ac:dyDescent="0.25">
      <c r="B55" s="1" t="s">
        <v>48</v>
      </c>
      <c r="C55" s="7">
        <f>+C48</f>
        <v>320523</v>
      </c>
      <c r="D55" s="7">
        <f t="shared" ref="D55:G55" si="12">+D48</f>
        <v>-107086</v>
      </c>
      <c r="E55" s="7">
        <f t="shared" si="12"/>
        <v>291118</v>
      </c>
      <c r="F55" s="7">
        <f t="shared" si="12"/>
        <v>18722</v>
      </c>
      <c r="G55" s="7">
        <f t="shared" si="12"/>
        <v>234039</v>
      </c>
    </row>
    <row r="56" spans="1:12" ht="16.5" x14ac:dyDescent="0.25">
      <c r="B56" s="11" t="s">
        <v>49</v>
      </c>
      <c r="C56" s="6">
        <f>+C52</f>
        <v>243277</v>
      </c>
      <c r="D56" s="6">
        <f t="shared" ref="D56:G56" si="13">+D52</f>
        <v>248125</v>
      </c>
      <c r="E56" s="6">
        <f t="shared" si="13"/>
        <v>240405</v>
      </c>
      <c r="F56" s="6">
        <f t="shared" si="13"/>
        <v>271275</v>
      </c>
      <c r="G56" s="6">
        <f t="shared" si="13"/>
        <v>360515</v>
      </c>
    </row>
    <row r="57" spans="1:12" ht="16.5" x14ac:dyDescent="0.25">
      <c r="B57" s="13" t="s">
        <v>50</v>
      </c>
      <c r="C57" s="6">
        <f>-C44</f>
        <v>-985</v>
      </c>
      <c r="D57" s="6">
        <f t="shared" ref="D57:G57" si="14">-D44</f>
        <v>-640</v>
      </c>
      <c r="E57" s="6">
        <f t="shared" si="14"/>
        <v>-429</v>
      </c>
      <c r="F57" s="6">
        <f t="shared" si="14"/>
        <v>-4482</v>
      </c>
      <c r="G57" s="6">
        <f t="shared" si="14"/>
        <v>-7647</v>
      </c>
    </row>
    <row r="58" spans="1:12" ht="16.5" x14ac:dyDescent="0.25">
      <c r="B58" s="13" t="s">
        <v>51</v>
      </c>
      <c r="C58" s="6">
        <f>+C45</f>
        <v>308838</v>
      </c>
      <c r="D58" s="6">
        <f t="shared" ref="D58:G58" si="15">+D45</f>
        <v>228112</v>
      </c>
      <c r="E58" s="6">
        <f t="shared" si="15"/>
        <v>272365</v>
      </c>
      <c r="F58" s="6">
        <f t="shared" si="15"/>
        <v>362001</v>
      </c>
      <c r="G58" s="6">
        <f t="shared" si="15"/>
        <v>453185</v>
      </c>
    </row>
    <row r="59" spans="1:12" ht="16.5" x14ac:dyDescent="0.25">
      <c r="B59" s="1" t="s">
        <v>52</v>
      </c>
      <c r="C59" s="7">
        <f>SUM(C55:C58)</f>
        <v>871653</v>
      </c>
      <c r="D59" s="7">
        <f t="shared" ref="D59:G59" si="16">SUM(D55:D58)</f>
        <v>368511</v>
      </c>
      <c r="E59" s="7">
        <f t="shared" si="16"/>
        <v>803459</v>
      </c>
      <c r="F59" s="7">
        <f t="shared" si="16"/>
        <v>647516</v>
      </c>
      <c r="G59" s="18">
        <f t="shared" si="16"/>
        <v>1040092</v>
      </c>
    </row>
    <row r="60" spans="1:12" ht="16.5" x14ac:dyDescent="0.25">
      <c r="A60" s="26" t="s">
        <v>58</v>
      </c>
      <c r="B60" s="5" t="s">
        <v>53</v>
      </c>
      <c r="C60" s="6">
        <f>+B6-C6</f>
        <v>-286267</v>
      </c>
      <c r="D60" s="6">
        <f t="shared" ref="D60:G60" si="17">+C6-D6</f>
        <v>-180538</v>
      </c>
      <c r="E60" s="6">
        <f t="shared" si="17"/>
        <v>417485</v>
      </c>
      <c r="F60" s="6">
        <f t="shared" si="17"/>
        <v>-200354</v>
      </c>
      <c r="G60" s="17">
        <f t="shared" si="17"/>
        <v>-2252379</v>
      </c>
    </row>
    <row r="61" spans="1:12" ht="16.5" x14ac:dyDescent="0.25">
      <c r="A61" s="26"/>
      <c r="B61" s="5" t="s">
        <v>54</v>
      </c>
      <c r="C61" s="6">
        <f>+B7-C7</f>
        <v>56446</v>
      </c>
      <c r="D61" s="6">
        <f t="shared" ref="D61:G61" si="18">+C7-D7</f>
        <v>118056</v>
      </c>
      <c r="E61" s="6">
        <f t="shared" si="18"/>
        <v>-304573</v>
      </c>
      <c r="F61" s="6">
        <f t="shared" si="18"/>
        <v>-382634</v>
      </c>
      <c r="G61" s="6">
        <f t="shared" si="18"/>
        <v>-12670</v>
      </c>
    </row>
    <row r="62" spans="1:12" ht="16.5" x14ac:dyDescent="0.25">
      <c r="A62" s="26"/>
      <c r="B62" s="5" t="s">
        <v>55</v>
      </c>
      <c r="C62" s="6">
        <f>+C18-B18</f>
        <v>-55171</v>
      </c>
      <c r="D62" s="6">
        <f t="shared" ref="D62:G62" si="19">+D18-C18</f>
        <v>80731</v>
      </c>
      <c r="E62" s="6">
        <f t="shared" si="19"/>
        <v>139207</v>
      </c>
      <c r="F62" s="17">
        <f t="shared" si="19"/>
        <v>639425</v>
      </c>
      <c r="G62" s="17">
        <f t="shared" si="19"/>
        <v>631437</v>
      </c>
    </row>
    <row r="63" spans="1:12" ht="16.5" x14ac:dyDescent="0.25">
      <c r="A63" s="3" t="s">
        <v>57</v>
      </c>
      <c r="B63" s="5" t="s">
        <v>56</v>
      </c>
      <c r="C63" s="6">
        <f>+B8-C8</f>
        <v>-15457</v>
      </c>
      <c r="D63" s="6">
        <f t="shared" ref="D63:G63" si="20">+C8-D8</f>
        <v>-6622</v>
      </c>
      <c r="E63" s="6">
        <f t="shared" si="20"/>
        <v>-28715</v>
      </c>
      <c r="F63" s="6">
        <f t="shared" si="20"/>
        <v>23386</v>
      </c>
      <c r="G63" s="6">
        <f t="shared" si="20"/>
        <v>-2309</v>
      </c>
    </row>
    <row r="64" spans="1:12" ht="16.5" x14ac:dyDescent="0.25">
      <c r="A64" s="27" t="s">
        <v>59</v>
      </c>
      <c r="B64" s="5" t="s">
        <v>60</v>
      </c>
      <c r="C64" s="6">
        <f>+C16-B16</f>
        <v>-19128</v>
      </c>
      <c r="D64" s="6">
        <f t="shared" ref="D64:G64" si="21">+D16-C16</f>
        <v>-76630</v>
      </c>
      <c r="E64" s="6">
        <f t="shared" si="21"/>
        <v>106075</v>
      </c>
      <c r="F64" s="6">
        <f t="shared" si="21"/>
        <v>-15993</v>
      </c>
      <c r="G64" s="6">
        <f t="shared" si="21"/>
        <v>-109598</v>
      </c>
      <c r="H64" s="25" t="s">
        <v>89</v>
      </c>
    </row>
    <row r="65" spans="1:8" ht="16.5" x14ac:dyDescent="0.25">
      <c r="A65" s="27"/>
      <c r="B65" s="5" t="s">
        <v>61</v>
      </c>
      <c r="C65" s="6">
        <f>+C17-B17</f>
        <v>43630</v>
      </c>
      <c r="D65" s="6">
        <f t="shared" ref="D65:G65" si="22">+D17-C17</f>
        <v>8370</v>
      </c>
      <c r="E65" s="6">
        <f t="shared" si="22"/>
        <v>24087</v>
      </c>
      <c r="F65" s="6">
        <f t="shared" si="22"/>
        <v>-47838</v>
      </c>
      <c r="G65" s="6">
        <f t="shared" si="22"/>
        <v>-18327</v>
      </c>
      <c r="H65" s="25"/>
    </row>
    <row r="66" spans="1:8" ht="16.5" x14ac:dyDescent="0.25">
      <c r="A66" s="27"/>
      <c r="B66" s="5" t="s">
        <v>62</v>
      </c>
      <c r="C66" s="6">
        <f>+C19-B19</f>
        <v>11049</v>
      </c>
      <c r="D66" s="6">
        <f t="shared" ref="D66:G66" si="23">+D19-C19</f>
        <v>-410530</v>
      </c>
      <c r="E66" s="6">
        <f t="shared" si="23"/>
        <v>112438</v>
      </c>
      <c r="F66" s="6">
        <f t="shared" si="23"/>
        <v>351433</v>
      </c>
      <c r="G66" s="6">
        <f t="shared" si="23"/>
        <v>330022</v>
      </c>
      <c r="H66" s="25"/>
    </row>
    <row r="67" spans="1:8" ht="16.5" x14ac:dyDescent="0.25">
      <c r="A67" s="27"/>
      <c r="B67" s="5" t="s">
        <v>63</v>
      </c>
      <c r="C67" s="6">
        <f>+C21-B21</f>
        <v>12920</v>
      </c>
      <c r="D67" s="6">
        <f t="shared" ref="D67:G67" si="24">+D21-C21</f>
        <v>-11046</v>
      </c>
      <c r="E67" s="6">
        <f t="shared" si="24"/>
        <v>8271</v>
      </c>
      <c r="F67" s="6">
        <f t="shared" si="24"/>
        <v>-2917</v>
      </c>
      <c r="G67" s="6">
        <f t="shared" si="24"/>
        <v>263463</v>
      </c>
      <c r="H67" s="25"/>
    </row>
    <row r="68" spans="1:8" ht="16.5" x14ac:dyDescent="0.25">
      <c r="A68" s="3" t="s">
        <v>64</v>
      </c>
      <c r="B68" s="5" t="s">
        <v>65</v>
      </c>
      <c r="C68" s="6">
        <f>+C23-B23</f>
        <v>-163962</v>
      </c>
      <c r="D68" s="6">
        <f t="shared" ref="D68:G68" si="25">+D23-C23</f>
        <v>132247</v>
      </c>
      <c r="E68" s="6">
        <f t="shared" si="25"/>
        <v>54426</v>
      </c>
      <c r="F68" s="6">
        <f t="shared" si="25"/>
        <v>-80296</v>
      </c>
      <c r="G68" s="6">
        <f t="shared" si="25"/>
        <v>-11546</v>
      </c>
      <c r="H68" s="25"/>
    </row>
    <row r="69" spans="1:8" ht="16.5" x14ac:dyDescent="0.25">
      <c r="B69" s="1" t="s">
        <v>66</v>
      </c>
      <c r="C69" s="7">
        <f>SUM(C59:C68)</f>
        <v>455713</v>
      </c>
      <c r="D69" s="7">
        <f t="shared" ref="D69:G69" si="26">SUM(D59:D68)</f>
        <v>22549</v>
      </c>
      <c r="E69" s="18">
        <f t="shared" si="26"/>
        <v>1332160</v>
      </c>
      <c r="F69" s="7">
        <f t="shared" si="26"/>
        <v>931728</v>
      </c>
      <c r="G69" s="18">
        <f>SUM(G59:G68)</f>
        <v>-141815</v>
      </c>
    </row>
    <row r="70" spans="1:8" ht="16.5" x14ac:dyDescent="0.25">
      <c r="A70" s="3" t="s">
        <v>67</v>
      </c>
      <c r="B70" s="5" t="s">
        <v>68</v>
      </c>
      <c r="C70" s="6">
        <f>+B10+B11-C10-C11-C52</f>
        <v>-43880</v>
      </c>
      <c r="D70" s="6">
        <f t="shared" ref="D70:G70" si="27">+C10+C11-D10-D11-D52</f>
        <v>-76408</v>
      </c>
      <c r="E70" s="6">
        <f t="shared" si="27"/>
        <v>-155773</v>
      </c>
      <c r="F70" s="17">
        <f t="shared" si="27"/>
        <v>-991393</v>
      </c>
      <c r="G70" s="17">
        <f t="shared" si="27"/>
        <v>-268655</v>
      </c>
      <c r="H70" s="10" t="s">
        <v>90</v>
      </c>
    </row>
    <row r="71" spans="1:8" ht="16.5" x14ac:dyDescent="0.25">
      <c r="A71" s="28" t="s">
        <v>69</v>
      </c>
      <c r="B71" s="5" t="s">
        <v>70</v>
      </c>
      <c r="C71" s="6">
        <f>+B12-C12</f>
        <v>199275</v>
      </c>
      <c r="D71" s="6">
        <f t="shared" ref="D71:G71" si="28">+C12-D12</f>
        <v>-154823</v>
      </c>
      <c r="E71" s="6">
        <f t="shared" si="28"/>
        <v>130346</v>
      </c>
      <c r="F71" s="6">
        <f t="shared" si="28"/>
        <v>82889</v>
      </c>
      <c r="G71" s="6">
        <f t="shared" si="28"/>
        <v>-16640</v>
      </c>
    </row>
    <row r="72" spans="1:8" ht="16.5" x14ac:dyDescent="0.25">
      <c r="A72" s="28"/>
      <c r="B72" s="5" t="s">
        <v>71</v>
      </c>
      <c r="C72" s="6">
        <f>+B13-C13</f>
        <v>0</v>
      </c>
      <c r="D72" s="6">
        <f t="shared" ref="D72:G72" si="29">+C13-D13</f>
        <v>0</v>
      </c>
      <c r="E72" s="6">
        <f t="shared" si="29"/>
        <v>0</v>
      </c>
      <c r="F72" s="6">
        <f t="shared" si="29"/>
        <v>0</v>
      </c>
      <c r="G72" s="6">
        <f t="shared" si="29"/>
        <v>-1</v>
      </c>
    </row>
    <row r="73" spans="1:8" ht="16.5" x14ac:dyDescent="0.25">
      <c r="B73" s="1" t="s">
        <v>72</v>
      </c>
      <c r="C73" s="7">
        <f>SUM(C70:C72)</f>
        <v>155395</v>
      </c>
      <c r="D73" s="7">
        <f t="shared" ref="D73:G73" si="30">SUM(D70:D72)</f>
        <v>-231231</v>
      </c>
      <c r="E73" s="7">
        <f t="shared" si="30"/>
        <v>-25427</v>
      </c>
      <c r="F73" s="7">
        <f t="shared" si="30"/>
        <v>-908504</v>
      </c>
      <c r="G73" s="7">
        <f t="shared" si="30"/>
        <v>-285296</v>
      </c>
    </row>
    <row r="74" spans="1:8" ht="16.5" x14ac:dyDescent="0.25">
      <c r="A74" s="27" t="s">
        <v>73</v>
      </c>
      <c r="B74" s="5" t="s">
        <v>74</v>
      </c>
      <c r="C74" s="6">
        <f>+C20-B20</f>
        <v>44866</v>
      </c>
      <c r="D74" s="6">
        <f t="shared" ref="D74:G74" si="31">+D20-C20</f>
        <v>53967</v>
      </c>
      <c r="E74" s="6">
        <f t="shared" si="31"/>
        <v>-177024</v>
      </c>
      <c r="F74" s="6">
        <f t="shared" si="31"/>
        <v>26245</v>
      </c>
      <c r="G74" s="6">
        <f t="shared" si="31"/>
        <v>231901</v>
      </c>
    </row>
    <row r="75" spans="1:8" ht="16.5" x14ac:dyDescent="0.25">
      <c r="A75" s="27"/>
      <c r="B75" s="5" t="s">
        <v>75</v>
      </c>
      <c r="C75" s="6">
        <f>+C24-B24</f>
        <v>-261163</v>
      </c>
      <c r="D75" s="17">
        <f t="shared" ref="D75:G75" si="32">+D24-C24</f>
        <v>917205</v>
      </c>
      <c r="E75" s="17">
        <f t="shared" si="32"/>
        <v>-675512</v>
      </c>
      <c r="F75" s="6">
        <f t="shared" si="32"/>
        <v>82225</v>
      </c>
      <c r="G75" s="6">
        <f t="shared" si="32"/>
        <v>255070</v>
      </c>
    </row>
    <row r="76" spans="1:8" ht="16.5" x14ac:dyDescent="0.25">
      <c r="A76" s="27" t="s">
        <v>76</v>
      </c>
      <c r="B76" s="5" t="s">
        <v>77</v>
      </c>
      <c r="C76" s="6">
        <f>+C27-B27</f>
        <v>0</v>
      </c>
      <c r="D76" s="6">
        <f t="shared" ref="D76:G76" si="33">+D27-C27</f>
        <v>0</v>
      </c>
      <c r="E76" s="6">
        <f t="shared" si="33"/>
        <v>0</v>
      </c>
      <c r="F76" s="6">
        <f t="shared" si="33"/>
        <v>0</v>
      </c>
      <c r="G76" s="6">
        <f t="shared" si="33"/>
        <v>0</v>
      </c>
    </row>
    <row r="77" spans="1:8" ht="16.5" x14ac:dyDescent="0.25">
      <c r="A77" s="27"/>
      <c r="B77" s="5" t="s">
        <v>78</v>
      </c>
      <c r="C77" s="6">
        <f>+C28-B28</f>
        <v>0</v>
      </c>
      <c r="D77" s="6">
        <f t="shared" ref="D77:G77" si="34">+D28-C28</f>
        <v>0</v>
      </c>
      <c r="E77" s="6">
        <f t="shared" si="34"/>
        <v>0</v>
      </c>
      <c r="F77" s="6">
        <f t="shared" si="34"/>
        <v>0</v>
      </c>
      <c r="G77" s="6">
        <f t="shared" si="34"/>
        <v>0</v>
      </c>
    </row>
    <row r="78" spans="1:8" ht="16.5" x14ac:dyDescent="0.25">
      <c r="A78" s="27"/>
      <c r="B78" s="5" t="s">
        <v>79</v>
      </c>
      <c r="C78" s="6">
        <f>+C29-B29</f>
        <v>0</v>
      </c>
      <c r="D78" s="6">
        <f t="shared" ref="D78:G78" si="35">+D29-C29</f>
        <v>0</v>
      </c>
      <c r="E78" s="6">
        <f t="shared" si="35"/>
        <v>0</v>
      </c>
      <c r="F78" s="6">
        <f t="shared" si="35"/>
        <v>0</v>
      </c>
      <c r="G78" s="6">
        <f t="shared" si="35"/>
        <v>0</v>
      </c>
    </row>
    <row r="79" spans="1:8" ht="16.5" x14ac:dyDescent="0.25">
      <c r="B79" s="5" t="s">
        <v>80</v>
      </c>
      <c r="C79" s="6">
        <f>-(B30+C48-C30)</f>
        <v>-80000</v>
      </c>
      <c r="D79" s="6">
        <f t="shared" ref="D79:G79" si="36">-(C30+D48-D30)</f>
        <v>0</v>
      </c>
      <c r="E79" s="6">
        <f t="shared" si="36"/>
        <v>-55071</v>
      </c>
      <c r="F79" s="6">
        <f t="shared" si="36"/>
        <v>-120000</v>
      </c>
      <c r="G79" s="6">
        <f t="shared" si="36"/>
        <v>-60000</v>
      </c>
      <c r="H79" s="10" t="s">
        <v>91</v>
      </c>
    </row>
    <row r="80" spans="1:8" ht="16.5" x14ac:dyDescent="0.25">
      <c r="A80" s="12" t="s">
        <v>84</v>
      </c>
      <c r="B80" s="14" t="s">
        <v>81</v>
      </c>
      <c r="C80" s="6">
        <f>-C45</f>
        <v>-308838</v>
      </c>
      <c r="D80" s="6">
        <f t="shared" ref="D80:G80" si="37">-D45</f>
        <v>-228112</v>
      </c>
      <c r="E80" s="6">
        <f t="shared" si="37"/>
        <v>-272365</v>
      </c>
      <c r="F80" s="6">
        <f t="shared" si="37"/>
        <v>-362001</v>
      </c>
      <c r="G80" s="6">
        <f t="shared" si="37"/>
        <v>-453185</v>
      </c>
    </row>
    <row r="81" spans="1:7" ht="16.5" x14ac:dyDescent="0.25">
      <c r="A81" s="12" t="s">
        <v>85</v>
      </c>
      <c r="B81" s="14" t="s">
        <v>82</v>
      </c>
      <c r="C81" s="6">
        <f>+C44</f>
        <v>985</v>
      </c>
      <c r="D81" s="6">
        <f t="shared" ref="D81:G81" si="38">+D44</f>
        <v>640</v>
      </c>
      <c r="E81" s="6">
        <f t="shared" si="38"/>
        <v>429</v>
      </c>
      <c r="F81" s="6">
        <f t="shared" si="38"/>
        <v>4482</v>
      </c>
      <c r="G81" s="6">
        <f t="shared" si="38"/>
        <v>7647</v>
      </c>
    </row>
    <row r="82" spans="1:7" ht="16.5" x14ac:dyDescent="0.25">
      <c r="B82" s="1" t="s">
        <v>83</v>
      </c>
      <c r="C82" s="7">
        <f>SUM(C74:C81)</f>
        <v>-604150</v>
      </c>
      <c r="D82" s="7">
        <f>SUM(D74:D81)</f>
        <v>743700</v>
      </c>
      <c r="E82" s="18">
        <f t="shared" ref="D82:G82" si="39">SUM(E74:E81)</f>
        <v>-1179543</v>
      </c>
      <c r="F82" s="7">
        <f t="shared" si="39"/>
        <v>-369049</v>
      </c>
      <c r="G82" s="7">
        <f t="shared" si="39"/>
        <v>-18567</v>
      </c>
    </row>
    <row r="84" spans="1:7" ht="16.5" x14ac:dyDescent="0.25">
      <c r="A84" s="19" t="s">
        <v>86</v>
      </c>
      <c r="B84" s="20"/>
      <c r="C84" s="7">
        <f>+C69+C73+C82</f>
        <v>6958</v>
      </c>
      <c r="D84" s="7">
        <f t="shared" ref="D84:G84" si="40">+D69+D73+D82</f>
        <v>535018</v>
      </c>
      <c r="E84" s="7">
        <f t="shared" si="40"/>
        <v>127190</v>
      </c>
      <c r="F84" s="7">
        <f t="shared" si="40"/>
        <v>-345825</v>
      </c>
      <c r="G84" s="7">
        <f t="shared" si="40"/>
        <v>-445678</v>
      </c>
    </row>
    <row r="85" spans="1:7" ht="16.5" x14ac:dyDescent="0.25">
      <c r="A85" s="21" t="s">
        <v>87</v>
      </c>
      <c r="B85" s="22"/>
      <c r="C85" s="6">
        <f>+B5</f>
        <v>338545</v>
      </c>
      <c r="D85" s="6">
        <f t="shared" ref="D85:G85" si="41">+C5</f>
        <v>345503</v>
      </c>
      <c r="E85" s="6">
        <f t="shared" si="41"/>
        <v>880521</v>
      </c>
      <c r="F85" s="6">
        <f t="shared" si="41"/>
        <v>1007711</v>
      </c>
      <c r="G85" s="6">
        <f t="shared" si="41"/>
        <v>661886</v>
      </c>
    </row>
    <row r="86" spans="1:7" ht="16.5" x14ac:dyDescent="0.25">
      <c r="A86" s="23" t="s">
        <v>88</v>
      </c>
      <c r="B86" s="24"/>
      <c r="C86" s="7">
        <f>SUM(C84:C85)</f>
        <v>345503</v>
      </c>
      <c r="D86" s="7">
        <f t="shared" ref="D86:G86" si="42">SUM(D84:D85)</f>
        <v>880521</v>
      </c>
      <c r="E86" s="7">
        <f t="shared" si="42"/>
        <v>1007711</v>
      </c>
      <c r="F86" s="7">
        <f t="shared" si="42"/>
        <v>661886</v>
      </c>
      <c r="G86" s="7">
        <f t="shared" si="42"/>
        <v>216208</v>
      </c>
    </row>
    <row r="87" spans="1:7" x14ac:dyDescent="0.25">
      <c r="C87" s="2" t="b">
        <f>+C86=C5</f>
        <v>1</v>
      </c>
      <c r="D87" s="2" t="b">
        <f t="shared" ref="D87:F87" si="43">+D86=D5</f>
        <v>1</v>
      </c>
      <c r="E87" s="2" t="b">
        <f t="shared" si="43"/>
        <v>1</v>
      </c>
      <c r="F87" s="2" t="b">
        <f t="shared" si="43"/>
        <v>1</v>
      </c>
      <c r="G87" s="2" t="b">
        <f>+G86=G5</f>
        <v>1</v>
      </c>
    </row>
    <row r="88" spans="1:7" x14ac:dyDescent="0.25">
      <c r="C88" s="8"/>
      <c r="D88" s="8"/>
      <c r="E88" s="8"/>
      <c r="F88" s="8"/>
      <c r="G88" s="8"/>
    </row>
  </sheetData>
  <mergeCells count="9">
    <mergeCell ref="A84:B84"/>
    <mergeCell ref="A85:B85"/>
    <mergeCell ref="A86:B86"/>
    <mergeCell ref="H64:H68"/>
    <mergeCell ref="A60:A62"/>
    <mergeCell ref="A64:A67"/>
    <mergeCell ref="A71:A72"/>
    <mergeCell ref="A74:A75"/>
    <mergeCell ref="A76:A78"/>
  </mergeCells>
  <pageMargins left="0.7" right="0.7" top="0.75" bottom="0.75" header="0.3" footer="0.3"/>
  <ignoredErrors>
    <ignoredError sqref="B9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2025-02-25T05:02:13Z</dcterms:created>
  <dcterms:modified xsi:type="dcterms:W3CDTF">2025-03-01T21:24:05Z</dcterms:modified>
</cp:coreProperties>
</file>