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Excel\"/>
    </mc:Choice>
  </mc:AlternateContent>
  <xr:revisionPtr revIDLastSave="0" documentId="13_ncr:1_{6C893DCA-EB14-46DF-A46B-559499D284C1}" xr6:coauthVersionLast="47" xr6:coauthVersionMax="47" xr10:uidLastSave="{00000000-0000-0000-0000-000000000000}"/>
  <bookViews>
    <workbookView xWindow="-108" yWindow="-108" windowWidth="23256" windowHeight="12576" xr2:uid="{8F51F55E-6492-41AD-8D55-687CE36D5373}"/>
  </bookViews>
  <sheets>
    <sheet name="Supermerc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1" l="1"/>
  <c r="F74" i="1"/>
  <c r="G74" i="1"/>
  <c r="G80" i="1" s="1"/>
  <c r="H74" i="1"/>
  <c r="H75" i="1" s="1"/>
  <c r="I74" i="1"/>
  <c r="I80" i="1" s="1"/>
  <c r="J74" i="1"/>
  <c r="J80" i="1" s="1"/>
  <c r="K74" i="1"/>
  <c r="L74" i="1"/>
  <c r="M74" i="1"/>
  <c r="F80" i="1"/>
  <c r="K80" i="1"/>
  <c r="L80" i="1"/>
  <c r="M80" i="1"/>
  <c r="F78" i="1"/>
  <c r="G78" i="1"/>
  <c r="H78" i="1"/>
  <c r="I78" i="1"/>
  <c r="J78" i="1"/>
  <c r="K78" i="1"/>
  <c r="L78" i="1"/>
  <c r="M78" i="1"/>
  <c r="F79" i="1"/>
  <c r="G79" i="1"/>
  <c r="H79" i="1"/>
  <c r="I79" i="1"/>
  <c r="J79" i="1"/>
  <c r="K79" i="1"/>
  <c r="L79" i="1"/>
  <c r="M79" i="1"/>
  <c r="F81" i="1"/>
  <c r="G81" i="1"/>
  <c r="H81" i="1"/>
  <c r="I81" i="1"/>
  <c r="J81" i="1"/>
  <c r="K81" i="1"/>
  <c r="L81" i="1"/>
  <c r="M81" i="1"/>
  <c r="G83" i="1"/>
  <c r="H83" i="1"/>
  <c r="I83" i="1"/>
  <c r="J83" i="1"/>
  <c r="K83" i="1"/>
  <c r="L83" i="1"/>
  <c r="M83" i="1"/>
  <c r="D39" i="1"/>
  <c r="E39" i="1"/>
  <c r="F39" i="1"/>
  <c r="G39" i="1"/>
  <c r="H39" i="1"/>
  <c r="I39" i="1"/>
  <c r="J39" i="1"/>
  <c r="J40" i="1" s="1"/>
  <c r="J48" i="1" s="1"/>
  <c r="J49" i="1" s="1"/>
  <c r="K39" i="1"/>
  <c r="L39" i="1"/>
  <c r="M39" i="1"/>
  <c r="C39" i="1"/>
  <c r="B39" i="1"/>
  <c r="F47" i="1"/>
  <c r="G47" i="1"/>
  <c r="H47" i="1"/>
  <c r="I47" i="1"/>
  <c r="J47" i="1"/>
  <c r="K47" i="1"/>
  <c r="L47" i="1"/>
  <c r="M47" i="1"/>
  <c r="M40" i="1"/>
  <c r="I40" i="1"/>
  <c r="I48" i="1" s="1"/>
  <c r="F31" i="1"/>
  <c r="G31" i="1"/>
  <c r="H31" i="1"/>
  <c r="H40" i="1" s="1"/>
  <c r="H48" i="1" s="1"/>
  <c r="H49" i="1" s="1"/>
  <c r="I31" i="1"/>
  <c r="J31" i="1"/>
  <c r="K31" i="1"/>
  <c r="K40" i="1" s="1"/>
  <c r="K48" i="1" s="1"/>
  <c r="L31" i="1"/>
  <c r="M31" i="1"/>
  <c r="F23" i="1"/>
  <c r="F24" i="1" s="1"/>
  <c r="G23" i="1"/>
  <c r="H23" i="1"/>
  <c r="H24" i="1" s="1"/>
  <c r="I23" i="1"/>
  <c r="J23" i="1"/>
  <c r="K23" i="1"/>
  <c r="L23" i="1"/>
  <c r="M23" i="1"/>
  <c r="J24" i="1"/>
  <c r="F12" i="1"/>
  <c r="G12" i="1"/>
  <c r="H12" i="1"/>
  <c r="I12" i="1"/>
  <c r="I24" i="1" s="1"/>
  <c r="J12" i="1"/>
  <c r="K12" i="1"/>
  <c r="K24" i="1" s="1"/>
  <c r="L12" i="1"/>
  <c r="L24" i="1" s="1"/>
  <c r="M12" i="1"/>
  <c r="C83" i="1"/>
  <c r="D83" i="1"/>
  <c r="E83" i="1"/>
  <c r="B83" i="1"/>
  <c r="H80" i="1" l="1"/>
  <c r="F75" i="1"/>
  <c r="L75" i="1"/>
  <c r="K49" i="1"/>
  <c r="M48" i="1"/>
  <c r="G40" i="1"/>
  <c r="G48" i="1" s="1"/>
  <c r="G49" i="1" s="1"/>
  <c r="F40" i="1"/>
  <c r="M24" i="1"/>
  <c r="I49" i="1"/>
  <c r="G24" i="1"/>
  <c r="L40" i="1"/>
  <c r="F48" i="1"/>
  <c r="F49" i="1" s="1"/>
  <c r="L48" i="1"/>
  <c r="L49" i="1" s="1"/>
  <c r="D58" i="1"/>
  <c r="D64" i="1" s="1"/>
  <c r="D68" i="1" s="1"/>
  <c r="D70" i="1" s="1"/>
  <c r="D81" i="1" s="1"/>
  <c r="E58" i="1"/>
  <c r="E64" i="1" s="1"/>
  <c r="E68" i="1" s="1"/>
  <c r="E70" i="1" s="1"/>
  <c r="E81" i="1" s="1"/>
  <c r="C58" i="1"/>
  <c r="C64" i="1" s="1"/>
  <c r="C68" i="1" s="1"/>
  <c r="C70" i="1" s="1"/>
  <c r="C81" i="1" s="1"/>
  <c r="B58" i="1"/>
  <c r="B64" i="1" s="1"/>
  <c r="M49" i="1" l="1"/>
  <c r="C74" i="1"/>
  <c r="C80" i="1" s="1"/>
  <c r="B68" i="1"/>
  <c r="B70" i="1" s="1"/>
  <c r="B81" i="1" s="1"/>
  <c r="B74" i="1"/>
  <c r="E79" i="1"/>
  <c r="D79" i="1"/>
  <c r="D78" i="1"/>
  <c r="E78" i="1"/>
  <c r="C78" i="1"/>
  <c r="C79" i="1"/>
  <c r="B78" i="1"/>
  <c r="E74" i="1"/>
  <c r="E80" i="1" s="1"/>
  <c r="B79" i="1"/>
  <c r="D74" i="1"/>
  <c r="D80" i="1" l="1"/>
  <c r="D75" i="1"/>
  <c r="B80" i="1"/>
  <c r="B75" i="1"/>
  <c r="C47" i="1" l="1"/>
  <c r="D47" i="1"/>
  <c r="E47" i="1"/>
  <c r="E31" i="1"/>
  <c r="D31" i="1"/>
  <c r="B31" i="1"/>
  <c r="E23" i="1"/>
  <c r="D23" i="1"/>
  <c r="C23" i="1"/>
  <c r="B23" i="1"/>
  <c r="E12" i="1"/>
  <c r="D12" i="1"/>
  <c r="B47" i="1"/>
  <c r="C31" i="1"/>
  <c r="C12" i="1"/>
  <c r="B12" i="1"/>
  <c r="D24" i="1" l="1"/>
  <c r="E40" i="1"/>
  <c r="E48" i="1" s="1"/>
  <c r="E24" i="1"/>
  <c r="C40" i="1"/>
  <c r="C48" i="1" s="1"/>
  <c r="D40" i="1"/>
  <c r="D48" i="1" s="1"/>
  <c r="B40" i="1"/>
  <c r="B48" i="1" s="1"/>
  <c r="B24" i="1"/>
  <c r="C24" i="1"/>
  <c r="D49" i="1" l="1"/>
  <c r="E49" i="1"/>
  <c r="B49" i="1"/>
  <c r="C49" i="1"/>
</calcChain>
</file>

<file path=xl/sharedStrings.xml><?xml version="1.0" encoding="utf-8"?>
<sst xmlns="http://schemas.openxmlformats.org/spreadsheetml/2006/main" count="101" uniqueCount="76">
  <si>
    <t>Razón social de la sociedad</t>
  </si>
  <si>
    <t>Periodo</t>
  </si>
  <si>
    <t>D1 SAS</t>
  </si>
  <si>
    <t>G4711 - Comercio al por menor en establecimientos no especializados con surtido compuesto principalmente por alimentos, bebidas (alcohólicas y no alcohólicas) o tabaco</t>
  </si>
  <si>
    <t>Efectivo y equivalentes al efectivo</t>
  </si>
  <si>
    <t>Cuentas comerciales por cobrar</t>
  </si>
  <si>
    <t>Inventarios corrientes</t>
  </si>
  <si>
    <t>Activos por impuestos corrientes</t>
  </si>
  <si>
    <t>Otros activos financieros corrientes</t>
  </si>
  <si>
    <t>Otros activos no financieros corrientes</t>
  </si>
  <si>
    <t>Activos corrientes totales</t>
  </si>
  <si>
    <t>Propiedad de inversión</t>
  </si>
  <si>
    <t>Propiedades, planta y equipo</t>
  </si>
  <si>
    <t>Activos intangibles distintos de la plusvalía</t>
  </si>
  <si>
    <t>Inversiones en subsidiarias, negocios conjuntos y asociadas</t>
  </si>
  <si>
    <t>Cuentas comerciales por cobrar no corrientes</t>
  </si>
  <si>
    <t>Activos por impuestos diferidos</t>
  </si>
  <si>
    <t>Total de activos no corrientes</t>
  </si>
  <si>
    <t>Total de activos</t>
  </si>
  <si>
    <t>Beneficios a los empleados</t>
  </si>
  <si>
    <t>Otras provisiones corrientes</t>
  </si>
  <si>
    <t>Cuentas por pagar comerciales corrientes</t>
  </si>
  <si>
    <t>Pasivos por impuestos corrientes, corriente</t>
  </si>
  <si>
    <t>Otros pasivos financieros corrientes</t>
  </si>
  <si>
    <t>Otros pasivos no financieros corrientes</t>
  </si>
  <si>
    <t>Total de pasivos no corrientes</t>
  </si>
  <si>
    <t>Pasivos corrientes totales</t>
  </si>
  <si>
    <t>Cuentas comerciales por pagar no corrientes</t>
  </si>
  <si>
    <t>Total pasivos</t>
  </si>
  <si>
    <t xml:space="preserve">Capital emitido </t>
  </si>
  <si>
    <t>Prima de emisión</t>
  </si>
  <si>
    <t>Superavit por revaluación</t>
  </si>
  <si>
    <t>Otras reservas</t>
  </si>
  <si>
    <t>Ganancias acumuladas</t>
  </si>
  <si>
    <t>Patrimonio total</t>
  </si>
  <si>
    <t>Total de patrimonio y pasivos</t>
  </si>
  <si>
    <t>SUPERTIENDAS Y DROGUERIAS OLIMPICA S.A</t>
  </si>
  <si>
    <t>Otros activos financieros no corrientes</t>
  </si>
  <si>
    <t xml:space="preserve">Otros activos no financieros no corrientes </t>
  </si>
  <si>
    <t>Beneficios a los empleados no corrientes</t>
  </si>
  <si>
    <t>Otras provisiones no corrientes</t>
  </si>
  <si>
    <t>Pasivo por impuestos diferidos</t>
  </si>
  <si>
    <t>Otros pasivos financieros no corrientes</t>
  </si>
  <si>
    <t>Otras participaciones en el patrimonio</t>
  </si>
  <si>
    <t>Cifran en miles de pesos</t>
  </si>
  <si>
    <t>Ingresos operacionales</t>
  </si>
  <si>
    <t>Costo de ventas</t>
  </si>
  <si>
    <t>Utilidad bruta</t>
  </si>
  <si>
    <t>Otros ingresos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</si>
  <si>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</si>
  <si>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</si>
  <si>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</si>
  <si>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</si>
  <si>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</si>
  <si>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</si>
  <si>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</si>
  <si>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</si>
  <si>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</si>
  <si>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Costos de distribución</t>
  </si>
  <si>
    <t>Participación en las ganancias (pérdidas) de Subsidiarias, asociadas y negocios conjuntos</t>
  </si>
  <si>
    <t>Depreciaciones y Amortizaciones</t>
  </si>
  <si>
    <t>EBITDA</t>
  </si>
  <si>
    <t>ΔEBITDA</t>
  </si>
  <si>
    <t>Margen Bruto</t>
  </si>
  <si>
    <t>Margen Operacional</t>
  </si>
  <si>
    <t>Margen EBITDA</t>
  </si>
  <si>
    <t>Margen Neto</t>
  </si>
  <si>
    <t>KTNO</t>
  </si>
  <si>
    <t>INVERSIONES EURO S.A.</t>
  </si>
  <si>
    <t>CENCOSUD COLOMBIA SA</t>
  </si>
  <si>
    <t>CADENA COMERCIAL OXXO COLOMBIA SAS</t>
  </si>
  <si>
    <t>PRICESMART COLOMBIA S.A.S</t>
  </si>
  <si>
    <t>Plusvalía</t>
  </si>
  <si>
    <t>Activos por impuestos corrientes, no corriente</t>
  </si>
  <si>
    <t>Pasivos por impuestos corrientes, no corriente</t>
  </si>
  <si>
    <t>Otros pasivos no financieros no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</si>
</sst>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 style="thin">
        <color auto="1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auto="1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165" fontId="2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vertical="center"/>
    </xf>
    <xf numFmtId="1" fontId="3" fillId="0" borderId="2" xfId="1" applyNumberFormat="1" applyFont="1" applyBorder="1" applyAlignment="1">
      <alignment horizontal="center" vertical="center"/>
    </xf>
    <xf numFmtId="6" fontId="0" fillId="0" borderId="0" xfId="0" applyNumberFormat="1"/>
    <xf numFmtId="9" fontId="0" fillId="0" borderId="0" xfId="2" applyFont="1"/>
    <xf numFmtId="6" fontId="5" fillId="0" borderId="4" xfId="0" applyNumberFormat="1" applyFont="1" applyBorder="1" applyAlignment="1">
      <alignment horizontal="center" vertical="center"/>
    </xf>
    <xf numFmtId="6" fontId="5" fillId="0" borderId="3" xfId="0" applyNumberFormat="1" applyFont="1" applyBorder="1" applyAlignment="1">
      <alignment horizontal="center" vertical="center"/>
    </xf>
    <xf numFmtId="6" fontId="5" fillId="0" borderId="6" xfId="0" applyNumberFormat="1" applyFont="1" applyBorder="1" applyAlignment="1">
      <alignment horizontal="center" vertical="center"/>
    </xf>
    <xf numFmtId="6" fontId="5" fillId="0" borderId="5" xfId="0" applyNumberFormat="1" applyFont="1" applyBorder="1" applyAlignment="1">
      <alignment horizontal="center" vertical="center"/>
    </xf>
    <xf numFmtId="6" fontId="4" fillId="2" borderId="2" xfId="0" applyNumberFormat="1" applyFont="1" applyFill="1" applyBorder="1" applyAlignment="1">
      <alignment horizontal="center" vertical="center"/>
    </xf>
    <xf numFmtId="6" fontId="4" fillId="2" borderId="7" xfId="0" applyNumberFormat="1" applyFont="1" applyFill="1" applyBorder="1" applyAlignment="1">
      <alignment horizontal="center" vertical="center"/>
    </xf>
    <xf numFmtId="6" fontId="4" fillId="2" borderId="8" xfId="0" applyNumberFormat="1" applyFont="1" applyFill="1" applyBorder="1" applyAlignment="1">
      <alignment horizontal="center" vertical="center"/>
    </xf>
    <xf numFmtId="6" fontId="4" fillId="2" borderId="9" xfId="0" applyNumberFormat="1" applyFont="1" applyFill="1" applyBorder="1" applyAlignment="1">
      <alignment horizontal="center" vertical="center"/>
    </xf>
    <xf numFmtId="1" fontId="3" fillId="0" borderId="8" xfId="1" applyNumberFormat="1" applyFont="1" applyBorder="1" applyAlignment="1">
      <alignment horizontal="center" vertical="center"/>
    </xf>
    <xf numFmtId="0" fontId="0" fillId="0" borderId="10" xfId="0" applyBorder="1"/>
    <xf numFmtId="165" fontId="2" fillId="0" borderId="10" xfId="1" applyNumberFormat="1" applyFont="1" applyFill="1" applyBorder="1" applyAlignment="1">
      <alignment vertical="center"/>
    </xf>
    <xf numFmtId="165" fontId="3" fillId="0" borderId="10" xfId="1" applyNumberFormat="1" applyFont="1" applyFill="1" applyBorder="1" applyAlignment="1">
      <alignment vertical="center"/>
    </xf>
    <xf numFmtId="6" fontId="4" fillId="2" borderId="11" xfId="0" applyNumberFormat="1" applyFont="1" applyFill="1" applyBorder="1" applyAlignment="1">
      <alignment horizontal="center" vertical="center"/>
    </xf>
    <xf numFmtId="6" fontId="4" fillId="2" borderId="1" xfId="0" applyNumberFormat="1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2" fillId="0" borderId="12" xfId="2" applyFont="1" applyFill="1" applyBorder="1" applyAlignment="1">
      <alignment horizontal="center" vertical="center"/>
    </xf>
    <xf numFmtId="9" fontId="2" fillId="0" borderId="10" xfId="2" applyFont="1" applyFill="1" applyBorder="1" applyAlignment="1">
      <alignment horizontal="center" vertical="center"/>
    </xf>
    <xf numFmtId="1" fontId="3" fillId="0" borderId="0" xfId="1" applyNumberFormat="1" applyFont="1" applyBorder="1" applyAlignment="1">
      <alignment horizontal="center" vertical="center"/>
    </xf>
    <xf numFmtId="1" fontId="3" fillId="0" borderId="10" xfId="1" applyNumberFormat="1" applyFont="1" applyBorder="1" applyAlignment="1">
      <alignment horizontal="center" vertical="center"/>
    </xf>
    <xf numFmtId="1" fontId="3" fillId="0" borderId="12" xfId="1" applyNumberFormat="1" applyFont="1" applyBorder="1" applyAlignment="1">
      <alignment horizontal="center" vertical="center"/>
    </xf>
  </cellXfs>
  <cellStyles count="3">
    <cellStyle name="Comma 28" xfId="1" xr:uid="{A7CA1514-1462-4C54-9070-3DC32BCF3074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47E7-7432-4D4C-B4CE-EFF31992E5B3}">
  <dimension ref="A1:M84"/>
  <sheetViews>
    <sheetView tabSelected="1" zoomScale="130" zoomScaleNormal="130" workbookViewId="0"/>
  </sheetViews>
  <sheetFormatPr baseColWidth="10" defaultRowHeight="14.4" x14ac:dyDescent="0.3"/>
  <cols>
    <col min="1" max="1" width="45.109375" customWidth="1"/>
    <col min="2" max="5" width="19.33203125" customWidth="1"/>
    <col min="6" max="13" width="19.5546875" customWidth="1"/>
  </cols>
  <sheetData>
    <row r="1" spans="1:13" ht="16.2" x14ac:dyDescent="0.3">
      <c r="A1" s="1" t="s">
        <v>3</v>
      </c>
    </row>
    <row r="2" spans="1:13" ht="16.2" x14ac:dyDescent="0.3">
      <c r="A2" s="1" t="s">
        <v>44</v>
      </c>
    </row>
    <row r="4" spans="1:13" ht="16.2" x14ac:dyDescent="0.3">
      <c r="A4" s="15"/>
      <c r="B4" s="23" t="s">
        <v>2</v>
      </c>
      <c r="C4" s="24"/>
      <c r="D4" s="23" t="s">
        <v>36</v>
      </c>
      <c r="E4" s="24"/>
      <c r="F4" s="23" t="s">
        <v>68</v>
      </c>
      <c r="G4" s="24" t="s">
        <v>68</v>
      </c>
      <c r="H4" s="23" t="s">
        <v>69</v>
      </c>
      <c r="I4" s="24" t="s">
        <v>69</v>
      </c>
      <c r="J4" s="23" t="s">
        <v>70</v>
      </c>
      <c r="K4" s="24" t="s">
        <v>70</v>
      </c>
      <c r="L4" s="23" t="s">
        <v>71</v>
      </c>
      <c r="M4" s="24" t="s">
        <v>71</v>
      </c>
    </row>
    <row r="5" spans="1:13" ht="16.2" x14ac:dyDescent="0.3">
      <c r="A5" s="16" t="s">
        <v>1</v>
      </c>
      <c r="B5" s="3">
        <v>2022</v>
      </c>
      <c r="C5" s="14">
        <v>2021</v>
      </c>
      <c r="D5" s="3">
        <v>2022</v>
      </c>
      <c r="E5" s="14">
        <v>2021</v>
      </c>
      <c r="F5" s="3">
        <v>2022</v>
      </c>
      <c r="G5" s="14">
        <v>2021</v>
      </c>
      <c r="H5" s="3">
        <v>2022</v>
      </c>
      <c r="I5" s="14">
        <v>2021</v>
      </c>
      <c r="J5" s="3">
        <v>2022</v>
      </c>
      <c r="K5" s="14">
        <v>2021</v>
      </c>
      <c r="L5" s="3">
        <v>2022</v>
      </c>
      <c r="M5" s="14">
        <v>2021</v>
      </c>
    </row>
    <row r="6" spans="1:13" ht="16.2" x14ac:dyDescent="0.3">
      <c r="A6" s="16" t="s">
        <v>4</v>
      </c>
      <c r="B6" s="10">
        <v>655583370</v>
      </c>
      <c r="C6" s="12">
        <v>543488075</v>
      </c>
      <c r="D6" s="10">
        <v>407466579</v>
      </c>
      <c r="E6" s="12">
        <v>370962593</v>
      </c>
      <c r="F6" s="10">
        <v>12880843</v>
      </c>
      <c r="G6" s="12">
        <v>10545832</v>
      </c>
      <c r="H6" s="10">
        <v>104377627</v>
      </c>
      <c r="I6" s="12">
        <v>559798515</v>
      </c>
      <c r="J6" s="10">
        <v>29906231</v>
      </c>
      <c r="K6" s="12">
        <v>32503863</v>
      </c>
      <c r="L6" s="10">
        <v>29360498</v>
      </c>
      <c r="M6" s="12">
        <v>33014328</v>
      </c>
    </row>
    <row r="7" spans="1:13" ht="16.2" x14ac:dyDescent="0.3">
      <c r="A7" s="16" t="s">
        <v>5</v>
      </c>
      <c r="B7" s="10">
        <v>33693387</v>
      </c>
      <c r="C7" s="12">
        <v>98980622</v>
      </c>
      <c r="D7" s="10">
        <v>181447013</v>
      </c>
      <c r="E7" s="12">
        <v>133685615</v>
      </c>
      <c r="F7" s="10">
        <v>6468716</v>
      </c>
      <c r="G7" s="12">
        <v>4636732</v>
      </c>
      <c r="H7" s="10">
        <v>158692468</v>
      </c>
      <c r="I7" s="12">
        <v>149722284</v>
      </c>
      <c r="J7" s="10">
        <v>3565124</v>
      </c>
      <c r="K7" s="12">
        <v>2227290</v>
      </c>
      <c r="L7" s="10">
        <v>6095254</v>
      </c>
      <c r="M7" s="12">
        <v>5542903</v>
      </c>
    </row>
    <row r="8" spans="1:13" ht="16.2" x14ac:dyDescent="0.3">
      <c r="A8" s="16" t="s">
        <v>6</v>
      </c>
      <c r="B8" s="10">
        <v>942611363</v>
      </c>
      <c r="C8" s="12">
        <v>746737194</v>
      </c>
      <c r="D8" s="10">
        <v>1000839200</v>
      </c>
      <c r="E8" s="12">
        <v>846071233</v>
      </c>
      <c r="F8" s="10">
        <v>47504092</v>
      </c>
      <c r="G8" s="12">
        <v>37312486</v>
      </c>
      <c r="H8" s="10">
        <v>650299546</v>
      </c>
      <c r="I8" s="12">
        <v>584395211</v>
      </c>
      <c r="J8" s="10">
        <v>59749586</v>
      </c>
      <c r="K8" s="12">
        <v>17216968</v>
      </c>
      <c r="L8" s="10">
        <v>223109613</v>
      </c>
      <c r="M8" s="12">
        <v>216079710</v>
      </c>
    </row>
    <row r="9" spans="1:13" ht="16.2" x14ac:dyDescent="0.3">
      <c r="A9" s="16" t="s">
        <v>7</v>
      </c>
      <c r="B9" s="10">
        <v>92684228</v>
      </c>
      <c r="C9" s="12">
        <v>172645796</v>
      </c>
      <c r="D9" s="10"/>
      <c r="E9" s="12"/>
      <c r="F9" s="10">
        <v>6889381</v>
      </c>
      <c r="G9" s="12">
        <v>6279579</v>
      </c>
      <c r="H9" s="10">
        <v>182751288</v>
      </c>
      <c r="I9" s="12">
        <v>101975147</v>
      </c>
      <c r="J9" s="10">
        <v>7907327</v>
      </c>
      <c r="K9" s="12">
        <v>3608399</v>
      </c>
      <c r="L9" s="10">
        <v>36724427</v>
      </c>
      <c r="M9" s="12">
        <v>32025679</v>
      </c>
    </row>
    <row r="10" spans="1:13" ht="16.2" x14ac:dyDescent="0.3">
      <c r="A10" s="16" t="s">
        <v>8</v>
      </c>
      <c r="B10" s="10">
        <v>14162271</v>
      </c>
      <c r="C10" s="12">
        <v>2363822</v>
      </c>
      <c r="D10" s="10">
        <v>646755</v>
      </c>
      <c r="E10" s="12">
        <v>4480129</v>
      </c>
      <c r="F10" s="10"/>
      <c r="G10" s="12"/>
      <c r="H10" s="10">
        <v>84831001</v>
      </c>
      <c r="I10" s="12">
        <v>61050278</v>
      </c>
      <c r="J10" s="10">
        <v>151111</v>
      </c>
      <c r="K10" s="12">
        <v>186228</v>
      </c>
      <c r="L10" s="10">
        <v>689864</v>
      </c>
      <c r="M10" s="12">
        <v>0</v>
      </c>
    </row>
    <row r="11" spans="1:13" ht="16.2" x14ac:dyDescent="0.3">
      <c r="A11" s="16" t="s">
        <v>9</v>
      </c>
      <c r="B11" s="10">
        <v>79049996</v>
      </c>
      <c r="C11" s="12">
        <v>68027867</v>
      </c>
      <c r="D11" s="10"/>
      <c r="E11" s="12"/>
      <c r="F11" s="10"/>
      <c r="G11" s="12"/>
      <c r="H11" s="10">
        <v>7328051</v>
      </c>
      <c r="I11" s="12">
        <v>3141873</v>
      </c>
      <c r="J11" s="10"/>
      <c r="K11" s="12"/>
      <c r="L11" s="10">
        <v>6246918</v>
      </c>
      <c r="M11" s="12">
        <v>4994427</v>
      </c>
    </row>
    <row r="12" spans="1:13" ht="16.2" x14ac:dyDescent="0.3">
      <c r="A12" s="17" t="s">
        <v>10</v>
      </c>
      <c r="B12" s="6">
        <f>SUM(B6:B11)</f>
        <v>1817784615</v>
      </c>
      <c r="C12" s="7">
        <f>SUM(C6:C11)</f>
        <v>1632243376</v>
      </c>
      <c r="D12" s="6">
        <f>SUM(D6:D11)</f>
        <v>1590399547</v>
      </c>
      <c r="E12" s="7">
        <f>SUM(E6:E11)</f>
        <v>1355199570</v>
      </c>
      <c r="F12" s="6">
        <f t="shared" ref="F12:M12" si="0">SUM(F6:F11)</f>
        <v>73743032</v>
      </c>
      <c r="G12" s="7">
        <f t="shared" si="0"/>
        <v>58774629</v>
      </c>
      <c r="H12" s="6">
        <f t="shared" si="0"/>
        <v>1188279981</v>
      </c>
      <c r="I12" s="7">
        <f t="shared" si="0"/>
        <v>1460083308</v>
      </c>
      <c r="J12" s="6">
        <f t="shared" si="0"/>
        <v>101279379</v>
      </c>
      <c r="K12" s="7">
        <f t="shared" si="0"/>
        <v>55742748</v>
      </c>
      <c r="L12" s="6">
        <f t="shared" si="0"/>
        <v>302226574</v>
      </c>
      <c r="M12" s="7">
        <f t="shared" si="0"/>
        <v>291657047</v>
      </c>
    </row>
    <row r="13" spans="1:13" ht="16.2" x14ac:dyDescent="0.3">
      <c r="A13" s="16" t="s">
        <v>11</v>
      </c>
      <c r="B13" s="10"/>
      <c r="C13" s="12"/>
      <c r="D13" s="10">
        <v>12926868</v>
      </c>
      <c r="E13" s="12">
        <v>12521301</v>
      </c>
      <c r="F13" s="10">
        <v>43634389</v>
      </c>
      <c r="G13" s="12">
        <v>43123479</v>
      </c>
      <c r="H13" s="10">
        <v>67127836</v>
      </c>
      <c r="I13" s="12">
        <v>64951717</v>
      </c>
      <c r="J13" s="10"/>
      <c r="K13" s="12"/>
      <c r="L13" s="10"/>
      <c r="M13" s="12"/>
    </row>
    <row r="14" spans="1:13" ht="16.2" x14ac:dyDescent="0.3">
      <c r="A14" s="16" t="s">
        <v>12</v>
      </c>
      <c r="B14" s="10">
        <v>2565293031</v>
      </c>
      <c r="C14" s="12">
        <v>2480549888</v>
      </c>
      <c r="D14" s="10">
        <v>2737628958</v>
      </c>
      <c r="E14" s="12">
        <v>2424230084</v>
      </c>
      <c r="F14" s="10">
        <v>68153849</v>
      </c>
      <c r="G14" s="12">
        <v>49511865</v>
      </c>
      <c r="H14" s="10">
        <v>2116197143</v>
      </c>
      <c r="I14" s="12">
        <v>2110900075</v>
      </c>
      <c r="J14" s="10">
        <v>262894351</v>
      </c>
      <c r="K14" s="12">
        <v>141362568</v>
      </c>
      <c r="L14" s="10">
        <v>672128382</v>
      </c>
      <c r="M14" s="12">
        <v>596603016</v>
      </c>
    </row>
    <row r="15" spans="1:13" ht="16.2" x14ac:dyDescent="0.3">
      <c r="A15" s="16" t="s">
        <v>72</v>
      </c>
      <c r="B15" s="10"/>
      <c r="C15" s="12"/>
      <c r="D15" s="10"/>
      <c r="E15" s="12"/>
      <c r="F15" s="10"/>
      <c r="G15" s="12"/>
      <c r="H15" s="10">
        <v>2289440072</v>
      </c>
      <c r="I15" s="12">
        <v>2289440072</v>
      </c>
      <c r="J15" s="10"/>
      <c r="K15" s="12"/>
      <c r="L15" s="10"/>
      <c r="M15" s="12"/>
    </row>
    <row r="16" spans="1:13" ht="16.2" x14ac:dyDescent="0.3">
      <c r="A16" s="16" t="s">
        <v>13</v>
      </c>
      <c r="B16" s="10">
        <v>12013826</v>
      </c>
      <c r="C16" s="12">
        <v>3983944</v>
      </c>
      <c r="D16" s="10">
        <v>7180516</v>
      </c>
      <c r="E16" s="12">
        <v>8184567</v>
      </c>
      <c r="F16" s="10">
        <v>4539332</v>
      </c>
      <c r="G16" s="12">
        <v>4461641</v>
      </c>
      <c r="H16" s="10">
        <v>25432827</v>
      </c>
      <c r="I16" s="12">
        <v>22584668</v>
      </c>
      <c r="J16" s="10">
        <v>30524</v>
      </c>
      <c r="K16" s="12">
        <v>9294</v>
      </c>
      <c r="L16" s="10"/>
      <c r="M16" s="12"/>
    </row>
    <row r="17" spans="1:13" ht="16.2" x14ac:dyDescent="0.3">
      <c r="A17" s="16" t="s">
        <v>14</v>
      </c>
      <c r="B17" s="10">
        <v>571</v>
      </c>
      <c r="C17" s="12">
        <v>571</v>
      </c>
      <c r="D17" s="10">
        <v>865714071</v>
      </c>
      <c r="E17" s="12">
        <v>731457509</v>
      </c>
      <c r="F17" s="10"/>
      <c r="G17" s="12"/>
      <c r="H17" s="10"/>
      <c r="I17" s="12"/>
      <c r="J17" s="10"/>
      <c r="K17" s="12"/>
      <c r="L17" s="10"/>
      <c r="M17" s="12"/>
    </row>
    <row r="18" spans="1:13" ht="16.2" x14ac:dyDescent="0.3">
      <c r="A18" s="16" t="s">
        <v>15</v>
      </c>
      <c r="B18" s="10"/>
      <c r="C18" s="12"/>
      <c r="D18" s="10">
        <v>41868796</v>
      </c>
      <c r="E18" s="12">
        <v>47148588</v>
      </c>
      <c r="F18" s="10"/>
      <c r="G18" s="12"/>
      <c r="H18" s="10"/>
      <c r="I18" s="12"/>
      <c r="J18" s="10"/>
      <c r="K18" s="12"/>
      <c r="L18" s="10"/>
      <c r="M18" s="12"/>
    </row>
    <row r="19" spans="1:13" ht="16.2" x14ac:dyDescent="0.3">
      <c r="A19" s="16" t="s">
        <v>16</v>
      </c>
      <c r="B19" s="10">
        <v>19955653</v>
      </c>
      <c r="C19" s="12">
        <v>15444727</v>
      </c>
      <c r="D19" s="10"/>
      <c r="E19" s="12"/>
      <c r="F19" s="10">
        <v>15281306</v>
      </c>
      <c r="G19" s="12">
        <v>12151179</v>
      </c>
      <c r="H19" s="10">
        <v>121024684</v>
      </c>
      <c r="I19" s="12">
        <v>134433290</v>
      </c>
      <c r="J19" s="10">
        <v>16089195</v>
      </c>
      <c r="K19" s="12">
        <v>16089195</v>
      </c>
      <c r="L19" s="10">
        <v>16661447</v>
      </c>
      <c r="M19" s="12">
        <v>16930247</v>
      </c>
    </row>
    <row r="20" spans="1:13" ht="16.2" x14ac:dyDescent="0.3">
      <c r="A20" s="16" t="s">
        <v>73</v>
      </c>
      <c r="B20" s="10"/>
      <c r="C20" s="12"/>
      <c r="D20" s="10"/>
      <c r="E20" s="12"/>
      <c r="F20" s="10"/>
      <c r="G20" s="12"/>
      <c r="H20" s="10"/>
      <c r="I20" s="12"/>
      <c r="J20" s="10">
        <v>14473010</v>
      </c>
      <c r="K20" s="12">
        <v>5395064</v>
      </c>
      <c r="L20" s="10">
        <v>69982425</v>
      </c>
      <c r="M20" s="12">
        <v>30716939</v>
      </c>
    </row>
    <row r="21" spans="1:13" ht="16.2" x14ac:dyDescent="0.3">
      <c r="A21" s="16" t="s">
        <v>37</v>
      </c>
      <c r="B21" s="10"/>
      <c r="C21" s="12"/>
      <c r="D21" s="10">
        <v>45498467</v>
      </c>
      <c r="E21" s="12">
        <v>17512447</v>
      </c>
      <c r="F21" s="10"/>
      <c r="G21" s="12"/>
      <c r="H21" s="10"/>
      <c r="I21" s="12"/>
      <c r="J21" s="10"/>
      <c r="K21" s="12"/>
      <c r="L21" s="10">
        <v>36735912</v>
      </c>
      <c r="M21" s="12">
        <v>38510748</v>
      </c>
    </row>
    <row r="22" spans="1:13" ht="16.2" x14ac:dyDescent="0.3">
      <c r="A22" s="16" t="s">
        <v>38</v>
      </c>
      <c r="B22" s="10"/>
      <c r="C22" s="12"/>
      <c r="D22" s="10"/>
      <c r="E22" s="12"/>
      <c r="F22" s="10"/>
      <c r="G22" s="12"/>
      <c r="H22" s="10">
        <v>28000</v>
      </c>
      <c r="I22" s="12">
        <v>28000</v>
      </c>
      <c r="J22" s="10"/>
      <c r="K22" s="12"/>
      <c r="L22" s="10"/>
      <c r="M22" s="12"/>
    </row>
    <row r="23" spans="1:13" ht="16.2" x14ac:dyDescent="0.3">
      <c r="A23" s="17" t="s">
        <v>17</v>
      </c>
      <c r="B23" s="6">
        <f t="shared" ref="B23:E23" si="1">SUM(B13:B22)</f>
        <v>2597263081</v>
      </c>
      <c r="C23" s="7">
        <f t="shared" si="1"/>
        <v>2499979130</v>
      </c>
      <c r="D23" s="6">
        <f t="shared" si="1"/>
        <v>3710817676</v>
      </c>
      <c r="E23" s="7">
        <f t="shared" si="1"/>
        <v>3241054496</v>
      </c>
      <c r="F23" s="6">
        <f t="shared" ref="F23:M23" si="2">SUM(F13:F22)</f>
        <v>131608876</v>
      </c>
      <c r="G23" s="7">
        <f t="shared" si="2"/>
        <v>109248164</v>
      </c>
      <c r="H23" s="6">
        <f t="shared" si="2"/>
        <v>4619250562</v>
      </c>
      <c r="I23" s="7">
        <f t="shared" si="2"/>
        <v>4622337822</v>
      </c>
      <c r="J23" s="6">
        <f t="shared" si="2"/>
        <v>293487080</v>
      </c>
      <c r="K23" s="7">
        <f t="shared" si="2"/>
        <v>162856121</v>
      </c>
      <c r="L23" s="6">
        <f t="shared" si="2"/>
        <v>795508166</v>
      </c>
      <c r="M23" s="7">
        <f t="shared" si="2"/>
        <v>682760950</v>
      </c>
    </row>
    <row r="24" spans="1:13" ht="16.2" x14ac:dyDescent="0.3">
      <c r="A24" s="17" t="s">
        <v>18</v>
      </c>
      <c r="B24" s="6">
        <f t="shared" ref="B24:E24" si="3">+B12+B23</f>
        <v>4415047696</v>
      </c>
      <c r="C24" s="7">
        <f t="shared" si="3"/>
        <v>4132222506</v>
      </c>
      <c r="D24" s="6">
        <f t="shared" si="3"/>
        <v>5301217223</v>
      </c>
      <c r="E24" s="7">
        <f t="shared" si="3"/>
        <v>4596254066</v>
      </c>
      <c r="F24" s="6">
        <f t="shared" ref="F24:M24" si="4">+F12+F23</f>
        <v>205351908</v>
      </c>
      <c r="G24" s="7">
        <f t="shared" si="4"/>
        <v>168022793</v>
      </c>
      <c r="H24" s="6">
        <f t="shared" si="4"/>
        <v>5807530543</v>
      </c>
      <c r="I24" s="7">
        <f t="shared" si="4"/>
        <v>6082421130</v>
      </c>
      <c r="J24" s="6">
        <f t="shared" si="4"/>
        <v>394766459</v>
      </c>
      <c r="K24" s="7">
        <f t="shared" si="4"/>
        <v>218598869</v>
      </c>
      <c r="L24" s="6">
        <f t="shared" si="4"/>
        <v>1097734740</v>
      </c>
      <c r="M24" s="7">
        <f t="shared" si="4"/>
        <v>974417997</v>
      </c>
    </row>
    <row r="25" spans="1:13" ht="16.2" x14ac:dyDescent="0.3">
      <c r="A25" s="16" t="s">
        <v>19</v>
      </c>
      <c r="B25" s="10">
        <v>45799454</v>
      </c>
      <c r="C25" s="12">
        <v>47216603</v>
      </c>
      <c r="D25" s="10">
        <v>19183840</v>
      </c>
      <c r="E25" s="12">
        <v>17531585</v>
      </c>
      <c r="F25" s="10">
        <v>2260714</v>
      </c>
      <c r="G25" s="12">
        <v>1963987</v>
      </c>
      <c r="H25" s="10">
        <v>21574287</v>
      </c>
      <c r="I25" s="12">
        <v>21965889</v>
      </c>
      <c r="J25" s="10">
        <v>3574222</v>
      </c>
      <c r="K25" s="12">
        <v>2437455</v>
      </c>
      <c r="L25" s="10"/>
      <c r="M25" s="12"/>
    </row>
    <row r="26" spans="1:13" ht="16.2" x14ac:dyDescent="0.3">
      <c r="A26" s="16" t="s">
        <v>20</v>
      </c>
      <c r="B26" s="10">
        <v>2680057</v>
      </c>
      <c r="C26" s="12">
        <v>1993977</v>
      </c>
      <c r="D26" s="10"/>
      <c r="E26" s="12"/>
      <c r="F26" s="10"/>
      <c r="G26" s="12"/>
      <c r="H26" s="10">
        <v>2709337</v>
      </c>
      <c r="I26" s="12">
        <v>2894389</v>
      </c>
      <c r="J26" s="10">
        <v>1848614</v>
      </c>
      <c r="K26" s="12">
        <v>1536249</v>
      </c>
      <c r="L26" s="10"/>
      <c r="M26" s="12"/>
    </row>
    <row r="27" spans="1:13" ht="16.2" x14ac:dyDescent="0.3">
      <c r="A27" s="16" t="s">
        <v>21</v>
      </c>
      <c r="B27" s="10">
        <v>2230169267</v>
      </c>
      <c r="C27" s="12">
        <v>2086312628</v>
      </c>
      <c r="D27" s="10">
        <v>1522177186</v>
      </c>
      <c r="E27" s="12">
        <v>1296712589</v>
      </c>
      <c r="F27" s="10">
        <v>68706696</v>
      </c>
      <c r="G27" s="12">
        <v>56897406</v>
      </c>
      <c r="H27" s="10">
        <v>1049948418</v>
      </c>
      <c r="I27" s="12">
        <v>1169305364</v>
      </c>
      <c r="J27" s="10">
        <v>108501514</v>
      </c>
      <c r="K27" s="12">
        <v>47154810</v>
      </c>
      <c r="L27" s="10">
        <v>214810704</v>
      </c>
      <c r="M27" s="12">
        <v>177691672</v>
      </c>
    </row>
    <row r="28" spans="1:13" ht="16.2" x14ac:dyDescent="0.3">
      <c r="A28" s="16" t="s">
        <v>22</v>
      </c>
      <c r="B28" s="10">
        <v>89114115</v>
      </c>
      <c r="C28" s="12">
        <v>55892339</v>
      </c>
      <c r="D28" s="10">
        <v>38142006</v>
      </c>
      <c r="E28" s="12">
        <v>16342486</v>
      </c>
      <c r="F28" s="10"/>
      <c r="G28" s="12"/>
      <c r="H28" s="10">
        <v>5885617</v>
      </c>
      <c r="I28" s="12">
        <v>5345288</v>
      </c>
      <c r="J28" s="10">
        <v>2501567</v>
      </c>
      <c r="K28" s="12">
        <v>1241310</v>
      </c>
      <c r="L28" s="10">
        <v>15406292</v>
      </c>
      <c r="M28" s="12">
        <v>12906893</v>
      </c>
    </row>
    <row r="29" spans="1:13" ht="16.2" x14ac:dyDescent="0.3">
      <c r="A29" s="16" t="s">
        <v>23</v>
      </c>
      <c r="B29" s="10">
        <v>3677152</v>
      </c>
      <c r="C29" s="12">
        <v>3748866</v>
      </c>
      <c r="D29" s="10">
        <v>241473777</v>
      </c>
      <c r="E29" s="12">
        <v>222799237</v>
      </c>
      <c r="F29" s="10">
        <v>11642658</v>
      </c>
      <c r="G29" s="12">
        <v>10131815</v>
      </c>
      <c r="H29" s="10">
        <v>32554001</v>
      </c>
      <c r="I29" s="12">
        <v>30846028</v>
      </c>
      <c r="J29" s="10">
        <v>10091361</v>
      </c>
      <c r="K29" s="12">
        <v>7196760</v>
      </c>
      <c r="L29" s="10">
        <v>56131281</v>
      </c>
      <c r="M29" s="12">
        <v>53310516</v>
      </c>
    </row>
    <row r="30" spans="1:13" ht="16.2" x14ac:dyDescent="0.3">
      <c r="A30" s="16" t="s">
        <v>24</v>
      </c>
      <c r="B30" s="10"/>
      <c r="C30" s="12"/>
      <c r="D30" s="10">
        <v>16549259</v>
      </c>
      <c r="E30" s="13">
        <v>23128886</v>
      </c>
      <c r="F30" s="10">
        <v>504786</v>
      </c>
      <c r="G30" s="12">
        <v>810505</v>
      </c>
      <c r="H30" s="10">
        <v>18620644</v>
      </c>
      <c r="I30" s="12">
        <v>16021912</v>
      </c>
      <c r="J30" s="10"/>
      <c r="K30" s="12"/>
      <c r="L30" s="10">
        <v>19746795</v>
      </c>
      <c r="M30" s="12">
        <v>17722209</v>
      </c>
    </row>
    <row r="31" spans="1:13" ht="16.2" x14ac:dyDescent="0.3">
      <c r="A31" s="17" t="s">
        <v>26</v>
      </c>
      <c r="B31" s="6">
        <f t="shared" ref="B31:M31" si="5">SUM(B25:B30)</f>
        <v>2371440045</v>
      </c>
      <c r="C31" s="7">
        <f t="shared" si="5"/>
        <v>2195164413</v>
      </c>
      <c r="D31" s="6">
        <f t="shared" si="5"/>
        <v>1837526068</v>
      </c>
      <c r="E31" s="7">
        <f t="shared" si="5"/>
        <v>1576514783</v>
      </c>
      <c r="F31" s="6">
        <f t="shared" si="5"/>
        <v>83114854</v>
      </c>
      <c r="G31" s="7">
        <f t="shared" si="5"/>
        <v>69803713</v>
      </c>
      <c r="H31" s="6">
        <f t="shared" si="5"/>
        <v>1131292304</v>
      </c>
      <c r="I31" s="7">
        <f t="shared" si="5"/>
        <v>1246378870</v>
      </c>
      <c r="J31" s="6">
        <f t="shared" si="5"/>
        <v>126517278</v>
      </c>
      <c r="K31" s="7">
        <f t="shared" si="5"/>
        <v>59566584</v>
      </c>
      <c r="L31" s="6">
        <f t="shared" si="5"/>
        <v>306095072</v>
      </c>
      <c r="M31" s="7">
        <f t="shared" si="5"/>
        <v>261631290</v>
      </c>
    </row>
    <row r="32" spans="1:13" ht="16.2" x14ac:dyDescent="0.3">
      <c r="A32" s="16" t="s">
        <v>39</v>
      </c>
      <c r="B32" s="10"/>
      <c r="C32" s="12"/>
      <c r="D32" s="10">
        <v>10892209</v>
      </c>
      <c r="E32" s="12">
        <v>11057234</v>
      </c>
      <c r="F32" s="10"/>
      <c r="G32" s="12"/>
      <c r="H32" s="10"/>
      <c r="I32" s="12"/>
      <c r="J32" s="10"/>
      <c r="K32" s="12"/>
      <c r="L32" s="10"/>
      <c r="M32" s="12"/>
    </row>
    <row r="33" spans="1:13" ht="16.2" x14ac:dyDescent="0.3">
      <c r="A33" s="16" t="s">
        <v>40</v>
      </c>
      <c r="B33" s="10"/>
      <c r="C33" s="12"/>
      <c r="D33" s="10">
        <v>84241237</v>
      </c>
      <c r="E33" s="12">
        <v>81979880</v>
      </c>
      <c r="F33" s="10"/>
      <c r="G33" s="12"/>
      <c r="H33" s="10"/>
      <c r="I33" s="12"/>
      <c r="J33" s="10"/>
      <c r="K33" s="12"/>
      <c r="L33" s="10"/>
      <c r="M33" s="12"/>
    </row>
    <row r="34" spans="1:13" ht="16.2" x14ac:dyDescent="0.3">
      <c r="A34" s="16" t="s">
        <v>27</v>
      </c>
      <c r="B34" s="10">
        <v>1902433512</v>
      </c>
      <c r="C34" s="12">
        <v>1805819366</v>
      </c>
      <c r="D34" s="10">
        <v>475268548</v>
      </c>
      <c r="E34" s="12">
        <v>444081205</v>
      </c>
      <c r="F34" s="10"/>
      <c r="G34" s="12"/>
      <c r="H34" s="10">
        <v>589249500</v>
      </c>
      <c r="I34" s="12">
        <v>730459900</v>
      </c>
      <c r="J34" s="10">
        <v>163285953</v>
      </c>
      <c r="K34" s="12">
        <v>98130340</v>
      </c>
      <c r="L34" s="10">
        <v>314581905</v>
      </c>
      <c r="M34" s="12">
        <v>242728536</v>
      </c>
    </row>
    <row r="35" spans="1:13" ht="16.2" x14ac:dyDescent="0.3">
      <c r="A35" s="16" t="s">
        <v>41</v>
      </c>
      <c r="B35" s="10"/>
      <c r="C35" s="12"/>
      <c r="D35" s="10">
        <v>250553617</v>
      </c>
      <c r="E35" s="12">
        <v>136870356</v>
      </c>
      <c r="F35" s="10">
        <v>22328076</v>
      </c>
      <c r="G35" s="12">
        <v>19099690</v>
      </c>
      <c r="H35" s="10"/>
      <c r="I35" s="12"/>
      <c r="J35" s="10"/>
      <c r="K35" s="12"/>
      <c r="L35" s="10"/>
      <c r="M35" s="12"/>
    </row>
    <row r="36" spans="1:13" ht="16.2" x14ac:dyDescent="0.3">
      <c r="A36" s="16" t="s">
        <v>74</v>
      </c>
      <c r="B36" s="10"/>
      <c r="C36" s="12"/>
      <c r="D36" s="10"/>
      <c r="E36" s="12"/>
      <c r="F36" s="10"/>
      <c r="G36" s="12"/>
      <c r="H36" s="10"/>
      <c r="I36" s="12"/>
      <c r="J36" s="10"/>
      <c r="K36" s="12">
        <v>20816500</v>
      </c>
      <c r="L36" s="10"/>
      <c r="M36" s="12"/>
    </row>
    <row r="37" spans="1:13" ht="16.2" x14ac:dyDescent="0.3">
      <c r="A37" s="16" t="s">
        <v>42</v>
      </c>
      <c r="B37" s="10"/>
      <c r="C37" s="12"/>
      <c r="D37" s="10">
        <v>619331613</v>
      </c>
      <c r="E37" s="12">
        <v>710682670</v>
      </c>
      <c r="F37" s="10">
        <v>40742866</v>
      </c>
      <c r="G37" s="12">
        <v>25205945</v>
      </c>
      <c r="H37" s="10">
        <v>58836815</v>
      </c>
      <c r="I37" s="12">
        <v>67779133</v>
      </c>
      <c r="J37" s="10"/>
      <c r="K37" s="12"/>
      <c r="L37" s="10"/>
      <c r="M37" s="12"/>
    </row>
    <row r="38" spans="1:13" ht="16.2" x14ac:dyDescent="0.3">
      <c r="A38" s="16" t="s">
        <v>75</v>
      </c>
      <c r="B38" s="10"/>
      <c r="C38" s="12"/>
      <c r="D38" s="10"/>
      <c r="E38" s="12"/>
      <c r="F38" s="10"/>
      <c r="G38" s="12"/>
      <c r="H38" s="10">
        <v>45333333</v>
      </c>
      <c r="I38" s="12">
        <v>51000000</v>
      </c>
      <c r="J38" s="10"/>
      <c r="K38" s="12"/>
      <c r="L38" s="10"/>
      <c r="M38" s="12"/>
    </row>
    <row r="39" spans="1:13" ht="16.2" x14ac:dyDescent="0.3">
      <c r="A39" s="17" t="s">
        <v>25</v>
      </c>
      <c r="B39" s="6">
        <f>SUM(B32:B38)</f>
        <v>1902433512</v>
      </c>
      <c r="C39" s="7">
        <f>SUM(C32:C38)</f>
        <v>1805819366</v>
      </c>
      <c r="D39" s="6">
        <f t="shared" ref="D39:M39" si="6">SUM(D32:D38)</f>
        <v>1440287224</v>
      </c>
      <c r="E39" s="7">
        <f t="shared" si="6"/>
        <v>1384671345</v>
      </c>
      <c r="F39" s="6">
        <f t="shared" si="6"/>
        <v>63070942</v>
      </c>
      <c r="G39" s="7">
        <f t="shared" si="6"/>
        <v>44305635</v>
      </c>
      <c r="H39" s="6">
        <f t="shared" si="6"/>
        <v>693419648</v>
      </c>
      <c r="I39" s="7">
        <f t="shared" si="6"/>
        <v>849239033</v>
      </c>
      <c r="J39" s="6">
        <f t="shared" si="6"/>
        <v>163285953</v>
      </c>
      <c r="K39" s="7">
        <f t="shared" si="6"/>
        <v>118946840</v>
      </c>
      <c r="L39" s="6">
        <f t="shared" si="6"/>
        <v>314581905</v>
      </c>
      <c r="M39" s="7">
        <f t="shared" si="6"/>
        <v>242728536</v>
      </c>
    </row>
    <row r="40" spans="1:13" ht="16.2" x14ac:dyDescent="0.3">
      <c r="A40" s="17" t="s">
        <v>28</v>
      </c>
      <c r="B40" s="6">
        <f>+B31+B39</f>
        <v>4273873557</v>
      </c>
      <c r="C40" s="7">
        <f t="shared" ref="C40:E40" si="7">+C31+C39</f>
        <v>4000983779</v>
      </c>
      <c r="D40" s="6">
        <f t="shared" si="7"/>
        <v>3277813292</v>
      </c>
      <c r="E40" s="7">
        <f t="shared" si="7"/>
        <v>2961186128</v>
      </c>
      <c r="F40" s="6">
        <f t="shared" ref="F40:M40" si="8">+F31+F39</f>
        <v>146185796</v>
      </c>
      <c r="G40" s="7">
        <f t="shared" si="8"/>
        <v>114109348</v>
      </c>
      <c r="H40" s="6">
        <f t="shared" si="8"/>
        <v>1824711952</v>
      </c>
      <c r="I40" s="7">
        <f t="shared" si="8"/>
        <v>2095617903</v>
      </c>
      <c r="J40" s="6">
        <f t="shared" si="8"/>
        <v>289803231</v>
      </c>
      <c r="K40" s="7">
        <f t="shared" si="8"/>
        <v>178513424</v>
      </c>
      <c r="L40" s="6">
        <f t="shared" si="8"/>
        <v>620676977</v>
      </c>
      <c r="M40" s="7">
        <f t="shared" si="8"/>
        <v>504359826</v>
      </c>
    </row>
    <row r="41" spans="1:13" ht="16.2" x14ac:dyDescent="0.3">
      <c r="A41" s="16" t="s">
        <v>29</v>
      </c>
      <c r="B41" s="10">
        <v>1079894</v>
      </c>
      <c r="C41" s="11">
        <v>1079894</v>
      </c>
      <c r="D41" s="10">
        <v>42900000</v>
      </c>
      <c r="E41" s="12">
        <v>42900000</v>
      </c>
      <c r="F41" s="10">
        <v>2000000</v>
      </c>
      <c r="G41" s="12">
        <v>2000000</v>
      </c>
      <c r="H41" s="10">
        <v>86196359</v>
      </c>
      <c r="I41" s="12">
        <v>86196359</v>
      </c>
      <c r="J41" s="10">
        <v>30998642</v>
      </c>
      <c r="K41" s="12">
        <v>23725846</v>
      </c>
      <c r="L41" s="10">
        <v>355804480</v>
      </c>
      <c r="M41" s="12">
        <v>355804480</v>
      </c>
    </row>
    <row r="42" spans="1:13" ht="16.2" x14ac:dyDescent="0.3">
      <c r="A42" s="16" t="s">
        <v>30</v>
      </c>
      <c r="B42" s="10"/>
      <c r="C42" s="12"/>
      <c r="D42" s="10">
        <v>9132510</v>
      </c>
      <c r="E42" s="12">
        <v>9132510</v>
      </c>
      <c r="F42" s="10">
        <v>3795156</v>
      </c>
      <c r="G42" s="12">
        <v>3795156</v>
      </c>
      <c r="H42" s="10">
        <v>4335762775</v>
      </c>
      <c r="I42" s="12">
        <v>4335762775</v>
      </c>
      <c r="J42" s="10">
        <v>279110410</v>
      </c>
      <c r="K42" s="12">
        <v>213655246</v>
      </c>
      <c r="L42" s="10">
        <v>89596211</v>
      </c>
      <c r="M42" s="12">
        <v>89596211</v>
      </c>
    </row>
    <row r="43" spans="1:13" ht="16.2" x14ac:dyDescent="0.3">
      <c r="A43" s="16" t="s">
        <v>43</v>
      </c>
      <c r="B43" s="10"/>
      <c r="C43" s="12"/>
      <c r="D43" s="10">
        <v>1045577238</v>
      </c>
      <c r="E43" s="12">
        <v>1045577238</v>
      </c>
      <c r="F43" s="10"/>
      <c r="G43" s="12"/>
      <c r="H43" s="10"/>
      <c r="I43" s="12"/>
      <c r="J43" s="10"/>
      <c r="K43" s="12"/>
      <c r="L43" s="10"/>
      <c r="M43" s="12"/>
    </row>
    <row r="44" spans="1:13" ht="16.2" x14ac:dyDescent="0.3">
      <c r="A44" s="16" t="s">
        <v>31</v>
      </c>
      <c r="B44" s="10">
        <v>10030</v>
      </c>
      <c r="C44" s="12">
        <v>74945528</v>
      </c>
      <c r="D44" s="10">
        <v>564062295</v>
      </c>
      <c r="E44" s="12">
        <v>260486588</v>
      </c>
      <c r="F44" s="10"/>
      <c r="G44" s="12"/>
      <c r="H44" s="10"/>
      <c r="I44" s="12"/>
      <c r="J44" s="10"/>
      <c r="K44" s="12"/>
      <c r="L44" s="10"/>
      <c r="M44" s="12"/>
    </row>
    <row r="45" spans="1:13" ht="16.2" x14ac:dyDescent="0.3">
      <c r="A45" s="16" t="s">
        <v>32</v>
      </c>
      <c r="B45" s="10">
        <v>140084215</v>
      </c>
      <c r="C45" s="12">
        <v>55213305</v>
      </c>
      <c r="D45" s="10">
        <v>412371899</v>
      </c>
      <c r="E45" s="12">
        <v>338733923</v>
      </c>
      <c r="F45" s="10">
        <v>13425353</v>
      </c>
      <c r="G45" s="12">
        <v>13425353</v>
      </c>
      <c r="H45" s="10">
        <v>10850310</v>
      </c>
      <c r="I45" s="12">
        <v>10850310</v>
      </c>
      <c r="J45" s="10"/>
      <c r="K45" s="12"/>
      <c r="L45" s="10">
        <v>8532456</v>
      </c>
      <c r="M45" s="12">
        <v>3565024</v>
      </c>
    </row>
    <row r="46" spans="1:13" ht="16.2" x14ac:dyDescent="0.3">
      <c r="A46" s="16" t="s">
        <v>33</v>
      </c>
      <c r="B46" s="10"/>
      <c r="C46" s="13"/>
      <c r="D46" s="10">
        <v>-50640011</v>
      </c>
      <c r="E46" s="12">
        <v>-61762321</v>
      </c>
      <c r="F46" s="10">
        <v>39945603</v>
      </c>
      <c r="G46" s="12">
        <v>34692936</v>
      </c>
      <c r="H46" s="10">
        <v>-449990853</v>
      </c>
      <c r="I46" s="12">
        <v>-446006217</v>
      </c>
      <c r="J46" s="10">
        <v>-205145824</v>
      </c>
      <c r="K46" s="12">
        <v>-197295647</v>
      </c>
      <c r="L46" s="10">
        <v>23124616</v>
      </c>
      <c r="M46" s="12">
        <v>21092456</v>
      </c>
    </row>
    <row r="47" spans="1:13" ht="16.2" x14ac:dyDescent="0.3">
      <c r="A47" s="17" t="s">
        <v>34</v>
      </c>
      <c r="B47" s="6">
        <f>SUM(B41:B46)</f>
        <v>141174139</v>
      </c>
      <c r="C47" s="8">
        <f t="shared" ref="C47:E47" si="9">SUM(C41:C46)</f>
        <v>131238727</v>
      </c>
      <c r="D47" s="9">
        <f t="shared" si="9"/>
        <v>2023403931</v>
      </c>
      <c r="E47" s="7">
        <f t="shared" si="9"/>
        <v>1635067938</v>
      </c>
      <c r="F47" s="6">
        <f t="shared" ref="F47:M47" si="10">SUM(F41:F46)</f>
        <v>59166112</v>
      </c>
      <c r="G47" s="7">
        <f t="shared" si="10"/>
        <v>53913445</v>
      </c>
      <c r="H47" s="6">
        <f t="shared" si="10"/>
        <v>3982818591</v>
      </c>
      <c r="I47" s="7">
        <f t="shared" si="10"/>
        <v>3986803227</v>
      </c>
      <c r="J47" s="6">
        <f t="shared" si="10"/>
        <v>104963228</v>
      </c>
      <c r="K47" s="7">
        <f t="shared" si="10"/>
        <v>40085445</v>
      </c>
      <c r="L47" s="6">
        <f t="shared" si="10"/>
        <v>477057763</v>
      </c>
      <c r="M47" s="7">
        <f t="shared" si="10"/>
        <v>470058171</v>
      </c>
    </row>
    <row r="48" spans="1:13" ht="16.2" x14ac:dyDescent="0.3">
      <c r="A48" s="17" t="s">
        <v>35</v>
      </c>
      <c r="B48" s="6">
        <f>+B40+B47</f>
        <v>4415047696</v>
      </c>
      <c r="C48" s="7">
        <f t="shared" ref="C48:E48" si="11">+C40+C47</f>
        <v>4132222506</v>
      </c>
      <c r="D48" s="6">
        <f t="shared" si="11"/>
        <v>5301217223</v>
      </c>
      <c r="E48" s="7">
        <f t="shared" si="11"/>
        <v>4596254066</v>
      </c>
      <c r="F48" s="6">
        <f t="shared" ref="F48:M48" si="12">+F40+F47</f>
        <v>205351908</v>
      </c>
      <c r="G48" s="7">
        <f t="shared" si="12"/>
        <v>168022793</v>
      </c>
      <c r="H48" s="6">
        <f t="shared" si="12"/>
        <v>5807530543</v>
      </c>
      <c r="I48" s="7">
        <f t="shared" si="12"/>
        <v>6082421130</v>
      </c>
      <c r="J48" s="6">
        <f t="shared" si="12"/>
        <v>394766459</v>
      </c>
      <c r="K48" s="7">
        <f t="shared" si="12"/>
        <v>218598869</v>
      </c>
      <c r="L48" s="6">
        <f t="shared" si="12"/>
        <v>1097734740</v>
      </c>
      <c r="M48" s="7">
        <f t="shared" si="12"/>
        <v>974417997</v>
      </c>
    </row>
    <row r="49" spans="1:13" ht="16.2" x14ac:dyDescent="0.3">
      <c r="B49" s="1" t="b">
        <f>+B48=B24</f>
        <v>1</v>
      </c>
      <c r="C49" s="1" t="b">
        <f>+C48=C24</f>
        <v>1</v>
      </c>
      <c r="D49" s="1" t="b">
        <f t="shared" ref="D49:M49" si="13">+D48=D24</f>
        <v>1</v>
      </c>
      <c r="E49" s="1" t="b">
        <f t="shared" si="13"/>
        <v>1</v>
      </c>
      <c r="F49" s="1" t="b">
        <f t="shared" si="13"/>
        <v>1</v>
      </c>
      <c r="G49" s="1" t="b">
        <f t="shared" si="13"/>
        <v>1</v>
      </c>
      <c r="H49" s="1" t="b">
        <f t="shared" si="13"/>
        <v>1</v>
      </c>
      <c r="I49" s="1" t="b">
        <f t="shared" si="13"/>
        <v>1</v>
      </c>
      <c r="J49" s="1" t="b">
        <f t="shared" si="13"/>
        <v>1</v>
      </c>
      <c r="K49" s="1" t="b">
        <f t="shared" si="13"/>
        <v>1</v>
      </c>
      <c r="L49" s="1" t="b">
        <f t="shared" si="13"/>
        <v>1</v>
      </c>
      <c r="M49" s="1" t="b">
        <f t="shared" si="13"/>
        <v>1</v>
      </c>
    </row>
    <row r="51" spans="1:13" x14ac:dyDescent="0.3">
      <c r="B51" s="4"/>
      <c r="C51" s="4"/>
      <c r="D51" s="4"/>
      <c r="E51" s="4"/>
    </row>
    <row r="52" spans="1:13" x14ac:dyDescent="0.3">
      <c r="C52" s="4"/>
      <c r="E52" s="4"/>
    </row>
    <row r="54" spans="1:13" ht="16.2" x14ac:dyDescent="0.3">
      <c r="A54" s="16" t="s">
        <v>0</v>
      </c>
      <c r="B54" s="23" t="s">
        <v>2</v>
      </c>
      <c r="C54" s="24"/>
      <c r="D54" s="23" t="s">
        <v>36</v>
      </c>
      <c r="E54" s="24"/>
      <c r="F54" s="23" t="s">
        <v>68</v>
      </c>
      <c r="G54" s="24" t="s">
        <v>68</v>
      </c>
      <c r="H54" s="23" t="s">
        <v>69</v>
      </c>
      <c r="I54" s="24" t="s">
        <v>69</v>
      </c>
      <c r="J54" s="23" t="s">
        <v>70</v>
      </c>
      <c r="K54" s="24" t="s">
        <v>70</v>
      </c>
      <c r="L54" s="23" t="s">
        <v>71</v>
      </c>
      <c r="M54" s="24" t="s">
        <v>71</v>
      </c>
    </row>
    <row r="55" spans="1:13" ht="16.2" x14ac:dyDescent="0.3">
      <c r="A55" s="16" t="s">
        <v>1</v>
      </c>
      <c r="B55" s="3">
        <v>2022</v>
      </c>
      <c r="C55" s="14">
        <v>2021</v>
      </c>
      <c r="D55" s="3">
        <v>2022</v>
      </c>
      <c r="E55" s="14">
        <v>2021</v>
      </c>
      <c r="F55" s="3">
        <v>2022</v>
      </c>
      <c r="G55" s="14">
        <v>2021</v>
      </c>
      <c r="H55" s="3">
        <v>2022</v>
      </c>
      <c r="I55" s="14">
        <v>2021</v>
      </c>
      <c r="J55" s="3">
        <v>2022</v>
      </c>
      <c r="K55" s="14">
        <v>2021</v>
      </c>
      <c r="L55" s="3">
        <v>2022</v>
      </c>
      <c r="M55" s="14">
        <v>2021</v>
      </c>
    </row>
    <row r="56" spans="1:13" ht="16.2" x14ac:dyDescent="0.3">
      <c r="A56" s="16" t="s">
        <v>45</v>
      </c>
      <c r="B56" s="10">
        <v>6424562864</v>
      </c>
      <c r="C56" s="12">
        <v>9914007471</v>
      </c>
      <c r="D56" s="10">
        <v>7717807099</v>
      </c>
      <c r="E56" s="12">
        <v>6565749811</v>
      </c>
      <c r="F56" s="10">
        <v>572545917</v>
      </c>
      <c r="G56" s="12">
        <v>464074488</v>
      </c>
      <c r="H56" s="10">
        <v>4631088834</v>
      </c>
      <c r="I56" s="12">
        <v>4145854366</v>
      </c>
      <c r="J56" s="10">
        <v>412360645</v>
      </c>
      <c r="K56" s="12">
        <v>201175313</v>
      </c>
      <c r="L56" s="10">
        <v>1985548348</v>
      </c>
      <c r="M56" s="12">
        <v>1665231652</v>
      </c>
    </row>
    <row r="57" spans="1:13" ht="16.2" x14ac:dyDescent="0.3">
      <c r="A57" s="16" t="s">
        <v>46</v>
      </c>
      <c r="B57" s="10">
        <v>5315597476</v>
      </c>
      <c r="C57" s="12">
        <v>8195907387</v>
      </c>
      <c r="D57" s="10">
        <v>6564738156</v>
      </c>
      <c r="E57" s="12">
        <v>5592463601</v>
      </c>
      <c r="F57" s="10">
        <v>446788696</v>
      </c>
      <c r="G57" s="12">
        <v>365745534</v>
      </c>
      <c r="H57" s="10">
        <v>3614885541</v>
      </c>
      <c r="I57" s="12">
        <v>3205275082</v>
      </c>
      <c r="J57" s="10">
        <v>279747386</v>
      </c>
      <c r="K57" s="12">
        <v>141668873</v>
      </c>
      <c r="L57" s="10">
        <v>1674807059</v>
      </c>
      <c r="M57" s="12">
        <v>1389453372</v>
      </c>
    </row>
    <row r="58" spans="1:13" ht="16.2" x14ac:dyDescent="0.3">
      <c r="A58" s="17" t="s">
        <v>47</v>
      </c>
      <c r="B58" s="6">
        <f>+B56-B57</f>
        <v>1108965388</v>
      </c>
      <c r="C58" s="7">
        <f>+C56-C57</f>
        <v>1718100084</v>
      </c>
      <c r="D58" s="6">
        <f t="shared" ref="D58:E58" si="14">+D56-D57</f>
        <v>1153068943</v>
      </c>
      <c r="E58" s="7">
        <f t="shared" si="14"/>
        <v>973286210</v>
      </c>
      <c r="F58" s="6">
        <v>125757221</v>
      </c>
      <c r="G58" s="7">
        <v>98328954</v>
      </c>
      <c r="H58" s="6">
        <v>1016203293</v>
      </c>
      <c r="I58" s="7">
        <v>940579284</v>
      </c>
      <c r="J58" s="6">
        <v>132613259</v>
      </c>
      <c r="K58" s="7">
        <v>59506440</v>
      </c>
      <c r="L58" s="6">
        <v>310741289</v>
      </c>
      <c r="M58" s="7">
        <v>275778280</v>
      </c>
    </row>
    <row r="59" spans="1:13" ht="16.2" x14ac:dyDescent="0.3">
      <c r="A59" s="16" t="s">
        <v>48</v>
      </c>
      <c r="B59" s="10">
        <v>14436147</v>
      </c>
      <c r="C59" s="12">
        <v>32519528</v>
      </c>
      <c r="D59" s="10">
        <v>9800274</v>
      </c>
      <c r="E59" s="12">
        <v>17199314</v>
      </c>
      <c r="F59" s="10">
        <v>2685397</v>
      </c>
      <c r="G59" s="12">
        <v>11338573</v>
      </c>
      <c r="H59" s="10">
        <v>6283892</v>
      </c>
      <c r="I59" s="12">
        <v>7450523</v>
      </c>
      <c r="J59" s="10"/>
      <c r="K59" s="12"/>
      <c r="L59" s="10"/>
      <c r="M59" s="12"/>
    </row>
    <row r="60" spans="1:13" ht="16.2" x14ac:dyDescent="0.3">
      <c r="A60" s="16" t="s">
        <v>58</v>
      </c>
      <c r="B60" s="10">
        <v>515415540</v>
      </c>
      <c r="C60" s="12">
        <v>839137157</v>
      </c>
      <c r="D60" s="10">
        <v>665795455</v>
      </c>
      <c r="E60" s="12">
        <v>581650074</v>
      </c>
      <c r="F60" s="10">
        <v>97950656</v>
      </c>
      <c r="G60" s="12">
        <v>81009826</v>
      </c>
      <c r="H60" s="10"/>
      <c r="I60" s="12"/>
      <c r="J60" s="10">
        <v>85340686</v>
      </c>
      <c r="K60" s="12">
        <v>51005253</v>
      </c>
      <c r="L60" s="10"/>
      <c r="M60" s="12"/>
    </row>
    <row r="61" spans="1:13" ht="16.2" x14ac:dyDescent="0.3">
      <c r="A61" s="16" t="s">
        <v>49</v>
      </c>
      <c r="B61" s="10">
        <v>298842799</v>
      </c>
      <c r="C61" s="12">
        <v>447442500</v>
      </c>
      <c r="D61" s="10">
        <v>161772103</v>
      </c>
      <c r="E61" s="12">
        <v>158673200</v>
      </c>
      <c r="F61" s="10">
        <v>7932963</v>
      </c>
      <c r="G61" s="12">
        <v>5662195</v>
      </c>
      <c r="H61" s="10">
        <v>792057054</v>
      </c>
      <c r="I61" s="12">
        <v>733767465</v>
      </c>
      <c r="J61" s="10">
        <v>39130232</v>
      </c>
      <c r="K61" s="12">
        <v>25576286</v>
      </c>
      <c r="L61" s="10">
        <v>274548283</v>
      </c>
      <c r="M61" s="12">
        <v>232123687</v>
      </c>
    </row>
    <row r="62" spans="1:13" ht="16.2" x14ac:dyDescent="0.3">
      <c r="A62" s="16" t="s">
        <v>50</v>
      </c>
      <c r="B62" s="10">
        <v>933474</v>
      </c>
      <c r="C62" s="12">
        <v>14949841</v>
      </c>
      <c r="D62" s="10">
        <v>116471683</v>
      </c>
      <c r="E62" s="12">
        <v>131758057</v>
      </c>
      <c r="F62" s="10">
        <v>454628</v>
      </c>
      <c r="G62" s="12">
        <v>401899</v>
      </c>
      <c r="H62" s="10">
        <v>60433153</v>
      </c>
      <c r="I62" s="12">
        <v>50934868</v>
      </c>
      <c r="J62" s="10">
        <v>13776395</v>
      </c>
      <c r="K62" s="12">
        <v>12052347</v>
      </c>
      <c r="L62" s="10">
        <v>4890986</v>
      </c>
      <c r="M62" s="12">
        <v>5952763</v>
      </c>
    </row>
    <row r="63" spans="1:13" ht="16.2" x14ac:dyDescent="0.3">
      <c r="A63" s="16" t="s">
        <v>51</v>
      </c>
      <c r="B63" s="10"/>
      <c r="C63" s="12"/>
      <c r="D63" s="10">
        <v>75562</v>
      </c>
      <c r="E63" s="12">
        <v>63175176</v>
      </c>
      <c r="F63" s="10"/>
      <c r="G63" s="12"/>
      <c r="H63" s="10">
        <v>-22804510</v>
      </c>
      <c r="I63" s="12">
        <v>-4112876</v>
      </c>
      <c r="J63" s="10"/>
      <c r="K63" s="12"/>
      <c r="L63" s="10"/>
      <c r="M63" s="12"/>
    </row>
    <row r="64" spans="1:13" ht="16.2" x14ac:dyDescent="0.3">
      <c r="A64" s="17" t="s">
        <v>52</v>
      </c>
      <c r="B64" s="6">
        <f>+B58+B59-B60-B61-B62+B63</f>
        <v>308209722</v>
      </c>
      <c r="C64" s="7">
        <f t="shared" ref="C64:E64" si="15">+C58+C59-C60-C61-C62+C63</f>
        <v>449090114</v>
      </c>
      <c r="D64" s="6">
        <f t="shared" si="15"/>
        <v>218905538</v>
      </c>
      <c r="E64" s="7">
        <f t="shared" si="15"/>
        <v>181579369</v>
      </c>
      <c r="F64" s="6">
        <v>22104371</v>
      </c>
      <c r="G64" s="7">
        <v>22593607</v>
      </c>
      <c r="H64" s="6">
        <v>147192468</v>
      </c>
      <c r="I64" s="7">
        <v>159214598</v>
      </c>
      <c r="J64" s="6">
        <v>-5634054</v>
      </c>
      <c r="K64" s="7">
        <v>-29127446</v>
      </c>
      <c r="L64" s="6">
        <v>31302020</v>
      </c>
      <c r="M64" s="7">
        <v>37701830</v>
      </c>
    </row>
    <row r="65" spans="1:13" ht="16.2" x14ac:dyDescent="0.3">
      <c r="A65" s="16" t="s">
        <v>53</v>
      </c>
      <c r="B65" s="10">
        <v>44219369</v>
      </c>
      <c r="C65" s="12">
        <v>52647109</v>
      </c>
      <c r="D65" s="10">
        <v>9346958</v>
      </c>
      <c r="E65" s="12">
        <v>3364380</v>
      </c>
      <c r="F65" s="10">
        <v>233511</v>
      </c>
      <c r="G65" s="12">
        <v>158966</v>
      </c>
      <c r="H65" s="10">
        <v>3929396</v>
      </c>
      <c r="I65" s="12">
        <v>2417195</v>
      </c>
      <c r="J65" s="10"/>
      <c r="K65" s="12"/>
      <c r="L65" s="10"/>
      <c r="M65" s="12"/>
    </row>
    <row r="66" spans="1:13" ht="16.2" x14ac:dyDescent="0.3">
      <c r="A66" s="16" t="s">
        <v>54</v>
      </c>
      <c r="B66" s="10">
        <v>120718735</v>
      </c>
      <c r="C66" s="12">
        <v>180359726</v>
      </c>
      <c r="D66" s="10">
        <v>80477675</v>
      </c>
      <c r="E66" s="12">
        <v>37995229</v>
      </c>
      <c r="F66" s="10">
        <v>12336309</v>
      </c>
      <c r="G66" s="12">
        <v>8337007</v>
      </c>
      <c r="H66" s="10">
        <v>145714822</v>
      </c>
      <c r="I66" s="12">
        <v>151113719</v>
      </c>
      <c r="J66" s="10"/>
      <c r="K66" s="12"/>
      <c r="L66" s="10">
        <v>27350653</v>
      </c>
      <c r="M66" s="12">
        <v>16972009</v>
      </c>
    </row>
    <row r="67" spans="1:13" ht="16.2" x14ac:dyDescent="0.3">
      <c r="A67" s="16" t="s">
        <v>59</v>
      </c>
      <c r="B67" s="10"/>
      <c r="C67" s="12"/>
      <c r="D67" s="10">
        <v>57074795</v>
      </c>
      <c r="E67" s="12">
        <v>49415854</v>
      </c>
      <c r="F67" s="10"/>
      <c r="G67" s="12"/>
      <c r="H67" s="10"/>
      <c r="I67" s="12"/>
      <c r="J67" s="10"/>
      <c r="K67" s="12"/>
      <c r="L67" s="10"/>
      <c r="M67" s="12"/>
    </row>
    <row r="68" spans="1:13" ht="16.2" x14ac:dyDescent="0.3">
      <c r="A68" s="17" t="s">
        <v>55</v>
      </c>
      <c r="B68" s="6">
        <f t="shared" ref="B68:E68" si="16">+B64+B65-B66+B67</f>
        <v>231710356</v>
      </c>
      <c r="C68" s="7">
        <f t="shared" si="16"/>
        <v>321377497</v>
      </c>
      <c r="D68" s="6">
        <f t="shared" si="16"/>
        <v>204849616</v>
      </c>
      <c r="E68" s="7">
        <f t="shared" si="16"/>
        <v>196364374</v>
      </c>
      <c r="F68" s="6">
        <v>10001573</v>
      </c>
      <c r="G68" s="7">
        <v>14415566</v>
      </c>
      <c r="H68" s="6">
        <v>5407042</v>
      </c>
      <c r="I68" s="7">
        <v>10518074</v>
      </c>
      <c r="J68" s="6">
        <v>-5634054</v>
      </c>
      <c r="K68" s="7">
        <v>-29127446</v>
      </c>
      <c r="L68" s="6">
        <v>3951367</v>
      </c>
      <c r="M68" s="7">
        <v>20729821</v>
      </c>
    </row>
    <row r="69" spans="1:13" ht="16.2" x14ac:dyDescent="0.3">
      <c r="A69" s="16" t="s">
        <v>56</v>
      </c>
      <c r="B69" s="10">
        <v>91626141</v>
      </c>
      <c r="C69" s="12">
        <v>151356418</v>
      </c>
      <c r="D69" s="10">
        <v>63319331</v>
      </c>
      <c r="E69" s="12">
        <v>65956398</v>
      </c>
      <c r="F69" s="10">
        <v>3248906</v>
      </c>
      <c r="G69" s="12">
        <v>3140982</v>
      </c>
      <c r="H69" s="10">
        <v>13410653</v>
      </c>
      <c r="I69" s="12">
        <v>-16090822</v>
      </c>
      <c r="J69" s="10">
        <v>2216123</v>
      </c>
      <c r="K69" s="12"/>
      <c r="L69" s="10">
        <v>1919207</v>
      </c>
      <c r="M69" s="12">
        <v>4327008</v>
      </c>
    </row>
    <row r="70" spans="1:13" ht="16.2" x14ac:dyDescent="0.3">
      <c r="A70" s="17" t="s">
        <v>57</v>
      </c>
      <c r="B70" s="6">
        <f t="shared" ref="B70:E70" si="17">+B68-B69</f>
        <v>140084215</v>
      </c>
      <c r="C70" s="7">
        <f t="shared" si="17"/>
        <v>170021079</v>
      </c>
      <c r="D70" s="6">
        <f t="shared" si="17"/>
        <v>141530285</v>
      </c>
      <c r="E70" s="7">
        <f t="shared" si="17"/>
        <v>130407976</v>
      </c>
      <c r="F70" s="6">
        <v>6752667</v>
      </c>
      <c r="G70" s="7">
        <v>11274584</v>
      </c>
      <c r="H70" s="6">
        <v>-8003611</v>
      </c>
      <c r="I70" s="7">
        <v>26608896</v>
      </c>
      <c r="J70" s="6">
        <v>-7850177</v>
      </c>
      <c r="K70" s="7">
        <v>-29127446</v>
      </c>
      <c r="L70" s="6">
        <v>2032160</v>
      </c>
      <c r="M70" s="7">
        <v>16402813</v>
      </c>
    </row>
    <row r="71" spans="1:13" x14ac:dyDescent="0.3">
      <c r="B71" s="5"/>
      <c r="C71" s="5"/>
      <c r="D71" s="5"/>
      <c r="E71" s="5"/>
    </row>
    <row r="72" spans="1:13" ht="16.2" x14ac:dyDescent="0.3">
      <c r="A72" s="1" t="s">
        <v>60</v>
      </c>
      <c r="B72" s="18">
        <v>210265181</v>
      </c>
      <c r="C72" s="12">
        <v>362124189</v>
      </c>
      <c r="D72" s="18">
        <v>230287154</v>
      </c>
      <c r="E72" s="12">
        <v>214821451</v>
      </c>
      <c r="F72" s="18">
        <v>5371939</v>
      </c>
      <c r="G72" s="12">
        <v>5083884</v>
      </c>
      <c r="H72" s="18">
        <v>128534042</v>
      </c>
      <c r="I72" s="12">
        <v>125780277</v>
      </c>
      <c r="J72" s="18">
        <v>21726550</v>
      </c>
      <c r="K72" s="12">
        <v>6823424</v>
      </c>
      <c r="L72" s="18">
        <v>44552942</v>
      </c>
      <c r="M72" s="12">
        <v>37042889</v>
      </c>
    </row>
    <row r="73" spans="1:13" x14ac:dyDescent="0.3">
      <c r="B73" s="5"/>
      <c r="C73" s="5"/>
      <c r="D73" s="5"/>
      <c r="E73" s="5"/>
    </row>
    <row r="74" spans="1:13" ht="16.2" x14ac:dyDescent="0.3">
      <c r="A74" s="2" t="s">
        <v>61</v>
      </c>
      <c r="B74" s="9">
        <f>+B64+B72</f>
        <v>518474903</v>
      </c>
      <c r="C74" s="7">
        <f t="shared" ref="C74:M74" si="18">+C64+C72</f>
        <v>811214303</v>
      </c>
      <c r="D74" s="6">
        <f t="shared" si="18"/>
        <v>449192692</v>
      </c>
      <c r="E74" s="7">
        <f t="shared" si="18"/>
        <v>396400820</v>
      </c>
      <c r="F74" s="6">
        <f t="shared" si="18"/>
        <v>27476310</v>
      </c>
      <c r="G74" s="7">
        <f t="shared" si="18"/>
        <v>27677491</v>
      </c>
      <c r="H74" s="6">
        <f t="shared" si="18"/>
        <v>275726510</v>
      </c>
      <c r="I74" s="7">
        <f t="shared" si="18"/>
        <v>284994875</v>
      </c>
      <c r="J74" s="6">
        <f t="shared" si="18"/>
        <v>16092496</v>
      </c>
      <c r="K74" s="7">
        <f t="shared" si="18"/>
        <v>-22304022</v>
      </c>
      <c r="L74" s="6">
        <f t="shared" si="18"/>
        <v>75854962</v>
      </c>
      <c r="M74" s="7">
        <f t="shared" si="18"/>
        <v>74744719</v>
      </c>
    </row>
    <row r="75" spans="1:13" ht="16.2" x14ac:dyDescent="0.3">
      <c r="A75" s="1" t="s">
        <v>62</v>
      </c>
      <c r="B75" s="20">
        <f>+B74/C74-1</f>
        <v>-0.36086567867134856</v>
      </c>
      <c r="D75" s="20">
        <f>+D74/E74-1</f>
        <v>0.13317800906668165</v>
      </c>
      <c r="E75" s="20"/>
      <c r="F75" s="20">
        <f>+F74/G74-1</f>
        <v>-7.2687585735282667E-3</v>
      </c>
      <c r="H75" s="20">
        <f>+H74/I74-1</f>
        <v>-3.2521163757769367E-2</v>
      </c>
      <c r="J75" s="20"/>
      <c r="L75" s="20">
        <f>+L74/M74-1</f>
        <v>1.485379856736091E-2</v>
      </c>
    </row>
    <row r="76" spans="1:13" ht="16.2" x14ac:dyDescent="0.3">
      <c r="A76" s="1"/>
      <c r="B76" s="20"/>
      <c r="D76" s="20"/>
      <c r="E76" s="20"/>
    </row>
    <row r="77" spans="1:13" ht="16.2" x14ac:dyDescent="0.3">
      <c r="B77" s="25" t="s">
        <v>2</v>
      </c>
      <c r="C77" s="24"/>
      <c r="D77" s="23" t="s">
        <v>36</v>
      </c>
      <c r="E77" s="24"/>
      <c r="F77" s="23" t="s">
        <v>68</v>
      </c>
      <c r="G77" s="24" t="s">
        <v>68</v>
      </c>
      <c r="H77" s="23" t="s">
        <v>69</v>
      </c>
      <c r="I77" s="24" t="s">
        <v>69</v>
      </c>
      <c r="J77" s="23" t="s">
        <v>70</v>
      </c>
      <c r="K77" s="24" t="s">
        <v>70</v>
      </c>
      <c r="L77" s="23" t="s">
        <v>71</v>
      </c>
      <c r="M77" s="24" t="s">
        <v>71</v>
      </c>
    </row>
    <row r="78" spans="1:13" ht="16.2" x14ac:dyDescent="0.3">
      <c r="A78" s="1" t="s">
        <v>63</v>
      </c>
      <c r="B78" s="21">
        <f>+B58/B56</f>
        <v>0.17261336085822757</v>
      </c>
      <c r="C78" s="20">
        <f t="shared" ref="C78:E78" si="19">+C58/C56</f>
        <v>0.1733002611734667</v>
      </c>
      <c r="D78" s="21">
        <f t="shared" si="19"/>
        <v>0.1494037008452056</v>
      </c>
      <c r="E78" s="20">
        <f t="shared" si="19"/>
        <v>0.14823687134246183</v>
      </c>
      <c r="F78" s="21">
        <f t="shared" ref="F78:M78" si="20">+F58/F56</f>
        <v>0.21964565158186256</v>
      </c>
      <c r="G78" s="22">
        <f t="shared" si="20"/>
        <v>0.21188183479717593</v>
      </c>
      <c r="H78" s="21">
        <f t="shared" si="20"/>
        <v>0.21943074931738613</v>
      </c>
      <c r="I78" s="22">
        <f t="shared" si="20"/>
        <v>0.22687224416604121</v>
      </c>
      <c r="J78" s="21">
        <f t="shared" si="20"/>
        <v>0.32159533313369415</v>
      </c>
      <c r="K78" s="22">
        <f t="shared" si="20"/>
        <v>0.29579394764008643</v>
      </c>
      <c r="L78" s="21">
        <f t="shared" si="20"/>
        <v>0.15650149708668792</v>
      </c>
      <c r="M78" s="22">
        <f t="shared" si="20"/>
        <v>0.16560955928791102</v>
      </c>
    </row>
    <row r="79" spans="1:13" ht="16.2" x14ac:dyDescent="0.3">
      <c r="A79" s="1" t="s">
        <v>64</v>
      </c>
      <c r="B79" s="21">
        <f>+B64/B56</f>
        <v>4.7973648717339411E-2</v>
      </c>
      <c r="C79" s="20">
        <f t="shared" ref="C79:E79" si="21">+C64/C56</f>
        <v>4.5298545044842646E-2</v>
      </c>
      <c r="D79" s="21">
        <f t="shared" si="21"/>
        <v>2.8363696473880994E-2</v>
      </c>
      <c r="E79" s="20">
        <f t="shared" si="21"/>
        <v>2.7655541899538883E-2</v>
      </c>
      <c r="F79" s="21">
        <f t="shared" ref="F79:M79" si="22">+F64/F56</f>
        <v>3.8607158559127407E-2</v>
      </c>
      <c r="G79" s="22">
        <f t="shared" si="22"/>
        <v>4.868530286456945E-2</v>
      </c>
      <c r="H79" s="21">
        <f t="shared" si="22"/>
        <v>3.1783555288198991E-2</v>
      </c>
      <c r="I79" s="22">
        <f t="shared" si="22"/>
        <v>3.8403326297641587E-2</v>
      </c>
      <c r="J79" s="21">
        <f t="shared" si="22"/>
        <v>-1.3662928478540915E-2</v>
      </c>
      <c r="K79" s="22">
        <f t="shared" si="22"/>
        <v>-0.14478638340679506</v>
      </c>
      <c r="L79" s="21">
        <f t="shared" si="22"/>
        <v>1.5764924602077734E-2</v>
      </c>
      <c r="M79" s="22">
        <f t="shared" si="22"/>
        <v>2.2640591748732865E-2</v>
      </c>
    </row>
    <row r="80" spans="1:13" ht="16.2" x14ac:dyDescent="0.3">
      <c r="A80" s="1" t="s">
        <v>65</v>
      </c>
      <c r="B80" s="21">
        <f>+B74/B56</f>
        <v>8.0701973655712994E-2</v>
      </c>
      <c r="C80" s="20">
        <f t="shared" ref="C80:E80" si="23">+C74/C56</f>
        <v>8.1825064725130264E-2</v>
      </c>
      <c r="D80" s="21">
        <f t="shared" si="23"/>
        <v>5.8202114439761275E-2</v>
      </c>
      <c r="E80" s="20">
        <f t="shared" si="23"/>
        <v>6.0374036692029537E-2</v>
      </c>
      <c r="F80" s="21">
        <f t="shared" ref="F80:M80" si="24">+F74/F56</f>
        <v>4.7989705601201589E-2</v>
      </c>
      <c r="G80" s="22">
        <f t="shared" si="24"/>
        <v>5.964019077902856E-2</v>
      </c>
      <c r="H80" s="21">
        <f t="shared" si="24"/>
        <v>5.9538160437714462E-2</v>
      </c>
      <c r="I80" s="22">
        <f t="shared" si="24"/>
        <v>6.874213366905324E-2</v>
      </c>
      <c r="J80" s="21">
        <f t="shared" si="24"/>
        <v>3.9025295442536717E-2</v>
      </c>
      <c r="K80" s="22">
        <f t="shared" si="24"/>
        <v>-0.11086858356223857</v>
      </c>
      <c r="L80" s="21">
        <f t="shared" si="24"/>
        <v>3.8203533082640406E-2</v>
      </c>
      <c r="M80" s="22">
        <f t="shared" si="24"/>
        <v>4.4885478191715275E-2</v>
      </c>
    </row>
    <row r="81" spans="1:13" ht="16.2" x14ac:dyDescent="0.3">
      <c r="A81" s="1" t="s">
        <v>66</v>
      </c>
      <c r="B81" s="21">
        <f>+B70/B56</f>
        <v>2.1804474166633354E-2</v>
      </c>
      <c r="C81" s="20">
        <f t="shared" ref="C81:E81" si="25">+C70/C56</f>
        <v>1.7149581488347457E-2</v>
      </c>
      <c r="D81" s="21">
        <f t="shared" si="25"/>
        <v>1.8338147505440782E-2</v>
      </c>
      <c r="E81" s="20">
        <f t="shared" si="25"/>
        <v>1.9861855805336899E-2</v>
      </c>
      <c r="F81" s="21">
        <f t="shared" ref="F81:M81" si="26">+F70/F56</f>
        <v>1.1794105589613349E-2</v>
      </c>
      <c r="G81" s="22">
        <f t="shared" si="26"/>
        <v>2.4294772265093786E-2</v>
      </c>
      <c r="H81" s="21">
        <f t="shared" si="26"/>
        <v>-1.7282352567370336E-3</v>
      </c>
      <c r="I81" s="22">
        <f t="shared" si="26"/>
        <v>6.4181936100357459E-3</v>
      </c>
      <c r="J81" s="21">
        <f t="shared" si="26"/>
        <v>-1.9037163451909919E-2</v>
      </c>
      <c r="K81" s="22">
        <f t="shared" si="26"/>
        <v>-0.14478638340679506</v>
      </c>
      <c r="L81" s="21">
        <f t="shared" si="26"/>
        <v>1.0234754555571266E-3</v>
      </c>
      <c r="M81" s="22">
        <f t="shared" si="26"/>
        <v>9.8501688820889655E-3</v>
      </c>
    </row>
    <row r="82" spans="1:13" x14ac:dyDescent="0.3">
      <c r="E82" s="4"/>
    </row>
    <row r="83" spans="1:13" ht="16.2" x14ac:dyDescent="0.3">
      <c r="A83" s="1" t="s">
        <v>67</v>
      </c>
      <c r="B83" s="18">
        <f>+B6+B7+B8+B9+B11-B25-B26-B27-B28-B30</f>
        <v>-564140549</v>
      </c>
      <c r="C83" s="12">
        <f t="shared" ref="C83:M83" si="27">+C6+C7+C8+C9+C11-C25-C26-C27-C28-C30</f>
        <v>-561535993</v>
      </c>
      <c r="D83" s="10">
        <f t="shared" si="27"/>
        <v>-6299499</v>
      </c>
      <c r="E83" s="19">
        <f t="shared" si="27"/>
        <v>-2996105</v>
      </c>
      <c r="F83" s="18">
        <f>+F6+F7+F8+F9+F11-F25-F26-F27-F28-F30</f>
        <v>2270836</v>
      </c>
      <c r="G83" s="12">
        <f t="shared" si="27"/>
        <v>-897269</v>
      </c>
      <c r="H83" s="18">
        <f t="shared" si="27"/>
        <v>4710677</v>
      </c>
      <c r="I83" s="12">
        <f t="shared" si="27"/>
        <v>183500188</v>
      </c>
      <c r="J83" s="18">
        <f t="shared" si="27"/>
        <v>-15297649</v>
      </c>
      <c r="K83" s="12">
        <f t="shared" si="27"/>
        <v>3186696</v>
      </c>
      <c r="L83" s="18">
        <f t="shared" si="27"/>
        <v>51572919</v>
      </c>
      <c r="M83" s="12">
        <f t="shared" si="27"/>
        <v>83336273</v>
      </c>
    </row>
    <row r="84" spans="1:13" x14ac:dyDescent="0.3">
      <c r="B84" s="4"/>
      <c r="C84" s="4"/>
      <c r="D84" s="4"/>
      <c r="E84" s="4"/>
    </row>
  </sheetData>
  <mergeCells count="18">
    <mergeCell ref="F4:G4"/>
    <mergeCell ref="H4:I4"/>
    <mergeCell ref="J4:K4"/>
    <mergeCell ref="L4:M4"/>
    <mergeCell ref="F77:G77"/>
    <mergeCell ref="H77:I77"/>
    <mergeCell ref="J77:K77"/>
    <mergeCell ref="L77:M77"/>
    <mergeCell ref="F54:G54"/>
    <mergeCell ref="H54:I54"/>
    <mergeCell ref="J54:K54"/>
    <mergeCell ref="L54:M54"/>
    <mergeCell ref="B77:C77"/>
    <mergeCell ref="D77:E77"/>
    <mergeCell ref="B4:C4"/>
    <mergeCell ref="D4:E4"/>
    <mergeCell ref="B54:C54"/>
    <mergeCell ref="D54:E54"/>
  </mergeCells>
  <pageMargins left="0.7" right="0.7" top="0.75" bottom="0.75" header="0.3" footer="0.3"/>
  <ignoredErrors>
    <ignoredError sqref="B12:C12 D12 E12 F12:M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Supermercados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2024-03-04T14:17:58Z</dcterms:created>
  <dcterms:modified xsi:type="dcterms:W3CDTF">2024-03-05T17:25:49Z</dcterms:modified>
</cp:coreProperties>
</file>