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7B45D79D-5A5B-41B9-B4C4-2409BAE38D60}" xr6:coauthVersionLast="47" xr6:coauthVersionMax="47" xr10:uidLastSave="{00000000-0000-0000-0000-000000000000}"/>
  <bookViews>
    <workbookView xWindow="-120" yWindow="-120" windowWidth="29040" windowHeight="15840" xr2:uid="{CD175971-40F4-457B-AB1E-82717B83572C}"/>
  </bookViews>
  <sheets>
    <sheet name="Justo y Bue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L24" i="1"/>
  <c r="M24" i="1"/>
  <c r="J24" i="1"/>
  <c r="M23" i="1"/>
  <c r="K23" i="1"/>
  <c r="L23" i="1"/>
  <c r="J23" i="1"/>
  <c r="K21" i="1"/>
  <c r="L21" i="1"/>
  <c r="M21" i="1"/>
  <c r="K22" i="1"/>
  <c r="L22" i="1"/>
  <c r="M22" i="1"/>
  <c r="J22" i="1"/>
  <c r="J21" i="1"/>
  <c r="K18" i="1"/>
  <c r="L18" i="1"/>
  <c r="M18" i="1"/>
  <c r="J18" i="1"/>
  <c r="K17" i="1"/>
  <c r="L17" i="1"/>
  <c r="M17" i="1"/>
  <c r="J17" i="1"/>
  <c r="J19" i="1" s="1"/>
  <c r="K14" i="1"/>
  <c r="K15" i="1" s="1"/>
  <c r="L14" i="1"/>
  <c r="M14" i="1"/>
  <c r="M15" i="1" s="1"/>
  <c r="J14" i="1"/>
  <c r="K13" i="1"/>
  <c r="L13" i="1"/>
  <c r="M13" i="1"/>
  <c r="J13" i="1"/>
  <c r="K11" i="1"/>
  <c r="L11" i="1"/>
  <c r="M11" i="1"/>
  <c r="J11" i="1"/>
  <c r="J9" i="1"/>
  <c r="K9" i="1"/>
  <c r="L9" i="1"/>
  <c r="M9" i="1"/>
  <c r="I9" i="1"/>
  <c r="K7" i="1"/>
  <c r="L7" i="1"/>
  <c r="M7" i="1"/>
  <c r="J7" i="1"/>
  <c r="K6" i="1"/>
  <c r="L6" i="1"/>
  <c r="M6" i="1"/>
  <c r="J6" i="1"/>
  <c r="M19" i="1"/>
  <c r="L19" i="1"/>
  <c r="J10" i="1"/>
  <c r="K25" i="1" l="1"/>
  <c r="K26" i="1" s="1"/>
  <c r="K28" i="1" s="1"/>
  <c r="K19" i="1"/>
  <c r="L15" i="1"/>
  <c r="J15" i="1"/>
  <c r="J25" i="1"/>
  <c r="J26" i="1" s="1"/>
  <c r="J28" i="1" s="1"/>
  <c r="L25" i="1"/>
  <c r="L26" i="1" s="1"/>
  <c r="M25" i="1"/>
  <c r="M26" i="1" s="1"/>
  <c r="M28" i="1" s="1"/>
  <c r="L28" i="1" l="1"/>
  <c r="C65" i="1" l="1"/>
  <c r="D65" i="1"/>
  <c r="E65" i="1"/>
  <c r="F65" i="1"/>
  <c r="B65" i="1"/>
  <c r="C63" i="1"/>
  <c r="D63" i="1"/>
  <c r="E63" i="1"/>
  <c r="F63" i="1"/>
  <c r="B63" i="1"/>
  <c r="C60" i="1"/>
  <c r="D60" i="1"/>
  <c r="E60" i="1"/>
  <c r="F60" i="1"/>
  <c r="C61" i="1"/>
  <c r="D61" i="1"/>
  <c r="E61" i="1"/>
  <c r="F61" i="1"/>
  <c r="B61" i="1"/>
  <c r="B60" i="1"/>
  <c r="C58" i="1"/>
  <c r="D58" i="1"/>
  <c r="E58" i="1"/>
  <c r="F58" i="1"/>
  <c r="B58" i="1"/>
  <c r="F52" i="1"/>
  <c r="F41" i="1" l="1"/>
  <c r="F29" i="1"/>
  <c r="F23" i="1"/>
  <c r="F20" i="1"/>
  <c r="F14" i="1"/>
  <c r="F11" i="1"/>
  <c r="F57" i="1" s="1"/>
  <c r="C36" i="1"/>
  <c r="D36" i="1"/>
  <c r="D52" i="1" s="1"/>
  <c r="E36" i="1"/>
  <c r="B36" i="1"/>
  <c r="C29" i="1"/>
  <c r="D29" i="1"/>
  <c r="E29" i="1"/>
  <c r="B29" i="1"/>
  <c r="C23" i="1"/>
  <c r="D23" i="1"/>
  <c r="E23" i="1"/>
  <c r="B23" i="1"/>
  <c r="C20" i="1"/>
  <c r="D20" i="1"/>
  <c r="E20" i="1"/>
  <c r="B20" i="1"/>
  <c r="C14" i="1"/>
  <c r="D14" i="1"/>
  <c r="E14" i="1"/>
  <c r="B14" i="1"/>
  <c r="C11" i="1"/>
  <c r="D11" i="1"/>
  <c r="E11" i="1"/>
  <c r="B11" i="1"/>
  <c r="B57" i="1" l="1"/>
  <c r="E57" i="1"/>
  <c r="M10" i="1"/>
  <c r="D57" i="1"/>
  <c r="L10" i="1"/>
  <c r="C57" i="1"/>
  <c r="D41" i="1"/>
  <c r="D53" i="1" s="1"/>
  <c r="F49" i="1"/>
  <c r="F54" i="1" s="1"/>
  <c r="F53" i="1"/>
  <c r="B41" i="1"/>
  <c r="B52" i="1"/>
  <c r="E41" i="1"/>
  <c r="E52" i="1"/>
  <c r="C41" i="1"/>
  <c r="C52" i="1"/>
  <c r="F44" i="1"/>
  <c r="F46" i="1" s="1"/>
  <c r="F55" i="1" s="1"/>
  <c r="F15" i="1"/>
  <c r="F62" i="1" s="1"/>
  <c r="F24" i="1"/>
  <c r="F30" i="1" s="1"/>
  <c r="B24" i="1"/>
  <c r="D15" i="1"/>
  <c r="D62" i="1" s="1"/>
  <c r="E15" i="1"/>
  <c r="E62" i="1" s="1"/>
  <c r="C15" i="1"/>
  <c r="C62" i="1" s="1"/>
  <c r="E24" i="1"/>
  <c r="C24" i="1"/>
  <c r="B15" i="1"/>
  <c r="B62" i="1" s="1"/>
  <c r="D24" i="1"/>
  <c r="D49" i="1" l="1"/>
  <c r="D54" i="1" s="1"/>
  <c r="K10" i="1"/>
  <c r="C49" i="1"/>
  <c r="C54" i="1" s="1"/>
  <c r="C53" i="1"/>
  <c r="E49" i="1"/>
  <c r="E54" i="1" s="1"/>
  <c r="E53" i="1"/>
  <c r="B49" i="1"/>
  <c r="B54" i="1" s="1"/>
  <c r="B53" i="1"/>
  <c r="B44" i="1"/>
  <c r="D44" i="1"/>
  <c r="D30" i="1"/>
  <c r="C30" i="1"/>
  <c r="E30" i="1"/>
  <c r="E44" i="1"/>
  <c r="C44" i="1"/>
  <c r="B30" i="1"/>
  <c r="E46" i="1" l="1"/>
  <c r="E55" i="1" s="1"/>
  <c r="B46" i="1"/>
  <c r="B55" i="1" s="1"/>
  <c r="C46" i="1"/>
  <c r="C55" i="1" s="1"/>
  <c r="D46" i="1"/>
  <c r="D55" i="1" s="1"/>
</calcChain>
</file>

<file path=xl/sharedStrings.xml><?xml version="1.0" encoding="utf-8"?>
<sst xmlns="http://schemas.openxmlformats.org/spreadsheetml/2006/main" count="81" uniqueCount="74">
  <si>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</si>
  <si>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</si>
  <si>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</si>
  <si>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</si>
  <si>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no financieros corrientes</t>
  </si>
  <si>
    <t>Activos corrientes totales</t>
  </si>
  <si>
    <t>Propiedades, planta y equipo</t>
  </si>
  <si>
    <t>Activos intangibles distintos de la plusvalía</t>
  </si>
  <si>
    <t>Total de activos no corrientes</t>
  </si>
  <si>
    <t>Total de activos</t>
  </si>
  <si>
    <t>Provisiones corrientes por beneficios a los empleados</t>
  </si>
  <si>
    <t>Cuentas por pagar comerciales y otras cuentas por pagar</t>
  </si>
  <si>
    <t>Otros pasivos financieros corrientes</t>
  </si>
  <si>
    <t>Otros pasivos no financieros corrientes</t>
  </si>
  <si>
    <t>Pasivos corrientes totales</t>
  </si>
  <si>
    <t>Cuentas comerciales por pagar y otras cuentas por pagar no corrientes</t>
  </si>
  <si>
    <t>Otros pasivos financieros no corrientes</t>
  </si>
  <si>
    <t>Total de pasivos no corrientes</t>
  </si>
  <si>
    <t>Total pasivos</t>
  </si>
  <si>
    <t>Capital emitido</t>
  </si>
  <si>
    <t>Prima de emisión</t>
  </si>
  <si>
    <t>Otras reservas</t>
  </si>
  <si>
    <t>Ganancias acumuladas</t>
  </si>
  <si>
    <t>Patrimonio total</t>
  </si>
  <si>
    <t>Total de patrimonio y pasivos</t>
  </si>
  <si>
    <t>G4711 - Comercio al por menor en establecimientos no especializados con surtido compuesto principalmente por alimentos, bebidas o tabaco</t>
  </si>
  <si>
    <t>Ingresos de actividades ordinarias</t>
  </si>
  <si>
    <t>Costo de ventas</t>
  </si>
  <si>
    <t>Ganancia bruta</t>
  </si>
  <si>
    <t>Otros ingresos</t>
  </si>
  <si>
    <t>Gastos de ventas</t>
  </si>
  <si>
    <t>Gastos de administración</t>
  </si>
  <si>
    <t>Otros gastos</t>
  </si>
  <si>
    <t>Ganancia (pérdida) por actividades de operación</t>
  </si>
  <si>
    <t>Ingresos financieros</t>
  </si>
  <si>
    <t>Costos financieros</t>
  </si>
  <si>
    <t>Ganancia (pérdida), antes de impuestos</t>
  </si>
  <si>
    <t>Ingreso (gasto) por impuestos</t>
  </si>
  <si>
    <t>Ganancia (pérdida)</t>
  </si>
  <si>
    <t>Depreciación y Amortización</t>
  </si>
  <si>
    <t>Cifras en miles de pesos</t>
  </si>
  <si>
    <t>MERCADERIA SAS (Tiendas Justo y Bueno)</t>
  </si>
  <si>
    <t>EBITDA</t>
  </si>
  <si>
    <t>Margen Bruto</t>
  </si>
  <si>
    <t>Margen Operacional</t>
  </si>
  <si>
    <t>Margen EBITDA</t>
  </si>
  <si>
    <t>Margen Neto</t>
  </si>
  <si>
    <t>KTNO (AC-PC)</t>
  </si>
  <si>
    <t>KTNO (Efectivo+CxC+Inv-CxP)</t>
  </si>
  <si>
    <t>Deudas corto plazo</t>
  </si>
  <si>
    <t>Deudas largo plazo</t>
  </si>
  <si>
    <t>Total deudas financieras</t>
  </si>
  <si>
    <t>Intereses</t>
  </si>
  <si>
    <t>CAPEX (Activo Fijo=PPE+Intangibles)</t>
  </si>
  <si>
    <t>Prom. Activos</t>
  </si>
  <si>
    <t>Rotación Activos</t>
  </si>
  <si>
    <t>veces</t>
  </si>
  <si>
    <t>Activos Fijos (AF) = CAPEX</t>
  </si>
  <si>
    <t>Prom. AF</t>
  </si>
  <si>
    <t>Rotación AF</t>
  </si>
  <si>
    <t>Prom. Inventarios</t>
  </si>
  <si>
    <t>Rotación Inventarios</t>
  </si>
  <si>
    <t>Días de Inventario</t>
  </si>
  <si>
    <t>días</t>
  </si>
  <si>
    <t>Prom. CxC</t>
  </si>
  <si>
    <t>Rotación CxC</t>
  </si>
  <si>
    <t>Días de CxC</t>
  </si>
  <si>
    <t>Inventario Inicial</t>
  </si>
  <si>
    <t>Inventario Final</t>
  </si>
  <si>
    <t>Compras</t>
  </si>
  <si>
    <t>Prom. CxP</t>
  </si>
  <si>
    <t>Rotación CxP</t>
  </si>
  <si>
    <t>Días de CxP</t>
  </si>
  <si>
    <t>Ciclo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</si>
</sst>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</numFmts>
  <fonts count="9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4085C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">
    <xf numFmtId="0" fontId="0" fillId="0" borderId="0" xfId="0"/>
    <xf numFmtId="165" fontId="2" fillId="0" borderId="0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6" fontId="5" fillId="0" borderId="2" xfId="0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vertical="center"/>
    </xf>
    <xf numFmtId="6" fontId="5" fillId="0" borderId="0" xfId="0" applyNumberFormat="1" applyFont="1" applyAlignment="1">
      <alignment horizontal="center" vertical="center"/>
    </xf>
    <xf numFmtId="6" fontId="0" fillId="0" borderId="0" xfId="0" applyNumberFormat="1"/>
    <xf numFmtId="166" fontId="0" fillId="0" borderId="0" xfId="2" applyNumberFormat="1" applyFont="1"/>
    <xf numFmtId="165" fontId="3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9" fontId="4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7" fillId="0" borderId="0" xfId="0" applyFont="1"/>
    <xf numFmtId="165" fontId="8" fillId="0" borderId="0" xfId="1" applyNumberFormat="1" applyFont="1" applyBorder="1" applyAlignment="1">
      <alignment vertical="center"/>
    </xf>
    <xf numFmtId="167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</cellXfs>
  <cellStyles count="3">
    <cellStyle name="Comma 28" xfId="1" xr:uid="{DA0EC471-D1A6-4B43-9405-FAB6EED9EF64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550066</xdr:colOff>
      <xdr:row>3</xdr:row>
      <xdr:rowOff>36635</xdr:rowOff>
    </xdr:from>
    <xdr:to>
      <xdr:col>18</xdr:col>
      <xdr:colOff>10082</xdr:colOff>
      <xdr:row>4</xdr:row>
      <xdr:rowOff>115998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6A5DB1-D433-4BEF-A4BE-D9340D81E1B8}"/>
                </a:ext>
              </a:extLst>
            </xdr:cNvPr>
            <xdr:cNvSpPr txBox="1"/>
          </xdr:nvSpPr>
          <xdr:spPr>
            <a:xfrm>
              <a:off x="18713508" y="674077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Totales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6A5DB1-D433-4BEF-A4BE-D9340D81E1B8}"/>
                </a:ext>
              </a:extLst>
            </xdr:cNvPr>
            <xdr:cNvSpPr txBox="1"/>
          </xdr:nvSpPr>
          <xdr:spPr>
            <a:xfrm>
              <a:off x="18713508" y="674077"/>
              <a:ext cx="3270016" cy="29184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Activos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Totales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658921</xdr:colOff>
      <xdr:row>7</xdr:row>
      <xdr:rowOff>14143</xdr:rowOff>
    </xdr:from>
    <xdr:to>
      <xdr:col>17</xdr:col>
      <xdr:colOff>609588</xdr:colOff>
      <xdr:row>8</xdr:row>
      <xdr:rowOff>120548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3A5B013F-A266-4478-9F07-74DEFDDE8C8D}"/>
                </a:ext>
              </a:extLst>
            </xdr:cNvPr>
            <xdr:cNvSpPr txBox="1"/>
          </xdr:nvSpPr>
          <xdr:spPr>
            <a:xfrm>
              <a:off x="18822363" y="1501508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Activos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Fijos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Activos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Fijos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3" name="CuadroTexto 8">
              <a:extLst>
                <a:ext uri="{FF2B5EF4-FFF2-40B4-BE49-F238E27FC236}">
                  <a16:creationId xmlns:a16="http://schemas.microsoft.com/office/drawing/2014/main" id="{3A5B013F-A266-4478-9F07-74DEFDDE8C8D}"/>
                </a:ext>
              </a:extLst>
            </xdr:cNvPr>
            <xdr:cNvSpPr txBox="1"/>
          </xdr:nvSpPr>
          <xdr:spPr>
            <a:xfrm>
              <a:off x="18822363" y="1501508"/>
              <a:ext cx="2998667" cy="31888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Activos Fijos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Activos Fijos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597100</xdr:colOff>
      <xdr:row>11</xdr:row>
      <xdr:rowOff>104403</xdr:rowOff>
    </xdr:from>
    <xdr:to>
      <xdr:col>17</xdr:col>
      <xdr:colOff>649550</xdr:colOff>
      <xdr:row>12</xdr:row>
      <xdr:rowOff>187997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B4678A4B-9A28-400F-A5BC-4FEAD53A6E0E}"/>
                </a:ext>
              </a:extLst>
            </xdr:cNvPr>
            <xdr:cNvSpPr txBox="1"/>
          </xdr:nvSpPr>
          <xdr:spPr>
            <a:xfrm>
              <a:off x="18760542" y="2441691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Costos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4" name="CuadroTexto 14">
              <a:extLst>
                <a:ext uri="{FF2B5EF4-FFF2-40B4-BE49-F238E27FC236}">
                  <a16:creationId xmlns:a16="http://schemas.microsoft.com/office/drawing/2014/main" id="{B4678A4B-9A28-400F-A5BC-4FEAD53A6E0E}"/>
                </a:ext>
              </a:extLst>
            </xdr:cNvPr>
            <xdr:cNvSpPr txBox="1"/>
          </xdr:nvSpPr>
          <xdr:spPr>
            <a:xfrm>
              <a:off x="18760542" y="2441691"/>
              <a:ext cx="3100450" cy="2960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de Inventarios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"Costos de 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Inventarios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14</xdr:col>
      <xdr:colOff>34474</xdr:colOff>
      <xdr:row>13</xdr:row>
      <xdr:rowOff>67571</xdr:rowOff>
    </xdr:from>
    <xdr:to>
      <xdr:col>17</xdr:col>
      <xdr:colOff>370000</xdr:colOff>
      <xdr:row>14</xdr:row>
      <xdr:rowOff>154354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8C9540B9-B8A5-48F8-B841-D3C9E880DD73}"/>
                </a:ext>
              </a:extLst>
            </xdr:cNvPr>
            <xdr:cNvSpPr txBox="1"/>
          </xdr:nvSpPr>
          <xdr:spPr>
            <a:xfrm>
              <a:off x="18959916" y="2829821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Inventarios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5" name="CuadroTexto 12">
              <a:extLst>
                <a:ext uri="{FF2B5EF4-FFF2-40B4-BE49-F238E27FC236}">
                  <a16:creationId xmlns:a16="http://schemas.microsoft.com/office/drawing/2014/main" id="{8C9540B9-B8A5-48F8-B841-D3C9E880DD73}"/>
                </a:ext>
              </a:extLst>
            </xdr:cNvPr>
            <xdr:cNvSpPr txBox="1"/>
          </xdr:nvSpPr>
          <xdr:spPr>
            <a:xfrm>
              <a:off x="18959916" y="2829821"/>
              <a:ext cx="2621526" cy="29926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Inventario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Inventarios</a:t>
              </a:r>
              <a:r>
                <a:rPr lang="es-MX" sz="100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623722</xdr:colOff>
      <xdr:row>15</xdr:row>
      <xdr:rowOff>92474</xdr:rowOff>
    </xdr:from>
    <xdr:to>
      <xdr:col>18</xdr:col>
      <xdr:colOff>619059</xdr:colOff>
      <xdr:row>17</xdr:row>
      <xdr:rowOff>84365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23995A72-3D73-4D1F-B002-6A5BCCB05FAE}"/>
                </a:ext>
              </a:extLst>
            </xdr:cNvPr>
            <xdr:cNvSpPr txBox="1"/>
          </xdr:nvSpPr>
          <xdr:spPr>
            <a:xfrm>
              <a:off x="18787164" y="3279686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6" name="CuadroTexto 15">
              <a:extLst>
                <a:ext uri="{FF2B5EF4-FFF2-40B4-BE49-F238E27FC236}">
                  <a16:creationId xmlns:a16="http://schemas.microsoft.com/office/drawing/2014/main" id="{23995A72-3D73-4D1F-B002-6A5BCCB05FAE}"/>
                </a:ext>
              </a:extLst>
            </xdr:cNvPr>
            <xdr:cNvSpPr txBox="1"/>
          </xdr:nvSpPr>
          <xdr:spPr>
            <a:xfrm>
              <a:off x="18787164" y="3279686"/>
              <a:ext cx="3805337" cy="4168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675192</xdr:colOff>
      <xdr:row>17</xdr:row>
      <xdr:rowOff>75075</xdr:rowOff>
    </xdr:from>
    <xdr:to>
      <xdr:col>18</xdr:col>
      <xdr:colOff>589425</xdr:colOff>
      <xdr:row>18</xdr:row>
      <xdr:rowOff>185711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735F8C4C-2F1D-4AE2-BBE7-394E5E9BF504}"/>
                </a:ext>
              </a:extLst>
            </xdr:cNvPr>
            <xdr:cNvSpPr txBox="1"/>
          </xdr:nvSpPr>
          <xdr:spPr>
            <a:xfrm>
              <a:off x="18838634" y="3687248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Cobrar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Cobrar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7" name="CuadroTexto 13">
              <a:extLst>
                <a:ext uri="{FF2B5EF4-FFF2-40B4-BE49-F238E27FC236}">
                  <a16:creationId xmlns:a16="http://schemas.microsoft.com/office/drawing/2014/main" id="{735F8C4C-2F1D-4AE2-BBE7-394E5E9BF504}"/>
                </a:ext>
              </a:extLst>
            </xdr:cNvPr>
            <xdr:cNvSpPr txBox="1"/>
          </xdr:nvSpPr>
          <xdr:spPr>
            <a:xfrm>
              <a:off x="18838634" y="3687248"/>
              <a:ext cx="3724233" cy="32311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Cobrar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Cobrar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593549</xdr:colOff>
      <xdr:row>21</xdr:row>
      <xdr:rowOff>55366</xdr:rowOff>
    </xdr:from>
    <xdr:to>
      <xdr:col>18</xdr:col>
      <xdr:colOff>582647</xdr:colOff>
      <xdr:row>22</xdr:row>
      <xdr:rowOff>167757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31F3ED12-E76D-4F5A-BC4C-65F70108DEEA}"/>
                </a:ext>
              </a:extLst>
            </xdr:cNvPr>
            <xdr:cNvSpPr txBox="1"/>
          </xdr:nvSpPr>
          <xdr:spPr>
            <a:xfrm>
              <a:off x="18756991" y="4517462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Compras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31F3ED12-E76D-4F5A-BC4C-65F70108DEEA}"/>
                </a:ext>
              </a:extLst>
            </xdr:cNvPr>
            <xdr:cNvSpPr txBox="1"/>
          </xdr:nvSpPr>
          <xdr:spPr>
            <a:xfrm>
              <a:off x="18756991" y="4517462"/>
              <a:ext cx="3799098" cy="324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"Compras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639696</xdr:colOff>
      <xdr:row>19</xdr:row>
      <xdr:rowOff>204279</xdr:rowOff>
    </xdr:from>
    <xdr:to>
      <xdr:col>19</xdr:col>
      <xdr:colOff>88717</xdr:colOff>
      <xdr:row>20</xdr:row>
      <xdr:rowOff>146088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48332C3B-3BE3-4231-9FF8-B75431AD4253}"/>
                </a:ext>
              </a:extLst>
            </xdr:cNvPr>
            <xdr:cNvSpPr txBox="1"/>
          </xdr:nvSpPr>
          <xdr:spPr>
            <a:xfrm>
              <a:off x="18803138" y="4241414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Compras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Costo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Ventas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Final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Inicial</m:t>
                    </m:r>
                  </m:oMath>
                </m:oMathPara>
              </a14:m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9" name="CuadroTexto 11">
              <a:extLst>
                <a:ext uri="{FF2B5EF4-FFF2-40B4-BE49-F238E27FC236}">
                  <a16:creationId xmlns:a16="http://schemas.microsoft.com/office/drawing/2014/main" id="{48332C3B-3BE3-4231-9FF8-B75431AD4253}"/>
                </a:ext>
              </a:extLst>
            </xdr:cNvPr>
            <xdr:cNvSpPr txBox="1"/>
          </xdr:nvSpPr>
          <xdr:spPr>
            <a:xfrm>
              <a:off x="18803138" y="4241414"/>
              <a:ext cx="4021021" cy="1542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"Compras = Costo de Ventas + Inventario Final – Inventario Inicial</a:t>
              </a:r>
              <a:r>
                <a:rPr lang="es-CO" sz="10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395654</xdr:colOff>
      <xdr:row>23</xdr:row>
      <xdr:rowOff>12825</xdr:rowOff>
    </xdr:from>
    <xdr:to>
      <xdr:col>19</xdr:col>
      <xdr:colOff>65520</xdr:colOff>
      <xdr:row>24</xdr:row>
      <xdr:rowOff>124168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3B43C7F9-7204-42D3-97FC-CF5732DF16B7}"/>
                </a:ext>
              </a:extLst>
            </xdr:cNvPr>
            <xdr:cNvSpPr txBox="1"/>
          </xdr:nvSpPr>
          <xdr:spPr>
            <a:xfrm>
              <a:off x="18559096" y="4899883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Cuentas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Pagar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365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Rotaci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de</m:t>
                        </m:r>
                        <m:r>
                          <m:rPr>
                            <m:nor/>
                          </m:rPr>
                          <a:rPr lang="es-MX" sz="100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Cuentas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Pagar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0" name="CuadroTexto 13">
              <a:extLst>
                <a:ext uri="{FF2B5EF4-FFF2-40B4-BE49-F238E27FC236}">
                  <a16:creationId xmlns:a16="http://schemas.microsoft.com/office/drawing/2014/main" id="{3B43C7F9-7204-42D3-97FC-CF5732DF16B7}"/>
                </a:ext>
              </a:extLst>
            </xdr:cNvPr>
            <xdr:cNvSpPr txBox="1"/>
          </xdr:nvSpPr>
          <xdr:spPr>
            <a:xfrm>
              <a:off x="18559096" y="4899883"/>
              <a:ext cx="4241866" cy="3238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"Días de Cuentas por Pagar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"365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Rotación de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Cuentas por Pagar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755652</xdr:colOff>
      <xdr:row>26</xdr:row>
      <xdr:rowOff>110405</xdr:rowOff>
    </xdr:from>
    <xdr:to>
      <xdr:col>19</xdr:col>
      <xdr:colOff>36171</xdr:colOff>
      <xdr:row>27</xdr:row>
      <xdr:rowOff>54698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938B56C4-20FB-44A2-94A9-33A4D096A1B1}"/>
                </a:ext>
              </a:extLst>
            </xdr:cNvPr>
            <xdr:cNvSpPr txBox="1"/>
          </xdr:nvSpPr>
          <xdr:spPr>
            <a:xfrm>
              <a:off x="18919094" y="5634905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Ciclo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efectivo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Inventario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+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CxC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–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í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as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CxP</m:t>
                    </m:r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938B56C4-20FB-44A2-94A9-33A4D096A1B1}"/>
                </a:ext>
              </a:extLst>
            </xdr:cNvPr>
            <xdr:cNvSpPr txBox="1"/>
          </xdr:nvSpPr>
          <xdr:spPr>
            <a:xfrm>
              <a:off x="18919094" y="5634905"/>
              <a:ext cx="3852519" cy="156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"Ciclo de efectivo = Días de Inventario + Días de CxC – Días de CxP</a:t>
              </a:r>
              <a:r>
                <a:rPr lang="es-CO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13</xdr:col>
      <xdr:colOff>727256</xdr:colOff>
      <xdr:row>27</xdr:row>
      <xdr:rowOff>178764</xdr:rowOff>
    </xdr:from>
    <xdr:to>
      <xdr:col>19</xdr:col>
      <xdr:colOff>421095</xdr:colOff>
      <xdr:row>29</xdr:row>
      <xdr:rowOff>106630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8A48276-5A27-45B6-8227-73D21E01BBC9}"/>
            </a:ext>
          </a:extLst>
        </xdr:cNvPr>
        <xdr:cNvSpPr txBox="1"/>
      </xdr:nvSpPr>
      <xdr:spPr>
        <a:xfrm>
          <a:off x="18890698" y="5915745"/>
          <a:ext cx="4265839" cy="352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200000"/>
            </a:lnSpc>
          </a:pPr>
          <a:r>
            <a:rPr lang="es-MX" sz="1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KTNO = Efectivo + CxC + Inventario – CxP – Otras CxP</a:t>
          </a:r>
          <a:endParaRPr lang="es-CO" sz="1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13</xdr:col>
      <xdr:colOff>589115</xdr:colOff>
      <xdr:row>30</xdr:row>
      <xdr:rowOff>4260</xdr:rowOff>
    </xdr:from>
    <xdr:to>
      <xdr:col>17</xdr:col>
      <xdr:colOff>566323</xdr:colOff>
      <xdr:row>31</xdr:row>
      <xdr:rowOff>90489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FDA66EFF-D5F2-464A-8598-B410D8F71884}"/>
                </a:ext>
              </a:extLst>
            </xdr:cNvPr>
            <xdr:cNvSpPr txBox="1"/>
          </xdr:nvSpPr>
          <xdr:spPr>
            <a:xfrm>
              <a:off x="18752557" y="6378683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Rotaci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Capital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de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Trabajo</m:t>
                    </m:r>
                    <m:r>
                      <m:rPr>
                        <m:nor/>
                      </m:rPr>
                      <a:rPr lang="es-MX" sz="10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Ventas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Promedio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1000" b="0" i="0"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KTNO</m:t>
                        </m:r>
                      </m:den>
                    </m:f>
                  </m:oMath>
                </m:oMathPara>
              </a14:m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>
        <xdr:sp macro="" textlink="">
          <xdr:nvSpPr>
            <xdr:cNvPr id="13" name="CuadroTexto 13">
              <a:extLst>
                <a:ext uri="{FF2B5EF4-FFF2-40B4-BE49-F238E27FC236}">
                  <a16:creationId xmlns:a16="http://schemas.microsoft.com/office/drawing/2014/main" id="{FDA66EFF-D5F2-464A-8598-B410D8F71884}"/>
                </a:ext>
              </a:extLst>
            </xdr:cNvPr>
            <xdr:cNvSpPr txBox="1"/>
          </xdr:nvSpPr>
          <xdr:spPr>
            <a:xfrm>
              <a:off x="18752557" y="6378683"/>
              <a:ext cx="3025208" cy="29871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"Rotación Capital de Trabajo = " 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"Ventas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10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Promedio KTNO</a:t>
              </a:r>
              <a:r>
                <a:rPr lang="es-MX" sz="10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10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B698-543B-4CD3-8844-D5D8CF199469}">
  <dimension ref="A1:N65"/>
  <sheetViews>
    <sheetView tabSelected="1" zoomScale="130" zoomScaleNormal="130" workbookViewId="0"/>
  </sheetViews>
  <sheetFormatPr baseColWidth="10" defaultRowHeight="15" x14ac:dyDescent="0.25"/>
  <cols>
    <col min="1" max="1" width="44.5703125" customWidth="1"/>
    <col min="2" max="2" width="20" bestFit="1" customWidth="1"/>
    <col min="3" max="3" width="18.5703125" bestFit="1" customWidth="1"/>
    <col min="4" max="6" width="20" bestFit="1" customWidth="1"/>
    <col min="7" max="7" width="8" customWidth="1"/>
    <col min="8" max="8" width="28" bestFit="1" customWidth="1"/>
    <col min="9" max="9" width="15.85546875" bestFit="1" customWidth="1"/>
    <col min="10" max="13" width="19.28515625" customWidth="1"/>
  </cols>
  <sheetData>
    <row r="1" spans="1:14" ht="16.5" x14ac:dyDescent="0.25">
      <c r="A1" s="5" t="s">
        <v>41</v>
      </c>
    </row>
    <row r="2" spans="1:14" ht="16.5" x14ac:dyDescent="0.25">
      <c r="A2" s="1" t="s">
        <v>25</v>
      </c>
    </row>
    <row r="3" spans="1:14" ht="16.5" x14ac:dyDescent="0.25">
      <c r="A3" s="1" t="s">
        <v>40</v>
      </c>
    </row>
    <row r="4" spans="1:14" ht="16.5" x14ac:dyDescent="0.25">
      <c r="A4" s="1"/>
      <c r="B4" s="8"/>
      <c r="C4" s="8"/>
      <c r="D4" s="8"/>
      <c r="E4" s="8"/>
    </row>
    <row r="5" spans="1:14" ht="16.5" x14ac:dyDescent="0.25">
      <c r="A5" s="1"/>
      <c r="B5" s="2">
        <v>2017</v>
      </c>
      <c r="C5" s="2">
        <v>2018</v>
      </c>
      <c r="D5" s="2">
        <v>2019</v>
      </c>
      <c r="E5" s="2">
        <v>2020</v>
      </c>
      <c r="F5" s="2">
        <v>2021</v>
      </c>
      <c r="H5" s="14"/>
      <c r="I5" s="2">
        <v>2017</v>
      </c>
      <c r="J5" s="2">
        <v>2018</v>
      </c>
      <c r="K5" s="2">
        <v>2019</v>
      </c>
      <c r="L5" s="2">
        <v>2020</v>
      </c>
      <c r="M5" s="2">
        <v>2021</v>
      </c>
      <c r="N5" s="14"/>
    </row>
    <row r="6" spans="1:14" ht="16.5" x14ac:dyDescent="0.25">
      <c r="A6" s="1" t="s">
        <v>0</v>
      </c>
      <c r="B6" s="3">
        <v>35547940</v>
      </c>
      <c r="C6" s="3">
        <v>62697536</v>
      </c>
      <c r="D6" s="3">
        <v>75453630</v>
      </c>
      <c r="E6" s="3">
        <v>72310481</v>
      </c>
      <c r="F6" s="3">
        <v>8486099</v>
      </c>
      <c r="H6" s="1" t="s">
        <v>54</v>
      </c>
      <c r="J6" s="3">
        <f>+AVERAGE(B15:C15)</f>
        <v>372070298.5</v>
      </c>
      <c r="K6" s="3">
        <f t="shared" ref="K6:M6" si="0">+AVERAGE(C15:D15)</f>
        <v>696425621.5</v>
      </c>
      <c r="L6" s="3">
        <f t="shared" si="0"/>
        <v>1085020510.5</v>
      </c>
      <c r="M6" s="3">
        <f t="shared" si="0"/>
        <v>1046246135</v>
      </c>
      <c r="N6" s="14"/>
    </row>
    <row r="7" spans="1:14" ht="16.5" x14ac:dyDescent="0.25">
      <c r="A7" s="1" t="s">
        <v>1</v>
      </c>
      <c r="B7" s="3">
        <v>1976389</v>
      </c>
      <c r="C7" s="3">
        <v>4549763</v>
      </c>
      <c r="D7" s="3">
        <v>16168932</v>
      </c>
      <c r="E7" s="3">
        <v>29836848</v>
      </c>
      <c r="F7" s="3">
        <v>17280140</v>
      </c>
      <c r="H7" s="15" t="s">
        <v>55</v>
      </c>
      <c r="J7" s="16">
        <f>+C34/J6</f>
        <v>4.4145973801776064</v>
      </c>
      <c r="K7" s="16">
        <f t="shared" ref="K7:M7" si="1">+D34/K6</f>
        <v>3.6983599604685136</v>
      </c>
      <c r="L7" s="16">
        <f t="shared" si="1"/>
        <v>2.9753019659622368</v>
      </c>
      <c r="M7" s="16">
        <f t="shared" si="1"/>
        <v>1.4424249127572644</v>
      </c>
      <c r="N7" s="15" t="s">
        <v>56</v>
      </c>
    </row>
    <row r="8" spans="1:14" ht="16.5" x14ac:dyDescent="0.25">
      <c r="A8" s="1" t="s">
        <v>2</v>
      </c>
      <c r="B8" s="3">
        <v>75155640</v>
      </c>
      <c r="C8" s="3">
        <v>126376729</v>
      </c>
      <c r="D8" s="3">
        <v>146528146</v>
      </c>
      <c r="E8" s="3">
        <v>180734479</v>
      </c>
      <c r="F8" s="3">
        <v>18334828</v>
      </c>
      <c r="H8" s="14"/>
      <c r="N8" s="14"/>
    </row>
    <row r="9" spans="1:14" ht="16.5" x14ac:dyDescent="0.25">
      <c r="A9" s="1" t="s">
        <v>3</v>
      </c>
      <c r="B9" s="3">
        <v>4123033</v>
      </c>
      <c r="C9" s="3">
        <v>14917791</v>
      </c>
      <c r="D9" s="3">
        <v>27915796</v>
      </c>
      <c r="E9" s="3">
        <v>27517955</v>
      </c>
      <c r="F9" s="3">
        <v>10991561</v>
      </c>
      <c r="H9" s="1" t="s">
        <v>57</v>
      </c>
      <c r="I9" s="3">
        <f>+B12+B13</f>
        <v>170131763</v>
      </c>
      <c r="J9" s="3">
        <f t="shared" ref="J9:M9" si="2">+C12+C13</f>
        <v>219430779</v>
      </c>
      <c r="K9" s="3">
        <f t="shared" si="2"/>
        <v>660647529</v>
      </c>
      <c r="L9" s="3">
        <f t="shared" si="2"/>
        <v>893042275</v>
      </c>
      <c r="M9" s="3">
        <f t="shared" si="2"/>
        <v>811170101</v>
      </c>
      <c r="N9" s="14"/>
    </row>
    <row r="10" spans="1:14" ht="16.5" x14ac:dyDescent="0.25">
      <c r="A10" s="1" t="s">
        <v>4</v>
      </c>
      <c r="B10" s="3">
        <v>11195183</v>
      </c>
      <c r="C10" s="3">
        <v>18038051</v>
      </c>
      <c r="D10" s="3">
        <v>20126561</v>
      </c>
      <c r="E10" s="3">
        <v>19758389</v>
      </c>
      <c r="F10" s="3">
        <v>3029114</v>
      </c>
      <c r="H10" s="1" t="s">
        <v>58</v>
      </c>
      <c r="J10" s="3">
        <f>+AVERAGE(I9:J9)</f>
        <v>194781271</v>
      </c>
      <c r="K10" s="3">
        <f t="shared" ref="K10:M10" si="3">+AVERAGE(J9:K9)</f>
        <v>440039154</v>
      </c>
      <c r="L10" s="3">
        <f t="shared" si="3"/>
        <v>776844902</v>
      </c>
      <c r="M10" s="3">
        <f t="shared" si="3"/>
        <v>852106188</v>
      </c>
      <c r="N10" s="14"/>
    </row>
    <row r="11" spans="1:14" ht="16.5" x14ac:dyDescent="0.25">
      <c r="A11" s="5" t="s">
        <v>5</v>
      </c>
      <c r="B11" s="4">
        <f>SUM(B6:B10)</f>
        <v>127998185</v>
      </c>
      <c r="C11" s="4">
        <f>SUM(C6:C10)</f>
        <v>226579870</v>
      </c>
      <c r="D11" s="4">
        <f>SUM(D6:D10)</f>
        <v>286193065</v>
      </c>
      <c r="E11" s="4">
        <f>SUM(E6:E10)</f>
        <v>330158152</v>
      </c>
      <c r="F11" s="4">
        <f>SUM(F6:F10)</f>
        <v>58121742</v>
      </c>
      <c r="H11" s="15" t="s">
        <v>59</v>
      </c>
      <c r="J11" s="16">
        <f>+C34/J10</f>
        <v>8.4327438493816995</v>
      </c>
      <c r="K11" s="16">
        <f t="shared" ref="K11:M11" si="4">+D34/K10</f>
        <v>5.8531896777530843</v>
      </c>
      <c r="L11" s="16">
        <f t="shared" si="4"/>
        <v>4.1556089892445485</v>
      </c>
      <c r="M11" s="16">
        <f t="shared" si="4"/>
        <v>1.7710603575619146</v>
      </c>
      <c r="N11" s="15" t="s">
        <v>56</v>
      </c>
    </row>
    <row r="12" spans="1:14" ht="16.5" x14ac:dyDescent="0.25">
      <c r="A12" s="1" t="s">
        <v>6</v>
      </c>
      <c r="B12" s="3">
        <v>170131763</v>
      </c>
      <c r="C12" s="3">
        <v>219430779</v>
      </c>
      <c r="D12" s="3">
        <v>641274496</v>
      </c>
      <c r="E12" s="3">
        <v>855503924</v>
      </c>
      <c r="F12" s="3">
        <v>785070903</v>
      </c>
      <c r="H12" s="14"/>
      <c r="N12" s="14"/>
    </row>
    <row r="13" spans="1:14" ht="16.5" x14ac:dyDescent="0.25">
      <c r="A13" s="1" t="s">
        <v>7</v>
      </c>
      <c r="B13" s="3"/>
      <c r="C13" s="3"/>
      <c r="D13" s="3">
        <v>19373033</v>
      </c>
      <c r="E13" s="3">
        <v>37538351</v>
      </c>
      <c r="F13" s="3">
        <v>26099198</v>
      </c>
      <c r="H13" s="1" t="s">
        <v>60</v>
      </c>
      <c r="J13" s="3">
        <f>+AVERAGE(B8:C8)</f>
        <v>100766184.5</v>
      </c>
      <c r="K13" s="3">
        <f t="shared" ref="K13:M13" si="5">+AVERAGE(C8:D8)</f>
        <v>136452437.5</v>
      </c>
      <c r="L13" s="3">
        <f t="shared" si="5"/>
        <v>163631312.5</v>
      </c>
      <c r="M13" s="3">
        <f t="shared" si="5"/>
        <v>99534653.5</v>
      </c>
      <c r="N13" s="14"/>
    </row>
    <row r="14" spans="1:14" ht="16.5" x14ac:dyDescent="0.25">
      <c r="A14" s="5" t="s">
        <v>8</v>
      </c>
      <c r="B14" s="4">
        <f>SUM(B12:B13)</f>
        <v>170131763</v>
      </c>
      <c r="C14" s="4">
        <f>SUM(C12:C13)</f>
        <v>219430779</v>
      </c>
      <c r="D14" s="4">
        <f>SUM(D12:D13)</f>
        <v>660647529</v>
      </c>
      <c r="E14" s="4">
        <f>SUM(E12:E13)</f>
        <v>893042275</v>
      </c>
      <c r="F14" s="4">
        <f>SUM(F12:F13)</f>
        <v>811170101</v>
      </c>
      <c r="H14" s="15" t="s">
        <v>61</v>
      </c>
      <c r="J14" s="16">
        <f>+C35/J13</f>
        <v>14.733537052799692</v>
      </c>
      <c r="K14" s="16">
        <f t="shared" ref="K14:M14" si="6">+D35/K13</f>
        <v>16.914168653088371</v>
      </c>
      <c r="L14" s="16">
        <f t="shared" si="6"/>
        <v>17.008729145285074</v>
      </c>
      <c r="M14" s="16">
        <f t="shared" si="6"/>
        <v>12.752565457014425</v>
      </c>
      <c r="N14" s="15" t="s">
        <v>56</v>
      </c>
    </row>
    <row r="15" spans="1:14" ht="16.5" x14ac:dyDescent="0.25">
      <c r="A15" s="5" t="s">
        <v>9</v>
      </c>
      <c r="B15" s="4">
        <f>+B11+B14</f>
        <v>298129948</v>
      </c>
      <c r="C15" s="4">
        <f>+C11+C14</f>
        <v>446010649</v>
      </c>
      <c r="D15" s="4">
        <f>+D11+D14</f>
        <v>946840594</v>
      </c>
      <c r="E15" s="4">
        <f>+E11+E14</f>
        <v>1223200427</v>
      </c>
      <c r="F15" s="4">
        <f>+F11+F14</f>
        <v>869291843</v>
      </c>
      <c r="H15" s="15" t="s">
        <v>62</v>
      </c>
      <c r="J15" s="17">
        <f>365/J14</f>
        <v>24.773413111323602</v>
      </c>
      <c r="K15" s="17">
        <f t="shared" ref="K15:M15" si="7">365/K14</f>
        <v>21.579541240612755</v>
      </c>
      <c r="L15" s="17">
        <f t="shared" si="7"/>
        <v>21.459569194279297</v>
      </c>
      <c r="M15" s="17">
        <f t="shared" si="7"/>
        <v>28.621691943501084</v>
      </c>
      <c r="N15" s="15" t="s">
        <v>63</v>
      </c>
    </row>
    <row r="16" spans="1:14" ht="16.5" x14ac:dyDescent="0.25">
      <c r="A16" s="1" t="s">
        <v>10</v>
      </c>
      <c r="B16" s="3">
        <v>4982208</v>
      </c>
      <c r="C16" s="3">
        <v>8676506</v>
      </c>
      <c r="D16" s="3">
        <v>12879822</v>
      </c>
      <c r="E16" s="3">
        <v>17751521</v>
      </c>
      <c r="F16" s="3">
        <v>22590075</v>
      </c>
      <c r="H16" s="14"/>
      <c r="N16" s="14"/>
    </row>
    <row r="17" spans="1:14" ht="16.5" x14ac:dyDescent="0.25">
      <c r="A17" s="1" t="s">
        <v>11</v>
      </c>
      <c r="B17" s="3">
        <v>199624289</v>
      </c>
      <c r="C17" s="3">
        <v>418992989</v>
      </c>
      <c r="D17" s="3">
        <v>665796187</v>
      </c>
      <c r="E17" s="3">
        <v>784939025</v>
      </c>
      <c r="F17" s="3">
        <v>843682240</v>
      </c>
      <c r="H17" s="1" t="s">
        <v>64</v>
      </c>
      <c r="J17" s="3">
        <f>+AVERAGE(B7:C7)</f>
        <v>3263076</v>
      </c>
      <c r="K17" s="3">
        <f t="shared" ref="K17:M17" si="8">+AVERAGE(C7:D7)</f>
        <v>10359347.5</v>
      </c>
      <c r="L17" s="3">
        <f t="shared" si="8"/>
        <v>23002890</v>
      </c>
      <c r="M17" s="3">
        <f t="shared" si="8"/>
        <v>23558494</v>
      </c>
      <c r="N17" s="14"/>
    </row>
    <row r="18" spans="1:14" ht="16.5" x14ac:dyDescent="0.25">
      <c r="A18" s="1" t="s">
        <v>12</v>
      </c>
      <c r="B18" s="3">
        <v>44450032</v>
      </c>
      <c r="C18" s="3">
        <v>90878633</v>
      </c>
      <c r="D18" s="3">
        <v>269542237</v>
      </c>
      <c r="E18" s="3">
        <v>334024683</v>
      </c>
      <c r="F18" s="3">
        <v>264030003</v>
      </c>
      <c r="H18" s="15" t="s">
        <v>65</v>
      </c>
      <c r="J18" s="16">
        <f>+C34/J17</f>
        <v>503.37183841258985</v>
      </c>
      <c r="K18" s="16">
        <f t="shared" ref="K18:M18" si="9">+D34/K17</f>
        <v>248.62884790765057</v>
      </c>
      <c r="L18" s="16">
        <f t="shared" si="9"/>
        <v>140.34165524418887</v>
      </c>
      <c r="M18" s="16">
        <f t="shared" si="9"/>
        <v>64.058911830272336</v>
      </c>
      <c r="N18" s="15" t="s">
        <v>56</v>
      </c>
    </row>
    <row r="19" spans="1:14" ht="16.5" x14ac:dyDescent="0.25">
      <c r="A19" s="1" t="s">
        <v>13</v>
      </c>
      <c r="B19" s="3">
        <v>6150697</v>
      </c>
      <c r="C19" s="3">
        <v>13482938</v>
      </c>
      <c r="D19" s="3">
        <v>29133107</v>
      </c>
      <c r="E19" s="3">
        <v>31048326</v>
      </c>
      <c r="F19" s="3">
        <v>20648246</v>
      </c>
      <c r="H19" s="15" t="s">
        <v>66</v>
      </c>
      <c r="J19" s="17">
        <f>365/J18</f>
        <v>0.72511009187770048</v>
      </c>
      <c r="K19" s="17">
        <f t="shared" ref="K19:M19" si="10">365/K18</f>
        <v>1.4680516885778827</v>
      </c>
      <c r="L19" s="17">
        <f t="shared" si="10"/>
        <v>2.6007958888963834</v>
      </c>
      <c r="M19" s="17">
        <f t="shared" si="10"/>
        <v>5.6978801164635433</v>
      </c>
      <c r="N19" s="15" t="s">
        <v>63</v>
      </c>
    </row>
    <row r="20" spans="1:14" ht="16.5" x14ac:dyDescent="0.25">
      <c r="A20" s="5" t="s">
        <v>14</v>
      </c>
      <c r="B20" s="4">
        <f>SUM(B16:B19)</f>
        <v>255207226</v>
      </c>
      <c r="C20" s="4">
        <f>SUM(C16:C19)</f>
        <v>532031066</v>
      </c>
      <c r="D20" s="4">
        <f>SUM(D16:D19)</f>
        <v>977351353</v>
      </c>
      <c r="E20" s="4">
        <f>SUM(E16:E19)</f>
        <v>1167763555</v>
      </c>
      <c r="F20" s="4">
        <f>SUM(F16:F19)</f>
        <v>1150950564</v>
      </c>
      <c r="H20" s="14"/>
      <c r="N20" s="14"/>
    </row>
    <row r="21" spans="1:14" ht="16.5" x14ac:dyDescent="0.25">
      <c r="A21" s="1" t="s">
        <v>15</v>
      </c>
      <c r="B21" s="3"/>
      <c r="C21" s="3"/>
      <c r="D21" s="3"/>
      <c r="E21" s="3">
        <v>13556558</v>
      </c>
      <c r="F21" s="3">
        <v>127324526</v>
      </c>
      <c r="H21" s="1" t="s">
        <v>67</v>
      </c>
      <c r="J21" s="3">
        <f>+B8</f>
        <v>75155640</v>
      </c>
      <c r="K21" s="3">
        <f t="shared" ref="K21:M21" si="11">+C8</f>
        <v>126376729</v>
      </c>
      <c r="L21" s="3">
        <f t="shared" si="11"/>
        <v>146528146</v>
      </c>
      <c r="M21" s="3">
        <f t="shared" si="11"/>
        <v>180734479</v>
      </c>
      <c r="N21" s="14"/>
    </row>
    <row r="22" spans="1:14" ht="16.5" x14ac:dyDescent="0.25">
      <c r="A22" s="1" t="s">
        <v>16</v>
      </c>
      <c r="B22" s="3">
        <v>67624311</v>
      </c>
      <c r="C22" s="3">
        <v>65512317</v>
      </c>
      <c r="D22" s="3">
        <v>343492370</v>
      </c>
      <c r="E22" s="3">
        <v>505161114</v>
      </c>
      <c r="F22" s="3">
        <v>486364601</v>
      </c>
      <c r="H22" s="1" t="s">
        <v>68</v>
      </c>
      <c r="J22" s="3">
        <f>+C8</f>
        <v>126376729</v>
      </c>
      <c r="K22" s="3">
        <f t="shared" ref="K22:M22" si="12">+D8</f>
        <v>146528146</v>
      </c>
      <c r="L22" s="3">
        <f t="shared" si="12"/>
        <v>180734479</v>
      </c>
      <c r="M22" s="3">
        <f t="shared" si="12"/>
        <v>18334828</v>
      </c>
      <c r="N22" s="14"/>
    </row>
    <row r="23" spans="1:14" ht="16.5" x14ac:dyDescent="0.25">
      <c r="A23" s="5" t="s">
        <v>17</v>
      </c>
      <c r="B23" s="4">
        <f>SUM(B21:B22)</f>
        <v>67624311</v>
      </c>
      <c r="C23" s="4">
        <f>SUM(C21:C22)</f>
        <v>65512317</v>
      </c>
      <c r="D23" s="4">
        <f>SUM(D21:D22)</f>
        <v>343492370</v>
      </c>
      <c r="E23" s="4">
        <f>SUM(E21:E22)</f>
        <v>518717672</v>
      </c>
      <c r="F23" s="4">
        <f>SUM(F21:F22)</f>
        <v>613689127</v>
      </c>
      <c r="H23" s="10" t="s">
        <v>69</v>
      </c>
      <c r="J23" s="3">
        <f>+C35+J22-J21</f>
        <v>1535863402</v>
      </c>
      <c r="K23" s="3">
        <f t="shared" ref="K23:L23" si="13">+D35+K22-K21</f>
        <v>2328130958</v>
      </c>
      <c r="L23" s="3">
        <f t="shared" si="13"/>
        <v>2817367007</v>
      </c>
      <c r="M23" s="3">
        <f>+F35+M22-M21</f>
        <v>1106922533</v>
      </c>
      <c r="N23" s="14"/>
    </row>
    <row r="24" spans="1:14" ht="16.5" x14ac:dyDescent="0.25">
      <c r="A24" s="5" t="s">
        <v>18</v>
      </c>
      <c r="B24" s="4">
        <f>+B20+B23</f>
        <v>322831537</v>
      </c>
      <c r="C24" s="4">
        <f>+C20+C23</f>
        <v>597543383</v>
      </c>
      <c r="D24" s="4">
        <f>+D20+D23</f>
        <v>1320843723</v>
      </c>
      <c r="E24" s="4">
        <f>+E20+E23</f>
        <v>1686481227</v>
      </c>
      <c r="F24" s="4">
        <f>+F20+F23</f>
        <v>1764639691</v>
      </c>
      <c r="H24" s="1" t="s">
        <v>70</v>
      </c>
      <c r="J24" s="3">
        <f>+AVERAGE(B17:C17)</f>
        <v>309308639</v>
      </c>
      <c r="K24" s="3">
        <f t="shared" ref="K24:M24" si="14">+AVERAGE(C17:D17)</f>
        <v>542394588</v>
      </c>
      <c r="L24" s="3">
        <f t="shared" si="14"/>
        <v>725367606</v>
      </c>
      <c r="M24" s="3">
        <f t="shared" si="14"/>
        <v>814310632.5</v>
      </c>
      <c r="N24" s="14"/>
    </row>
    <row r="25" spans="1:14" ht="16.5" x14ac:dyDescent="0.25">
      <c r="A25" s="1" t="s">
        <v>19</v>
      </c>
      <c r="B25" s="3">
        <v>36600100</v>
      </c>
      <c r="C25" s="3">
        <v>630800</v>
      </c>
      <c r="D25" s="3">
        <v>632000</v>
      </c>
      <c r="E25" s="3">
        <v>633100</v>
      </c>
      <c r="F25" s="3">
        <v>633200</v>
      </c>
      <c r="H25" s="15" t="s">
        <v>71</v>
      </c>
      <c r="J25" s="16">
        <f>+J23/J24</f>
        <v>4.9654720507176009</v>
      </c>
      <c r="K25" s="16">
        <f t="shared" ref="K25:M25" si="15">+K23/K24</f>
        <v>4.2923196682043594</v>
      </c>
      <c r="L25" s="16">
        <f t="shared" si="15"/>
        <v>3.8840540764374856</v>
      </c>
      <c r="M25" s="16">
        <f t="shared" si="15"/>
        <v>1.3593369517989193</v>
      </c>
      <c r="N25" s="15" t="s">
        <v>56</v>
      </c>
    </row>
    <row r="26" spans="1:14" ht="16.5" x14ac:dyDescent="0.25">
      <c r="A26" s="1" t="s">
        <v>20</v>
      </c>
      <c r="B26" s="3">
        <v>180775328</v>
      </c>
      <c r="C26" s="3">
        <v>88916600</v>
      </c>
      <c r="D26" s="3">
        <v>150014966</v>
      </c>
      <c r="E26" s="3">
        <v>313485078</v>
      </c>
      <c r="F26" s="3">
        <v>316379378</v>
      </c>
      <c r="H26" s="15" t="s">
        <v>72</v>
      </c>
      <c r="J26" s="17">
        <f>365/J25</f>
        <v>73.507613429673995</v>
      </c>
      <c r="K26" s="17">
        <f t="shared" ref="K26:M26" si="16">365/K25</f>
        <v>85.035605037472294</v>
      </c>
      <c r="L26" s="17">
        <f t="shared" si="16"/>
        <v>93.973974825495645</v>
      </c>
      <c r="M26" s="17">
        <f t="shared" si="16"/>
        <v>268.51326267336901</v>
      </c>
      <c r="N26" s="15" t="s">
        <v>63</v>
      </c>
    </row>
    <row r="27" spans="1:14" ht="16.5" x14ac:dyDescent="0.25">
      <c r="A27" s="1" t="s">
        <v>21</v>
      </c>
      <c r="B27" s="3"/>
      <c r="C27" s="3"/>
      <c r="D27" s="3"/>
      <c r="E27" s="3"/>
      <c r="F27" s="3"/>
      <c r="H27" s="14"/>
      <c r="N27" s="14"/>
    </row>
    <row r="28" spans="1:14" ht="16.5" x14ac:dyDescent="0.25">
      <c r="A28" s="1" t="s">
        <v>22</v>
      </c>
      <c r="B28" s="3">
        <v>-242077017</v>
      </c>
      <c r="C28" s="3">
        <v>-241080134</v>
      </c>
      <c r="D28" s="3">
        <v>-524650095</v>
      </c>
      <c r="E28" s="3">
        <v>-777398978</v>
      </c>
      <c r="F28" s="3">
        <v>-1212360426</v>
      </c>
      <c r="H28" s="15" t="s">
        <v>73</v>
      </c>
      <c r="I28" s="14"/>
      <c r="J28" s="17">
        <f>+J15+J19-J26</f>
        <v>-48.009090226472694</v>
      </c>
      <c r="K28" s="17">
        <f t="shared" ref="K28:M28" si="17">+K15+K19-K26</f>
        <v>-61.988012108281652</v>
      </c>
      <c r="L28" s="17">
        <f t="shared" si="17"/>
        <v>-69.913609742319963</v>
      </c>
      <c r="M28" s="17">
        <f t="shared" si="17"/>
        <v>-234.19369061340439</v>
      </c>
      <c r="N28" s="15" t="s">
        <v>63</v>
      </c>
    </row>
    <row r="29" spans="1:14" ht="16.5" x14ac:dyDescent="0.25">
      <c r="A29" s="5" t="s">
        <v>23</v>
      </c>
      <c r="B29" s="4">
        <f>SUM(B25:B28)</f>
        <v>-24701589</v>
      </c>
      <c r="C29" s="4">
        <f t="shared" ref="C29:E29" si="18">SUM(C25:C28)</f>
        <v>-151532734</v>
      </c>
      <c r="D29" s="4">
        <f t="shared" si="18"/>
        <v>-374003129</v>
      </c>
      <c r="E29" s="4">
        <f t="shared" si="18"/>
        <v>-463280800</v>
      </c>
      <c r="F29" s="4">
        <f t="shared" ref="F29" si="19">SUM(F25:F28)</f>
        <v>-895347848</v>
      </c>
    </row>
    <row r="30" spans="1:14" ht="16.5" x14ac:dyDescent="0.25">
      <c r="A30" s="5" t="s">
        <v>24</v>
      </c>
      <c r="B30" s="4">
        <f>+B24+B29</f>
        <v>298129948</v>
      </c>
      <c r="C30" s="4">
        <f t="shared" ref="C30:E30" si="20">+C24+C29</f>
        <v>446010649</v>
      </c>
      <c r="D30" s="4">
        <f t="shared" si="20"/>
        <v>946840594</v>
      </c>
      <c r="E30" s="4">
        <f t="shared" si="20"/>
        <v>1223200427</v>
      </c>
      <c r="F30" s="4">
        <f t="shared" ref="F30" si="21">+F24+F29</f>
        <v>869291843</v>
      </c>
    </row>
    <row r="31" spans="1:14" ht="16.5" x14ac:dyDescent="0.25">
      <c r="A31" s="5"/>
      <c r="B31" s="6"/>
      <c r="C31" s="6"/>
      <c r="D31" s="6"/>
      <c r="E31" s="6"/>
    </row>
    <row r="32" spans="1:14" ht="16.5" x14ac:dyDescent="0.25">
      <c r="A32" s="1"/>
      <c r="C32" s="7"/>
    </row>
    <row r="33" spans="1:6" ht="16.5" x14ac:dyDescent="0.25">
      <c r="A33" s="1"/>
      <c r="B33" s="2">
        <v>2017</v>
      </c>
      <c r="C33" s="2">
        <v>2018</v>
      </c>
      <c r="D33" s="2">
        <v>2019</v>
      </c>
      <c r="E33" s="2">
        <v>2020</v>
      </c>
      <c r="F33" s="2">
        <v>2021</v>
      </c>
    </row>
    <row r="34" spans="1:6" ht="16.5" x14ac:dyDescent="0.25">
      <c r="A34" s="1" t="s">
        <v>26</v>
      </c>
      <c r="B34" s="3">
        <v>769465423</v>
      </c>
      <c r="C34" s="3">
        <v>1642540565</v>
      </c>
      <c r="D34" s="3">
        <v>2575632634</v>
      </c>
      <c r="E34" s="3">
        <v>3228263658</v>
      </c>
      <c r="F34" s="3">
        <v>1509131490</v>
      </c>
    </row>
    <row r="35" spans="1:6" ht="16.5" x14ac:dyDescent="0.25">
      <c r="A35" s="1" t="s">
        <v>27</v>
      </c>
      <c r="B35" s="3">
        <v>699737024</v>
      </c>
      <c r="C35" s="3">
        <v>1484642313</v>
      </c>
      <c r="D35" s="3">
        <v>2307979541</v>
      </c>
      <c r="E35" s="3">
        <v>2783160674</v>
      </c>
      <c r="F35" s="3">
        <v>1269322184</v>
      </c>
    </row>
    <row r="36" spans="1:6" ht="16.5" x14ac:dyDescent="0.25">
      <c r="A36" s="5" t="s">
        <v>28</v>
      </c>
      <c r="B36" s="4">
        <f>+B34-B35</f>
        <v>69728399</v>
      </c>
      <c r="C36" s="4">
        <f t="shared" ref="C36:E36" si="22">+C34-C35</f>
        <v>157898252</v>
      </c>
      <c r="D36" s="4">
        <f t="shared" si="22"/>
        <v>267653093</v>
      </c>
      <c r="E36" s="4">
        <f t="shared" si="22"/>
        <v>445102984</v>
      </c>
      <c r="F36" s="4">
        <v>239809306</v>
      </c>
    </row>
    <row r="37" spans="1:6" ht="16.5" x14ac:dyDescent="0.25">
      <c r="A37" s="1" t="s">
        <v>29</v>
      </c>
      <c r="B37" s="3">
        <v>2980403</v>
      </c>
      <c r="C37" s="3">
        <v>5532570</v>
      </c>
      <c r="D37" s="3">
        <v>8732671</v>
      </c>
      <c r="E37" s="3">
        <v>11093109</v>
      </c>
      <c r="F37" s="3">
        <v>20564671</v>
      </c>
    </row>
    <row r="38" spans="1:6" ht="16.5" x14ac:dyDescent="0.25">
      <c r="A38" s="1" t="s">
        <v>30</v>
      </c>
      <c r="B38" s="3">
        <v>153558564</v>
      </c>
      <c r="C38" s="3">
        <v>240477938</v>
      </c>
      <c r="D38" s="3">
        <v>340625900</v>
      </c>
      <c r="E38" s="3">
        <v>440494379</v>
      </c>
      <c r="F38" s="3">
        <v>432963505</v>
      </c>
    </row>
    <row r="39" spans="1:6" ht="16.5" x14ac:dyDescent="0.25">
      <c r="A39" s="1" t="s">
        <v>31</v>
      </c>
      <c r="B39" s="3">
        <v>47997344</v>
      </c>
      <c r="C39" s="3">
        <v>90458847</v>
      </c>
      <c r="D39" s="3">
        <v>121092576</v>
      </c>
      <c r="E39" s="3">
        <v>149301747</v>
      </c>
      <c r="F39" s="3">
        <v>153198098</v>
      </c>
    </row>
    <row r="40" spans="1:6" ht="16.5" x14ac:dyDescent="0.25">
      <c r="A40" s="1" t="s">
        <v>32</v>
      </c>
      <c r="B40" s="3">
        <v>10843610</v>
      </c>
      <c r="C40" s="3">
        <v>12513658</v>
      </c>
      <c r="D40" s="3">
        <v>14035571</v>
      </c>
      <c r="E40" s="3">
        <v>28288755</v>
      </c>
      <c r="F40" s="3">
        <v>32067806</v>
      </c>
    </row>
    <row r="41" spans="1:6" ht="16.5" x14ac:dyDescent="0.25">
      <c r="A41" s="5" t="s">
        <v>33</v>
      </c>
      <c r="B41" s="4">
        <f>+B36+B37-B38-B39-B40</f>
        <v>-139690716</v>
      </c>
      <c r="C41" s="4">
        <f t="shared" ref="C41:F41" si="23">+C36+C37-C38-C39-C40</f>
        <v>-180019621</v>
      </c>
      <c r="D41" s="4">
        <f t="shared" si="23"/>
        <v>-199368283</v>
      </c>
      <c r="E41" s="4">
        <f t="shared" si="23"/>
        <v>-161888788</v>
      </c>
      <c r="F41" s="4">
        <f t="shared" si="23"/>
        <v>-357855432</v>
      </c>
    </row>
    <row r="42" spans="1:6" ht="16.5" x14ac:dyDescent="0.25">
      <c r="A42" s="1" t="s">
        <v>34</v>
      </c>
      <c r="B42" s="3">
        <v>497074</v>
      </c>
      <c r="C42" s="3">
        <v>323327</v>
      </c>
      <c r="D42" s="3">
        <v>475615</v>
      </c>
      <c r="E42" s="3">
        <v>757672</v>
      </c>
      <c r="F42" s="3">
        <v>1151292</v>
      </c>
    </row>
    <row r="43" spans="1:6" ht="16.5" x14ac:dyDescent="0.25">
      <c r="A43" s="1" t="s">
        <v>35</v>
      </c>
      <c r="B43" s="3">
        <v>23045690</v>
      </c>
      <c r="C43" s="3">
        <v>36080351</v>
      </c>
      <c r="D43" s="3">
        <v>69635500</v>
      </c>
      <c r="E43" s="3">
        <v>91617767</v>
      </c>
      <c r="F43" s="3">
        <v>78257308</v>
      </c>
    </row>
    <row r="44" spans="1:6" ht="16.5" x14ac:dyDescent="0.25">
      <c r="A44" s="5" t="s">
        <v>36</v>
      </c>
      <c r="B44" s="4">
        <f>+B41+B42-B43</f>
        <v>-162239332</v>
      </c>
      <c r="C44" s="4">
        <f t="shared" ref="C44:F44" si="24">+C41+C42-C43</f>
        <v>-215776645</v>
      </c>
      <c r="D44" s="4">
        <f t="shared" si="24"/>
        <v>-268528168</v>
      </c>
      <c r="E44" s="4">
        <f t="shared" si="24"/>
        <v>-252748883</v>
      </c>
      <c r="F44" s="4">
        <f t="shared" si="24"/>
        <v>-434961448</v>
      </c>
    </row>
    <row r="45" spans="1:6" ht="16.5" x14ac:dyDescent="0.25">
      <c r="A45" s="1" t="s">
        <v>37</v>
      </c>
      <c r="B45" s="3">
        <v>1721294</v>
      </c>
      <c r="C45" s="3">
        <v>1800</v>
      </c>
      <c r="D45" s="3">
        <v>0</v>
      </c>
      <c r="E45" s="3">
        <v>0</v>
      </c>
      <c r="F45" s="3">
        <v>0</v>
      </c>
    </row>
    <row r="46" spans="1:6" ht="16.5" x14ac:dyDescent="0.25">
      <c r="A46" s="5" t="s">
        <v>38</v>
      </c>
      <c r="B46" s="4">
        <f>+B44-B45</f>
        <v>-163960626</v>
      </c>
      <c r="C46" s="4">
        <f t="shared" ref="C46:F46" si="25">+C44-C45</f>
        <v>-215778445</v>
      </c>
      <c r="D46" s="4">
        <f t="shared" si="25"/>
        <v>-268528168</v>
      </c>
      <c r="E46" s="4">
        <f t="shared" si="25"/>
        <v>-252748883</v>
      </c>
      <c r="F46" s="4">
        <f t="shared" si="25"/>
        <v>-434961448</v>
      </c>
    </row>
    <row r="48" spans="1:6" ht="16.5" x14ac:dyDescent="0.25">
      <c r="A48" s="1" t="s">
        <v>39</v>
      </c>
      <c r="B48" s="3">
        <v>28945038</v>
      </c>
      <c r="C48" s="3">
        <v>43035420</v>
      </c>
      <c r="D48" s="3">
        <v>148252750</v>
      </c>
      <c r="E48" s="3">
        <v>191126767</v>
      </c>
      <c r="F48" s="3">
        <v>215016947</v>
      </c>
    </row>
    <row r="49" spans="1:6" ht="16.5" x14ac:dyDescent="0.25">
      <c r="A49" s="9" t="s">
        <v>42</v>
      </c>
      <c r="B49" s="4">
        <f>+B41+B48</f>
        <v>-110745678</v>
      </c>
      <c r="C49" s="4">
        <f t="shared" ref="C49:F49" si="26">+C41+C48</f>
        <v>-136984201</v>
      </c>
      <c r="D49" s="4">
        <f t="shared" si="26"/>
        <v>-51115533</v>
      </c>
      <c r="E49" s="4">
        <f t="shared" si="26"/>
        <v>29237979</v>
      </c>
      <c r="F49" s="4">
        <f t="shared" si="26"/>
        <v>-142838485</v>
      </c>
    </row>
    <row r="51" spans="1:6" ht="16.5" x14ac:dyDescent="0.25">
      <c r="B51" s="2">
        <v>2017</v>
      </c>
      <c r="C51" s="2">
        <v>2018</v>
      </c>
      <c r="D51" s="2">
        <v>2019</v>
      </c>
      <c r="E51" s="2">
        <v>2020</v>
      </c>
      <c r="F51" s="2">
        <v>2021</v>
      </c>
    </row>
    <row r="52" spans="1:6" ht="16.5" x14ac:dyDescent="0.25">
      <c r="A52" s="1" t="s">
        <v>43</v>
      </c>
      <c r="B52" s="11">
        <f>+B36/B34</f>
        <v>9.0619275299131927E-2</v>
      </c>
      <c r="C52" s="11">
        <f t="shared" ref="C52:F52" si="27">+C36/C34</f>
        <v>9.6130503784544283E-2</v>
      </c>
      <c r="D52" s="11">
        <f t="shared" si="27"/>
        <v>0.1039174179837636</v>
      </c>
      <c r="E52" s="11">
        <f t="shared" si="27"/>
        <v>0.13787689952057813</v>
      </c>
      <c r="F52" s="11">
        <f t="shared" si="27"/>
        <v>0.15890550796206632</v>
      </c>
    </row>
    <row r="53" spans="1:6" ht="16.5" x14ac:dyDescent="0.25">
      <c r="A53" s="1" t="s">
        <v>44</v>
      </c>
      <c r="B53" s="11">
        <f>+B41/B34</f>
        <v>-0.18154255126289151</v>
      </c>
      <c r="C53" s="11">
        <f t="shared" ref="C53:F53" si="28">+C41/C34</f>
        <v>-0.10959828014962907</v>
      </c>
      <c r="D53" s="11">
        <f t="shared" si="28"/>
        <v>-7.7405558684189274E-2</v>
      </c>
      <c r="E53" s="11">
        <f t="shared" si="28"/>
        <v>-5.0147325358268491E-2</v>
      </c>
      <c r="F53" s="11">
        <f t="shared" si="28"/>
        <v>-0.23712674102373943</v>
      </c>
    </row>
    <row r="54" spans="1:6" ht="16.5" x14ac:dyDescent="0.25">
      <c r="A54" s="1" t="s">
        <v>45</v>
      </c>
      <c r="B54" s="11">
        <f>+B49/B34</f>
        <v>-0.14392547694764968</v>
      </c>
      <c r="C54" s="11">
        <f t="shared" ref="C54:F54" si="29">+C49/C34</f>
        <v>-8.3397758276977471E-2</v>
      </c>
      <c r="D54" s="11">
        <f t="shared" si="29"/>
        <v>-1.9845816645294143E-2</v>
      </c>
      <c r="E54" s="11">
        <f t="shared" si="29"/>
        <v>9.0568745608943686E-3</v>
      </c>
      <c r="F54" s="11">
        <f t="shared" si="29"/>
        <v>-9.4649462917243882E-2</v>
      </c>
    </row>
    <row r="55" spans="1:6" ht="16.5" x14ac:dyDescent="0.25">
      <c r="A55" s="1" t="s">
        <v>46</v>
      </c>
      <c r="B55" s="11">
        <f>+B46/B34</f>
        <v>-0.21308381260427345</v>
      </c>
      <c r="C55" s="11">
        <f t="shared" ref="C55:F55" si="30">+C46/C34</f>
        <v>-0.13136871599880395</v>
      </c>
      <c r="D55" s="11">
        <f t="shared" si="30"/>
        <v>-0.10425716946402069</v>
      </c>
      <c r="E55" s="11">
        <f t="shared" si="30"/>
        <v>-7.8292515660441764E-2</v>
      </c>
      <c r="F55" s="11">
        <f t="shared" si="30"/>
        <v>-0.28821971503622923</v>
      </c>
    </row>
    <row r="56" spans="1:6" ht="16.5" x14ac:dyDescent="0.25">
      <c r="A56" s="1"/>
      <c r="B56" s="3"/>
      <c r="C56" s="3"/>
      <c r="D56" s="3"/>
      <c r="E56" s="3"/>
      <c r="F56" s="3"/>
    </row>
    <row r="57" spans="1:6" ht="16.5" x14ac:dyDescent="0.25">
      <c r="A57" s="1" t="s">
        <v>47</v>
      </c>
      <c r="B57" s="3">
        <f>+B11-B20</f>
        <v>-127209041</v>
      </c>
      <c r="C57" s="3">
        <f t="shared" ref="C57:F57" si="31">+C11-C20</f>
        <v>-305451196</v>
      </c>
      <c r="D57" s="3">
        <f t="shared" si="31"/>
        <v>-691158288</v>
      </c>
      <c r="E57" s="3">
        <f t="shared" si="31"/>
        <v>-837605403</v>
      </c>
      <c r="F57" s="3">
        <f t="shared" si="31"/>
        <v>-1092828822</v>
      </c>
    </row>
    <row r="58" spans="1:6" ht="16.5" x14ac:dyDescent="0.25">
      <c r="A58" s="1" t="s">
        <v>48</v>
      </c>
      <c r="B58" s="3">
        <f>+B6+B7+B8-B17</f>
        <v>-86944320</v>
      </c>
      <c r="C58" s="3">
        <f t="shared" ref="C58:F58" si="32">+C6+C7+C8-C17</f>
        <v>-225368961</v>
      </c>
      <c r="D58" s="3">
        <f t="shared" si="32"/>
        <v>-427645479</v>
      </c>
      <c r="E58" s="3">
        <f t="shared" si="32"/>
        <v>-502057217</v>
      </c>
      <c r="F58" s="3">
        <f t="shared" si="32"/>
        <v>-799581173</v>
      </c>
    </row>
    <row r="59" spans="1:6" ht="16.5" x14ac:dyDescent="0.25">
      <c r="A59" s="1"/>
      <c r="B59" s="12"/>
      <c r="C59" s="12"/>
      <c r="D59" s="12"/>
      <c r="E59" s="12"/>
      <c r="F59" s="12"/>
    </row>
    <row r="60" spans="1:6" ht="16.5" x14ac:dyDescent="0.25">
      <c r="A60" s="1" t="s">
        <v>49</v>
      </c>
      <c r="B60" s="3">
        <f>+B18</f>
        <v>44450032</v>
      </c>
      <c r="C60" s="3">
        <f t="shared" ref="C60:F60" si="33">+C18</f>
        <v>90878633</v>
      </c>
      <c r="D60" s="3">
        <f t="shared" si="33"/>
        <v>269542237</v>
      </c>
      <c r="E60" s="3">
        <f t="shared" si="33"/>
        <v>334024683</v>
      </c>
      <c r="F60" s="3">
        <f t="shared" si="33"/>
        <v>264030003</v>
      </c>
    </row>
    <row r="61" spans="1:6" ht="16.5" x14ac:dyDescent="0.25">
      <c r="A61" s="1" t="s">
        <v>50</v>
      </c>
      <c r="B61" s="3">
        <f>+B22</f>
        <v>67624311</v>
      </c>
      <c r="C61" s="3">
        <f t="shared" ref="C61:F61" si="34">+C22</f>
        <v>65512317</v>
      </c>
      <c r="D61" s="3">
        <f t="shared" si="34"/>
        <v>343492370</v>
      </c>
      <c r="E61" s="3">
        <f t="shared" si="34"/>
        <v>505161114</v>
      </c>
      <c r="F61" s="3">
        <f t="shared" si="34"/>
        <v>486364601</v>
      </c>
    </row>
    <row r="62" spans="1:6" ht="16.5" x14ac:dyDescent="0.25">
      <c r="A62" s="9" t="s">
        <v>51</v>
      </c>
      <c r="B62" s="4">
        <f>SUM(B60:B61)</f>
        <v>112074343</v>
      </c>
      <c r="C62" s="4">
        <f t="shared" ref="C62:F62" si="35">SUM(C60:C61)</f>
        <v>156390950</v>
      </c>
      <c r="D62" s="4">
        <f t="shared" si="35"/>
        <v>613034607</v>
      </c>
      <c r="E62" s="4">
        <f t="shared" si="35"/>
        <v>839185797</v>
      </c>
      <c r="F62" s="4">
        <f t="shared" si="35"/>
        <v>750394604</v>
      </c>
    </row>
    <row r="63" spans="1:6" ht="16.5" x14ac:dyDescent="0.25">
      <c r="A63" s="10" t="s">
        <v>52</v>
      </c>
      <c r="B63" s="3">
        <f>+B43</f>
        <v>23045690</v>
      </c>
      <c r="C63" s="3">
        <f t="shared" ref="C63:F63" si="36">+C43</f>
        <v>36080351</v>
      </c>
      <c r="D63" s="3">
        <f t="shared" si="36"/>
        <v>69635500</v>
      </c>
      <c r="E63" s="3">
        <f t="shared" si="36"/>
        <v>91617767</v>
      </c>
      <c r="F63" s="3">
        <f t="shared" si="36"/>
        <v>78257308</v>
      </c>
    </row>
    <row r="64" spans="1:6" x14ac:dyDescent="0.25">
      <c r="B64" s="13"/>
      <c r="C64" s="13"/>
      <c r="D64" s="13"/>
      <c r="E64" s="13"/>
      <c r="F64" s="13"/>
    </row>
    <row r="65" spans="1:6" ht="16.5" x14ac:dyDescent="0.25">
      <c r="A65" s="10" t="s">
        <v>53</v>
      </c>
      <c r="B65" s="3">
        <f>+B12+B13</f>
        <v>170131763</v>
      </c>
      <c r="C65" s="3">
        <f t="shared" ref="C65:F65" si="37">+C12+C13</f>
        <v>219430779</v>
      </c>
      <c r="D65" s="3">
        <f t="shared" si="37"/>
        <v>660647529</v>
      </c>
      <c r="E65" s="3">
        <f t="shared" si="37"/>
        <v>893042275</v>
      </c>
      <c r="F65" s="3">
        <f t="shared" si="37"/>
        <v>811170101</v>
      </c>
    </row>
  </sheetData>
  <pageMargins left="0.7" right="0.7" top="0.75" bottom="0.75" header="0.3" footer="0.3"/>
  <ignoredErrors>
    <ignoredError sqref="B11:F11 J13:M13 J17:M17 J24:M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Justo y Bueno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2021-12-05T22:58:43Z</dcterms:created>
  <dcterms:modified xsi:type="dcterms:W3CDTF">2025-05-21T02:54:00Z</dcterms:modified>
</cp:coreProperties>
</file>