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3.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igue\Dropbox\UNAL\DERIVADOS FINANCIEROS\CLASES\Opciones\"/>
    </mc:Choice>
  </mc:AlternateContent>
  <xr:revisionPtr revIDLastSave="0" documentId="13_ncr:1_{4A326D0F-89CF-4BE5-B8A2-FDB333C81F9B}" xr6:coauthVersionLast="46" xr6:coauthVersionMax="46" xr10:uidLastSave="{00000000-0000-0000-0000-000000000000}"/>
  <bookViews>
    <workbookView xWindow="-120" yWindow="-120" windowWidth="29040" windowHeight="15840" xr2:uid="{7EF25A65-7B13-420A-9AFA-8E060E8A3FC4}"/>
  </bookViews>
  <sheets>
    <sheet name="Cobertura exportador" sheetId="1" r:id="rId1"/>
    <sheet name="Cobertura con Bull Call Spread" sheetId="2" r:id="rId2"/>
    <sheet name="Volatilidad implícita"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2" l="1"/>
  <c r="B66" i="2"/>
  <c r="B56" i="2"/>
  <c r="B45" i="2"/>
  <c r="V41" i="2"/>
  <c r="V30" i="2"/>
  <c r="V29" i="2"/>
  <c r="O41" i="2"/>
  <c r="O30" i="2"/>
  <c r="O29" i="2"/>
  <c r="B30" i="2"/>
  <c r="B29" i="2"/>
  <c r="B38" i="2"/>
  <c r="B49" i="2" s="1"/>
  <c r="B29" i="1"/>
  <c r="B37" i="1" s="1"/>
  <c r="B34" i="1"/>
  <c r="O33" i="1"/>
  <c r="O22" i="1"/>
  <c r="O21" i="1"/>
  <c r="B22" i="1"/>
  <c r="B67" i="2" l="1"/>
  <c r="B68" i="2" s="1"/>
  <c r="B70" i="2" s="1"/>
  <c r="B73" i="2" s="1"/>
  <c r="B69" i="2"/>
  <c r="B57" i="2"/>
  <c r="B59" i="2"/>
  <c r="B46" i="2"/>
  <c r="B35" i="1"/>
  <c r="B36" i="1" s="1"/>
  <c r="B38" i="1" s="1"/>
  <c r="B48" i="2" l="1"/>
  <c r="B50" i="2" s="1"/>
  <c r="B53" i="2" s="1"/>
  <c r="B41" i="1"/>
  <c r="B58" i="2" l="1"/>
  <c r="B60" i="2" s="1"/>
  <c r="B63" i="2" s="1"/>
</calcChain>
</file>

<file path=xl/sharedStrings.xml><?xml version="1.0" encoding="utf-8"?>
<sst xmlns="http://schemas.openxmlformats.org/spreadsheetml/2006/main" count="139" uniqueCount="66">
  <si>
    <t>Cobertura Exportador:</t>
  </si>
  <si>
    <t>USD</t>
  </si>
  <si>
    <t>Razón cobertura</t>
  </si>
  <si>
    <t>T</t>
  </si>
  <si>
    <t>días</t>
  </si>
  <si>
    <t>K</t>
  </si>
  <si>
    <t>Opciones europeas ATM</t>
  </si>
  <si>
    <t>Volatilidad</t>
  </si>
  <si>
    <t>C.C.A.</t>
  </si>
  <si>
    <t>E.A.</t>
  </si>
  <si>
    <t>C.A.</t>
  </si>
  <si>
    <r>
      <t>Q</t>
    </r>
    <r>
      <rPr>
        <vertAlign val="subscript"/>
        <sz val="11"/>
        <color theme="1"/>
        <rFont val="Tahoma"/>
        <family val="2"/>
      </rPr>
      <t>subyacente</t>
    </r>
  </si>
  <si>
    <r>
      <t>S</t>
    </r>
    <r>
      <rPr>
        <vertAlign val="subscript"/>
        <sz val="11"/>
        <color theme="1"/>
        <rFont val="Tahoma"/>
        <family val="2"/>
      </rPr>
      <t>0</t>
    </r>
  </si>
  <si>
    <r>
      <t>r</t>
    </r>
    <r>
      <rPr>
        <vertAlign val="subscript"/>
        <sz val="11"/>
        <color theme="1"/>
        <rFont val="Tahoma"/>
        <family val="2"/>
      </rPr>
      <t>d</t>
    </r>
    <r>
      <rPr>
        <sz val="11"/>
        <color theme="1"/>
        <rFont val="Tahoma"/>
        <family val="2"/>
      </rPr>
      <t xml:space="preserve"> (124 días)</t>
    </r>
  </si>
  <si>
    <r>
      <t>r</t>
    </r>
    <r>
      <rPr>
        <vertAlign val="subscript"/>
        <sz val="11"/>
        <color theme="1"/>
        <rFont val="Tahoma"/>
        <family val="2"/>
      </rPr>
      <t>f</t>
    </r>
    <r>
      <rPr>
        <sz val="11"/>
        <color theme="1"/>
        <rFont val="Tahoma"/>
        <family val="2"/>
      </rPr>
      <t xml:space="preserve"> (124 días)</t>
    </r>
  </si>
  <si>
    <t>Base</t>
  </si>
  <si>
    <t>Put:</t>
  </si>
  <si>
    <t>Underlying Data</t>
  </si>
  <si>
    <t>Underlying Type:</t>
  </si>
  <si>
    <t xml:space="preserve">Exchange Rate ($ / foreign): </t>
  </si>
  <si>
    <t xml:space="preserve">Volatility (% per year): </t>
  </si>
  <si>
    <t xml:space="preserve">Risk-Free Rate (% per year): </t>
  </si>
  <si>
    <t xml:space="preserve">Foreign Risk-free Rate (% per year): </t>
  </si>
  <si>
    <t>Option Data</t>
  </si>
  <si>
    <t>Option Type:</t>
  </si>
  <si>
    <t>Life (years):</t>
  </si>
  <si>
    <t xml:space="preserve">Strike Price: </t>
  </si>
  <si>
    <t xml:space="preserve">Price: </t>
  </si>
  <si>
    <r>
      <t>S</t>
    </r>
    <r>
      <rPr>
        <vertAlign val="subscript"/>
        <sz val="11"/>
        <color theme="1"/>
        <rFont val="Tahoma"/>
        <family val="2"/>
      </rPr>
      <t>T</t>
    </r>
  </si>
  <si>
    <t>Primas</t>
  </si>
  <si>
    <t>Ventas al spot</t>
  </si>
  <si>
    <r>
      <t>Q</t>
    </r>
    <r>
      <rPr>
        <vertAlign val="subscript"/>
        <sz val="11"/>
        <color theme="1"/>
        <rFont val="Tahoma"/>
        <family val="2"/>
      </rPr>
      <t>opciones</t>
    </r>
  </si>
  <si>
    <t>Compensación</t>
  </si>
  <si>
    <t>Total sin primas</t>
  </si>
  <si>
    <t>COP por cada USD</t>
  </si>
  <si>
    <t>Total con primas</t>
  </si>
  <si>
    <t>Precio cobertura con primas</t>
  </si>
  <si>
    <t>Un exportador cubrirá con Opciones Financieras la venta de 300.000 USD que recibirá dentro de 124 días. La entidad financiera ofrece Opciones Europeas ATM Non Delivery para la cobertura cambiaria, pero sobre el 90% del total de los dólares. Las Opciones son valoradas por el método de Black-Scholes con los siguientes datos: 
•	TRM del día de valoración: $3.600.
•	Volatilidad: 15% C.A.
•	Tasa libre de riesgo Colombia vigente para 124 días: 2% E.A.
•	Tasa LIBOR en dólares vigente para 124 días: 0,9% E.A.
•	Base: 365. 
El exportador acepta las condiciones de la entidad financiera.
En el día de la terminación de la cobertura (día 124), la TRM es de $3.420. La empresa exportadora vente los 300.000 USD a la TRM. Teniendo en cuenta el pago de las primas, ¿cuál es el precio con cobertura?</t>
  </si>
  <si>
    <t>Día 124:</t>
  </si>
  <si>
    <r>
      <t>Opciones ATM K = S</t>
    </r>
    <r>
      <rPr>
        <vertAlign val="subscript"/>
        <sz val="11"/>
        <color theme="1"/>
        <rFont val="Tahoma"/>
        <family val="2"/>
      </rPr>
      <t>0</t>
    </r>
  </si>
  <si>
    <t>Cobertura Importador:</t>
  </si>
  <si>
    <t>Opciones europeas</t>
  </si>
  <si>
    <r>
      <t>r</t>
    </r>
    <r>
      <rPr>
        <vertAlign val="subscript"/>
        <sz val="11"/>
        <color theme="1"/>
        <rFont val="Tahoma"/>
        <family val="2"/>
      </rPr>
      <t>d</t>
    </r>
    <r>
      <rPr>
        <sz val="11"/>
        <color theme="1"/>
        <rFont val="Tahoma"/>
        <family val="2"/>
      </rPr>
      <t xml:space="preserve"> (35 días)</t>
    </r>
  </si>
  <si>
    <r>
      <t>r</t>
    </r>
    <r>
      <rPr>
        <vertAlign val="subscript"/>
        <sz val="11"/>
        <color theme="1"/>
        <rFont val="Tahoma"/>
        <family val="2"/>
      </rPr>
      <t>f</t>
    </r>
    <r>
      <rPr>
        <sz val="11"/>
        <color theme="1"/>
        <rFont val="Tahoma"/>
        <family val="2"/>
      </rPr>
      <t xml:space="preserve"> (35 días)</t>
    </r>
  </si>
  <si>
    <t>Día 35:</t>
  </si>
  <si>
    <r>
      <t>$20 menos que S</t>
    </r>
    <r>
      <rPr>
        <vertAlign val="subscript"/>
        <sz val="11"/>
        <color theme="1"/>
        <rFont val="Tahoma"/>
        <family val="2"/>
      </rPr>
      <t>0</t>
    </r>
  </si>
  <si>
    <r>
      <t>K</t>
    </r>
    <r>
      <rPr>
        <vertAlign val="subscript"/>
        <sz val="11"/>
        <color theme="1"/>
        <rFont val="Tahoma"/>
        <family val="2"/>
      </rPr>
      <t>1</t>
    </r>
  </si>
  <si>
    <r>
      <t>K</t>
    </r>
    <r>
      <rPr>
        <vertAlign val="subscript"/>
        <sz val="11"/>
        <color theme="1"/>
        <rFont val="Tahoma"/>
        <family val="2"/>
      </rPr>
      <t>2</t>
    </r>
  </si>
  <si>
    <r>
      <t>$20 más que S</t>
    </r>
    <r>
      <rPr>
        <vertAlign val="subscript"/>
        <sz val="11"/>
        <color theme="1"/>
        <rFont val="Tahoma"/>
        <family val="2"/>
      </rPr>
      <t>0</t>
    </r>
  </si>
  <si>
    <r>
      <t>Call (K</t>
    </r>
    <r>
      <rPr>
        <vertAlign val="subscript"/>
        <sz val="11"/>
        <color theme="1"/>
        <rFont val="Tahoma"/>
        <family val="2"/>
      </rPr>
      <t>1</t>
    </r>
    <r>
      <rPr>
        <sz val="11"/>
        <color theme="1"/>
        <rFont val="Tahoma"/>
        <family val="2"/>
      </rPr>
      <t>)</t>
    </r>
  </si>
  <si>
    <r>
      <t>Call (K</t>
    </r>
    <r>
      <rPr>
        <vertAlign val="subscript"/>
        <sz val="11"/>
        <color theme="1"/>
        <rFont val="Tahoma"/>
        <family val="2"/>
      </rPr>
      <t>2</t>
    </r>
    <r>
      <rPr>
        <sz val="11"/>
        <color theme="1"/>
        <rFont val="Tahoma"/>
        <family val="2"/>
      </rPr>
      <t>)</t>
    </r>
  </si>
  <si>
    <t>Compras Spot</t>
  </si>
  <si>
    <r>
      <t>Compensación Call (K</t>
    </r>
    <r>
      <rPr>
        <vertAlign val="subscript"/>
        <sz val="11"/>
        <color theme="1"/>
        <rFont val="Tahoma"/>
        <family val="2"/>
      </rPr>
      <t>1</t>
    </r>
    <r>
      <rPr>
        <sz val="11"/>
        <color theme="1"/>
        <rFont val="Tahoma"/>
        <family val="2"/>
      </rPr>
      <t>)</t>
    </r>
  </si>
  <si>
    <r>
      <t>Compensación Call (K</t>
    </r>
    <r>
      <rPr>
        <vertAlign val="subscript"/>
        <sz val="11"/>
        <color theme="1"/>
        <rFont val="Tahoma"/>
        <family val="2"/>
      </rPr>
      <t>2</t>
    </r>
    <r>
      <rPr>
        <sz val="11"/>
        <color theme="1"/>
        <rFont val="Tahoma"/>
        <family val="2"/>
      </rPr>
      <t>)</t>
    </r>
  </si>
  <si>
    <t>Cobertura con estrategia Bull Call Spread:</t>
  </si>
  <si>
    <r>
      <t>Cobertura con Call (K</t>
    </r>
    <r>
      <rPr>
        <b/>
        <vertAlign val="subscript"/>
        <sz val="11"/>
        <color theme="1"/>
        <rFont val="Tahoma"/>
        <family val="2"/>
      </rPr>
      <t>1</t>
    </r>
    <r>
      <rPr>
        <b/>
        <sz val="11"/>
        <color theme="1"/>
        <rFont val="Tahoma"/>
        <family val="2"/>
      </rPr>
      <t>):</t>
    </r>
  </si>
  <si>
    <r>
      <t>Cobertura con Call (K</t>
    </r>
    <r>
      <rPr>
        <b/>
        <vertAlign val="subscript"/>
        <sz val="11"/>
        <color theme="1"/>
        <rFont val="Tahoma"/>
        <family val="2"/>
      </rPr>
      <t>2</t>
    </r>
    <r>
      <rPr>
        <b/>
        <sz val="11"/>
        <color theme="1"/>
        <rFont val="Tahoma"/>
        <family val="2"/>
      </rPr>
      <t>):</t>
    </r>
  </si>
  <si>
    <t>Un importador cubrirá con Opciones Financieras la compra de 400.000 USD que realizará dentro de 35 días. La entidad financiera ofrece realizar la cobertura cambiaria con Opciones Europeas en una estrategia Bull Call Spread. Esta estrategia se compone de dos Opciones Call, cada una con un precio strike diferente. El primer strike (K1) con un precio $20 menor que la TRM actual y el segundo strike (K2) con un precio $20 mayor que la TRM actual. Las Opciones son valoradas por el método de Black-Scholes con los siguientes datos:
•	TRM del día de valoración: $3.500.
•	Volatilidad: 10% C.A.
•	Tasa libre de riesgo Colombia vigente para 35 días: 1,8% E.A.
•	Tasa LIBOR en dólares vigente para 35 días: 0,7% E.A.
•	Base: 365.
En el día de la terminación de la cobertura (día 35), la TRM es de $3.600. La empresa importadora compra los 400.000 USD a la TRM. Teniendo en cuenta el pago de las primas, ¿cuál es el precio con cobertura?
Por otro lado, si en el día de la terminación de la cobertura (día 35), la TRM es de $3.400. La empresa importadora compra los 400.000 USD a la TRM. Teniendo en cuenta el pago de las primas, ¿cuál es el precio con cobertura?
Por último, suponga que en lugar de usar la estrategia Bull Call Spread, la empresa importadora hubiera optado por realizar la cobertura con solo Opciones Call con K1 o con solo Opciones Call con K2. Evalúe los resultados con estas dos estrategias de cobertura para los escenarios de ST = $3.600 y ST = $3.400. Recuerde que estas dos estrategias son independientes, es decir, son mutuamente excluyentes.</t>
  </si>
  <si>
    <t>Opciones de Bolsa:</t>
  </si>
  <si>
    <t>Prima Call</t>
  </si>
  <si>
    <t>Vencimiento</t>
  </si>
  <si>
    <t>Opciones Europeas</t>
  </si>
  <si>
    <r>
      <t>r</t>
    </r>
    <r>
      <rPr>
        <vertAlign val="subscript"/>
        <sz val="11"/>
        <color theme="1"/>
        <rFont val="Tahoma"/>
        <family val="2"/>
      </rPr>
      <t>d</t>
    </r>
    <r>
      <rPr>
        <sz val="11"/>
        <color theme="1"/>
        <rFont val="Tahoma"/>
        <family val="2"/>
      </rPr>
      <t xml:space="preserve"> (62 días)</t>
    </r>
  </si>
  <si>
    <r>
      <t>r</t>
    </r>
    <r>
      <rPr>
        <vertAlign val="subscript"/>
        <sz val="11"/>
        <color theme="1"/>
        <rFont val="Tahoma"/>
        <family val="2"/>
      </rPr>
      <t>f</t>
    </r>
    <r>
      <rPr>
        <sz val="11"/>
        <color theme="1"/>
        <rFont val="Tahoma"/>
        <family val="2"/>
      </rPr>
      <t xml:space="preserve"> (62 días)</t>
    </r>
  </si>
  <si>
    <t>Vol. Implícita</t>
  </si>
  <si>
    <t>En la Bolsa de Valores se cotizó a $70 la prima de la siguiente Opción:
•	Opción Call Europea sobre la TRM.
•	Precio strike de $3.740.
•	Vencimiento en 62 días.
Actualmente, la TRM tiene un precio de $3.700. La tasa libre de riesgo Colombia vigente para 62 días es de 1,5% C.C.A. y la tasa LIBOR en dólares vigente para 62 días es de 0,7% C.C.A.
Usando el método de Black-Scholes calcule la volatilidad implícita de la TRM. 
Utilice una base de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</si>
</sst>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8" formatCode="&quot;$&quot;\ #,##0.00;[Red]\-&quot;$&quot;\ #,##0.00"/>
    <numFmt numFmtId="164" formatCode="0.0%"/>
    <numFmt numFmtId="165" formatCode="&quot;$&quot;\ #,##0.0000;[Red]\-&quot;$&quot;\ #,##0.0000"/>
    <numFmt numFmtId="166" formatCode="0.0000"/>
    <numFmt numFmtId="167" formatCode="0.000%"/>
    <numFmt numFmtId="168" formatCode="&quot;$&quot;\ #,##0.0;[Red]\-&quot;$&quot;\ #,##0.0"/>
  </numFmts>
  <fonts count="10" x14ac:knownFonts="1">
    <font>
      <sz val="11"/>
      <color theme="1"/>
      <name val="Calibri"/>
      <family val="2"/>
      <scheme val="minor"/>
    </font>
    <font>
      <sz val="11"/>
      <color theme="1"/>
      <name val="Tahoma"/>
      <family val="2"/>
    </font>
    <font>
      <vertAlign val="subscript"/>
      <sz val="11"/>
      <color theme="1"/>
      <name val="Tahoma"/>
      <family val="2"/>
    </font>
    <font>
      <b/>
      <sz val="11"/>
      <color theme="1"/>
      <name val="Tahoma"/>
      <family val="2"/>
    </font>
    <font>
      <sz val="10"/>
      <color indexed="22"/>
      <name val="Arial"/>
      <family val="2"/>
    </font>
    <font>
      <b/>
      <vertAlign val="subscript"/>
      <sz val="11"/>
      <color theme="1"/>
      <name val="Tahoma"/>
      <family val="2"/>
    </font>
    <font>
      <sz val="8"/>
      <color rgb="FF000000"/>
      <name val="Tahoma"/>
      <family val="2"/>
    </font>
    <font>
      <sz val="11"/>
      <color rgb="FF000000"/>
      <name val="Arial"/>
      <family val="2"/>
    </font>
    <font>
      <u/>
      <sz val="11"/>
      <color rgb="FF000000"/>
      <name val="Arial"/>
      <family val="2"/>
    </font>
    <font>
      <sz val="10"/>
      <color rgb="FF000000"/>
      <name val="Arial"/>
      <family val="2"/>
    </font>
  </fonts>
  <fills count="5">
    <fill>
      <patternFill patternType="none"/>
    </fill>
    <fill>
      <patternFill patternType="gray125"/>
    </fill>
    <fill>
      <patternFill patternType="solid">
        <fgColor indexed="24"/>
        <bgColor indexed="64"/>
      </patternFill>
    </fill>
    <fill>
      <patternFill patternType="solid">
        <fgColor indexed="22"/>
        <bgColor indexed="64"/>
      </patternFill>
    </fill>
    <fill>
      <patternFill patternType="solid">
        <fgColor theme="8" tint="0.79998168889431442"/>
        <bgColor indexed="64"/>
      </patternFill>
    </fill>
  </fills>
  <borders count="13">
    <border>
      <left/>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s>
  <cellStyleXfs count="1">
    <xf numFmtId="0" fontId="0" fillId="0" borderId="0"/>
  </cellStyleXfs>
  <cellXfs count="44">
    <xf numFmtId="0" fontId="0" fillId="0" borderId="0" xfId="0"/>
    <xf numFmtId="0" fontId="1" fillId="0" borderId="0" xfId="0" applyFont="1" applyAlignment="1">
      <alignment vertical="center"/>
    </xf>
    <xf numFmtId="3" fontId="1" fillId="0" borderId="0" xfId="0" applyNumberFormat="1" applyFont="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center" vertical="center"/>
    </xf>
    <xf numFmtId="8" fontId="1" fillId="0" borderId="0" xfId="0" applyNumberFormat="1" applyFont="1" applyAlignment="1">
      <alignment horizontal="center" vertical="center"/>
    </xf>
    <xf numFmtId="10" fontId="1" fillId="0" borderId="0" xfId="0" applyNumberFormat="1" applyFont="1" applyAlignment="1">
      <alignment horizontal="center" vertic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0" fillId="2" borderId="2" xfId="0" applyFill="1" applyBorder="1" applyAlignment="1">
      <alignment horizontal="centerContinuous"/>
    </xf>
    <xf numFmtId="0" fontId="0" fillId="2" borderId="3" xfId="0" applyFill="1" applyBorder="1" applyAlignment="1">
      <alignment horizontal="centerContinuous"/>
    </xf>
    <xf numFmtId="0" fontId="0" fillId="3" borderId="4" xfId="0" applyFill="1" applyBorder="1"/>
    <xf numFmtId="0" fontId="0" fillId="3" borderId="0" xfId="0" applyFill="1"/>
    <xf numFmtId="0" fontId="0" fillId="3" borderId="0" xfId="0" applyFill="1" applyAlignment="1">
      <alignment horizontal="center"/>
    </xf>
    <xf numFmtId="15" fontId="0" fillId="3" borderId="0" xfId="0" applyNumberFormat="1" applyFill="1"/>
    <xf numFmtId="0" fontId="4" fillId="3" borderId="0" xfId="0" applyFont="1" applyFill="1"/>
    <xf numFmtId="0" fontId="0" fillId="3" borderId="0" xfId="0" applyFill="1" applyAlignment="1">
      <alignment horizontal="right"/>
    </xf>
    <xf numFmtId="166" fontId="0" fillId="0" borderId="5" xfId="0" applyNumberFormat="1" applyBorder="1" applyProtection="1">
      <protection locked="0"/>
    </xf>
    <xf numFmtId="10" fontId="0" fillId="0" borderId="5" xfId="0" applyNumberFormat="1" applyBorder="1" applyProtection="1">
      <protection locked="0"/>
    </xf>
    <xf numFmtId="167" fontId="0" fillId="0" borderId="5" xfId="0" applyNumberFormat="1" applyBorder="1" applyProtection="1">
      <protection locked="0"/>
    </xf>
    <xf numFmtId="0" fontId="0" fillId="3" borderId="6" xfId="0" applyFill="1" applyBorder="1"/>
    <xf numFmtId="0" fontId="0" fillId="3" borderId="7" xfId="0" applyFill="1" applyBorder="1"/>
    <xf numFmtId="0" fontId="0" fillId="2" borderId="8" xfId="0" applyFill="1" applyBorder="1" applyAlignment="1">
      <alignment horizontal="centerContinuous"/>
    </xf>
    <xf numFmtId="0" fontId="0" fillId="3" borderId="0" xfId="0" quotePrefix="1" applyFill="1" applyAlignment="1">
      <alignment horizontal="left"/>
    </xf>
    <xf numFmtId="0" fontId="0" fillId="3" borderId="9" xfId="0" applyFill="1" applyBorder="1"/>
    <xf numFmtId="0" fontId="0" fillId="3" borderId="10" xfId="0" applyFill="1" applyBorder="1"/>
    <xf numFmtId="0" fontId="0" fillId="3" borderId="11" xfId="0" applyFill="1" applyBorder="1"/>
    <xf numFmtId="0" fontId="0" fillId="3" borderId="11" xfId="0" applyFill="1" applyBorder="1" applyAlignment="1">
      <alignment horizontal="right"/>
    </xf>
    <xf numFmtId="0" fontId="0" fillId="3" borderId="12" xfId="0" applyFill="1" applyBorder="1"/>
    <xf numFmtId="0" fontId="0" fillId="0" borderId="5" xfId="0" applyBorder="1" applyProtection="1">
      <protection locked="0"/>
    </xf>
    <xf numFmtId="6"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3" fillId="0" borderId="0" xfId="0" applyFont="1" applyAlignment="1">
      <alignment horizontal="center" vertical="center"/>
    </xf>
    <xf numFmtId="6" fontId="1" fillId="0" borderId="1" xfId="0" applyNumberFormat="1" applyFont="1" applyBorder="1" applyAlignment="1">
      <alignment horizontal="center" vertical="center"/>
    </xf>
    <xf numFmtId="6" fontId="3" fillId="0" borderId="0" xfId="0" applyNumberFormat="1" applyFont="1" applyAlignment="1">
      <alignment horizontal="center" vertical="center"/>
    </xf>
    <xf numFmtId="0" fontId="3" fillId="4" borderId="0" xfId="0" applyFont="1" applyFill="1" applyAlignment="1">
      <alignment vertical="center"/>
    </xf>
    <xf numFmtId="0" fontId="1" fillId="0" borderId="0" xfId="0" applyFont="1" applyAlignment="1">
      <alignment horizontal="center" vertical="center" wrapText="1"/>
    </xf>
    <xf numFmtId="8" fontId="3" fillId="4" borderId="0" xfId="0" applyNumberFormat="1" applyFont="1" applyFill="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left" vertical="center"/>
    </xf>
    <xf numFmtId="0" fontId="3" fillId="4" borderId="0" xfId="0" applyFont="1" applyFill="1" applyAlignment="1">
      <alignment horizontal="center" vertical="center"/>
    </xf>
    <xf numFmtId="10" fontId="3" fillId="4" borderId="0" xfId="0" applyNumberFormat="1" applyFont="1" applyFill="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Radio" firstButton="1" fmlaLink="[1]MyData!$B$24" lockText="1" noThreeD="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Drop" dropStyle="combo" dx="22" fmlaLink="[1]MyData!$B$18" fmlaRange="[1]MyData!$A$19:$A$22" noThreeD="1" sel="0" val="0"/>
</file>

<file path=xl/ctrlProps/ctrlProp12.xml><?xml version="1.0" encoding="utf-8"?>
<formControlPr xmlns="http://schemas.microsoft.com/office/spreadsheetml/2009/9/main" objectType="Drop" dropStyle="combo" dx="22" fmlaLink="[1]MyData!$B$1" fmlaRange="[1]MyData!$A$2:$A$16" noThreeD="1" sel="0" val="0"/>
</file>

<file path=xl/ctrlProps/ctrlProp13.xml><?xml version="1.0" encoding="utf-8"?>
<formControlPr xmlns="http://schemas.microsoft.com/office/spreadsheetml/2009/9/main" objectType="CheckBox" checked="Checked" fmlaLink="[1]MyData!$B$28" lockText="1" noThreeD="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Drop" dropStyle="combo" dx="22" fmlaLink="[1]MyData!$B$18" fmlaRange="[1]MyData!$A$19:$A$22" noThreeD="1" sel="0" val="0"/>
</file>

<file path=xl/ctrlProps/ctrlProp19.xml><?xml version="1.0" encoding="utf-8"?>
<formControlPr xmlns="http://schemas.microsoft.com/office/spreadsheetml/2009/9/main" objectType="Drop" dropStyle="combo" dx="22" fmlaLink="[1]MyData!$B$1" fmlaRange="[1]MyData!$A$2:$A$16" noThreeD="1" sel="0" val="0"/>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CheckBox" checked="Checked" fmlaLink="[1]MyData!$B$28"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Radio" firstButton="1" fmlaLink="[1]MyData!$B$24"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Drop" dropStyle="combo" dx="22" fmlaLink="[1]MyData!$B$18" fmlaRange="[1]MyData!$A$19:$A$22" noThreeD="1" sel="0" val="0"/>
</file>

<file path=xl/ctrlProps/ctrlProp26.xml><?xml version="1.0" encoding="utf-8"?>
<formControlPr xmlns="http://schemas.microsoft.com/office/spreadsheetml/2009/9/main" objectType="Drop" dropStyle="combo" dx="22" fmlaLink="[1]MyData!$B$1" fmlaRange="[1]MyData!$A$2:$A$16" noThreeD="1" sel="0" val="0"/>
</file>

<file path=xl/ctrlProps/ctrlProp27.xml><?xml version="1.0" encoding="utf-8"?>
<formControlPr xmlns="http://schemas.microsoft.com/office/spreadsheetml/2009/9/main" objectType="CheckBox" checked="Checked" fmlaLink="[1]MyData!$B$28" lockText="1" noThreeD="1"/>
</file>

<file path=xl/ctrlProps/ctrlProp28.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Drop" dropStyle="combo" dx="22" fmlaLink="[1]MyData!$B$18" fmlaRange="[1]MyData!$A$19:$A$22" noThreeD="1" sel="0" val="0"/>
</file>

<file path=xl/ctrlProps/ctrlProp5.xml><?xml version="1.0" encoding="utf-8"?>
<formControlPr xmlns="http://schemas.microsoft.com/office/spreadsheetml/2009/9/main" objectType="Drop" dropStyle="combo" dx="22" fmlaLink="[1]MyData!$B$1" fmlaRange="[1]MyData!$A$2:$A$16" noThreeD="1" sel="0" val="0"/>
</file>

<file path=xl/ctrlProps/ctrlProp6.xml><?xml version="1.0" encoding="utf-8"?>
<formControlPr xmlns="http://schemas.microsoft.com/office/spreadsheetml/2009/9/main" objectType="CheckBox" checked="Checked" fmlaLink="[1]MyData!$B$28" lockText="1" noThreeD="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Radio" firstButton="1" fmlaLink="[1]MyData!$B$24"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28575</xdr:colOff>
          <xdr:row>32</xdr:row>
          <xdr:rowOff>76200</xdr:rowOff>
        </xdr:from>
        <xdr:to>
          <xdr:col>16</xdr:col>
          <xdr:colOff>609600</xdr:colOff>
          <xdr:row>33</xdr:row>
          <xdr:rowOff>95250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C0C0C0" mc:Ignorable="a14" a14:legacySpreadsheetColorIndex="22"/>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19050</xdr:colOff>
          <xdr:row>30</xdr:row>
          <xdr:rowOff>152400</xdr:rowOff>
        </xdr:from>
        <xdr:to>
          <xdr:col>16</xdr:col>
          <xdr:colOff>600075</xdr:colOff>
          <xdr:row>31</xdr:row>
          <xdr:rowOff>180975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Put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457200</xdr:colOff>
          <xdr:row>22</xdr:row>
          <xdr:rowOff>142875</xdr:rowOff>
        </xdr:from>
        <xdr:to>
          <xdr:col>13</xdr:col>
          <xdr:colOff>104775</xdr:colOff>
          <xdr:row>24</xdr:row>
          <xdr:rowOff>66675</xdr:rowOff>
        </xdr:to>
        <xdr:sp macro="" textlink="">
          <xdr:nvSpPr>
            <xdr:cNvPr id="1027" name="Calc_Button"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100" b="0" i="0" u="none" strike="noStrike" baseline="0">
                  <a:solidFill>
                    <a:srgbClr val="000000"/>
                  </a:solidFill>
                  <a:latin typeface="Arial"/>
                  <a:cs typeface="Arial"/>
                </a:rPr>
                <a:t>C</a:t>
              </a:r>
              <a:r>
                <a:rPr lang="es-CO" sz="1100" b="0" i="0" u="sng" strike="noStrike" baseline="0">
                  <a:solidFill>
                    <a:srgbClr val="000000"/>
                  </a:solidFill>
                  <a:latin typeface="Arial"/>
                  <a:cs typeface="Arial"/>
                </a:rPr>
                <a:t>a</a:t>
              </a:r>
              <a:r>
                <a:rPr lang="es-CO" sz="1100" b="0" i="0" u="none" strike="noStrike" baseline="0">
                  <a:solidFill>
                    <a:srgbClr val="000000"/>
                  </a:solidFill>
                  <a:latin typeface="Arial"/>
                  <a:cs typeface="Arial"/>
                </a:rPr>
                <a:t>lculate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15</xdr:row>
          <xdr:rowOff>0</xdr:rowOff>
        </xdr:from>
        <xdr:to>
          <xdr:col>14</xdr:col>
          <xdr:colOff>295275</xdr:colOff>
          <xdr:row>15</xdr:row>
          <xdr:rowOff>180975</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29</xdr:row>
          <xdr:rowOff>28575</xdr:rowOff>
        </xdr:from>
        <xdr:to>
          <xdr:col>14</xdr:col>
          <xdr:colOff>295275</xdr:colOff>
          <xdr:row>30</xdr:row>
          <xdr:rowOff>38100</xdr:rowOff>
        </xdr:to>
        <xdr:sp macro="" textlink="">
          <xdr:nvSpPr>
            <xdr:cNvPr id="1029" name="Drop Dow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104775</xdr:colOff>
          <xdr:row>29</xdr:row>
          <xdr:rowOff>9525</xdr:rowOff>
        </xdr:from>
        <xdr:to>
          <xdr:col>16</xdr:col>
          <xdr:colOff>371475</xdr:colOff>
          <xdr:row>30</xdr:row>
          <xdr:rowOff>38100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Imply Volatility</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333375</xdr:colOff>
          <xdr:row>25</xdr:row>
          <xdr:rowOff>142875</xdr:rowOff>
        </xdr:from>
        <xdr:to>
          <xdr:col>15</xdr:col>
          <xdr:colOff>209550</xdr:colOff>
          <xdr:row>27</xdr:row>
          <xdr:rowOff>66675</xdr:rowOff>
        </xdr:to>
        <xdr:sp macro="" textlink="">
          <xdr:nvSpPr>
            <xdr:cNvPr id="1031" name="Tree_Display_Button"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000" b="0" i="0" u="none" strike="noStrike" baseline="0">
                  <a:solidFill>
                    <a:srgbClr val="000000"/>
                  </a:solidFill>
                  <a:latin typeface="Arial"/>
                  <a:cs typeface="Arial"/>
                </a:rPr>
                <a:t>Display Tree</a:t>
              </a:r>
            </a:p>
          </xdr:txBody>
        </xdr:sp>
        <xdr:clientData fPrintsWithSheet="0"/>
      </xdr:twoCellAnchor>
    </mc:Choice>
    <mc:Fallback/>
  </mc:AlternateContent>
  <xdr:twoCellAnchor editAs="oneCell">
    <xdr:from>
      <xdr:col>4</xdr:col>
      <xdr:colOff>103414</xdr:colOff>
      <xdr:row>31</xdr:row>
      <xdr:rowOff>77854</xdr:rowOff>
    </xdr:from>
    <xdr:to>
      <xdr:col>9</xdr:col>
      <xdr:colOff>414768</xdr:colOff>
      <xdr:row>38</xdr:row>
      <xdr:rowOff>101250</xdr:rowOff>
    </xdr:to>
    <xdr:pic>
      <xdr:nvPicPr>
        <xdr:cNvPr id="9" name="Imagen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4996543" y="6081325"/>
          <a:ext cx="4121354" cy="1405882"/>
        </a:xfrm>
        <a:prstGeom prst="rect">
          <a:avLst/>
        </a:prstGeom>
      </xdr:spPr>
    </xdr:pic>
    <xdr:clientData/>
  </xdr:twoCellAnchor>
  <xdr:twoCellAnchor editAs="oneCell">
    <xdr:from>
      <xdr:col>3</xdr:col>
      <xdr:colOff>685801</xdr:colOff>
      <xdr:row>39</xdr:row>
      <xdr:rowOff>163626</xdr:rowOff>
    </xdr:from>
    <xdr:to>
      <xdr:col>10</xdr:col>
      <xdr:colOff>414996</xdr:colOff>
      <xdr:row>41</xdr:row>
      <xdr:rowOff>139179</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4816930" y="7729197"/>
          <a:ext cx="5063195" cy="334782"/>
        </a:xfrm>
        <a:prstGeom prst="rect">
          <a:avLst/>
        </a:prstGeom>
      </xdr:spPr>
    </xdr:pic>
    <xdr:clientData/>
  </xdr:twoCellAnchor>
  <xdr:oneCellAnchor>
    <xdr:from>
      <xdr:col>4</xdr:col>
      <xdr:colOff>495300</xdr:colOff>
      <xdr:row>28</xdr:row>
      <xdr:rowOff>8164</xdr:rowOff>
    </xdr:from>
    <xdr:ext cx="2103076" cy="22044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5388429" y="5412921"/>
              <a:ext cx="2103076" cy="220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opciones</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S</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Raz</m:t>
                    </m:r>
                    <m:r>
                      <m:rPr>
                        <m:nor/>
                      </m:rPr>
                      <a:rPr lang="es-MX" sz="1100" b="0" i="0">
                        <a:latin typeface="Tahoma" panose="020B0604030504040204" pitchFamily="34" charset="0"/>
                        <a:ea typeface="Tahoma" panose="020B0604030504040204" pitchFamily="34" charset="0"/>
                        <a:cs typeface="Tahoma" panose="020B0604030504040204" pitchFamily="34" charset="0"/>
                      </a:rPr>
                      <m:t>ó</m:t>
                    </m:r>
                    <m:r>
                      <m:rPr>
                        <m:nor/>
                      </m:rPr>
                      <a:rPr lang="es-MX" sz="1100" b="0" i="0">
                        <a:latin typeface="Tahoma" panose="020B0604030504040204" pitchFamily="34" charset="0"/>
                        <a:ea typeface="Tahoma" panose="020B0604030504040204" pitchFamily="34" charset="0"/>
                        <a:cs typeface="Tahoma" panose="020B0604030504040204" pitchFamily="34" charset="0"/>
                      </a:rPr>
                      <m:t>n</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cobertura</m:t>
                    </m:r>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3" name="CuadroTexto 2">
              <a:extLst>
                <a:ext uri="{FF2B5EF4-FFF2-40B4-BE49-F238E27FC236}">
                  <a16:creationId xmlns:a16="http://schemas.microsoft.com/office/drawing/2014/main" id="{6F8B93FE-5D81-4384-938E-F81881D9325D}"/>
                </a:ext>
              </a:extLst>
            </xdr:cNvPr>
            <xdr:cNvSpPr txBox="1"/>
          </xdr:nvSpPr>
          <xdr:spPr>
            <a:xfrm>
              <a:off x="5388429" y="5412921"/>
              <a:ext cx="2103076" cy="220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Tahoma" panose="020B0604030504040204" pitchFamily="34" charset="0"/>
                  <a:ea typeface="Tahoma" panose="020B0604030504040204" pitchFamily="34" charset="0"/>
                  <a:cs typeface="Tahoma" panose="020B0604030504040204" pitchFamily="34" charset="0"/>
                </a:rPr>
                <a:t>"Q</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Tahoma" panose="020B0604030504040204" pitchFamily="34" charset="0"/>
                  <a:ea typeface="Tahoma" panose="020B0604030504040204" pitchFamily="34" charset="0"/>
                  <a:cs typeface="Tahoma" panose="020B0604030504040204" pitchFamily="34" charset="0"/>
                </a:rPr>
                <a:t>opciones</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 </a:t>
              </a:r>
              <a:r>
                <a:rPr lang="es-MX" sz="1100" b="0" i="0">
                  <a:latin typeface="Tahoma" panose="020B0604030504040204" pitchFamily="34" charset="0"/>
                  <a:ea typeface="Tahoma" panose="020B0604030504040204" pitchFamily="34" charset="0"/>
                  <a:cs typeface="Tahoma" panose="020B0604030504040204" pitchFamily="34" charset="0"/>
                </a:rPr>
                <a:t>"Q</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S</a:t>
              </a:r>
              <a:r>
                <a:rPr lang="es-MX" sz="1100" b="0" i="0">
                  <a:latin typeface="Cambria Math" panose="02040503050406030204" pitchFamily="18" charset="0"/>
                  <a:ea typeface="Tahoma" panose="020B0604030504040204" pitchFamily="34" charset="0"/>
                  <a:cs typeface="Tahoma" panose="020B0604030504040204" pitchFamily="34" charset="0"/>
                </a:rPr>
                <a:t>"  "×Razón cobertura</a:t>
              </a:r>
              <a:r>
                <a:rPr lang="es-CO" sz="1100" b="0" i="0">
                  <a:latin typeface="Tahoma" panose="020B0604030504040204" pitchFamily="34" charset="0"/>
                  <a:ea typeface="Tahoma" panose="020B0604030504040204" pitchFamily="34" charset="0"/>
                  <a:cs typeface="Tahoma" panose="020B0604030504040204" pitchFamily="34" charset="0"/>
                </a:rPr>
                <a:t>"</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twoCellAnchor editAs="oneCell">
    <xdr:from>
      <xdr:col>4</xdr:col>
      <xdr:colOff>136072</xdr:colOff>
      <xdr:row>14</xdr:row>
      <xdr:rowOff>21093</xdr:rowOff>
    </xdr:from>
    <xdr:to>
      <xdr:col>10</xdr:col>
      <xdr:colOff>276221</xdr:colOff>
      <xdr:row>26</xdr:row>
      <xdr:rowOff>27216</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029201" y="2601007"/>
          <a:ext cx="4712149" cy="2439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288127</xdr:colOff>
      <xdr:row>23</xdr:row>
      <xdr:rowOff>114299</xdr:rowOff>
    </xdr:from>
    <xdr:to>
      <xdr:col>10</xdr:col>
      <xdr:colOff>304798</xdr:colOff>
      <xdr:row>35</xdr:row>
      <xdr:rowOff>189356</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185213" y="473528"/>
          <a:ext cx="4588671" cy="25461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16</xdr:col>
          <xdr:colOff>28575</xdr:colOff>
          <xdr:row>40</xdr:row>
          <xdr:rowOff>76200</xdr:rowOff>
        </xdr:from>
        <xdr:to>
          <xdr:col>16</xdr:col>
          <xdr:colOff>609600</xdr:colOff>
          <xdr:row>41</xdr:row>
          <xdr:rowOff>104775</xdr:rowOff>
        </xdr:to>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C0C0C0" mc:Ignorable="a14" a14:legacySpreadsheetColorIndex="22"/>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19050</xdr:colOff>
          <xdr:row>38</xdr:row>
          <xdr:rowOff>152400</xdr:rowOff>
        </xdr:from>
        <xdr:to>
          <xdr:col>16</xdr:col>
          <xdr:colOff>600075</xdr:colOff>
          <xdr:row>39</xdr:row>
          <xdr:rowOff>180975</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Put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457200</xdr:colOff>
          <xdr:row>30</xdr:row>
          <xdr:rowOff>142875</xdr:rowOff>
        </xdr:from>
        <xdr:to>
          <xdr:col>13</xdr:col>
          <xdr:colOff>104775</xdr:colOff>
          <xdr:row>32</xdr:row>
          <xdr:rowOff>66675</xdr:rowOff>
        </xdr:to>
        <xdr:sp macro="" textlink="">
          <xdr:nvSpPr>
            <xdr:cNvPr id="2051" name="Calc_Button"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100" b="0" i="0" u="none" strike="noStrike" baseline="0">
                  <a:solidFill>
                    <a:srgbClr val="000000"/>
                  </a:solidFill>
                  <a:latin typeface="Arial"/>
                  <a:cs typeface="Arial"/>
                </a:rPr>
                <a:t>C</a:t>
              </a:r>
              <a:r>
                <a:rPr lang="es-CO" sz="1100" b="0" i="0" u="sng" strike="noStrike" baseline="0">
                  <a:solidFill>
                    <a:srgbClr val="000000"/>
                  </a:solidFill>
                  <a:latin typeface="Arial"/>
                  <a:cs typeface="Arial"/>
                </a:rPr>
                <a:t>a</a:t>
              </a:r>
              <a:r>
                <a:rPr lang="es-CO" sz="1100" b="0" i="0" u="none" strike="noStrike" baseline="0">
                  <a:solidFill>
                    <a:srgbClr val="000000"/>
                  </a:solidFill>
                  <a:latin typeface="Arial"/>
                  <a:cs typeface="Arial"/>
                </a:rPr>
                <a:t>lculate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23</xdr:row>
          <xdr:rowOff>0</xdr:rowOff>
        </xdr:from>
        <xdr:to>
          <xdr:col>14</xdr:col>
          <xdr:colOff>295275</xdr:colOff>
          <xdr:row>23</xdr:row>
          <xdr:rowOff>180975</xdr:rowOff>
        </xdr:to>
        <xdr:sp macro="" textlink="">
          <xdr:nvSpPr>
            <xdr:cNvPr id="2052" name="Drop Dow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37</xdr:row>
          <xdr:rowOff>28575</xdr:rowOff>
        </xdr:from>
        <xdr:to>
          <xdr:col>14</xdr:col>
          <xdr:colOff>295275</xdr:colOff>
          <xdr:row>38</xdr:row>
          <xdr:rowOff>9525</xdr:rowOff>
        </xdr:to>
        <xdr:sp macro="" textlink="">
          <xdr:nvSpPr>
            <xdr:cNvPr id="2053" name="Drop Down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104775</xdr:colOff>
          <xdr:row>37</xdr:row>
          <xdr:rowOff>9525</xdr:rowOff>
        </xdr:from>
        <xdr:to>
          <xdr:col>16</xdr:col>
          <xdr:colOff>371475</xdr:colOff>
          <xdr:row>38</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Imply Volatility</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333375</xdr:colOff>
          <xdr:row>30</xdr:row>
          <xdr:rowOff>142875</xdr:rowOff>
        </xdr:from>
        <xdr:to>
          <xdr:col>15</xdr:col>
          <xdr:colOff>209550</xdr:colOff>
          <xdr:row>32</xdr:row>
          <xdr:rowOff>66675</xdr:rowOff>
        </xdr:to>
        <xdr:sp macro="" textlink="">
          <xdr:nvSpPr>
            <xdr:cNvPr id="2055" name="Tree_Display_Button"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000" b="0" i="0" u="none" strike="noStrike" baseline="0">
                  <a:solidFill>
                    <a:srgbClr val="000000"/>
                  </a:solidFill>
                  <a:latin typeface="Arial"/>
                  <a:cs typeface="Arial"/>
                </a:rPr>
                <a:t>Display Tree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40</xdr:row>
          <xdr:rowOff>76200</xdr:rowOff>
        </xdr:from>
        <xdr:to>
          <xdr:col>23</xdr:col>
          <xdr:colOff>609600</xdr:colOff>
          <xdr:row>41</xdr:row>
          <xdr:rowOff>104775</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C0C0C0" mc:Ignorable="a14" a14:legacySpreadsheetColorIndex="22"/>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38</xdr:row>
          <xdr:rowOff>152400</xdr:rowOff>
        </xdr:from>
        <xdr:to>
          <xdr:col>23</xdr:col>
          <xdr:colOff>600075</xdr:colOff>
          <xdr:row>39</xdr:row>
          <xdr:rowOff>180975</xdr:rowOff>
        </xdr:to>
        <xdr:sp macro="" textlink="">
          <xdr:nvSpPr>
            <xdr:cNvPr id="2057" name="Option Button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Put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457200</xdr:colOff>
          <xdr:row>30</xdr:row>
          <xdr:rowOff>142875</xdr:rowOff>
        </xdr:from>
        <xdr:to>
          <xdr:col>20</xdr:col>
          <xdr:colOff>104775</xdr:colOff>
          <xdr:row>32</xdr:row>
          <xdr:rowOff>66675</xdr:rowOff>
        </xdr:to>
        <xdr:sp macro="" textlink="">
          <xdr:nvSpPr>
            <xdr:cNvPr id="2058" name="Calc_Button"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100" b="0" i="0" u="none" strike="noStrike" baseline="0">
                  <a:solidFill>
                    <a:srgbClr val="000000"/>
                  </a:solidFill>
                  <a:latin typeface="Arial"/>
                  <a:cs typeface="Arial"/>
                </a:rPr>
                <a:t>C</a:t>
              </a:r>
              <a:r>
                <a:rPr lang="es-CO" sz="1100" b="0" i="0" u="sng" strike="noStrike" baseline="0">
                  <a:solidFill>
                    <a:srgbClr val="000000"/>
                  </a:solidFill>
                  <a:latin typeface="Arial"/>
                  <a:cs typeface="Arial"/>
                </a:rPr>
                <a:t>a</a:t>
              </a:r>
              <a:r>
                <a:rPr lang="es-CO" sz="1100" b="0" i="0" u="none" strike="noStrike" baseline="0">
                  <a:solidFill>
                    <a:srgbClr val="000000"/>
                  </a:solidFill>
                  <a:latin typeface="Arial"/>
                  <a:cs typeface="Arial"/>
                </a:rPr>
                <a:t>lculate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23</xdr:row>
          <xdr:rowOff>0</xdr:rowOff>
        </xdr:from>
        <xdr:to>
          <xdr:col>21</xdr:col>
          <xdr:colOff>295275</xdr:colOff>
          <xdr:row>23</xdr:row>
          <xdr:rowOff>180975</xdr:rowOff>
        </xdr:to>
        <xdr:sp macro="" textlink="">
          <xdr:nvSpPr>
            <xdr:cNvPr id="2059" name="Drop Down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37</xdr:row>
          <xdr:rowOff>28575</xdr:rowOff>
        </xdr:from>
        <xdr:to>
          <xdr:col>21</xdr:col>
          <xdr:colOff>295275</xdr:colOff>
          <xdr:row>38</xdr:row>
          <xdr:rowOff>9525</xdr:rowOff>
        </xdr:to>
        <xdr:sp macro="" textlink="">
          <xdr:nvSpPr>
            <xdr:cNvPr id="2060" name="Drop Down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104775</xdr:colOff>
          <xdr:row>37</xdr:row>
          <xdr:rowOff>9525</xdr:rowOff>
        </xdr:from>
        <xdr:to>
          <xdr:col>23</xdr:col>
          <xdr:colOff>371475</xdr:colOff>
          <xdr:row>38</xdr:row>
          <xdr:rowOff>9525</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Imply Volatility</a:t>
              </a:r>
            </a:p>
          </xdr:txBody>
        </xdr:sp>
        <xdr:clientData/>
      </xdr:twoCellAnchor>
    </mc:Choice>
    <mc:Fallback/>
  </mc:AlternateContent>
  <mc:AlternateContent xmlns:mc="http://schemas.openxmlformats.org/markup-compatibility/2006">
    <mc:Choice xmlns:a14="http://schemas.microsoft.com/office/drawing/2010/main" Requires="a14">
      <xdr:twoCellAnchor>
        <xdr:from>
          <xdr:col>20</xdr:col>
          <xdr:colOff>333375</xdr:colOff>
          <xdr:row>30</xdr:row>
          <xdr:rowOff>142875</xdr:rowOff>
        </xdr:from>
        <xdr:to>
          <xdr:col>22</xdr:col>
          <xdr:colOff>209550</xdr:colOff>
          <xdr:row>32</xdr:row>
          <xdr:rowOff>66675</xdr:rowOff>
        </xdr:to>
        <xdr:sp macro="" textlink="">
          <xdr:nvSpPr>
            <xdr:cNvPr id="2062" name="Tree_Display_Button"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000" b="0" i="0" u="none" strike="noStrike" baseline="0">
                  <a:solidFill>
                    <a:srgbClr val="000000"/>
                  </a:solidFill>
                  <a:latin typeface="Arial"/>
                  <a:cs typeface="Arial"/>
                </a:rPr>
                <a:t>Display Tree</a:t>
              </a:r>
            </a:p>
          </xdr:txBody>
        </xdr:sp>
        <xdr:clientData fPrintsWithSheet="0"/>
      </xdr:twoCellAnchor>
    </mc:Choice>
    <mc:Fallback/>
  </mc:AlternateContent>
  <xdr:oneCellAnchor>
    <xdr:from>
      <xdr:col>4</xdr:col>
      <xdr:colOff>370114</xdr:colOff>
      <xdr:row>37</xdr:row>
      <xdr:rowOff>0</xdr:rowOff>
    </xdr:from>
    <xdr:ext cx="2103076" cy="220445"/>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4267200" y="3287486"/>
              <a:ext cx="2103076" cy="220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opciones</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sSub>
                      <m:sSubPr>
                        <m:ctrlPr>
                          <a:rPr lang="es-MX" sz="1100" b="0" i="1">
                            <a:latin typeface="Cambria Math" panose="02040503050406030204" pitchFamily="18" charset="0"/>
                          </a:rPr>
                        </m:ctrlPr>
                      </m:sSubPr>
                      <m:e>
                        <m:r>
                          <m:rPr>
                            <m:nor/>
                          </m:rPr>
                          <a:rPr lang="es-MX" sz="1100" b="0" i="0">
                            <a:latin typeface="Tahoma" panose="020B0604030504040204" pitchFamily="34" charset="0"/>
                            <a:ea typeface="Tahoma" panose="020B0604030504040204" pitchFamily="34" charset="0"/>
                            <a:cs typeface="Tahoma" panose="020B0604030504040204" pitchFamily="34" charset="0"/>
                          </a:rPr>
                          <m:t>Q</m:t>
                        </m:r>
                      </m:e>
                      <m:sub>
                        <m:r>
                          <m:rPr>
                            <m:nor/>
                          </m:rPr>
                          <a:rPr lang="es-MX" sz="1100" b="0" i="0">
                            <a:latin typeface="Tahoma" panose="020B0604030504040204" pitchFamily="34" charset="0"/>
                            <a:ea typeface="Tahoma" panose="020B0604030504040204" pitchFamily="34" charset="0"/>
                            <a:cs typeface="Tahoma" panose="020B0604030504040204" pitchFamily="34" charset="0"/>
                          </a:rPr>
                          <m:t>S</m:t>
                        </m:r>
                      </m:sub>
                    </m:sSub>
                    <m:r>
                      <m:rPr>
                        <m:nor/>
                      </m:rPr>
                      <a:rPr lang="es-MX" sz="1100" b="0" i="0">
                        <a:latin typeface="Tahoma" panose="020B0604030504040204" pitchFamily="34" charset="0"/>
                        <a:ea typeface="Tahoma" panose="020B0604030504040204" pitchFamily="34" charset="0"/>
                        <a:cs typeface="Tahoma" panose="020B0604030504040204" pitchFamily="34" charset="0"/>
                      </a:rPr>
                      <m:t>×</m:t>
                    </m:r>
                    <m:r>
                      <m:rPr>
                        <m:nor/>
                      </m:rPr>
                      <a:rPr lang="es-MX" sz="1100" b="0" i="0">
                        <a:latin typeface="Tahoma" panose="020B0604030504040204" pitchFamily="34" charset="0"/>
                        <a:ea typeface="Tahoma" panose="020B0604030504040204" pitchFamily="34" charset="0"/>
                        <a:cs typeface="Tahoma" panose="020B0604030504040204" pitchFamily="34" charset="0"/>
                      </a:rPr>
                      <m:t>Raz</m:t>
                    </m:r>
                    <m:r>
                      <m:rPr>
                        <m:nor/>
                      </m:rPr>
                      <a:rPr lang="es-MX" sz="1100" b="0" i="0">
                        <a:latin typeface="Tahoma" panose="020B0604030504040204" pitchFamily="34" charset="0"/>
                        <a:ea typeface="Tahoma" panose="020B0604030504040204" pitchFamily="34" charset="0"/>
                        <a:cs typeface="Tahoma" panose="020B0604030504040204" pitchFamily="34" charset="0"/>
                      </a:rPr>
                      <m:t>ó</m:t>
                    </m:r>
                    <m:r>
                      <m:rPr>
                        <m:nor/>
                      </m:rPr>
                      <a:rPr lang="es-MX" sz="1100" b="0" i="0">
                        <a:latin typeface="Tahoma" panose="020B0604030504040204" pitchFamily="34" charset="0"/>
                        <a:ea typeface="Tahoma" panose="020B0604030504040204" pitchFamily="34" charset="0"/>
                        <a:cs typeface="Tahoma" panose="020B0604030504040204" pitchFamily="34" charset="0"/>
                      </a:rPr>
                      <m:t>n</m:t>
                    </m:r>
                    <m:r>
                      <m:rPr>
                        <m:nor/>
                      </m:rPr>
                      <a:rPr lang="es-MX" sz="1100" b="0" i="0">
                        <a:latin typeface="Tahoma" panose="020B0604030504040204" pitchFamily="34" charset="0"/>
                        <a:ea typeface="Tahoma" panose="020B0604030504040204" pitchFamily="34" charset="0"/>
                        <a:cs typeface="Tahoma" panose="020B0604030504040204" pitchFamily="34" charset="0"/>
                      </a:rPr>
                      <m:t> </m:t>
                    </m:r>
                    <m:r>
                      <m:rPr>
                        <m:nor/>
                      </m:rPr>
                      <a:rPr lang="es-MX" sz="1100" b="0" i="0">
                        <a:latin typeface="Tahoma" panose="020B0604030504040204" pitchFamily="34" charset="0"/>
                        <a:ea typeface="Tahoma" panose="020B0604030504040204" pitchFamily="34" charset="0"/>
                        <a:cs typeface="Tahoma" panose="020B0604030504040204" pitchFamily="34" charset="0"/>
                      </a:rPr>
                      <m:t>cobertura</m:t>
                    </m:r>
                  </m:oMath>
                </m:oMathPara>
              </a14:m>
              <a:endParaRPr lang="es-CO" sz="11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7" name="CuadroTexto 16">
              <a:extLst>
                <a:ext uri="{FF2B5EF4-FFF2-40B4-BE49-F238E27FC236}">
                  <a16:creationId xmlns:a16="http://schemas.microsoft.com/office/drawing/2014/main" id="{0DAFB654-12BC-4F86-9F11-27B16C05FDD8}"/>
                </a:ext>
              </a:extLst>
            </xdr:cNvPr>
            <xdr:cNvSpPr txBox="1"/>
          </xdr:nvSpPr>
          <xdr:spPr>
            <a:xfrm>
              <a:off x="4267200" y="3287486"/>
              <a:ext cx="2103076" cy="220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Tahoma" panose="020B0604030504040204" pitchFamily="34" charset="0"/>
                  <a:ea typeface="Tahoma" panose="020B0604030504040204" pitchFamily="34" charset="0"/>
                  <a:cs typeface="Tahoma" panose="020B0604030504040204" pitchFamily="34" charset="0"/>
                </a:rPr>
                <a:t>"Q</a:t>
              </a:r>
              <a:r>
                <a:rPr lang="es-CO"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Cambria Math" panose="02040503050406030204" pitchFamily="18" charset="0"/>
                  <a:ea typeface="Tahoma" panose="020B0604030504040204" pitchFamily="34" charset="0"/>
                  <a:cs typeface="Tahoma" panose="020B0604030504040204" pitchFamily="34" charset="0"/>
                </a:rPr>
                <a:t>"</a:t>
              </a:r>
              <a:r>
                <a:rPr lang="es-MX" sz="1100" b="0" i="0">
                  <a:latin typeface="Tahoma" panose="020B0604030504040204" pitchFamily="34" charset="0"/>
                  <a:ea typeface="Tahoma" panose="020B0604030504040204" pitchFamily="34" charset="0"/>
                  <a:cs typeface="Tahoma" panose="020B0604030504040204" pitchFamily="34" charset="0"/>
                </a:rPr>
                <a:t>opciones</a:t>
              </a:r>
              <a:r>
                <a:rPr lang="es-CO" sz="1100" b="0" i="0">
                  <a:latin typeface="Cambria Math" panose="02040503050406030204" pitchFamily="18" charset="0"/>
                  <a:ea typeface="Tahoma" panose="020B0604030504040204" pitchFamily="34" charset="0"/>
                  <a:cs typeface="Tahoma" panose="020B0604030504040204" pitchFamily="34" charset="0"/>
                </a:rPr>
                <a:t>" </a:t>
              </a:r>
              <a:r>
                <a:rPr lang="es-MX" sz="1100" b="0" i="0">
                  <a:latin typeface="Cambria Math" panose="02040503050406030204" pitchFamily="18" charset="0"/>
                  <a:ea typeface="Tahoma" panose="020B0604030504040204" pitchFamily="34" charset="0"/>
                  <a:cs typeface="Tahoma" panose="020B0604030504040204" pitchFamily="34" charset="0"/>
                </a:rPr>
                <a:t> "=" </a:t>
              </a:r>
              <a:r>
                <a:rPr lang="es-MX" sz="1100" b="0" i="0">
                  <a:latin typeface="Tahoma" panose="020B0604030504040204" pitchFamily="34" charset="0"/>
                  <a:ea typeface="Tahoma" panose="020B0604030504040204" pitchFamily="34" charset="0"/>
                  <a:cs typeface="Tahoma" panose="020B0604030504040204" pitchFamily="34" charset="0"/>
                </a:rPr>
                <a:t>"Q</a:t>
              </a:r>
              <a:r>
                <a:rPr lang="es-MX" sz="1100" b="0" i="0">
                  <a:latin typeface="Cambria Math" panose="02040503050406030204" pitchFamily="18" charset="0"/>
                  <a:ea typeface="Tahoma" panose="020B0604030504040204" pitchFamily="34" charset="0"/>
                  <a:cs typeface="Tahoma" panose="020B0604030504040204" pitchFamily="34" charset="0"/>
                </a:rPr>
                <a:t>" _"</a:t>
              </a:r>
              <a:r>
                <a:rPr lang="es-MX" sz="1100" b="0" i="0">
                  <a:latin typeface="Tahoma" panose="020B0604030504040204" pitchFamily="34" charset="0"/>
                  <a:ea typeface="Tahoma" panose="020B0604030504040204" pitchFamily="34" charset="0"/>
                  <a:cs typeface="Tahoma" panose="020B0604030504040204" pitchFamily="34" charset="0"/>
                </a:rPr>
                <a:t>S</a:t>
              </a:r>
              <a:r>
                <a:rPr lang="es-MX" sz="1100" b="0" i="0">
                  <a:latin typeface="Cambria Math" panose="02040503050406030204" pitchFamily="18" charset="0"/>
                  <a:ea typeface="Tahoma" panose="020B0604030504040204" pitchFamily="34" charset="0"/>
                  <a:cs typeface="Tahoma" panose="020B0604030504040204" pitchFamily="34" charset="0"/>
                </a:rPr>
                <a:t>"  "×Razón cobertura</a:t>
              </a:r>
              <a:r>
                <a:rPr lang="es-CO" sz="1100" b="0" i="0">
                  <a:latin typeface="Tahoma" panose="020B0604030504040204" pitchFamily="34" charset="0"/>
                  <a:ea typeface="Tahoma" panose="020B0604030504040204" pitchFamily="34" charset="0"/>
                  <a:cs typeface="Tahoma" panose="020B0604030504040204" pitchFamily="34" charset="0"/>
                </a:rPr>
                <a:t>"</a:t>
              </a:r>
              <a:endParaRPr lang="es-CO" sz="11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oneCellAnchor>
  <xdr:twoCellAnchor editAs="oneCell">
    <xdr:from>
      <xdr:col>4</xdr:col>
      <xdr:colOff>92528</xdr:colOff>
      <xdr:row>41</xdr:row>
      <xdr:rowOff>143532</xdr:rowOff>
    </xdr:from>
    <xdr:to>
      <xdr:col>9</xdr:col>
      <xdr:colOff>315292</xdr:colOff>
      <xdr:row>48</xdr:row>
      <xdr:rowOff>63803</xdr:rowOff>
    </xdr:to>
    <xdr:pic>
      <xdr:nvPicPr>
        <xdr:cNvPr id="19" name="Imagen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2"/>
        <a:stretch>
          <a:fillRect/>
        </a:stretch>
      </xdr:blipFill>
      <xdr:spPr>
        <a:xfrm>
          <a:off x="5040085" y="4220232"/>
          <a:ext cx="4032764" cy="1346299"/>
        </a:xfrm>
        <a:prstGeom prst="rect">
          <a:avLst/>
        </a:prstGeom>
      </xdr:spPr>
    </xdr:pic>
    <xdr:clientData/>
  </xdr:twoCellAnchor>
  <xdr:twoCellAnchor editAs="oneCell">
    <xdr:from>
      <xdr:col>4</xdr:col>
      <xdr:colOff>0</xdr:colOff>
      <xdr:row>50</xdr:row>
      <xdr:rowOff>124868</xdr:rowOff>
    </xdr:from>
    <xdr:to>
      <xdr:col>10</xdr:col>
      <xdr:colOff>25978</xdr:colOff>
      <xdr:row>52</xdr:row>
      <xdr:rowOff>57535</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4947557" y="5975939"/>
          <a:ext cx="4597978" cy="291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29</xdr:row>
          <xdr:rowOff>76200</xdr:rowOff>
        </xdr:from>
        <xdr:to>
          <xdr:col>11</xdr:col>
          <xdr:colOff>609600</xdr:colOff>
          <xdr:row>30</xdr:row>
          <xdr:rowOff>104775</xdr:rowOff>
        </xdr:to>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C0C0C0" mc:Ignorable="a14" a14:legacySpreadsheetColorIndex="22"/>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Call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152400</xdr:rowOff>
        </xdr:from>
        <xdr:to>
          <xdr:col>11</xdr:col>
          <xdr:colOff>600075</xdr:colOff>
          <xdr:row>28</xdr:row>
          <xdr:rowOff>180975</xdr:rowOff>
        </xdr:to>
        <xdr:sp macro="" textlink="">
          <xdr:nvSpPr>
            <xdr:cNvPr id="3081" name="Option Button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Put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457200</xdr:colOff>
          <xdr:row>19</xdr:row>
          <xdr:rowOff>142875</xdr:rowOff>
        </xdr:from>
        <xdr:to>
          <xdr:col>8</xdr:col>
          <xdr:colOff>104775</xdr:colOff>
          <xdr:row>21</xdr:row>
          <xdr:rowOff>66675</xdr:rowOff>
        </xdr:to>
        <xdr:sp macro="" textlink="">
          <xdr:nvSpPr>
            <xdr:cNvPr id="3082" name="Calc_Button"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100" b="0" i="0" u="none" strike="noStrike" baseline="0">
                  <a:solidFill>
                    <a:srgbClr val="000000"/>
                  </a:solidFill>
                  <a:latin typeface="Arial"/>
                  <a:cs typeface="Arial"/>
                </a:rPr>
                <a:t>C</a:t>
              </a:r>
              <a:r>
                <a:rPr lang="es-CO" sz="1100" b="0" i="0" u="sng" strike="noStrike" baseline="0">
                  <a:solidFill>
                    <a:srgbClr val="000000"/>
                  </a:solidFill>
                  <a:latin typeface="Arial"/>
                  <a:cs typeface="Arial"/>
                </a:rPr>
                <a:t>a</a:t>
              </a:r>
              <a:r>
                <a:rPr lang="es-CO" sz="1100" b="0" i="0" u="none" strike="noStrike" baseline="0">
                  <a:solidFill>
                    <a:srgbClr val="000000"/>
                  </a:solidFill>
                  <a:latin typeface="Arial"/>
                  <a:cs typeface="Arial"/>
                </a:rPr>
                <a:t>lculate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12</xdr:row>
          <xdr:rowOff>0</xdr:rowOff>
        </xdr:from>
        <xdr:to>
          <xdr:col>9</xdr:col>
          <xdr:colOff>295275</xdr:colOff>
          <xdr:row>12</xdr:row>
          <xdr:rowOff>180975</xdr:rowOff>
        </xdr:to>
        <xdr:sp macro="" textlink="">
          <xdr:nvSpPr>
            <xdr:cNvPr id="3083" name="Drop Down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28575</xdr:rowOff>
        </xdr:from>
        <xdr:to>
          <xdr:col>9</xdr:col>
          <xdr:colOff>295275</xdr:colOff>
          <xdr:row>27</xdr:row>
          <xdr:rowOff>38100</xdr:rowOff>
        </xdr:to>
        <xdr:sp macro="" textlink="">
          <xdr:nvSpPr>
            <xdr:cNvPr id="3084" name="Drop Down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104775</xdr:colOff>
          <xdr:row>26</xdr:row>
          <xdr:rowOff>9525</xdr:rowOff>
        </xdr:from>
        <xdr:to>
          <xdr:col>11</xdr:col>
          <xdr:colOff>371475</xdr:colOff>
          <xdr:row>27</xdr:row>
          <xdr:rowOff>38100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Tahoma"/>
                  <a:ea typeface="Tahoma"/>
                  <a:cs typeface="Tahoma"/>
                </a:rPr>
                <a:t>Imply Volatility</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333375</xdr:colOff>
          <xdr:row>19</xdr:row>
          <xdr:rowOff>142875</xdr:rowOff>
        </xdr:from>
        <xdr:to>
          <xdr:col>10</xdr:col>
          <xdr:colOff>209550</xdr:colOff>
          <xdr:row>21</xdr:row>
          <xdr:rowOff>66675</xdr:rowOff>
        </xdr:to>
        <xdr:sp macro="" textlink="">
          <xdr:nvSpPr>
            <xdr:cNvPr id="3086" name="Tree_Display_Button"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s-CO" sz="1000" b="0" i="0" u="none" strike="noStrike" baseline="0">
                  <a:solidFill>
                    <a:srgbClr val="000000"/>
                  </a:solidFill>
                  <a:latin typeface="Arial"/>
                  <a:cs typeface="Arial"/>
                </a:rPr>
                <a:t>Display Tree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gue/Downloads/DG20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Tree Display"/>
      <sheetName val="Title"/>
      <sheetName val="Equity_FX_Index_Futures_Options"/>
      <sheetName val="IR Tree Display"/>
      <sheetName val="Bond_Options"/>
      <sheetName val="Caps_and_Swap_Options"/>
      <sheetName val="CDSs"/>
      <sheetName val="CDOs"/>
      <sheetName val="MyData"/>
      <sheetName val="DG201 (3)"/>
    </sheetNames>
    <definedNames>
      <definedName name="Equity_compute_handler"/>
      <definedName name="Equity_Display_Tree"/>
      <definedName name="Equity_Option_Select"/>
      <definedName name="Equity_Underlying_Select"/>
    </definedNames>
    <sheetDataSet>
      <sheetData sheetId="0" refreshError="1"/>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ctrlProp" Target="../ctrlProps/ctrlProp8.x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vmlDrawing" Target="../drawings/vmlDrawing2.vml"/><Relationship Id="rId16" Type="http://schemas.openxmlformats.org/officeDocument/2006/relationships/ctrlProp" Target="../ctrlProps/ctrlProp21.xml"/><Relationship Id="rId1" Type="http://schemas.openxmlformats.org/officeDocument/2006/relationships/drawing" Target="../drawings/drawing2.xml"/><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25.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24.xml"/><Relationship Id="rId5" Type="http://schemas.openxmlformats.org/officeDocument/2006/relationships/ctrlProp" Target="../ctrlProps/ctrlProp23.xml"/><Relationship Id="rId10" Type="http://schemas.openxmlformats.org/officeDocument/2006/relationships/ctrlProp" Target="../ctrlProps/ctrlProp28.xml"/><Relationship Id="rId4" Type="http://schemas.openxmlformats.org/officeDocument/2006/relationships/ctrlProp" Target="../ctrlProps/ctrlProp22.xml"/><Relationship Id="rId9"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B26C6-1F39-4B73-A2F9-5CB371AF68FE}">
  <dimension ref="A1:Q41"/>
  <sheetViews>
    <sheetView showGridLines="0" tabSelected="1" zoomScale="175" zoomScaleNormal="175" workbookViewId="0">
      <selection activeCell="B25" sqref="B25"/>
    </sheetView>
  </sheetViews>
  <sheetFormatPr baseColWidth="10" defaultRowHeight="14.25" x14ac:dyDescent="0.25"/>
  <cols>
    <col min="1" max="1" width="30.7109375" style="1" customWidth="1"/>
    <col min="2" max="2" width="19.85546875" style="4" bestFit="1" customWidth="1"/>
    <col min="3" max="16384" width="11.42578125" style="1"/>
  </cols>
  <sheetData>
    <row r="1" spans="1:17" ht="14.25" customHeight="1" x14ac:dyDescent="0.25">
      <c r="A1" s="43" t="s">
        <v>37</v>
      </c>
      <c r="B1" s="43"/>
      <c r="C1" s="43"/>
      <c r="D1" s="43"/>
      <c r="E1" s="43"/>
      <c r="F1" s="43"/>
    </row>
    <row r="2" spans="1:17" x14ac:dyDescent="0.25">
      <c r="A2" s="43"/>
      <c r="B2" s="43"/>
      <c r="C2" s="43"/>
      <c r="D2" s="43"/>
      <c r="E2" s="43"/>
      <c r="F2" s="43"/>
    </row>
    <row r="3" spans="1:17" x14ac:dyDescent="0.25">
      <c r="A3" s="43"/>
      <c r="B3" s="43"/>
      <c r="C3" s="43"/>
      <c r="D3" s="43"/>
      <c r="E3" s="43"/>
      <c r="F3" s="43"/>
    </row>
    <row r="4" spans="1:17" x14ac:dyDescent="0.25">
      <c r="A4" s="43"/>
      <c r="B4" s="43"/>
      <c r="C4" s="43"/>
      <c r="D4" s="43"/>
      <c r="E4" s="43"/>
      <c r="F4" s="43"/>
    </row>
    <row r="5" spans="1:17" x14ac:dyDescent="0.25">
      <c r="A5" s="43"/>
      <c r="B5" s="43"/>
      <c r="C5" s="43"/>
      <c r="D5" s="43"/>
      <c r="E5" s="43"/>
      <c r="F5" s="43"/>
    </row>
    <row r="6" spans="1:17" x14ac:dyDescent="0.25">
      <c r="A6" s="43"/>
      <c r="B6" s="43"/>
      <c r="C6" s="43"/>
      <c r="D6" s="43"/>
      <c r="E6" s="43"/>
      <c r="F6" s="43"/>
    </row>
    <row r="7" spans="1:17" x14ac:dyDescent="0.25">
      <c r="A7" s="43"/>
      <c r="B7" s="43"/>
      <c r="C7" s="43"/>
      <c r="D7" s="43"/>
      <c r="E7" s="43"/>
      <c r="F7" s="43"/>
    </row>
    <row r="8" spans="1:17" x14ac:dyDescent="0.25">
      <c r="A8" s="43"/>
      <c r="B8" s="43"/>
      <c r="C8" s="43"/>
      <c r="D8" s="43"/>
      <c r="E8" s="43"/>
      <c r="F8" s="43"/>
    </row>
    <row r="9" spans="1:17" ht="15" thickBot="1" x14ac:dyDescent="0.3">
      <c r="A9" s="43"/>
      <c r="B9" s="43"/>
      <c r="C9" s="43"/>
      <c r="D9" s="43"/>
      <c r="E9" s="43"/>
      <c r="F9" s="43"/>
    </row>
    <row r="10" spans="1:17" ht="15" x14ac:dyDescent="0.25">
      <c r="A10" s="43"/>
      <c r="B10" s="43"/>
      <c r="C10" s="43"/>
      <c r="D10" s="43"/>
      <c r="E10" s="43"/>
      <c r="F10" s="43"/>
      <c r="L10" s="9" t="s">
        <v>17</v>
      </c>
      <c r="M10" s="10"/>
      <c r="N10" s="10"/>
      <c r="O10" s="10"/>
      <c r="P10" s="10"/>
      <c r="Q10" s="10"/>
    </row>
    <row r="11" spans="1:17" ht="15" x14ac:dyDescent="0.25">
      <c r="A11" s="43"/>
      <c r="B11" s="43"/>
      <c r="C11" s="43"/>
      <c r="D11" s="43"/>
      <c r="E11" s="43"/>
      <c r="F11" s="43"/>
      <c r="L11" s="11"/>
      <c r="M11" s="12" t="s">
        <v>18</v>
      </c>
      <c r="N11" s="12"/>
      <c r="O11" s="12"/>
      <c r="P11" s="12"/>
      <c r="Q11" s="13"/>
    </row>
    <row r="12" spans="1:17" ht="15" x14ac:dyDescent="0.25">
      <c r="A12" s="43"/>
      <c r="B12" s="43"/>
      <c r="C12" s="43"/>
      <c r="D12" s="43"/>
      <c r="E12" s="43"/>
      <c r="F12" s="43"/>
      <c r="L12" s="11"/>
      <c r="M12" s="12"/>
      <c r="N12" s="12"/>
      <c r="O12" s="12"/>
      <c r="P12" s="12"/>
      <c r="Q12" s="13"/>
    </row>
    <row r="13" spans="1:17" ht="15" x14ac:dyDescent="0.25">
      <c r="A13" s="43"/>
      <c r="B13" s="43"/>
      <c r="C13" s="43"/>
      <c r="D13" s="43"/>
      <c r="E13" s="43"/>
      <c r="F13" s="43"/>
      <c r="L13" s="11"/>
      <c r="M13" s="12"/>
      <c r="N13" s="12"/>
      <c r="O13" s="12"/>
      <c r="P13" s="12"/>
      <c r="Q13" s="13"/>
    </row>
    <row r="14" spans="1:17" ht="15" x14ac:dyDescent="0.25">
      <c r="A14" s="43"/>
      <c r="B14" s="43"/>
      <c r="C14" s="43"/>
      <c r="D14" s="43"/>
      <c r="E14" s="43"/>
      <c r="F14" s="43"/>
      <c r="L14" s="11"/>
      <c r="M14" s="12"/>
      <c r="N14" s="12"/>
      <c r="O14" s="12"/>
      <c r="P14" s="12"/>
      <c r="Q14" s="13"/>
    </row>
    <row r="15" spans="1:17" ht="15" x14ac:dyDescent="0.25">
      <c r="A15" s="36"/>
      <c r="B15" s="36"/>
      <c r="C15" s="36"/>
      <c r="D15" s="36"/>
      <c r="E15" s="36"/>
      <c r="F15" s="36"/>
      <c r="L15" s="11"/>
      <c r="M15" s="12"/>
      <c r="N15" s="12"/>
      <c r="O15" s="12"/>
      <c r="P15" s="12"/>
      <c r="Q15" s="13"/>
    </row>
    <row r="16" spans="1:17" ht="15" x14ac:dyDescent="0.25">
      <c r="A16" s="42" t="s">
        <v>0</v>
      </c>
      <c r="B16" s="42"/>
      <c r="C16" s="42"/>
      <c r="L16" s="11"/>
      <c r="M16" s="12"/>
      <c r="N16" s="12"/>
      <c r="O16" s="12"/>
      <c r="P16" s="12"/>
      <c r="Q16" s="12"/>
    </row>
    <row r="17" spans="1:17" ht="17.25" x14ac:dyDescent="0.25">
      <c r="A17" s="1" t="s">
        <v>11</v>
      </c>
      <c r="B17" s="2">
        <v>300000</v>
      </c>
      <c r="C17" s="1" t="s">
        <v>1</v>
      </c>
      <c r="L17" s="11"/>
      <c r="M17" s="12"/>
      <c r="N17" s="12"/>
      <c r="O17" s="12"/>
      <c r="P17" s="12"/>
      <c r="Q17" s="12"/>
    </row>
    <row r="18" spans="1:17" ht="15" x14ac:dyDescent="0.25">
      <c r="A18" s="1" t="s">
        <v>2</v>
      </c>
      <c r="B18" s="3">
        <v>1</v>
      </c>
      <c r="L18" s="11"/>
      <c r="M18" s="14"/>
      <c r="N18" s="14"/>
      <c r="O18" s="14"/>
      <c r="P18" s="15"/>
      <c r="Q18" s="12"/>
    </row>
    <row r="19" spans="1:17" ht="15" x14ac:dyDescent="0.25">
      <c r="A19" s="1" t="s">
        <v>3</v>
      </c>
      <c r="B19" s="4">
        <v>124</v>
      </c>
      <c r="C19" s="1" t="s">
        <v>4</v>
      </c>
      <c r="L19" s="11"/>
      <c r="M19" s="12"/>
      <c r="N19" s="16" t="s">
        <v>19</v>
      </c>
      <c r="O19" s="17">
        <v>3600</v>
      </c>
      <c r="P19" s="12"/>
      <c r="Q19" s="12"/>
    </row>
    <row r="20" spans="1:17" ht="15" x14ac:dyDescent="0.25">
      <c r="A20" s="1" t="s">
        <v>6</v>
      </c>
      <c r="L20" s="11"/>
      <c r="M20" s="12"/>
      <c r="N20" s="16" t="s">
        <v>20</v>
      </c>
      <c r="O20" s="18">
        <v>0.15</v>
      </c>
      <c r="P20" s="12"/>
      <c r="Q20" s="12"/>
    </row>
    <row r="21" spans="1:17" ht="17.25" x14ac:dyDescent="0.25">
      <c r="A21" s="1" t="s">
        <v>12</v>
      </c>
      <c r="B21" s="5">
        <v>3600</v>
      </c>
      <c r="L21" s="11"/>
      <c r="M21" s="12"/>
      <c r="N21" s="16" t="s">
        <v>21</v>
      </c>
      <c r="O21" s="19">
        <f>+LN(1+2%)</f>
        <v>1.980262729617973E-2</v>
      </c>
      <c r="P21" s="12"/>
      <c r="Q21" s="12"/>
    </row>
    <row r="22" spans="1:17" ht="17.25" x14ac:dyDescent="0.25">
      <c r="A22" s="1" t="s">
        <v>5</v>
      </c>
      <c r="B22" s="5">
        <f>+B21</f>
        <v>3600</v>
      </c>
      <c r="C22" s="1" t="s">
        <v>39</v>
      </c>
      <c r="L22" s="11"/>
      <c r="M22" s="12"/>
      <c r="N22" s="16" t="s">
        <v>22</v>
      </c>
      <c r="O22" s="19">
        <f>+LN(1+0.9%)</f>
        <v>8.9597413714718015E-3</v>
      </c>
      <c r="P22" s="12"/>
      <c r="Q22" s="12"/>
    </row>
    <row r="23" spans="1:17" ht="15" x14ac:dyDescent="0.25">
      <c r="A23" s="1" t="s">
        <v>7</v>
      </c>
      <c r="B23" s="7">
        <v>0.15</v>
      </c>
      <c r="C23" s="1" t="s">
        <v>10</v>
      </c>
      <c r="L23" s="11"/>
      <c r="M23" s="12"/>
      <c r="N23" s="12"/>
      <c r="O23" s="12"/>
      <c r="P23" s="12"/>
      <c r="Q23" s="12"/>
    </row>
    <row r="24" spans="1:17" ht="17.25" x14ac:dyDescent="0.25">
      <c r="A24" s="1" t="s">
        <v>13</v>
      </c>
      <c r="B24" s="7">
        <v>0.02</v>
      </c>
      <c r="C24" s="1" t="s">
        <v>9</v>
      </c>
      <c r="L24" s="11"/>
      <c r="M24" s="12"/>
      <c r="N24" s="12"/>
      <c r="O24" s="12"/>
      <c r="P24" s="12"/>
      <c r="Q24" s="12"/>
    </row>
    <row r="25" spans="1:17" ht="17.25" x14ac:dyDescent="0.25">
      <c r="A25" s="1" t="s">
        <v>14</v>
      </c>
      <c r="B25" s="6">
        <v>8.9999999999999993E-3</v>
      </c>
      <c r="C25" s="1" t="s">
        <v>9</v>
      </c>
      <c r="L25" s="11"/>
      <c r="M25" s="12"/>
      <c r="N25" s="12"/>
      <c r="O25" s="12"/>
      <c r="P25" s="12"/>
      <c r="Q25" s="12"/>
    </row>
    <row r="26" spans="1:17" ht="15.75" thickBot="1" x14ac:dyDescent="0.3">
      <c r="A26" s="1" t="s">
        <v>15</v>
      </c>
      <c r="B26" s="4">
        <v>365</v>
      </c>
      <c r="L26" s="20"/>
      <c r="M26" s="21"/>
      <c r="N26" s="21"/>
      <c r="O26" s="21"/>
      <c r="P26" s="21"/>
      <c r="Q26" s="21"/>
    </row>
    <row r="27" spans="1:17" ht="15.75" thickBot="1" x14ac:dyDescent="0.3">
      <c r="L27"/>
      <c r="M27"/>
      <c r="N27"/>
      <c r="O27"/>
      <c r="P27"/>
      <c r="Q27"/>
    </row>
    <row r="28" spans="1:17" ht="15" x14ac:dyDescent="0.25">
      <c r="A28" s="1" t="s">
        <v>16</v>
      </c>
      <c r="B28" s="8">
        <v>118.42619900512101</v>
      </c>
      <c r="C28" s="1" t="s">
        <v>34</v>
      </c>
      <c r="L28" s="9" t="s">
        <v>23</v>
      </c>
      <c r="M28" s="10"/>
      <c r="N28" s="10"/>
      <c r="O28" s="10"/>
      <c r="P28" s="10"/>
      <c r="Q28" s="22"/>
    </row>
    <row r="29" spans="1:17" ht="17.25" x14ac:dyDescent="0.25">
      <c r="A29" s="1" t="s">
        <v>31</v>
      </c>
      <c r="B29" s="2">
        <f>+B17*B18</f>
        <v>300000</v>
      </c>
      <c r="C29" s="1" t="s">
        <v>1</v>
      </c>
      <c r="L29" s="11"/>
      <c r="M29" s="23" t="s">
        <v>24</v>
      </c>
      <c r="N29" s="12"/>
      <c r="O29" s="12"/>
      <c r="P29" s="12"/>
      <c r="Q29" s="24"/>
    </row>
    <row r="30" spans="1:17" ht="15" x14ac:dyDescent="0.25">
      <c r="L30" s="11"/>
      <c r="M30" s="12"/>
      <c r="N30" s="12"/>
      <c r="O30" s="12"/>
      <c r="P30" s="12"/>
      <c r="Q30" s="24"/>
    </row>
    <row r="31" spans="1:17" ht="15" x14ac:dyDescent="0.25">
      <c r="A31" s="42" t="s">
        <v>38</v>
      </c>
      <c r="B31" s="42"/>
      <c r="C31" s="42"/>
      <c r="L31" s="11"/>
      <c r="M31" s="12"/>
      <c r="N31" s="12"/>
      <c r="O31" s="12"/>
      <c r="P31" s="12"/>
      <c r="Q31" s="24"/>
    </row>
    <row r="32" spans="1:17" ht="17.25" x14ac:dyDescent="0.25">
      <c r="A32" s="1" t="s">
        <v>28</v>
      </c>
      <c r="B32" s="31">
        <v>2500</v>
      </c>
      <c r="L32" s="11"/>
      <c r="M32" s="12"/>
      <c r="N32" s="16" t="s">
        <v>25</v>
      </c>
      <c r="O32" s="17">
        <v>0.33972602739726027</v>
      </c>
      <c r="P32" s="12"/>
      <c r="Q32" s="24"/>
    </row>
    <row r="33" spans="1:17" ht="15" x14ac:dyDescent="0.25">
      <c r="L33" s="11"/>
      <c r="M33" s="12"/>
      <c r="N33" s="16" t="s">
        <v>26</v>
      </c>
      <c r="O33" s="17">
        <f>+O19</f>
        <v>3600</v>
      </c>
      <c r="P33" s="12"/>
      <c r="Q33" s="24"/>
    </row>
    <row r="34" spans="1:17" ht="15" x14ac:dyDescent="0.25">
      <c r="A34" s="1" t="s">
        <v>30</v>
      </c>
      <c r="B34" s="30">
        <f>+B32*B17</f>
        <v>750000000</v>
      </c>
      <c r="L34" s="11"/>
      <c r="M34" s="12"/>
      <c r="N34" s="16"/>
      <c r="O34" s="12"/>
      <c r="P34" s="12"/>
      <c r="Q34" s="24"/>
    </row>
    <row r="35" spans="1:17" ht="15" x14ac:dyDescent="0.25">
      <c r="A35" s="1" t="s">
        <v>32</v>
      </c>
      <c r="B35" s="33">
        <f>+MAX(B22-B32,0)*B29</f>
        <v>330000000</v>
      </c>
      <c r="L35" s="11"/>
      <c r="M35" s="12"/>
      <c r="N35" s="16"/>
      <c r="O35" s="12"/>
      <c r="P35" s="12"/>
      <c r="Q35" s="24"/>
    </row>
    <row r="36" spans="1:17" ht="15.75" thickBot="1" x14ac:dyDescent="0.3">
      <c r="A36" s="32" t="s">
        <v>33</v>
      </c>
      <c r="B36" s="34">
        <f>SUM(B34:B35)</f>
        <v>1080000000</v>
      </c>
      <c r="L36" s="11"/>
      <c r="M36" s="12"/>
      <c r="N36" s="12"/>
      <c r="O36" s="12"/>
      <c r="P36" s="12"/>
      <c r="Q36" s="24"/>
    </row>
    <row r="37" spans="1:17" ht="15.75" thickTop="1" x14ac:dyDescent="0.25">
      <c r="A37" s="1" t="s">
        <v>29</v>
      </c>
      <c r="B37" s="33">
        <f>-B28*B29</f>
        <v>-35527859.701536305</v>
      </c>
      <c r="L37" s="25"/>
      <c r="M37" s="26"/>
      <c r="N37" s="27"/>
      <c r="O37" s="26"/>
      <c r="P37" s="26"/>
      <c r="Q37" s="28"/>
    </row>
    <row r="38" spans="1:17" ht="15" x14ac:dyDescent="0.25">
      <c r="A38" s="32" t="s">
        <v>35</v>
      </c>
      <c r="B38" s="34">
        <f>SUM(B36:B37)</f>
        <v>1044472140.2984637</v>
      </c>
      <c r="L38" s="11"/>
      <c r="M38" s="12"/>
      <c r="N38" s="16" t="s">
        <v>27</v>
      </c>
      <c r="O38" s="29">
        <v>118.42619900512058</v>
      </c>
      <c r="P38" s="12"/>
      <c r="Q38" s="24"/>
    </row>
    <row r="41" spans="1:17" x14ac:dyDescent="0.25">
      <c r="A41" s="35" t="s">
        <v>36</v>
      </c>
      <c r="B41" s="37">
        <f>+B38/B17</f>
        <v>3481.5738009948791</v>
      </c>
    </row>
  </sheetData>
  <mergeCells count="3">
    <mergeCell ref="A16:C16"/>
    <mergeCell ref="A31:C31"/>
    <mergeCell ref="A1:F14"/>
  </mergeCells>
  <pageMargins left="0.7" right="0.7" top="0.75" bottom="0.75" header="0.3" footer="0.3"/>
  <ignoredErrors>
    <ignoredError sqref="O33" unlockedFormula="1"/>
    <ignoredError sqref="B37" 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16</xdr:col>
                    <xdr:colOff>28575</xdr:colOff>
                    <xdr:row>32</xdr:row>
                    <xdr:rowOff>76200</xdr:rowOff>
                  </from>
                  <to>
                    <xdr:col>16</xdr:col>
                    <xdr:colOff>609600</xdr:colOff>
                    <xdr:row>33</xdr:row>
                    <xdr:rowOff>95250</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16</xdr:col>
                    <xdr:colOff>19050</xdr:colOff>
                    <xdr:row>30</xdr:row>
                    <xdr:rowOff>152400</xdr:rowOff>
                  </from>
                  <to>
                    <xdr:col>16</xdr:col>
                    <xdr:colOff>600075</xdr:colOff>
                    <xdr:row>31</xdr:row>
                    <xdr:rowOff>180975</xdr:rowOff>
                  </to>
                </anchor>
              </controlPr>
            </control>
          </mc:Choice>
        </mc:AlternateContent>
        <mc:AlternateContent xmlns:mc="http://schemas.openxmlformats.org/markup-compatibility/2006">
          <mc:Choice Requires="x14">
            <control shapeId="1027" r:id="rId5" name="Calc_Button">
              <controlPr defaultSize="0" print="0" autoFill="0" autoLine="0" autoPict="0" macro="[1]!Equity_compute_handler">
                <anchor moveWithCells="1" sizeWithCells="1">
                  <from>
                    <xdr:col>11</xdr:col>
                    <xdr:colOff>457200</xdr:colOff>
                    <xdr:row>22</xdr:row>
                    <xdr:rowOff>142875</xdr:rowOff>
                  </from>
                  <to>
                    <xdr:col>13</xdr:col>
                    <xdr:colOff>104775</xdr:colOff>
                    <xdr:row>24</xdr:row>
                    <xdr:rowOff>66675</xdr:rowOff>
                  </to>
                </anchor>
              </controlPr>
            </control>
          </mc:Choice>
        </mc:AlternateContent>
        <mc:AlternateContent xmlns:mc="http://schemas.openxmlformats.org/markup-compatibility/2006">
          <mc:Choice Requires="x14">
            <control shapeId="1028" r:id="rId6" name="Drop Down 4">
              <controlPr defaultSize="0" autoFill="0" autoLine="0" autoPict="0" macro="[1]!Equity_Underlying_Select">
                <anchor moveWithCells="1">
                  <from>
                    <xdr:col>12</xdr:col>
                    <xdr:colOff>19050</xdr:colOff>
                    <xdr:row>15</xdr:row>
                    <xdr:rowOff>0</xdr:rowOff>
                  </from>
                  <to>
                    <xdr:col>14</xdr:col>
                    <xdr:colOff>295275</xdr:colOff>
                    <xdr:row>15</xdr:row>
                    <xdr:rowOff>180975</xdr:rowOff>
                  </to>
                </anchor>
              </controlPr>
            </control>
          </mc:Choice>
        </mc:AlternateContent>
        <mc:AlternateContent xmlns:mc="http://schemas.openxmlformats.org/markup-compatibility/2006">
          <mc:Choice Requires="x14">
            <control shapeId="1029" r:id="rId7" name="Drop Down 5">
              <controlPr defaultSize="0" autoFill="0" autoLine="0" autoPict="0" macro="[1]!Equity_Option_Select">
                <anchor moveWithCells="1">
                  <from>
                    <xdr:col>12</xdr:col>
                    <xdr:colOff>57150</xdr:colOff>
                    <xdr:row>29</xdr:row>
                    <xdr:rowOff>28575</xdr:rowOff>
                  </from>
                  <to>
                    <xdr:col>14</xdr:col>
                    <xdr:colOff>295275</xdr:colOff>
                    <xdr:row>30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15</xdr:col>
                    <xdr:colOff>104775</xdr:colOff>
                    <xdr:row>29</xdr:row>
                    <xdr:rowOff>9525</xdr:rowOff>
                  </from>
                  <to>
                    <xdr:col>16</xdr:col>
                    <xdr:colOff>371475</xdr:colOff>
                    <xdr:row>30</xdr:row>
                    <xdr:rowOff>38100</xdr:rowOff>
                  </to>
                </anchor>
              </controlPr>
            </control>
          </mc:Choice>
        </mc:AlternateContent>
        <mc:AlternateContent xmlns:mc="http://schemas.openxmlformats.org/markup-compatibility/2006">
          <mc:Choice Requires="x14">
            <control shapeId="1031" r:id="rId9" name="Tree_Display_Button">
              <controlPr defaultSize="0" print="0" autoFill="0" autoLine="0" autoPict="0" macro="[1]!Equity_Display_Tree">
                <anchor moveWithCells="1" sizeWithCells="1">
                  <from>
                    <xdr:col>13</xdr:col>
                    <xdr:colOff>333375</xdr:colOff>
                    <xdr:row>25</xdr:row>
                    <xdr:rowOff>142875</xdr:rowOff>
                  </from>
                  <to>
                    <xdr:col>15</xdr:col>
                    <xdr:colOff>209550</xdr:colOff>
                    <xdr:row>27</xdr:row>
                    <xdr:rowOff>66675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C856-0397-4CD1-ABCD-B166F8032B6A}">
  <dimension ref="A1:X73"/>
  <sheetViews>
    <sheetView showGridLines="0" topLeftCell="A13" zoomScale="175" zoomScaleNormal="175" workbookViewId="0">
      <selection sqref="A1:F22"/>
    </sheetView>
  </sheetViews>
  <sheetFormatPr baseColWidth="10" defaultRowHeight="14.25" x14ac:dyDescent="0.25"/>
  <cols>
    <col min="1" max="1" width="30.5703125" style="1" customWidth="1"/>
    <col min="2" max="2" width="20.7109375" style="1" bestFit="1" customWidth="1"/>
    <col min="3" max="16384" width="11.42578125" style="1"/>
  </cols>
  <sheetData>
    <row r="1" spans="1:6" x14ac:dyDescent="0.25">
      <c r="A1" s="43" t="s">
        <v>57</v>
      </c>
      <c r="B1" s="43"/>
      <c r="C1" s="43"/>
      <c r="D1" s="43"/>
      <c r="E1" s="43"/>
      <c r="F1" s="43"/>
    </row>
    <row r="2" spans="1:6" x14ac:dyDescent="0.25">
      <c r="A2" s="43"/>
      <c r="B2" s="43"/>
      <c r="C2" s="43"/>
      <c r="D2" s="43"/>
      <c r="E2" s="43"/>
      <c r="F2" s="43"/>
    </row>
    <row r="3" spans="1:6" x14ac:dyDescent="0.25">
      <c r="A3" s="43"/>
      <c r="B3" s="43"/>
      <c r="C3" s="43"/>
      <c r="D3" s="43"/>
      <c r="E3" s="43"/>
      <c r="F3" s="43"/>
    </row>
    <row r="4" spans="1:6" x14ac:dyDescent="0.25">
      <c r="A4" s="43"/>
      <c r="B4" s="43"/>
      <c r="C4" s="43"/>
      <c r="D4" s="43"/>
      <c r="E4" s="43"/>
      <c r="F4" s="43"/>
    </row>
    <row r="5" spans="1:6" x14ac:dyDescent="0.25">
      <c r="A5" s="43"/>
      <c r="B5" s="43"/>
      <c r="C5" s="43"/>
      <c r="D5" s="43"/>
      <c r="E5" s="43"/>
      <c r="F5" s="43"/>
    </row>
    <row r="6" spans="1:6" x14ac:dyDescent="0.25">
      <c r="A6" s="43"/>
      <c r="B6" s="43"/>
      <c r="C6" s="43"/>
      <c r="D6" s="43"/>
      <c r="E6" s="43"/>
      <c r="F6" s="43"/>
    </row>
    <row r="7" spans="1:6" x14ac:dyDescent="0.25">
      <c r="A7" s="43"/>
      <c r="B7" s="43"/>
      <c r="C7" s="43"/>
      <c r="D7" s="43"/>
      <c r="E7" s="43"/>
      <c r="F7" s="43"/>
    </row>
    <row r="8" spans="1:6" x14ac:dyDescent="0.25">
      <c r="A8" s="43"/>
      <c r="B8" s="43"/>
      <c r="C8" s="43"/>
      <c r="D8" s="43"/>
      <c r="E8" s="43"/>
      <c r="F8" s="43"/>
    </row>
    <row r="9" spans="1:6" x14ac:dyDescent="0.25">
      <c r="A9" s="43"/>
      <c r="B9" s="43"/>
      <c r="C9" s="43"/>
      <c r="D9" s="43"/>
      <c r="E9" s="43"/>
      <c r="F9" s="43"/>
    </row>
    <row r="10" spans="1:6" x14ac:dyDescent="0.25">
      <c r="A10" s="43"/>
      <c r="B10" s="43"/>
      <c r="C10" s="43"/>
      <c r="D10" s="43"/>
      <c r="E10" s="43"/>
      <c r="F10" s="43"/>
    </row>
    <row r="11" spans="1:6" x14ac:dyDescent="0.25">
      <c r="A11" s="43"/>
      <c r="B11" s="43"/>
      <c r="C11" s="43"/>
      <c r="D11" s="43"/>
      <c r="E11" s="43"/>
      <c r="F11" s="43"/>
    </row>
    <row r="12" spans="1:6" x14ac:dyDescent="0.25">
      <c r="A12" s="43"/>
      <c r="B12" s="43"/>
      <c r="C12" s="43"/>
      <c r="D12" s="43"/>
      <c r="E12" s="43"/>
      <c r="F12" s="43"/>
    </row>
    <row r="13" spans="1:6" x14ac:dyDescent="0.25">
      <c r="A13" s="43"/>
      <c r="B13" s="43"/>
      <c r="C13" s="43"/>
      <c r="D13" s="43"/>
      <c r="E13" s="43"/>
      <c r="F13" s="43"/>
    </row>
    <row r="14" spans="1:6" x14ac:dyDescent="0.25">
      <c r="A14" s="43"/>
      <c r="B14" s="43"/>
      <c r="C14" s="43"/>
      <c r="D14" s="43"/>
      <c r="E14" s="43"/>
      <c r="F14" s="43"/>
    </row>
    <row r="15" spans="1:6" x14ac:dyDescent="0.25">
      <c r="A15" s="43"/>
      <c r="B15" s="43"/>
      <c r="C15" s="43"/>
      <c r="D15" s="43"/>
      <c r="E15" s="43"/>
      <c r="F15" s="43"/>
    </row>
    <row r="16" spans="1:6" x14ac:dyDescent="0.25">
      <c r="A16" s="43"/>
      <c r="B16" s="43"/>
      <c r="C16" s="43"/>
      <c r="D16" s="43"/>
      <c r="E16" s="43"/>
      <c r="F16" s="43"/>
    </row>
    <row r="17" spans="1:24" x14ac:dyDescent="0.25">
      <c r="A17" s="43"/>
      <c r="B17" s="43"/>
      <c r="C17" s="43"/>
      <c r="D17" s="43"/>
      <c r="E17" s="43"/>
      <c r="F17" s="43"/>
    </row>
    <row r="18" spans="1:24" x14ac:dyDescent="0.25">
      <c r="A18" s="43"/>
      <c r="B18" s="43"/>
      <c r="C18" s="43"/>
      <c r="D18" s="43"/>
      <c r="E18" s="43"/>
      <c r="F18" s="43"/>
    </row>
    <row r="19" spans="1:24" x14ac:dyDescent="0.25">
      <c r="A19" s="43"/>
      <c r="B19" s="43"/>
      <c r="C19" s="43"/>
      <c r="D19" s="43"/>
      <c r="E19" s="43"/>
      <c r="F19" s="43"/>
    </row>
    <row r="20" spans="1:24" x14ac:dyDescent="0.25">
      <c r="A20" s="43"/>
      <c r="B20" s="43"/>
      <c r="C20" s="43"/>
      <c r="D20" s="43"/>
      <c r="E20" s="43"/>
      <c r="F20" s="43"/>
    </row>
    <row r="21" spans="1:24" ht="15" thickBot="1" x14ac:dyDescent="0.3">
      <c r="A21" s="43"/>
      <c r="B21" s="43"/>
      <c r="C21" s="43"/>
      <c r="D21" s="43"/>
      <c r="E21" s="43"/>
      <c r="F21" s="43"/>
    </row>
    <row r="22" spans="1:24" ht="15" x14ac:dyDescent="0.25">
      <c r="A22" s="43"/>
      <c r="B22" s="43"/>
      <c r="C22" s="43"/>
      <c r="D22" s="43"/>
      <c r="E22" s="43"/>
      <c r="F22" s="43"/>
      <c r="L22" s="9" t="s">
        <v>17</v>
      </c>
      <c r="M22" s="10"/>
      <c r="N22" s="10"/>
      <c r="O22" s="10"/>
      <c r="P22" s="10"/>
      <c r="Q22" s="10"/>
      <c r="S22" s="9" t="s">
        <v>17</v>
      </c>
      <c r="T22" s="10"/>
      <c r="U22" s="10"/>
      <c r="V22" s="10"/>
      <c r="W22" s="10"/>
      <c r="X22" s="10"/>
    </row>
    <row r="23" spans="1:24" ht="15" x14ac:dyDescent="0.25">
      <c r="A23" s="42" t="s">
        <v>40</v>
      </c>
      <c r="B23" s="42"/>
      <c r="C23" s="42"/>
      <c r="L23" s="11"/>
      <c r="M23" s="12" t="s">
        <v>18</v>
      </c>
      <c r="N23" s="12"/>
      <c r="O23" s="12"/>
      <c r="P23" s="12"/>
      <c r="Q23" s="13"/>
      <c r="S23" s="11"/>
      <c r="T23" s="12" t="s">
        <v>18</v>
      </c>
      <c r="U23" s="12"/>
      <c r="V23" s="12"/>
      <c r="W23" s="12"/>
      <c r="X23" s="13"/>
    </row>
    <row r="24" spans="1:24" ht="17.25" x14ac:dyDescent="0.25">
      <c r="A24" s="1" t="s">
        <v>11</v>
      </c>
      <c r="B24" s="2">
        <v>400000</v>
      </c>
      <c r="C24" s="1" t="s">
        <v>1</v>
      </c>
      <c r="L24" s="11"/>
      <c r="M24" s="12"/>
      <c r="N24" s="12"/>
      <c r="O24" s="12"/>
      <c r="P24" s="12"/>
      <c r="Q24" s="12"/>
      <c r="S24" s="11"/>
      <c r="T24" s="12"/>
      <c r="U24" s="12"/>
      <c r="V24" s="12"/>
      <c r="W24" s="12"/>
      <c r="X24" s="12"/>
    </row>
    <row r="25" spans="1:24" ht="15" x14ac:dyDescent="0.25">
      <c r="A25" s="1" t="s">
        <v>2</v>
      </c>
      <c r="B25" s="3">
        <v>1</v>
      </c>
      <c r="L25" s="11"/>
      <c r="M25" s="12"/>
      <c r="N25" s="12"/>
      <c r="O25" s="12"/>
      <c r="P25" s="12"/>
      <c r="Q25" s="12"/>
      <c r="S25" s="11"/>
      <c r="T25" s="12"/>
      <c r="U25" s="12"/>
      <c r="V25" s="12"/>
      <c r="W25" s="12"/>
      <c r="X25" s="12"/>
    </row>
    <row r="26" spans="1:24" ht="15" x14ac:dyDescent="0.25">
      <c r="A26" s="1" t="s">
        <v>3</v>
      </c>
      <c r="B26" s="4">
        <v>35</v>
      </c>
      <c r="C26" s="1" t="s">
        <v>4</v>
      </c>
      <c r="L26" s="11"/>
      <c r="M26" s="14"/>
      <c r="N26" s="14"/>
      <c r="O26" s="14"/>
      <c r="P26" s="15"/>
      <c r="Q26" s="12"/>
      <c r="S26" s="11"/>
      <c r="T26" s="14"/>
      <c r="U26" s="14"/>
      <c r="V26" s="14"/>
      <c r="W26" s="15"/>
      <c r="X26" s="12"/>
    </row>
    <row r="27" spans="1:24" ht="15" x14ac:dyDescent="0.25">
      <c r="A27" s="1" t="s">
        <v>41</v>
      </c>
      <c r="B27" s="4"/>
      <c r="L27" s="11"/>
      <c r="M27" s="12"/>
      <c r="N27" s="16" t="s">
        <v>19</v>
      </c>
      <c r="O27" s="17">
        <v>3500</v>
      </c>
      <c r="P27" s="12"/>
      <c r="Q27" s="12"/>
      <c r="S27" s="11"/>
      <c r="T27" s="12"/>
      <c r="U27" s="16" t="s">
        <v>19</v>
      </c>
      <c r="V27" s="17">
        <v>3500</v>
      </c>
      <c r="W27" s="12"/>
      <c r="X27" s="12"/>
    </row>
    <row r="28" spans="1:24" ht="17.25" x14ac:dyDescent="0.25">
      <c r="A28" s="1" t="s">
        <v>12</v>
      </c>
      <c r="B28" s="5">
        <v>3500</v>
      </c>
      <c r="L28" s="11"/>
      <c r="M28" s="12"/>
      <c r="N28" s="16" t="s">
        <v>20</v>
      </c>
      <c r="O28" s="18">
        <v>0.1</v>
      </c>
      <c r="P28" s="12"/>
      <c r="Q28" s="12"/>
      <c r="S28" s="11"/>
      <c r="T28" s="12"/>
      <c r="U28" s="16" t="s">
        <v>20</v>
      </c>
      <c r="V28" s="18">
        <v>0.1</v>
      </c>
      <c r="W28" s="12"/>
      <c r="X28" s="12"/>
    </row>
    <row r="29" spans="1:24" ht="17.25" x14ac:dyDescent="0.25">
      <c r="A29" s="1" t="s">
        <v>46</v>
      </c>
      <c r="B29" s="5">
        <f>+B28-20</f>
        <v>3480</v>
      </c>
      <c r="C29" s="1" t="s">
        <v>45</v>
      </c>
      <c r="L29" s="11"/>
      <c r="M29" s="12"/>
      <c r="N29" s="16" t="s">
        <v>21</v>
      </c>
      <c r="O29" s="19">
        <f>+LN(1+1.8%)</f>
        <v>1.7839918128331016E-2</v>
      </c>
      <c r="P29" s="12"/>
      <c r="Q29" s="12"/>
      <c r="S29" s="11"/>
      <c r="T29" s="12"/>
      <c r="U29" s="16" t="s">
        <v>21</v>
      </c>
      <c r="V29" s="19">
        <f>+LN(1+1.8%)</f>
        <v>1.7839918128331016E-2</v>
      </c>
      <c r="W29" s="12"/>
      <c r="X29" s="12"/>
    </row>
    <row r="30" spans="1:24" ht="17.25" x14ac:dyDescent="0.25">
      <c r="A30" s="1" t="s">
        <v>47</v>
      </c>
      <c r="B30" s="5">
        <f>+B28+20</f>
        <v>3520</v>
      </c>
      <c r="C30" s="1" t="s">
        <v>48</v>
      </c>
      <c r="L30" s="11"/>
      <c r="M30" s="12"/>
      <c r="N30" s="16" t="s">
        <v>22</v>
      </c>
      <c r="O30" s="19">
        <f>+LN(1+0.7%)</f>
        <v>6.9756137364251382E-3</v>
      </c>
      <c r="P30" s="12"/>
      <c r="Q30" s="12"/>
      <c r="S30" s="11"/>
      <c r="T30" s="12"/>
      <c r="U30" s="16" t="s">
        <v>22</v>
      </c>
      <c r="V30" s="19">
        <f>+LN(1+0.7%)</f>
        <v>6.9756137364251382E-3</v>
      </c>
      <c r="W30" s="12"/>
      <c r="X30" s="12"/>
    </row>
    <row r="31" spans="1:24" ht="15" x14ac:dyDescent="0.25">
      <c r="A31" s="1" t="s">
        <v>7</v>
      </c>
      <c r="B31" s="7">
        <v>0.1</v>
      </c>
      <c r="C31" s="1" t="s">
        <v>10</v>
      </c>
      <c r="L31" s="11"/>
      <c r="M31" s="12"/>
      <c r="N31" s="12"/>
      <c r="O31" s="12"/>
      <c r="P31" s="12"/>
      <c r="Q31" s="12"/>
      <c r="S31" s="11"/>
      <c r="T31" s="12"/>
      <c r="U31" s="12"/>
      <c r="V31" s="12"/>
      <c r="W31" s="12"/>
      <c r="X31" s="12"/>
    </row>
    <row r="32" spans="1:24" ht="17.25" x14ac:dyDescent="0.25">
      <c r="A32" s="1" t="s">
        <v>42</v>
      </c>
      <c r="B32" s="7">
        <v>1.7999999999999999E-2</v>
      </c>
      <c r="C32" s="1" t="s">
        <v>9</v>
      </c>
      <c r="L32" s="11"/>
      <c r="M32" s="12"/>
      <c r="N32" s="12"/>
      <c r="O32" s="12"/>
      <c r="P32" s="12"/>
      <c r="Q32" s="12"/>
      <c r="S32" s="11"/>
      <c r="T32" s="12"/>
      <c r="U32" s="12"/>
      <c r="V32" s="12"/>
      <c r="W32" s="12"/>
      <c r="X32" s="12"/>
    </row>
    <row r="33" spans="1:24" ht="17.25" x14ac:dyDescent="0.25">
      <c r="A33" s="1" t="s">
        <v>43</v>
      </c>
      <c r="B33" s="6">
        <v>7.0000000000000001E-3</v>
      </c>
      <c r="C33" s="1" t="s">
        <v>9</v>
      </c>
      <c r="L33" s="11"/>
      <c r="M33" s="12"/>
      <c r="N33" s="12"/>
      <c r="O33" s="12"/>
      <c r="P33" s="12"/>
      <c r="Q33" s="12"/>
      <c r="S33" s="11"/>
      <c r="T33" s="12"/>
      <c r="U33" s="12"/>
      <c r="V33" s="12"/>
      <c r="W33" s="12"/>
      <c r="X33" s="12"/>
    </row>
    <row r="34" spans="1:24" ht="15.75" thickBot="1" x14ac:dyDescent="0.3">
      <c r="A34" s="1" t="s">
        <v>15</v>
      </c>
      <c r="B34" s="4">
        <v>365</v>
      </c>
      <c r="L34" s="20"/>
      <c r="M34" s="21"/>
      <c r="N34" s="21"/>
      <c r="O34" s="21"/>
      <c r="P34" s="21"/>
      <c r="Q34" s="21"/>
      <c r="S34" s="20"/>
      <c r="T34" s="21"/>
      <c r="U34" s="21"/>
      <c r="V34" s="21"/>
      <c r="W34" s="21"/>
      <c r="X34" s="21"/>
    </row>
    <row r="35" spans="1:24" ht="15.75" thickBot="1" x14ac:dyDescent="0.3">
      <c r="B35" s="4"/>
      <c r="L35"/>
      <c r="M35"/>
      <c r="N35"/>
      <c r="O35"/>
      <c r="P35"/>
      <c r="Q35"/>
      <c r="S35"/>
      <c r="T35"/>
      <c r="U35"/>
      <c r="V35"/>
      <c r="W35"/>
      <c r="X35"/>
    </row>
    <row r="36" spans="1:24" ht="17.25" x14ac:dyDescent="0.25">
      <c r="A36" s="1" t="s">
        <v>49</v>
      </c>
      <c r="B36" s="8">
        <v>55.891031710387452</v>
      </c>
      <c r="C36" s="1" t="s">
        <v>34</v>
      </c>
      <c r="L36" s="9" t="s">
        <v>23</v>
      </c>
      <c r="M36" s="10"/>
      <c r="N36" s="10"/>
      <c r="O36" s="10"/>
      <c r="P36" s="10"/>
      <c r="Q36" s="22"/>
      <c r="S36" s="9" t="s">
        <v>23</v>
      </c>
      <c r="T36" s="10"/>
      <c r="U36" s="10"/>
      <c r="V36" s="10"/>
      <c r="W36" s="10"/>
      <c r="X36" s="22"/>
    </row>
    <row r="37" spans="1:24" ht="17.25" x14ac:dyDescent="0.25">
      <c r="A37" s="1" t="s">
        <v>50</v>
      </c>
      <c r="B37" s="8">
        <v>35.634781342708578</v>
      </c>
      <c r="C37" s="1" t="s">
        <v>34</v>
      </c>
      <c r="L37" s="11"/>
      <c r="M37" s="23" t="s">
        <v>24</v>
      </c>
      <c r="N37" s="12"/>
      <c r="O37" s="12"/>
      <c r="P37" s="12"/>
      <c r="Q37" s="24"/>
      <c r="S37" s="11"/>
      <c r="T37" s="23" t="s">
        <v>24</v>
      </c>
      <c r="U37" s="12"/>
      <c r="V37" s="12"/>
      <c r="W37" s="12"/>
      <c r="X37" s="24"/>
    </row>
    <row r="38" spans="1:24" ht="17.25" x14ac:dyDescent="0.25">
      <c r="A38" s="1" t="s">
        <v>31</v>
      </c>
      <c r="B38" s="2">
        <f>+B24*B25</f>
        <v>400000</v>
      </c>
      <c r="C38" s="1" t="s">
        <v>1</v>
      </c>
      <c r="L38" s="11"/>
      <c r="M38" s="12"/>
      <c r="N38" s="12"/>
      <c r="O38" s="12"/>
      <c r="P38" s="12"/>
      <c r="Q38" s="24"/>
      <c r="S38" s="11"/>
      <c r="T38" s="12"/>
      <c r="U38" s="12"/>
      <c r="V38" s="12"/>
      <c r="W38" s="12"/>
      <c r="X38" s="24"/>
    </row>
    <row r="39" spans="1:24" ht="15" x14ac:dyDescent="0.25">
      <c r="B39" s="2"/>
      <c r="L39" s="11"/>
      <c r="M39" s="12"/>
      <c r="N39" s="12"/>
      <c r="O39" s="12"/>
      <c r="P39" s="12"/>
      <c r="Q39" s="24"/>
      <c r="S39" s="11"/>
      <c r="T39" s="12"/>
      <c r="U39" s="12"/>
      <c r="V39" s="12"/>
      <c r="W39" s="12"/>
      <c r="X39" s="24"/>
    </row>
    <row r="40" spans="1:24" ht="15" x14ac:dyDescent="0.25">
      <c r="B40" s="4"/>
      <c r="L40" s="11"/>
      <c r="M40" s="12"/>
      <c r="N40" s="16" t="s">
        <v>25</v>
      </c>
      <c r="O40" s="17">
        <v>9.5890410958904104E-2</v>
      </c>
      <c r="P40" s="12"/>
      <c r="Q40" s="24"/>
      <c r="S40" s="11"/>
      <c r="T40" s="12"/>
      <c r="U40" s="16" t="s">
        <v>25</v>
      </c>
      <c r="V40" s="17">
        <v>9.5890410958904104E-2</v>
      </c>
      <c r="W40" s="12"/>
      <c r="X40" s="24"/>
    </row>
    <row r="41" spans="1:24" ht="15" x14ac:dyDescent="0.25">
      <c r="A41" s="42" t="s">
        <v>44</v>
      </c>
      <c r="B41" s="42"/>
      <c r="C41" s="42"/>
      <c r="L41" s="11"/>
      <c r="M41" s="12"/>
      <c r="N41" s="16" t="s">
        <v>26</v>
      </c>
      <c r="O41" s="17">
        <f>+O27-20</f>
        <v>3480</v>
      </c>
      <c r="P41" s="12"/>
      <c r="Q41" s="24"/>
      <c r="S41" s="11"/>
      <c r="T41" s="12"/>
      <c r="U41" s="16" t="s">
        <v>26</v>
      </c>
      <c r="V41" s="17">
        <f>+V27+20</f>
        <v>3520</v>
      </c>
      <c r="W41" s="12"/>
      <c r="X41" s="24"/>
    </row>
    <row r="42" spans="1:24" ht="17.25" x14ac:dyDescent="0.25">
      <c r="A42" s="1" t="s">
        <v>28</v>
      </c>
      <c r="B42" s="31">
        <v>3600</v>
      </c>
      <c r="L42" s="11"/>
      <c r="M42" s="12"/>
      <c r="N42" s="16"/>
      <c r="O42" s="12"/>
      <c r="P42" s="12"/>
      <c r="Q42" s="24"/>
      <c r="S42" s="11"/>
      <c r="T42" s="12"/>
      <c r="U42" s="16"/>
      <c r="V42" s="12"/>
      <c r="W42" s="12"/>
      <c r="X42" s="24"/>
    </row>
    <row r="43" spans="1:24" ht="15" x14ac:dyDescent="0.25">
      <c r="B43" s="31"/>
      <c r="L43" s="11"/>
      <c r="M43" s="12"/>
      <c r="N43" s="16"/>
      <c r="O43" s="12"/>
      <c r="P43" s="12"/>
      <c r="Q43" s="24"/>
      <c r="S43" s="11"/>
      <c r="T43" s="12"/>
      <c r="U43" s="16"/>
      <c r="V43" s="12"/>
      <c r="W43" s="12"/>
      <c r="X43" s="24"/>
    </row>
    <row r="44" spans="1:24" ht="15.75" thickBot="1" x14ac:dyDescent="0.3">
      <c r="A44" s="42" t="s">
        <v>54</v>
      </c>
      <c r="B44" s="42"/>
      <c r="C44" s="42"/>
      <c r="L44" s="11"/>
      <c r="M44" s="12"/>
      <c r="N44" s="12"/>
      <c r="O44" s="12"/>
      <c r="P44" s="12"/>
      <c r="Q44" s="24"/>
      <c r="S44" s="11"/>
      <c r="T44" s="12"/>
      <c r="U44" s="12"/>
      <c r="V44" s="12"/>
      <c r="W44" s="12"/>
      <c r="X44" s="24"/>
    </row>
    <row r="45" spans="1:24" ht="15.75" thickTop="1" x14ac:dyDescent="0.25">
      <c r="A45" s="1" t="s">
        <v>51</v>
      </c>
      <c r="B45" s="30">
        <f>-B42*B24</f>
        <v>-1440000000</v>
      </c>
      <c r="L45" s="25"/>
      <c r="M45" s="26"/>
      <c r="N45" s="27"/>
      <c r="O45" s="26"/>
      <c r="P45" s="26"/>
      <c r="Q45" s="28"/>
      <c r="S45" s="25"/>
      <c r="T45" s="26"/>
      <c r="U45" s="27"/>
      <c r="V45" s="26"/>
      <c r="W45" s="26"/>
      <c r="X45" s="28"/>
    </row>
    <row r="46" spans="1:24" ht="17.25" x14ac:dyDescent="0.25">
      <c r="A46" s="1" t="s">
        <v>52</v>
      </c>
      <c r="B46" s="30">
        <f>+MAX(B42-B29,0)*B38</f>
        <v>48000000</v>
      </c>
      <c r="L46" s="11"/>
      <c r="M46" s="12"/>
      <c r="N46" s="16" t="s">
        <v>27</v>
      </c>
      <c r="O46" s="29">
        <v>55.891031710387452</v>
      </c>
      <c r="P46" s="12"/>
      <c r="Q46" s="24"/>
      <c r="S46" s="11"/>
      <c r="T46" s="12"/>
      <c r="U46" s="16" t="s">
        <v>27</v>
      </c>
      <c r="V46" s="29">
        <v>35.634781342708578</v>
      </c>
      <c r="W46" s="12"/>
      <c r="X46" s="24"/>
    </row>
    <row r="47" spans="1:24" ht="17.25" x14ac:dyDescent="0.25">
      <c r="A47" s="1" t="s">
        <v>53</v>
      </c>
      <c r="B47" s="33">
        <f>+MIN(B30-B42,0)*B38</f>
        <v>-32000000</v>
      </c>
    </row>
    <row r="48" spans="1:24" x14ac:dyDescent="0.25">
      <c r="A48" s="32" t="s">
        <v>33</v>
      </c>
      <c r="B48" s="34">
        <f>SUM(B45:B47)</f>
        <v>-1424000000</v>
      </c>
    </row>
    <row r="49" spans="1:3" x14ac:dyDescent="0.25">
      <c r="A49" s="1" t="s">
        <v>29</v>
      </c>
      <c r="B49" s="33">
        <f>-(B36+B37)*B38</f>
        <v>-36610325.221238412</v>
      </c>
    </row>
    <row r="50" spans="1:3" x14ac:dyDescent="0.25">
      <c r="A50" s="32" t="s">
        <v>35</v>
      </c>
      <c r="B50" s="34">
        <f>SUM(B48:B49)</f>
        <v>-1460610325.2212384</v>
      </c>
    </row>
    <row r="53" spans="1:3" x14ac:dyDescent="0.25">
      <c r="A53" s="35" t="s">
        <v>36</v>
      </c>
      <c r="B53" s="37">
        <f>-B50/B24</f>
        <v>3651.525813053096</v>
      </c>
    </row>
    <row r="55" spans="1:3" ht="17.25" x14ac:dyDescent="0.25">
      <c r="A55" s="42" t="s">
        <v>55</v>
      </c>
      <c r="B55" s="42"/>
      <c r="C55" s="42"/>
    </row>
    <row r="56" spans="1:3" x14ac:dyDescent="0.25">
      <c r="A56" s="1" t="s">
        <v>51</v>
      </c>
      <c r="B56" s="30">
        <f>-B42*B24</f>
        <v>-1440000000</v>
      </c>
    </row>
    <row r="57" spans="1:3" ht="17.25" x14ac:dyDescent="0.25">
      <c r="A57" s="1" t="s">
        <v>52</v>
      </c>
      <c r="B57" s="30">
        <f>+MAX(B42-B29,0)*B38</f>
        <v>48000000</v>
      </c>
    </row>
    <row r="58" spans="1:3" x14ac:dyDescent="0.25">
      <c r="A58" s="32" t="s">
        <v>33</v>
      </c>
      <c r="B58" s="34">
        <f>SUM(B56:B57)</f>
        <v>-1392000000</v>
      </c>
    </row>
    <row r="59" spans="1:3" x14ac:dyDescent="0.25">
      <c r="A59" s="1" t="s">
        <v>29</v>
      </c>
      <c r="B59" s="33">
        <f>-B36*B38</f>
        <v>-22356412.68415498</v>
      </c>
    </row>
    <row r="60" spans="1:3" x14ac:dyDescent="0.25">
      <c r="A60" s="32" t="s">
        <v>35</v>
      </c>
      <c r="B60" s="34">
        <f>SUM(B58:B59)</f>
        <v>-1414356412.684155</v>
      </c>
    </row>
    <row r="63" spans="1:3" x14ac:dyDescent="0.25">
      <c r="A63" s="35" t="s">
        <v>36</v>
      </c>
      <c r="B63" s="37">
        <f>-B60/B24</f>
        <v>3535.8910317103873</v>
      </c>
    </row>
    <row r="65" spans="1:3" ht="17.25" x14ac:dyDescent="0.25">
      <c r="A65" s="42" t="s">
        <v>56</v>
      </c>
      <c r="B65" s="42"/>
      <c r="C65" s="42"/>
    </row>
    <row r="66" spans="1:3" x14ac:dyDescent="0.25">
      <c r="A66" s="1" t="s">
        <v>51</v>
      </c>
      <c r="B66" s="30">
        <f>-B42*B24</f>
        <v>-1440000000</v>
      </c>
    </row>
    <row r="67" spans="1:3" ht="17.25" x14ac:dyDescent="0.25">
      <c r="A67" s="1" t="s">
        <v>53</v>
      </c>
      <c r="B67" s="30">
        <f>+MAX(B42-B30,0)*B38</f>
        <v>32000000</v>
      </c>
    </row>
    <row r="68" spans="1:3" x14ac:dyDescent="0.25">
      <c r="A68" s="32" t="s">
        <v>33</v>
      </c>
      <c r="B68" s="34">
        <f>SUM(B66:B67)</f>
        <v>-1408000000</v>
      </c>
    </row>
    <row r="69" spans="1:3" x14ac:dyDescent="0.25">
      <c r="A69" s="1" t="s">
        <v>29</v>
      </c>
      <c r="B69" s="33">
        <f>-B37*B38</f>
        <v>-14253912.537083432</v>
      </c>
    </row>
    <row r="70" spans="1:3" x14ac:dyDescent="0.25">
      <c r="A70" s="32" t="s">
        <v>35</v>
      </c>
      <c r="B70" s="34">
        <f>SUM(B68:B69)</f>
        <v>-1422253912.5370834</v>
      </c>
    </row>
    <row r="73" spans="1:3" x14ac:dyDescent="0.25">
      <c r="A73" s="35" t="s">
        <v>36</v>
      </c>
      <c r="B73" s="37">
        <f>-B70/B24</f>
        <v>3555.6347813427083</v>
      </c>
    </row>
  </sheetData>
  <mergeCells count="6">
    <mergeCell ref="A65:C65"/>
    <mergeCell ref="A1:F22"/>
    <mergeCell ref="A23:C23"/>
    <mergeCell ref="A41:C41"/>
    <mergeCell ref="A44:C44"/>
    <mergeCell ref="A55:C55"/>
  </mergeCells>
  <pageMargins left="0.7" right="0.7" top="0.75" bottom="0.75" header="0.3" footer="0.3"/>
  <ignoredErrors>
    <ignoredError sqref="B58 B60" evalError="1"/>
    <ignoredError sqref="B59" evalError="1" formula="1"/>
    <ignoredError sqref="B69" 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16</xdr:col>
                    <xdr:colOff>28575</xdr:colOff>
                    <xdr:row>40</xdr:row>
                    <xdr:rowOff>76200</xdr:rowOff>
                  </from>
                  <to>
                    <xdr:col>16</xdr:col>
                    <xdr:colOff>609600</xdr:colOff>
                    <xdr:row>41</xdr:row>
                    <xdr:rowOff>104775</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16</xdr:col>
                    <xdr:colOff>19050</xdr:colOff>
                    <xdr:row>38</xdr:row>
                    <xdr:rowOff>152400</xdr:rowOff>
                  </from>
                  <to>
                    <xdr:col>16</xdr:col>
                    <xdr:colOff>600075</xdr:colOff>
                    <xdr:row>39</xdr:row>
                    <xdr:rowOff>180975</xdr:rowOff>
                  </to>
                </anchor>
              </controlPr>
            </control>
          </mc:Choice>
        </mc:AlternateContent>
        <mc:AlternateContent xmlns:mc="http://schemas.openxmlformats.org/markup-compatibility/2006">
          <mc:Choice Requires="x14">
            <control shapeId="2051" r:id="rId5" name="Calc_Button">
              <controlPr defaultSize="0" print="0" autoFill="0" autoLine="0" autoPict="0" macro="[1]!Equity_compute_handler">
                <anchor moveWithCells="1" sizeWithCells="1">
                  <from>
                    <xdr:col>11</xdr:col>
                    <xdr:colOff>457200</xdr:colOff>
                    <xdr:row>30</xdr:row>
                    <xdr:rowOff>142875</xdr:rowOff>
                  </from>
                  <to>
                    <xdr:col>13</xdr:col>
                    <xdr:colOff>104775</xdr:colOff>
                    <xdr:row>32</xdr:row>
                    <xdr:rowOff>66675</xdr:rowOff>
                  </to>
                </anchor>
              </controlPr>
            </control>
          </mc:Choice>
        </mc:AlternateContent>
        <mc:AlternateContent xmlns:mc="http://schemas.openxmlformats.org/markup-compatibility/2006">
          <mc:Choice Requires="x14">
            <control shapeId="2052" r:id="rId6" name="Drop Down 4">
              <controlPr defaultSize="0" autoFill="0" autoLine="0" autoPict="0" macro="[1]!Equity_Underlying_Select">
                <anchor moveWithCells="1">
                  <from>
                    <xdr:col>12</xdr:col>
                    <xdr:colOff>19050</xdr:colOff>
                    <xdr:row>23</xdr:row>
                    <xdr:rowOff>0</xdr:rowOff>
                  </from>
                  <to>
                    <xdr:col>14</xdr:col>
                    <xdr:colOff>295275</xdr:colOff>
                    <xdr:row>23</xdr:row>
                    <xdr:rowOff>180975</xdr:rowOff>
                  </to>
                </anchor>
              </controlPr>
            </control>
          </mc:Choice>
        </mc:AlternateContent>
        <mc:AlternateContent xmlns:mc="http://schemas.openxmlformats.org/markup-compatibility/2006">
          <mc:Choice Requires="x14">
            <control shapeId="2053" r:id="rId7" name="Drop Down 5">
              <controlPr defaultSize="0" autoFill="0" autoLine="0" autoPict="0" macro="[1]!Equity_Option_Select">
                <anchor moveWithCells="1">
                  <from>
                    <xdr:col>12</xdr:col>
                    <xdr:colOff>57150</xdr:colOff>
                    <xdr:row>37</xdr:row>
                    <xdr:rowOff>28575</xdr:rowOff>
                  </from>
                  <to>
                    <xdr:col>14</xdr:col>
                    <xdr:colOff>295275</xdr:colOff>
                    <xdr:row>38</xdr:row>
                    <xdr:rowOff>9525</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15</xdr:col>
                    <xdr:colOff>104775</xdr:colOff>
                    <xdr:row>37</xdr:row>
                    <xdr:rowOff>9525</xdr:rowOff>
                  </from>
                  <to>
                    <xdr:col>16</xdr:col>
                    <xdr:colOff>371475</xdr:colOff>
                    <xdr:row>38</xdr:row>
                    <xdr:rowOff>9525</xdr:rowOff>
                  </to>
                </anchor>
              </controlPr>
            </control>
          </mc:Choice>
        </mc:AlternateContent>
        <mc:AlternateContent xmlns:mc="http://schemas.openxmlformats.org/markup-compatibility/2006">
          <mc:Choice Requires="x14">
            <control shapeId="2055" r:id="rId9" name="Tree_Display_Button">
              <controlPr defaultSize="0" print="0" autoFill="0" autoLine="0" autoPict="0" macro="[1]!Equity_Display_Tree">
                <anchor moveWithCells="1" sizeWithCells="1">
                  <from>
                    <xdr:col>13</xdr:col>
                    <xdr:colOff>333375</xdr:colOff>
                    <xdr:row>30</xdr:row>
                    <xdr:rowOff>142875</xdr:rowOff>
                  </from>
                  <to>
                    <xdr:col>15</xdr:col>
                    <xdr:colOff>209550</xdr:colOff>
                    <xdr:row>32</xdr:row>
                    <xdr:rowOff>66675</xdr:rowOff>
                  </to>
                </anchor>
              </controlPr>
            </control>
          </mc:Choice>
        </mc:AlternateContent>
        <mc:AlternateContent xmlns:mc="http://schemas.openxmlformats.org/markup-compatibility/2006">
          <mc:Choice Requires="x14">
            <control shapeId="2056" r:id="rId10" name="Option Button 8">
              <controlPr defaultSize="0" autoFill="0" autoLine="0" autoPict="0">
                <anchor moveWithCells="1">
                  <from>
                    <xdr:col>23</xdr:col>
                    <xdr:colOff>28575</xdr:colOff>
                    <xdr:row>40</xdr:row>
                    <xdr:rowOff>76200</xdr:rowOff>
                  </from>
                  <to>
                    <xdr:col>23</xdr:col>
                    <xdr:colOff>609600</xdr:colOff>
                    <xdr:row>41</xdr:row>
                    <xdr:rowOff>104775</xdr:rowOff>
                  </to>
                </anchor>
              </controlPr>
            </control>
          </mc:Choice>
        </mc:AlternateContent>
        <mc:AlternateContent xmlns:mc="http://schemas.openxmlformats.org/markup-compatibility/2006">
          <mc:Choice Requires="x14">
            <control shapeId="2057" r:id="rId11" name="Option Button 9">
              <controlPr defaultSize="0" autoFill="0" autoLine="0" autoPict="0">
                <anchor moveWithCells="1">
                  <from>
                    <xdr:col>23</xdr:col>
                    <xdr:colOff>19050</xdr:colOff>
                    <xdr:row>38</xdr:row>
                    <xdr:rowOff>152400</xdr:rowOff>
                  </from>
                  <to>
                    <xdr:col>23</xdr:col>
                    <xdr:colOff>600075</xdr:colOff>
                    <xdr:row>39</xdr:row>
                    <xdr:rowOff>180975</xdr:rowOff>
                  </to>
                </anchor>
              </controlPr>
            </control>
          </mc:Choice>
        </mc:AlternateContent>
        <mc:AlternateContent xmlns:mc="http://schemas.openxmlformats.org/markup-compatibility/2006">
          <mc:Choice Requires="x14">
            <control shapeId="2058" r:id="rId12" name="Button 10">
              <controlPr defaultSize="0" print="0" autoFill="0" autoLine="0" autoPict="0" macro="[1]!Equity_compute_handler">
                <anchor moveWithCells="1" sizeWithCells="1">
                  <from>
                    <xdr:col>18</xdr:col>
                    <xdr:colOff>457200</xdr:colOff>
                    <xdr:row>30</xdr:row>
                    <xdr:rowOff>142875</xdr:rowOff>
                  </from>
                  <to>
                    <xdr:col>20</xdr:col>
                    <xdr:colOff>104775</xdr:colOff>
                    <xdr:row>32</xdr:row>
                    <xdr:rowOff>66675</xdr:rowOff>
                  </to>
                </anchor>
              </controlPr>
            </control>
          </mc:Choice>
        </mc:AlternateContent>
        <mc:AlternateContent xmlns:mc="http://schemas.openxmlformats.org/markup-compatibility/2006">
          <mc:Choice Requires="x14">
            <control shapeId="2059" r:id="rId13" name="Drop Down 11">
              <controlPr defaultSize="0" autoFill="0" autoLine="0" autoPict="0" macro="[1]!Equity_Underlying_Select">
                <anchor moveWithCells="1">
                  <from>
                    <xdr:col>19</xdr:col>
                    <xdr:colOff>19050</xdr:colOff>
                    <xdr:row>23</xdr:row>
                    <xdr:rowOff>0</xdr:rowOff>
                  </from>
                  <to>
                    <xdr:col>21</xdr:col>
                    <xdr:colOff>295275</xdr:colOff>
                    <xdr:row>23</xdr:row>
                    <xdr:rowOff>180975</xdr:rowOff>
                  </to>
                </anchor>
              </controlPr>
            </control>
          </mc:Choice>
        </mc:AlternateContent>
        <mc:AlternateContent xmlns:mc="http://schemas.openxmlformats.org/markup-compatibility/2006">
          <mc:Choice Requires="x14">
            <control shapeId="2060" r:id="rId14" name="Drop Down 12">
              <controlPr defaultSize="0" autoFill="0" autoLine="0" autoPict="0" macro="[1]!Equity_Option_Select">
                <anchor moveWithCells="1">
                  <from>
                    <xdr:col>19</xdr:col>
                    <xdr:colOff>57150</xdr:colOff>
                    <xdr:row>37</xdr:row>
                    <xdr:rowOff>28575</xdr:rowOff>
                  </from>
                  <to>
                    <xdr:col>21</xdr:col>
                    <xdr:colOff>295275</xdr:colOff>
                    <xdr:row>38</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22</xdr:col>
                    <xdr:colOff>104775</xdr:colOff>
                    <xdr:row>37</xdr:row>
                    <xdr:rowOff>9525</xdr:rowOff>
                  </from>
                  <to>
                    <xdr:col>23</xdr:col>
                    <xdr:colOff>371475</xdr:colOff>
                    <xdr:row>38</xdr:row>
                    <xdr:rowOff>9525</xdr:rowOff>
                  </to>
                </anchor>
              </controlPr>
            </control>
          </mc:Choice>
        </mc:AlternateContent>
        <mc:AlternateContent xmlns:mc="http://schemas.openxmlformats.org/markup-compatibility/2006">
          <mc:Choice Requires="x14">
            <control shapeId="2062" r:id="rId16" name="Button 14">
              <controlPr defaultSize="0" print="0" autoFill="0" autoLine="0" autoPict="0" macro="[1]!Equity_Display_Tree">
                <anchor moveWithCells="1" sizeWithCells="1">
                  <from>
                    <xdr:col>20</xdr:col>
                    <xdr:colOff>333375</xdr:colOff>
                    <xdr:row>30</xdr:row>
                    <xdr:rowOff>142875</xdr:rowOff>
                  </from>
                  <to>
                    <xdr:col>22</xdr:col>
                    <xdr:colOff>209550</xdr:colOff>
                    <xdr:row>32</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866B-4CE5-41FD-B4BB-93E81EF5002E}">
  <dimension ref="A1:L35"/>
  <sheetViews>
    <sheetView showGridLines="0" zoomScale="175" zoomScaleNormal="175" workbookViewId="0">
      <selection sqref="A1:E11"/>
    </sheetView>
  </sheetViews>
  <sheetFormatPr baseColWidth="10" defaultRowHeight="14.25" x14ac:dyDescent="0.25"/>
  <cols>
    <col min="1" max="1" width="15.5703125" style="1" customWidth="1"/>
    <col min="2" max="16384" width="11.42578125" style="1"/>
  </cols>
  <sheetData>
    <row r="1" spans="1:12" x14ac:dyDescent="0.25">
      <c r="A1" s="43" t="s">
        <v>65</v>
      </c>
      <c r="B1" s="43"/>
      <c r="C1" s="43"/>
      <c r="D1" s="43"/>
      <c r="E1" s="43"/>
    </row>
    <row r="2" spans="1:12" x14ac:dyDescent="0.25">
      <c r="A2" s="43"/>
      <c r="B2" s="43"/>
      <c r="C2" s="43"/>
      <c r="D2" s="43"/>
      <c r="E2" s="43"/>
    </row>
    <row r="3" spans="1:12" x14ac:dyDescent="0.25">
      <c r="A3" s="43"/>
      <c r="B3" s="43"/>
      <c r="C3" s="43"/>
      <c r="D3" s="43"/>
      <c r="E3" s="43"/>
    </row>
    <row r="4" spans="1:12" x14ac:dyDescent="0.25">
      <c r="A4" s="43"/>
      <c r="B4" s="43"/>
      <c r="C4" s="43"/>
      <c r="D4" s="43"/>
      <c r="E4" s="43"/>
    </row>
    <row r="5" spans="1:12" x14ac:dyDescent="0.25">
      <c r="A5" s="43"/>
      <c r="B5" s="43"/>
      <c r="C5" s="43"/>
      <c r="D5" s="43"/>
      <c r="E5" s="43"/>
    </row>
    <row r="6" spans="1:12" x14ac:dyDescent="0.25">
      <c r="A6" s="43"/>
      <c r="B6" s="43"/>
      <c r="C6" s="43"/>
      <c r="D6" s="43"/>
      <c r="E6" s="43"/>
    </row>
    <row r="7" spans="1:12" x14ac:dyDescent="0.25">
      <c r="A7" s="43"/>
      <c r="B7" s="43"/>
      <c r="C7" s="43"/>
      <c r="D7" s="43"/>
      <c r="E7" s="43"/>
    </row>
    <row r="8" spans="1:12" x14ac:dyDescent="0.25">
      <c r="A8" s="43"/>
      <c r="B8" s="43"/>
      <c r="C8" s="43"/>
      <c r="D8" s="43"/>
      <c r="E8" s="43"/>
    </row>
    <row r="9" spans="1:12" x14ac:dyDescent="0.25">
      <c r="A9" s="43"/>
      <c r="B9" s="43"/>
      <c r="C9" s="43"/>
      <c r="D9" s="43"/>
      <c r="E9" s="43"/>
    </row>
    <row r="10" spans="1:12" ht="15" thickBot="1" x14ac:dyDescent="0.3">
      <c r="A10" s="43"/>
      <c r="B10" s="43"/>
      <c r="C10" s="43"/>
      <c r="D10" s="43"/>
      <c r="E10" s="43"/>
    </row>
    <row r="11" spans="1:12" ht="15" x14ac:dyDescent="0.25">
      <c r="A11" s="43"/>
      <c r="B11" s="43"/>
      <c r="C11" s="43"/>
      <c r="D11" s="43"/>
      <c r="E11" s="43"/>
      <c r="G11" s="9" t="s">
        <v>17</v>
      </c>
      <c r="H11" s="10"/>
      <c r="I11" s="10"/>
      <c r="J11" s="10"/>
      <c r="K11" s="10"/>
      <c r="L11" s="10"/>
    </row>
    <row r="12" spans="1:12" ht="15" x14ac:dyDescent="0.25">
      <c r="A12" s="42" t="s">
        <v>58</v>
      </c>
      <c r="B12" s="42"/>
      <c r="C12" s="42"/>
      <c r="G12" s="11"/>
      <c r="H12" s="12" t="s">
        <v>18</v>
      </c>
      <c r="I12" s="12"/>
      <c r="J12" s="12"/>
      <c r="K12" s="12"/>
      <c r="L12" s="13"/>
    </row>
    <row r="13" spans="1:12" ht="15" x14ac:dyDescent="0.25">
      <c r="A13" s="39" t="s">
        <v>61</v>
      </c>
      <c r="B13" s="38"/>
      <c r="C13" s="38"/>
      <c r="G13" s="11"/>
      <c r="H13" s="12"/>
      <c r="I13" s="12"/>
      <c r="J13" s="12"/>
      <c r="K13" s="12"/>
      <c r="L13" s="12"/>
    </row>
    <row r="14" spans="1:12" ht="15" x14ac:dyDescent="0.25">
      <c r="A14" s="1" t="s">
        <v>59</v>
      </c>
      <c r="B14" s="30">
        <v>70</v>
      </c>
      <c r="C14" s="1" t="s">
        <v>34</v>
      </c>
      <c r="G14" s="11"/>
      <c r="H14" s="12"/>
      <c r="I14" s="12"/>
      <c r="J14" s="12"/>
      <c r="K14" s="12"/>
      <c r="L14" s="12"/>
    </row>
    <row r="15" spans="1:12" ht="15" x14ac:dyDescent="0.25">
      <c r="A15" s="1" t="s">
        <v>5</v>
      </c>
      <c r="B15" s="31">
        <v>3740</v>
      </c>
      <c r="G15" s="11"/>
      <c r="H15" s="14"/>
      <c r="I15" s="14"/>
      <c r="J15" s="14"/>
      <c r="K15" s="15"/>
      <c r="L15" s="12"/>
    </row>
    <row r="16" spans="1:12" ht="15" x14ac:dyDescent="0.25">
      <c r="A16" s="1" t="s">
        <v>60</v>
      </c>
      <c r="B16" s="4">
        <v>62</v>
      </c>
      <c r="C16" s="1" t="s">
        <v>4</v>
      </c>
      <c r="G16" s="11"/>
      <c r="H16" s="12"/>
      <c r="I16" s="16" t="s">
        <v>19</v>
      </c>
      <c r="J16" s="17">
        <v>3700</v>
      </c>
      <c r="K16" s="12"/>
      <c r="L16" s="12"/>
    </row>
    <row r="17" spans="1:12" ht="17.25" x14ac:dyDescent="0.25">
      <c r="A17" s="1" t="s">
        <v>62</v>
      </c>
      <c r="B17" s="7">
        <v>1.4999999999999999E-2</v>
      </c>
      <c r="C17" s="1" t="s">
        <v>8</v>
      </c>
      <c r="G17" s="11"/>
      <c r="H17" s="12"/>
      <c r="I17" s="16" t="s">
        <v>20</v>
      </c>
      <c r="J17" s="18">
        <v>0.14141356555020901</v>
      </c>
      <c r="K17" s="12"/>
      <c r="L17" s="12"/>
    </row>
    <row r="18" spans="1:12" ht="17.25" x14ac:dyDescent="0.25">
      <c r="A18" s="1" t="s">
        <v>63</v>
      </c>
      <c r="B18" s="6">
        <v>7.0000000000000001E-3</v>
      </c>
      <c r="C18" s="1" t="s">
        <v>8</v>
      </c>
      <c r="G18" s="11"/>
      <c r="H18" s="12"/>
      <c r="I18" s="16" t="s">
        <v>21</v>
      </c>
      <c r="J18" s="18">
        <v>1.4999999999999999E-2</v>
      </c>
      <c r="K18" s="12"/>
      <c r="L18" s="12"/>
    </row>
    <row r="19" spans="1:12" ht="15" x14ac:dyDescent="0.25">
      <c r="A19" s="1" t="s">
        <v>15</v>
      </c>
      <c r="B19" s="4">
        <v>365</v>
      </c>
      <c r="G19" s="11"/>
      <c r="H19" s="12"/>
      <c r="I19" s="16" t="s">
        <v>22</v>
      </c>
      <c r="J19" s="18">
        <v>7.0000000000000001E-3</v>
      </c>
      <c r="K19" s="12"/>
      <c r="L19" s="12"/>
    </row>
    <row r="20" spans="1:12" ht="17.25" x14ac:dyDescent="0.25">
      <c r="A20" s="1" t="s">
        <v>12</v>
      </c>
      <c r="B20" s="5">
        <v>3700</v>
      </c>
      <c r="G20" s="11"/>
      <c r="H20" s="12"/>
      <c r="I20" s="12"/>
      <c r="J20" s="12"/>
      <c r="K20" s="12"/>
      <c r="L20" s="12"/>
    </row>
    <row r="21" spans="1:12" ht="15" x14ac:dyDescent="0.25">
      <c r="G21" s="11"/>
      <c r="H21" s="12"/>
      <c r="I21" s="12"/>
      <c r="J21" s="12"/>
      <c r="K21" s="12"/>
      <c r="L21" s="12"/>
    </row>
    <row r="22" spans="1:12" ht="15" x14ac:dyDescent="0.25">
      <c r="A22" s="40" t="s">
        <v>64</v>
      </c>
      <c r="B22" s="41">
        <v>0.14141356555020901</v>
      </c>
      <c r="G22" s="11"/>
      <c r="H22" s="12"/>
      <c r="I22" s="12"/>
      <c r="J22" s="12"/>
      <c r="K22" s="12"/>
      <c r="L22" s="12"/>
    </row>
    <row r="23" spans="1:12" ht="15.75" thickBot="1" x14ac:dyDescent="0.3">
      <c r="G23" s="20"/>
      <c r="H23" s="21"/>
      <c r="I23" s="21"/>
      <c r="J23" s="21"/>
      <c r="K23" s="21"/>
      <c r="L23" s="21"/>
    </row>
    <row r="24" spans="1:12" ht="15.75" thickBot="1" x14ac:dyDescent="0.3">
      <c r="G24"/>
      <c r="H24"/>
      <c r="I24"/>
      <c r="J24"/>
      <c r="K24"/>
      <c r="L24"/>
    </row>
    <row r="25" spans="1:12" ht="15" x14ac:dyDescent="0.25">
      <c r="G25" s="9" t="s">
        <v>23</v>
      </c>
      <c r="H25" s="10"/>
      <c r="I25" s="10"/>
      <c r="J25" s="10"/>
      <c r="K25" s="10"/>
      <c r="L25" s="22"/>
    </row>
    <row r="26" spans="1:12" ht="15" x14ac:dyDescent="0.25">
      <c r="G26" s="11"/>
      <c r="H26" s="23" t="s">
        <v>24</v>
      </c>
      <c r="I26" s="12"/>
      <c r="J26" s="12"/>
      <c r="K26" s="12"/>
      <c r="L26" s="24"/>
    </row>
    <row r="27" spans="1:12" ht="15" x14ac:dyDescent="0.25">
      <c r="G27" s="11"/>
      <c r="H27" s="12"/>
      <c r="I27" s="12"/>
      <c r="J27" s="12"/>
      <c r="K27" s="12"/>
      <c r="L27" s="24"/>
    </row>
    <row r="28" spans="1:12" ht="15" x14ac:dyDescent="0.25">
      <c r="G28" s="11"/>
      <c r="H28" s="12"/>
      <c r="I28" s="12"/>
      <c r="J28" s="12"/>
      <c r="K28" s="12"/>
      <c r="L28" s="24"/>
    </row>
    <row r="29" spans="1:12" ht="15" x14ac:dyDescent="0.25">
      <c r="G29" s="11"/>
      <c r="H29" s="12"/>
      <c r="I29" s="16" t="s">
        <v>25</v>
      </c>
      <c r="J29" s="17">
        <v>0.16986301369863013</v>
      </c>
      <c r="K29" s="12"/>
      <c r="L29" s="24"/>
    </row>
    <row r="30" spans="1:12" ht="15" x14ac:dyDescent="0.25">
      <c r="G30" s="11"/>
      <c r="H30" s="12"/>
      <c r="I30" s="16" t="s">
        <v>26</v>
      </c>
      <c r="J30" s="17">
        <v>3740</v>
      </c>
      <c r="K30" s="12"/>
      <c r="L30" s="24"/>
    </row>
    <row r="31" spans="1:12" ht="15" x14ac:dyDescent="0.25">
      <c r="G31" s="11"/>
      <c r="H31" s="12"/>
      <c r="I31" s="16"/>
      <c r="J31" s="12"/>
      <c r="K31" s="12"/>
      <c r="L31" s="24"/>
    </row>
    <row r="32" spans="1:12" ht="15" x14ac:dyDescent="0.25">
      <c r="G32" s="11"/>
      <c r="H32" s="12"/>
      <c r="I32" s="16"/>
      <c r="J32" s="12"/>
      <c r="K32" s="12"/>
      <c r="L32" s="24"/>
    </row>
    <row r="33" spans="7:12" ht="15.75" thickBot="1" x14ac:dyDescent="0.3">
      <c r="G33" s="11"/>
      <c r="H33" s="12"/>
      <c r="I33" s="12"/>
      <c r="J33" s="12"/>
      <c r="K33" s="12"/>
      <c r="L33" s="24"/>
    </row>
    <row r="34" spans="7:12" ht="15.75" thickTop="1" x14ac:dyDescent="0.25">
      <c r="G34" s="25"/>
      <c r="H34" s="26"/>
      <c r="I34" s="27"/>
      <c r="J34" s="26"/>
      <c r="K34" s="26"/>
      <c r="L34" s="28"/>
    </row>
    <row r="35" spans="7:12" ht="15" x14ac:dyDescent="0.25">
      <c r="G35" s="11"/>
      <c r="H35" s="12"/>
      <c r="I35" s="16" t="s">
        <v>27</v>
      </c>
      <c r="J35" s="29">
        <v>69.999999999808793</v>
      </c>
      <c r="K35" s="12"/>
      <c r="L35" s="24"/>
    </row>
  </sheetData>
  <mergeCells count="2">
    <mergeCell ref="A12:C12"/>
    <mergeCell ref="A1:E11"/>
  </mergeCells>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80" r:id="rId4" name="Option Button 8">
              <controlPr defaultSize="0" autoFill="0" autoLine="0" autoPict="0">
                <anchor moveWithCells="1">
                  <from>
                    <xdr:col>11</xdr:col>
                    <xdr:colOff>28575</xdr:colOff>
                    <xdr:row>29</xdr:row>
                    <xdr:rowOff>76200</xdr:rowOff>
                  </from>
                  <to>
                    <xdr:col>11</xdr:col>
                    <xdr:colOff>609600</xdr:colOff>
                    <xdr:row>30</xdr:row>
                    <xdr:rowOff>104775</xdr:rowOff>
                  </to>
                </anchor>
              </controlPr>
            </control>
          </mc:Choice>
        </mc:AlternateContent>
        <mc:AlternateContent xmlns:mc="http://schemas.openxmlformats.org/markup-compatibility/2006">
          <mc:Choice Requires="x14">
            <control shapeId="3081" r:id="rId5" name="Option Button 9">
              <controlPr defaultSize="0" autoFill="0" autoLine="0" autoPict="0">
                <anchor moveWithCells="1">
                  <from>
                    <xdr:col>11</xdr:col>
                    <xdr:colOff>19050</xdr:colOff>
                    <xdr:row>27</xdr:row>
                    <xdr:rowOff>152400</xdr:rowOff>
                  </from>
                  <to>
                    <xdr:col>11</xdr:col>
                    <xdr:colOff>600075</xdr:colOff>
                    <xdr:row>28</xdr:row>
                    <xdr:rowOff>180975</xdr:rowOff>
                  </to>
                </anchor>
              </controlPr>
            </control>
          </mc:Choice>
        </mc:AlternateContent>
        <mc:AlternateContent xmlns:mc="http://schemas.openxmlformats.org/markup-compatibility/2006">
          <mc:Choice Requires="x14">
            <control shapeId="3082" r:id="rId6" name="Calc_Button">
              <controlPr defaultSize="0" print="0" autoFill="0" autoLine="0" autoPict="0" macro="[1]!Equity_compute_handler">
                <anchor moveWithCells="1" sizeWithCells="1">
                  <from>
                    <xdr:col>6</xdr:col>
                    <xdr:colOff>457200</xdr:colOff>
                    <xdr:row>19</xdr:row>
                    <xdr:rowOff>142875</xdr:rowOff>
                  </from>
                  <to>
                    <xdr:col>8</xdr:col>
                    <xdr:colOff>104775</xdr:colOff>
                    <xdr:row>21</xdr:row>
                    <xdr:rowOff>66675</xdr:rowOff>
                  </to>
                </anchor>
              </controlPr>
            </control>
          </mc:Choice>
        </mc:AlternateContent>
        <mc:AlternateContent xmlns:mc="http://schemas.openxmlformats.org/markup-compatibility/2006">
          <mc:Choice Requires="x14">
            <control shapeId="3083" r:id="rId7" name="Drop Down 11">
              <controlPr defaultSize="0" autoFill="0" autoLine="0" autoPict="0" macro="[1]!Equity_Underlying_Select">
                <anchor moveWithCells="1">
                  <from>
                    <xdr:col>7</xdr:col>
                    <xdr:colOff>19050</xdr:colOff>
                    <xdr:row>12</xdr:row>
                    <xdr:rowOff>0</xdr:rowOff>
                  </from>
                  <to>
                    <xdr:col>9</xdr:col>
                    <xdr:colOff>295275</xdr:colOff>
                    <xdr:row>12</xdr:row>
                    <xdr:rowOff>180975</xdr:rowOff>
                  </to>
                </anchor>
              </controlPr>
            </control>
          </mc:Choice>
        </mc:AlternateContent>
        <mc:AlternateContent xmlns:mc="http://schemas.openxmlformats.org/markup-compatibility/2006">
          <mc:Choice Requires="x14">
            <control shapeId="3084" r:id="rId8" name="Drop Down 12">
              <controlPr defaultSize="0" autoFill="0" autoLine="0" autoPict="0" macro="[1]!Equity_Option_Select">
                <anchor moveWithCells="1">
                  <from>
                    <xdr:col>7</xdr:col>
                    <xdr:colOff>57150</xdr:colOff>
                    <xdr:row>26</xdr:row>
                    <xdr:rowOff>28575</xdr:rowOff>
                  </from>
                  <to>
                    <xdr:col>9</xdr:col>
                    <xdr:colOff>295275</xdr:colOff>
                    <xdr:row>27</xdr:row>
                    <xdr:rowOff>38100</xdr:rowOff>
                  </to>
                </anchor>
              </controlPr>
            </control>
          </mc:Choice>
        </mc:AlternateContent>
        <mc:AlternateContent xmlns:mc="http://schemas.openxmlformats.org/markup-compatibility/2006">
          <mc:Choice Requires="x14">
            <control shapeId="3085" r:id="rId9" name="Check Box 13">
              <controlPr defaultSize="0" autoFill="0" autoLine="0" autoPict="0">
                <anchor moveWithCells="1">
                  <from>
                    <xdr:col>10</xdr:col>
                    <xdr:colOff>104775</xdr:colOff>
                    <xdr:row>26</xdr:row>
                    <xdr:rowOff>9525</xdr:rowOff>
                  </from>
                  <to>
                    <xdr:col>11</xdr:col>
                    <xdr:colOff>371475</xdr:colOff>
                    <xdr:row>27</xdr:row>
                    <xdr:rowOff>38100</xdr:rowOff>
                  </to>
                </anchor>
              </controlPr>
            </control>
          </mc:Choice>
        </mc:AlternateContent>
        <mc:AlternateContent xmlns:mc="http://schemas.openxmlformats.org/markup-compatibility/2006">
          <mc:Choice Requires="x14">
            <control shapeId="3086" r:id="rId10" name="Tree_Display_Button">
              <controlPr defaultSize="0" print="0" autoFill="0" autoLine="0" autoPict="0" macro="[1]!Equity_Display_Tree">
                <anchor moveWithCells="1" sizeWithCells="1">
                  <from>
                    <xdr:col>8</xdr:col>
                    <xdr:colOff>333375</xdr:colOff>
                    <xdr:row>19</xdr:row>
                    <xdr:rowOff>142875</xdr:rowOff>
                  </from>
                  <to>
                    <xdr:col>10</xdr:col>
                    <xdr:colOff>209550</xdr:colOff>
                    <xdr:row>21</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Cobertura exportador</vt:lpstr>
      <vt:lpstr>Cobertura con Bull Call Spread</vt:lpstr>
      <vt:lpstr>Volatilidad implícita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JIMÉNEZ</dc:creator>
  <cp:lastModifiedBy>MIGUEL JIMÉNEZ</cp:lastModifiedBy>
  <dcterms:created xsi:type="dcterms:W3CDTF">2021-04-12T17:42:44Z</dcterms:created>
  <dcterms:modified xsi:type="dcterms:W3CDTF">2021-04-15T05:03:11Z</dcterms:modified>
</cp:coreProperties>
</file>