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migue\Dropbox\UNAL\DERIVADOS FINANCIEROS\CLASES\Swap\"/>
    </mc:Choice>
  </mc:AlternateContent>
  <xr:revisionPtr revIDLastSave="0" documentId="13_ncr:1_{42E18EA5-AA8B-43F8-9C43-B1B37288F826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jemplo No. 1 Swap IRS" sheetId="1" r:id="rId1"/>
    <sheet name="Ejemplo No. 2 Swap IRS" sheetId="3" r:id="rId2"/>
    <sheet name="Ejemplo No. 2 Swap IRS v2" sheetId="4" r:id="rId3"/>
    <sheet name="Ejemplo Swap CCS" sheetId="2" r:id="rId4"/>
  </sheets>
  <definedNames>
    <definedName name="solver_adj" localSheetId="3" hidden="1">'Ejemplo Swap CCS'!#REF!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'Ejemplo Swap CCS'!#REF!</definedName>
    <definedName name="solver_pre" localSheetId="3" hidden="1">0.000001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D35" i="2"/>
  <c r="C25" i="2"/>
  <c r="D25" i="2"/>
  <c r="D23" i="3" l="1"/>
  <c r="D23" i="1"/>
  <c r="C32" i="1"/>
  <c r="E40" i="1"/>
  <c r="D41" i="1"/>
  <c r="D42" i="1"/>
  <c r="D40" i="1"/>
  <c r="C23" i="1"/>
  <c r="C42" i="1"/>
  <c r="C41" i="1"/>
  <c r="C40" i="1"/>
  <c r="C25" i="3"/>
  <c r="D24" i="4"/>
  <c r="C24" i="4"/>
  <c r="D23" i="4"/>
  <c r="C23" i="4"/>
  <c r="E22" i="4"/>
  <c r="D22" i="4"/>
  <c r="C22" i="4"/>
  <c r="C14" i="4"/>
  <c r="C13" i="4"/>
  <c r="C12" i="4"/>
  <c r="F40" i="1" l="1"/>
  <c r="G40" i="1" s="1"/>
  <c r="F41" i="1"/>
  <c r="F42" i="1"/>
  <c r="C18" i="4"/>
  <c r="E23" i="4" s="1"/>
  <c r="F22" i="4"/>
  <c r="G22" i="4" s="1"/>
  <c r="F23" i="4"/>
  <c r="F24" i="4"/>
  <c r="C19" i="4"/>
  <c r="E24" i="4"/>
  <c r="F25" i="4" l="1"/>
  <c r="D30" i="4" s="1"/>
  <c r="F43" i="1"/>
  <c r="F45" i="1" s="1"/>
  <c r="D31" i="4"/>
  <c r="D27" i="4"/>
  <c r="D34" i="4"/>
  <c r="G24" i="4"/>
  <c r="G23" i="4"/>
  <c r="D32" i="4" l="1"/>
  <c r="G25" i="4"/>
  <c r="D28" i="4" s="1"/>
  <c r="F33" i="3" l="1"/>
  <c r="F34" i="3"/>
  <c r="F32" i="3"/>
  <c r="D33" i="3"/>
  <c r="D34" i="3"/>
  <c r="D32" i="3"/>
  <c r="D34" i="2" l="1"/>
  <c r="C34" i="2"/>
  <c r="D33" i="2"/>
  <c r="C33" i="2"/>
  <c r="D24" i="2"/>
  <c r="D23" i="2"/>
  <c r="C24" i="2"/>
  <c r="C23" i="2"/>
  <c r="C17" i="2"/>
  <c r="C16" i="2"/>
  <c r="C15" i="2"/>
  <c r="C11" i="2"/>
  <c r="C10" i="2"/>
  <c r="C9" i="2"/>
  <c r="C34" i="3"/>
  <c r="C33" i="3"/>
  <c r="C32" i="3"/>
  <c r="E32" i="3"/>
  <c r="G32" i="3" s="1"/>
  <c r="F23" i="3"/>
  <c r="C14" i="3"/>
  <c r="C13" i="3"/>
  <c r="C12" i="3"/>
  <c r="D30" i="1"/>
  <c r="C12" i="1"/>
  <c r="C13" i="1"/>
  <c r="C11" i="1"/>
  <c r="F23" i="2" l="1"/>
  <c r="E33" i="2"/>
  <c r="F33" i="2" s="1"/>
  <c r="G33" i="2" s="1"/>
  <c r="E34" i="2"/>
  <c r="F34" i="2" s="1"/>
  <c r="G34" i="2" s="1"/>
  <c r="E35" i="2"/>
  <c r="F35" i="2" s="1"/>
  <c r="G35" i="2" s="1"/>
  <c r="G36" i="2" s="1"/>
  <c r="G37" i="2" s="1"/>
  <c r="F25" i="2"/>
  <c r="E23" i="2"/>
  <c r="E24" i="2"/>
  <c r="E25" i="2"/>
  <c r="F24" i="2"/>
  <c r="F35" i="3"/>
  <c r="F39" i="3" s="1"/>
  <c r="C19" i="3"/>
  <c r="D25" i="3" s="1"/>
  <c r="F25" i="3" s="1"/>
  <c r="C18" i="3"/>
  <c r="E33" i="3" s="1"/>
  <c r="C18" i="1"/>
  <c r="C17" i="1"/>
  <c r="F30" i="1"/>
  <c r="E42" i="1" l="1"/>
  <c r="G42" i="1" s="1"/>
  <c r="D32" i="1"/>
  <c r="F32" i="1" s="1"/>
  <c r="D24" i="1"/>
  <c r="E41" i="1"/>
  <c r="G41" i="1" s="1"/>
  <c r="E26" i="2"/>
  <c r="F26" i="2"/>
  <c r="E28" i="2" s="1"/>
  <c r="G33" i="3"/>
  <c r="D24" i="3"/>
  <c r="F24" i="3" s="1"/>
  <c r="E34" i="3"/>
  <c r="G34" i="3" s="1"/>
  <c r="D31" i="1"/>
  <c r="F31" i="1" s="1"/>
  <c r="D25" i="1"/>
  <c r="G43" i="1" l="1"/>
  <c r="F26" i="3"/>
  <c r="E27" i="2"/>
  <c r="G35" i="3"/>
  <c r="E32" i="1"/>
  <c r="F46" i="1" l="1"/>
  <c r="F47" i="1" s="1"/>
  <c r="F38" i="3"/>
  <c r="C30" i="1"/>
  <c r="E30" i="1" s="1"/>
  <c r="C24" i="1" l="1"/>
  <c r="C25" i="1"/>
  <c r="C31" i="1"/>
  <c r="E31" i="1" s="1"/>
  <c r="E23" i="1"/>
  <c r="F23" i="1" s="1"/>
  <c r="E25" i="3" l="1"/>
  <c r="C24" i="3"/>
  <c r="E24" i="3" s="1"/>
  <c r="C23" i="3"/>
  <c r="E23" i="3" s="1"/>
  <c r="E33" i="1"/>
  <c r="E24" i="1"/>
  <c r="F24" i="1" s="1"/>
  <c r="E25" i="1"/>
  <c r="F25" i="1" s="1"/>
  <c r="E26" i="3" l="1"/>
  <c r="E27" i="3" s="1"/>
  <c r="F26" i="1"/>
  <c r="F33" i="1"/>
  <c r="E34" i="1" s="1"/>
</calcChain>
</file>

<file path=xl/sharedStrings.xml><?xml version="1.0" encoding="utf-8"?>
<sst xmlns="http://schemas.openxmlformats.org/spreadsheetml/2006/main" count="175" uniqueCount="74">
  <si>
    <t>Paga tasa fija</t>
  </si>
  <si>
    <t>Recibe tasa variable</t>
  </si>
  <si>
    <t>LIBOR</t>
  </si>
  <si>
    <t>Nocional</t>
  </si>
  <si>
    <t>Tasas libres de riesgo</t>
  </si>
  <si>
    <t>Meses</t>
  </si>
  <si>
    <t>LIBOR vigente</t>
  </si>
  <si>
    <t>Flujo de caja fijo</t>
  </si>
  <si>
    <t>Flujo de caja variable</t>
  </si>
  <si>
    <t>Flujo de caja neto</t>
  </si>
  <si>
    <t>VP FC neto</t>
  </si>
  <si>
    <t>VALOR DEL SWAP</t>
  </si>
  <si>
    <t>VP FC fijo</t>
  </si>
  <si>
    <t>VP FC variable</t>
  </si>
  <si>
    <t>TOTAL</t>
  </si>
  <si>
    <t>Largo bono tasa variable</t>
  </si>
  <si>
    <t>Corto bono tasa fija</t>
  </si>
  <si>
    <t>VALORACIÓN SWAP EN TÉRMINOS DE BONOS</t>
  </si>
  <si>
    <t>Semestral</t>
  </si>
  <si>
    <t>USD</t>
  </si>
  <si>
    <t>Paga tasa variable</t>
  </si>
  <si>
    <t>LIBOR + 1%</t>
  </si>
  <si>
    <t>Recibe tasa fija</t>
  </si>
  <si>
    <t>Nominal</t>
  </si>
  <si>
    <t>Suma</t>
  </si>
  <si>
    <t>S</t>
  </si>
  <si>
    <t>Spread</t>
  </si>
  <si>
    <t>Base</t>
  </si>
  <si>
    <t>Nominal Anual</t>
  </si>
  <si>
    <t>LIBOR 6M</t>
  </si>
  <si>
    <t>Días</t>
  </si>
  <si>
    <t>Tasas Forward</t>
  </si>
  <si>
    <r>
      <t>LIBOR</t>
    </r>
    <r>
      <rPr>
        <vertAlign val="subscript"/>
        <sz val="11"/>
        <color theme="1"/>
        <rFont val="Tahoma"/>
        <family val="2"/>
      </rPr>
      <t>3-9</t>
    </r>
  </si>
  <si>
    <r>
      <t>LIBOR</t>
    </r>
    <r>
      <rPr>
        <vertAlign val="subscript"/>
        <sz val="11"/>
        <color theme="1"/>
        <rFont val="Tahoma"/>
        <family val="2"/>
      </rPr>
      <t>9-15</t>
    </r>
  </si>
  <si>
    <t>Tasa nominal</t>
  </si>
  <si>
    <r>
      <t>LIBOR</t>
    </r>
    <r>
      <rPr>
        <vertAlign val="subscript"/>
        <sz val="11"/>
        <color theme="1"/>
        <rFont val="Tahoma"/>
        <family val="2"/>
      </rPr>
      <t>6-12</t>
    </r>
  </si>
  <si>
    <r>
      <t>LIBOR</t>
    </r>
    <r>
      <rPr>
        <vertAlign val="subscript"/>
        <sz val="11"/>
        <color theme="1"/>
        <rFont val="Tahoma"/>
        <family val="2"/>
      </rPr>
      <t>12-18</t>
    </r>
  </si>
  <si>
    <t>(FRAt Δt/base+ spread)xFDt</t>
  </si>
  <si>
    <t>Curva cero cupón</t>
  </si>
  <si>
    <r>
      <t>FRA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Δt/base+ spread</t>
    </r>
  </si>
  <si>
    <r>
      <t>FD</t>
    </r>
    <r>
      <rPr>
        <b/>
        <vertAlign val="subscript"/>
        <sz val="11"/>
        <color theme="1"/>
        <rFont val="Tahoma"/>
        <family val="2"/>
      </rPr>
      <t>t</t>
    </r>
  </si>
  <si>
    <t>Recibe USD</t>
  </si>
  <si>
    <t>Paga GBP</t>
  </si>
  <si>
    <t>Nominal en USD</t>
  </si>
  <si>
    <t>Nominal en GBP</t>
  </si>
  <si>
    <t>Tasas libres de riesgo en USD</t>
  </si>
  <si>
    <t>Trimestral</t>
  </si>
  <si>
    <t>Tasas libres de riesgo en GBP</t>
  </si>
  <si>
    <t>GBP/USD</t>
  </si>
  <si>
    <t>FC USD</t>
  </si>
  <si>
    <t>FC GBP</t>
  </si>
  <si>
    <t>VP FC USD</t>
  </si>
  <si>
    <t>VP FC GBP</t>
  </si>
  <si>
    <t>VALOR DEL SWAP USD</t>
  </si>
  <si>
    <t>VALOR DEL SWAP GBP</t>
  </si>
  <si>
    <t>VALORACIÓN SWAP COMO PORTAFOLIOS DE FORWARD</t>
  </si>
  <si>
    <t>K [GBP/USD]</t>
  </si>
  <si>
    <t>FC NETO USD</t>
  </si>
  <si>
    <t>VP FC NETO USD</t>
  </si>
  <si>
    <t>GBP</t>
  </si>
  <si>
    <r>
      <t>r</t>
    </r>
    <r>
      <rPr>
        <vertAlign val="subscript"/>
        <sz val="11"/>
        <color theme="1"/>
        <rFont val="Tahoma"/>
        <family val="2"/>
      </rPr>
      <t>t</t>
    </r>
  </si>
  <si>
    <r>
      <t>V</t>
    </r>
    <r>
      <rPr>
        <vertAlign val="subscript"/>
        <sz val="11"/>
        <color theme="1"/>
        <rFont val="Tahoma"/>
        <family val="2"/>
      </rPr>
      <t>Fija</t>
    </r>
  </si>
  <si>
    <r>
      <t>V</t>
    </r>
    <r>
      <rPr>
        <vertAlign val="subscript"/>
        <sz val="11"/>
        <color theme="1"/>
        <rFont val="Tahoma"/>
        <family val="2"/>
      </rPr>
      <t>variable</t>
    </r>
  </si>
  <si>
    <r>
      <t>V</t>
    </r>
    <r>
      <rPr>
        <vertAlign val="subscript"/>
        <sz val="11"/>
        <color theme="1"/>
        <rFont val="Tahoma"/>
        <family val="2"/>
      </rPr>
      <t>swap</t>
    </r>
  </si>
  <si>
    <t>semestral</t>
  </si>
  <si>
    <t>Solo con V = 0 y spread = 0</t>
  </si>
  <si>
    <r>
      <t>r</t>
    </r>
    <r>
      <rPr>
        <b/>
        <vertAlign val="subscript"/>
        <sz val="11"/>
        <color theme="1"/>
        <rFont val="Tahoma"/>
        <family val="2"/>
      </rPr>
      <t>t</t>
    </r>
  </si>
  <si>
    <t>Spread = 0</t>
  </si>
  <si>
    <r>
      <t>FRA</t>
    </r>
    <r>
      <rPr>
        <b/>
        <vertAlign val="subscript"/>
        <sz val="11"/>
        <color theme="1"/>
        <rFont val="Tahoma"/>
        <family val="2"/>
      </rPr>
      <t>t</t>
    </r>
    <r>
      <rPr>
        <b/>
        <sz val="11"/>
        <color theme="1"/>
        <rFont val="Tahoma"/>
        <family val="2"/>
      </rPr>
      <t xml:space="preserve"> Δt/base</t>
    </r>
  </si>
  <si>
    <t>(FRAt Δt/base)xFDt</t>
  </si>
  <si>
    <t>Intercambios semestrales</t>
  </si>
  <si>
    <r>
      <rPr>
        <sz val="11"/>
        <color theme="1"/>
        <rFont val="Calibri"/>
        <family val="2"/>
      </rPr>
      <t>Δ</t>
    </r>
    <r>
      <rPr>
        <sz val="11"/>
        <color theme="1"/>
        <rFont val="Tahoma"/>
        <family val="2"/>
      </rPr>
      <t>t</t>
    </r>
  </si>
  <si>
    <t>días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</si>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</sst>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164" formatCode="&quot;$&quot;#,##0;[Red]\-&quot;$&quot;#,##0"/>
    <numFmt numFmtId="165" formatCode="0.0%"/>
    <numFmt numFmtId="166" formatCode="0.000%"/>
    <numFmt numFmtId="167" formatCode="0.0000%"/>
    <numFmt numFmtId="168" formatCode="&quot;$&quot;#,##0.00000;[Red]\-&quot;$&quot;#,##0.00000"/>
    <numFmt numFmtId="169" formatCode="0.0000"/>
    <numFmt numFmtId="170" formatCode="0.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vertAlign val="subscript"/>
      <sz val="11"/>
      <color theme="1"/>
      <name val="Tahoma"/>
      <family val="2"/>
    </font>
    <font>
      <b/>
      <vertAlign val="subscript"/>
      <sz val="11"/>
      <color theme="1"/>
      <name val="Tahoma"/>
      <family val="2"/>
    </font>
    <font>
      <sz val="11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5D6E1"/>
        <bgColor indexed="64"/>
      </patternFill>
    </fill>
    <fill>
      <patternFill patternType="solid">
        <fgColor rgb="FFE5F4DC"/>
        <bgColor indexed="64"/>
      </patternFill>
    </fill>
    <fill>
      <patternFill patternType="solid">
        <fgColor rgb="FFF1EEB5"/>
        <bgColor indexed="64"/>
      </patternFill>
    </fill>
    <fill>
      <patternFill patternType="solid">
        <fgColor rgb="FFF8F6D0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9F8D8"/>
        <bgColor indexed="64"/>
      </patternFill>
    </fill>
    <fill>
      <patternFill patternType="solid">
        <fgColor rgb="FFD8EB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5">
    <xf numFmtId="0" fontId="0" fillId="0" borderId="0" xfId="0"/>
    <xf numFmtId="0" fontId="2" fillId="0" borderId="2" xfId="0" applyFont="1" applyBorder="1" applyAlignment="1">
      <alignment horizontal="left" vertical="center"/>
    </xf>
    <xf numFmtId="10" fontId="2" fillId="0" borderId="8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10" fontId="2" fillId="0" borderId="9" xfId="1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9" fontId="2" fillId="0" borderId="0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10" fontId="2" fillId="0" borderId="5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10" fontId="2" fillId="0" borderId="11" xfId="0" applyNumberFormat="1" applyFont="1" applyBorder="1" applyAlignment="1">
      <alignment horizontal="center" vertical="center"/>
    </xf>
    <xf numFmtId="170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168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169" fontId="2" fillId="0" borderId="12" xfId="0" applyNumberFormat="1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0" fontId="2" fillId="0" borderId="0" xfId="0" applyNumberFormat="1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167" fontId="2" fillId="3" borderId="0" xfId="0" applyNumberFormat="1" applyFont="1" applyFill="1" applyAlignment="1">
      <alignment vertical="center"/>
    </xf>
    <xf numFmtId="167" fontId="2" fillId="4" borderId="0" xfId="0" applyNumberFormat="1" applyFont="1" applyFill="1" applyAlignment="1">
      <alignment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6" fontId="2" fillId="7" borderId="5" xfId="0" applyNumberFormat="1" applyFont="1" applyFill="1" applyBorder="1" applyAlignment="1">
      <alignment horizontal="center" vertical="center"/>
    </xf>
    <xf numFmtId="166" fontId="2" fillId="7" borderId="7" xfId="0" applyNumberFormat="1" applyFont="1" applyFill="1" applyBorder="1" applyAlignment="1">
      <alignment horizontal="center" vertical="center"/>
    </xf>
    <xf numFmtId="164" fontId="2" fillId="8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6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164" fontId="2" fillId="10" borderId="1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167" fontId="2" fillId="11" borderId="11" xfId="1" applyNumberFormat="1" applyFont="1" applyFill="1" applyBorder="1" applyAlignment="1">
      <alignment horizontal="center" vertical="center"/>
    </xf>
    <xf numFmtId="167" fontId="2" fillId="12" borderId="11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8" fontId="2" fillId="0" borderId="0" xfId="0" applyNumberFormat="1" applyFont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9E9E9"/>
      <color rgb="FFF8F6D0"/>
      <color rgb="FFF9F8D8"/>
      <color rgb="FFD8EBD1"/>
      <color rgb="FFAEE0AF"/>
      <color rgb="FFC5D6E1"/>
      <color rgb="FFE6D7FB"/>
      <color rgb="FFE5F4DC"/>
      <color rgb="FFCCFCFB"/>
      <color rgb="FFB1F9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168728</xdr:colOff>
      <xdr:row>43</xdr:row>
      <xdr:rowOff>43543</xdr:rowOff>
    </xdr:from>
    <xdr:to>
      <xdr:col>7</xdr:col>
      <xdr:colOff>498712</xdr:colOff>
      <xdr:row>45</xdr:row>
      <xdr:rowOff>165522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1">
              <a:extLst>
                <a:ext uri="{FF2B5EF4-FFF2-40B4-BE49-F238E27FC236}">
                  <a16:creationId xmlns:a16="http://schemas.microsoft.com/office/drawing/2014/main" id="{D37E596D-D5C4-4A2F-9FE0-FCF2FBA7AC05}"/>
                </a:ext>
              </a:extLst>
            </xdr:cNvPr>
            <xdr:cNvSpPr txBox="1"/>
          </xdr:nvSpPr>
          <xdr:spPr>
            <a:xfrm>
              <a:off x="7549242" y="10140043"/>
              <a:ext cx="1652599" cy="5193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𝐹𝑖𝑗𝑎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𝑁</m:t>
                    </m:r>
                    <m:nary>
                      <m:naryPr>
                        <m:chr m:val="∑"/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2" name="CuadroTexto 11">
              <a:extLst>
                <a:ext uri="{FF2B5EF4-FFF2-40B4-BE49-F238E27FC236}">
                  <a16:creationId xmlns:a16="http://schemas.microsoft.com/office/drawing/2014/main" id="{D37E596D-D5C4-4A2F-9FE0-FCF2FBA7AC05}"/>
                </a:ext>
              </a:extLst>
            </xdr:cNvPr>
            <xdr:cNvSpPr txBox="1"/>
          </xdr:nvSpPr>
          <xdr:spPr>
            <a:xfrm>
              <a:off x="7549242" y="10140043"/>
              <a:ext cx="1652599" cy="51930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𝑉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𝐹𝑖𝑗𝑎=</a:t>
              </a:r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s-MX" sz="1200" i="0">
                  <a:latin typeface="Cambria Math" panose="02040503050406030204" pitchFamily="18" charset="0"/>
                </a:rPr>
                <a:t>𝑁</a:t>
              </a:r>
              <a:r>
                <a:rPr lang="es-MX" sz="1200" b="0" i="0">
                  <a:latin typeface="Cambria Math" panose="02040503050406030204" pitchFamily="18" charset="0"/>
                </a:rPr>
                <a:t>∑_(𝑡=1)^𝑇▒〖𝐹𝐷〗_𝑡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6</xdr:col>
      <xdr:colOff>1</xdr:colOff>
      <xdr:row>46</xdr:row>
      <xdr:rowOff>48986</xdr:rowOff>
    </xdr:from>
    <xdr:to>
      <xdr:col>8</xdr:col>
      <xdr:colOff>315686</xdr:colOff>
      <xdr:row>48</xdr:row>
      <xdr:rowOff>170967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26">
              <a:extLst>
                <a:ext uri="{FF2B5EF4-FFF2-40B4-BE49-F238E27FC236}">
                  <a16:creationId xmlns:a16="http://schemas.microsoft.com/office/drawing/2014/main" id="{3703FC52-586A-476A-BC98-7CA202F6EDBF}"/>
                </a:ext>
              </a:extLst>
            </xdr:cNvPr>
            <xdr:cNvSpPr txBox="1"/>
          </xdr:nvSpPr>
          <xdr:spPr>
            <a:xfrm>
              <a:off x="7380515" y="10760529"/>
              <a:ext cx="2449285" cy="5193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𝑁</m:t>
                    </m:r>
                    <m:nary>
                      <m:naryPr>
                        <m:chr m:val="∑"/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𝐹𝑅𝐴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∆</m:t>
                                </m:r>
                                <m: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)×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4" name="CuadroTexto 26">
              <a:extLst>
                <a:ext uri="{FF2B5EF4-FFF2-40B4-BE49-F238E27FC236}">
                  <a16:creationId xmlns:a16="http://schemas.microsoft.com/office/drawing/2014/main" id="{3703FC52-586A-476A-BC98-7CA202F6EDBF}"/>
                </a:ext>
              </a:extLst>
            </xdr:cNvPr>
            <xdr:cNvSpPr txBox="1"/>
          </xdr:nvSpPr>
          <xdr:spPr>
            <a:xfrm>
              <a:off x="7380515" y="10760529"/>
              <a:ext cx="2449285" cy="51930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𝑉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𝑣𝑎𝑟𝑖𝑎𝑏𝑙𝑒=</a:t>
              </a:r>
              <a:r>
                <a:rPr lang="es-MX" sz="1200" i="0">
                  <a:latin typeface="Cambria Math" panose="02040503050406030204" pitchFamily="18" charset="0"/>
                </a:rPr>
                <a:t>𝑁</a:t>
              </a:r>
              <a:r>
                <a:rPr lang="es-MX" sz="1200" b="0" i="0">
                  <a:latin typeface="Cambria Math" panose="02040503050406030204" pitchFamily="18" charset="0"/>
                </a:rPr>
                <a:t>∑_(𝑡=1)^𝑇▒〖〖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s-MX" sz="1200" b="0" i="0">
                  <a:latin typeface="Cambria Math" panose="02040503050406030204" pitchFamily="18" charset="0"/>
                </a:rPr>
                <a:t>𝐹𝑅𝐴〗_𝑡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MX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∆𝑡/𝑏𝑎𝑠𝑒</a:t>
              </a:r>
              <a:r>
                <a:rPr lang="es-MX" sz="1200" b="0" i="0">
                  <a:latin typeface="Cambria Math" panose="02040503050406030204" pitchFamily="18" charset="0"/>
                </a:rPr>
                <a:t>)×𝐹𝐷〗_𝑡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103413</xdr:colOff>
      <xdr:row>15</xdr:row>
      <xdr:rowOff>157843</xdr:rowOff>
    </xdr:from>
    <xdr:to>
      <xdr:col>4</xdr:col>
      <xdr:colOff>772885</xdr:colOff>
      <xdr:row>18</xdr:row>
      <xdr:rowOff>1250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53">
              <a:extLst>
                <a:ext uri="{FF2B5EF4-FFF2-40B4-BE49-F238E27FC236}">
                  <a16:creationId xmlns:a16="http://schemas.microsoft.com/office/drawing/2014/main" id="{709F7262-AB8F-49B0-9FFB-997BDDB57835}"/>
                </a:ext>
              </a:extLst>
            </xdr:cNvPr>
            <xdr:cNvSpPr txBox="1"/>
          </xdr:nvSpPr>
          <xdr:spPr>
            <a:xfrm>
              <a:off x="3009899" y="3913414"/>
              <a:ext cx="2296886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num>
                          <m:den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den>
                        </m:f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num>
                      <m:den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5" name="CuadroTexto 53">
              <a:extLst>
                <a:ext uri="{FF2B5EF4-FFF2-40B4-BE49-F238E27FC236}">
                  <a16:creationId xmlns:a16="http://schemas.microsoft.com/office/drawing/2014/main" id="{709F7262-AB8F-49B0-9FFB-997BDDB57835}"/>
                </a:ext>
              </a:extLst>
            </xdr:cNvPr>
            <xdr:cNvSpPr txBox="1"/>
          </xdr:nvSpPr>
          <xdr:spPr>
            <a:xfrm>
              <a:off x="3009899" y="3913414"/>
              <a:ext cx="2296886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𝑟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12=((1+𝑟_2  𝑡_2/𝑏𝑎𝑠𝑒)/(1+𝑟_1  𝑡_1/𝑏𝑎𝑠𝑒)−1)  𝑏𝑎𝑠𝑒/(𝑡_2−𝑡_1 )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6</xdr:col>
      <xdr:colOff>65313</xdr:colOff>
      <xdr:row>22</xdr:row>
      <xdr:rowOff>97971</xdr:rowOff>
    </xdr:from>
    <xdr:to>
      <xdr:col>7</xdr:col>
      <xdr:colOff>749714</xdr:colOff>
      <xdr:row>25</xdr:row>
      <xdr:rowOff>2357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6D053B0A-C616-4556-B4E1-D6D5A8526DEC}"/>
                </a:ext>
              </a:extLst>
            </xdr:cNvPr>
            <xdr:cNvSpPr/>
          </xdr:nvSpPr>
          <xdr:spPr>
            <a:xfrm>
              <a:off x="7086599" y="5105400"/>
              <a:ext cx="2007015" cy="655500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s-CO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CO" sz="120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𝐹𝐶</m:t>
                                    </m:r>
                                  </m:e>
                                  <m:sub>
                                    <m:r>
                                      <a:rPr lang="es-MX" sz="12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𝑣𝑎𝑟𝑖𝑎𝑏𝑙𝑒</m:t>
                                    </m:r>
                                  </m:sub>
                                </m:sSub>
                                <m:r>
                                  <a:rPr lang="es-MX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𝐹𝐶</m:t>
                                </m:r>
                              </m:e>
                              <m:sub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𝐹𝑖𝑗𝑎</m:t>
                                </m:r>
                              </m:sub>
                            </m:sSub>
                          </m:num>
                          <m:den>
                            <m:r>
                              <a:rPr lang="es-MX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s-MX" sz="12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2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2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8" name="Rectángulo 7">
              <a:extLst>
                <a:ext uri="{FF2B5EF4-FFF2-40B4-BE49-F238E27FC236}">
                  <a16:creationId xmlns:a16="http://schemas.microsoft.com/office/drawing/2014/main" id="{6D053B0A-C616-4556-B4E1-D6D5A8526DEC}"/>
                </a:ext>
              </a:extLst>
            </xdr:cNvPr>
            <xdr:cNvSpPr/>
          </xdr:nvSpPr>
          <xdr:spPr>
            <a:xfrm>
              <a:off x="7086599" y="5105400"/>
              <a:ext cx="2007015" cy="655500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</a:rPr>
                <a:t>∑</a:t>
              </a:r>
              <a:r>
                <a:rPr lang="es-MX" sz="1200" b="0" i="0">
                  <a:latin typeface="Cambria Math" panose="02040503050406030204" pitchFamily="18" charset="0"/>
                </a:rPr>
                <a:t>_(𝑡=1)^𝑇▒</a:t>
              </a:r>
              <a:r>
                <a:rPr lang="es-CO" sz="1200" b="0" i="0">
                  <a:latin typeface="Cambria Math" panose="02040503050406030204" pitchFamily="18" charset="0"/>
                </a:rPr>
                <a:t>〖</a:t>
              </a:r>
              <a:r>
                <a:rPr lang="es-CO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𝐹𝐶</a:t>
              </a:r>
              <a:r>
                <a:rPr lang="es-CO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𝑣𝑎𝑟𝑖𝑎𝑏𝑙𝑒−</a:t>
              </a:r>
              <a:r>
                <a:rPr lang="es-MX" sz="1200" b="0" i="0">
                  <a:latin typeface="Cambria Math" panose="02040503050406030204" pitchFamily="18" charset="0"/>
                </a:rPr>
                <a:t>𝐹𝐶</a:t>
              </a:r>
              <a:r>
                <a:rPr lang="es-CO" sz="1200" b="0" i="0">
                  <a:latin typeface="Cambria Math" panose="02040503050406030204" pitchFamily="18" charset="0"/>
                </a:rPr>
                <a:t>〗_</a:t>
              </a:r>
              <a:r>
                <a:rPr lang="es-MX" sz="1200" i="0">
                  <a:latin typeface="Cambria Math" panose="02040503050406030204" pitchFamily="18" charset="0"/>
                </a:rPr>
                <a:t>𝐹𝑖𝑗𝑎/(</a:t>
              </a:r>
              <a:r>
                <a:rPr lang="es-MX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(1+𝑟_</a:t>
              </a:r>
              <a:r>
                <a:rPr lang="es-MX" sz="12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𝑡  𝑡/</a:t>
              </a:r>
              <a:r>
                <a:rPr lang="es-MX" sz="12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𝑏𝑎𝑠𝑒)</a:t>
              </a:r>
              <a:r>
                <a:rPr lang="es-MX" sz="12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6</xdr:col>
      <xdr:colOff>70756</xdr:colOff>
      <xdr:row>30</xdr:row>
      <xdr:rowOff>92528</xdr:rowOff>
    </xdr:from>
    <xdr:to>
      <xdr:col>8</xdr:col>
      <xdr:colOff>590113</xdr:colOff>
      <xdr:row>32</xdr:row>
      <xdr:rowOff>213878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59681ABA-9F2D-47CA-8A1F-196C88AF9D01}"/>
                </a:ext>
              </a:extLst>
            </xdr:cNvPr>
            <xdr:cNvSpPr/>
          </xdr:nvSpPr>
          <xdr:spPr>
            <a:xfrm>
              <a:off x="7092042" y="7102928"/>
              <a:ext cx="2652957" cy="622093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05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</m:sub>
                    </m:sSub>
                    <m:r>
                      <a:rPr lang="es-MX" sz="105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MX" sz="105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05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s-MX" sz="105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×(</m:t>
                                </m:r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𝐹𝑅𝐴</m:t>
                                </m:r>
                              </m:e>
                              <m:sub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𝑠𝑝𝑟𝑒𝑎𝑑</m:t>
                            </m:r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) </m:t>
                            </m:r>
                          </m:num>
                          <m:den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05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050"/>
            </a:p>
          </xdr:txBody>
        </xdr:sp>
      </mc:Choice>
      <mc:Fallback xmlns="">
        <xdr:sp macro="" textlink="">
          <xdr:nvSpPr>
            <xdr:cNvPr id="10" name="Rectángulo 9">
              <a:extLst>
                <a:ext uri="{FF2B5EF4-FFF2-40B4-BE49-F238E27FC236}">
                  <a16:creationId xmlns:a16="http://schemas.microsoft.com/office/drawing/2014/main" id="{59681ABA-9F2D-47CA-8A1F-196C88AF9D01}"/>
                </a:ext>
              </a:extLst>
            </xdr:cNvPr>
            <xdr:cNvSpPr/>
          </xdr:nvSpPr>
          <xdr:spPr>
            <a:xfrm>
              <a:off x="7092042" y="7102928"/>
              <a:ext cx="2652957" cy="622093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50" i="0">
                  <a:latin typeface="Cambria Math" panose="02040503050406030204" pitchFamily="18" charset="0"/>
                </a:rPr>
                <a:t>𝑉</a:t>
              </a:r>
              <a:r>
                <a:rPr lang="es-CO" sz="1050" i="0">
                  <a:latin typeface="Cambria Math" panose="02040503050406030204" pitchFamily="18" charset="0"/>
                </a:rPr>
                <a:t>_</a:t>
              </a:r>
              <a:r>
                <a:rPr lang="es-MX" sz="1050" b="0" i="0">
                  <a:latin typeface="Cambria Math" panose="02040503050406030204" pitchFamily="18" charset="0"/>
                </a:rPr>
                <a:t>𝑣𝑎𝑟𝑖𝑎𝑏𝑙𝑒</a:t>
              </a:r>
              <a:r>
                <a:rPr lang="es-MX" sz="1050" i="0">
                  <a:latin typeface="Cambria Math" panose="02040503050406030204" pitchFamily="18" charset="0"/>
                </a:rPr>
                <a:t>=∑</a:t>
              </a:r>
              <a:r>
                <a:rPr lang="es-MX" sz="1050" b="0" i="0">
                  <a:latin typeface="Cambria Math" panose="02040503050406030204" pitchFamily="18" charset="0"/>
                </a:rPr>
                <a:t>_(𝑡=1)^𝑇▒(</a:t>
              </a:r>
              <a:r>
                <a:rPr lang="es-MX" sz="1050" i="0">
                  <a:latin typeface="Cambria Math" panose="02040503050406030204" pitchFamily="18" charset="0"/>
                </a:rPr>
                <a:t>𝑁〖</a:t>
              </a:r>
              <a:r>
                <a:rPr lang="es-MX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es-MX" sz="1050" i="0">
                  <a:latin typeface="Cambria Math" panose="02040503050406030204" pitchFamily="18" charset="0"/>
                </a:rPr>
                <a:t>𝐹𝑅𝐴〗_𝑡 </a:t>
              </a:r>
              <a:r>
                <a:rPr lang="es-MX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∆𝑡/</a:t>
              </a:r>
              <a:r>
                <a:rPr lang="es-MX" sz="1050" i="0">
                  <a:latin typeface="Cambria Math" panose="02040503050406030204" pitchFamily="18" charset="0"/>
                </a:rPr>
                <a:t>𝑏𝑎𝑠𝑒+ 𝑠𝑝𝑟𝑒𝑎𝑑) )/((1+𝑟_1 </a:t>
              </a:r>
              <a:r>
                <a:rPr lang="es-MX" sz="1050" b="0" i="0">
                  <a:latin typeface="Cambria Math" panose="02040503050406030204" pitchFamily="18" charset="0"/>
                </a:rPr>
                <a:t> 𝑡/</a:t>
              </a:r>
              <a:r>
                <a:rPr lang="es-MX" sz="1050" i="0">
                  <a:latin typeface="Cambria Math" panose="02040503050406030204" pitchFamily="18" charset="0"/>
                </a:rPr>
                <a:t>𝑏𝑎𝑠𝑒))</a:t>
              </a:r>
              <a:endParaRPr lang="es-CO" sz="1050"/>
            </a:p>
          </xdr:txBody>
        </xdr:sp>
      </mc:Fallback>
    </mc:AlternateContent>
    <xdr:clientData/>
  </xdr:twoCellAnchor>
  <xdr:twoCellAnchor>
    <xdr:from>
      <xdr:col>6</xdr:col>
      <xdr:colOff>424543</xdr:colOff>
      <xdr:row>27</xdr:row>
      <xdr:rowOff>244928</xdr:rowOff>
    </xdr:from>
    <xdr:to>
      <xdr:col>8</xdr:col>
      <xdr:colOff>190619</xdr:colOff>
      <xdr:row>29</xdr:row>
      <xdr:rowOff>176932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29">
              <a:extLst>
                <a:ext uri="{FF2B5EF4-FFF2-40B4-BE49-F238E27FC236}">
                  <a16:creationId xmlns:a16="http://schemas.microsoft.com/office/drawing/2014/main" id="{36BD7D64-BD65-4F35-BA12-F8023BA10378}"/>
                </a:ext>
              </a:extLst>
            </xdr:cNvPr>
            <xdr:cNvSpPr txBox="1"/>
          </xdr:nvSpPr>
          <xdr:spPr>
            <a:xfrm>
              <a:off x="7445829" y="6504214"/>
              <a:ext cx="1899676" cy="432747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𝐹𝑖𝑗𝑎</m:t>
                        </m:r>
                      </m:sub>
                    </m:sSub>
                    <m:r>
                      <a:rPr lang="es-MX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0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000" i="1">
                        <a:latin typeface="Cambria Math" panose="02040503050406030204" pitchFamily="18" charset="0"/>
                      </a:rPr>
                      <m:t>𝑁</m:t>
                    </m:r>
                    <m:nary>
                      <m:naryPr>
                        <m:chr m:val="∑"/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es-MX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00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s-MX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00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11" name="CuadroTexto 29">
              <a:extLst>
                <a:ext uri="{FF2B5EF4-FFF2-40B4-BE49-F238E27FC236}">
                  <a16:creationId xmlns:a16="http://schemas.microsoft.com/office/drawing/2014/main" id="{36BD7D64-BD65-4F35-BA12-F8023BA10378}"/>
                </a:ext>
              </a:extLst>
            </xdr:cNvPr>
            <xdr:cNvSpPr txBox="1"/>
          </xdr:nvSpPr>
          <xdr:spPr>
            <a:xfrm>
              <a:off x="7445829" y="6504214"/>
              <a:ext cx="1899676" cy="432747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</a:rPr>
                <a:t>𝑉</a:t>
              </a:r>
              <a:r>
                <a:rPr lang="es-CO" sz="1000" b="0" i="0">
                  <a:latin typeface="Cambria Math" panose="02040503050406030204" pitchFamily="18" charset="0"/>
                </a:rPr>
                <a:t>_</a:t>
              </a:r>
              <a:r>
                <a:rPr lang="es-MX" sz="1000" b="0" i="0">
                  <a:latin typeface="Cambria Math" panose="02040503050406030204" pitchFamily="18" charset="0"/>
                </a:rPr>
                <a:t>𝐹𝑖𝑗𝑎=</a:t>
              </a:r>
              <a:r>
                <a:rPr lang="es-MX" sz="1000" i="0">
                  <a:latin typeface="Cambria Math" panose="02040503050406030204" pitchFamily="18" charset="0"/>
                </a:rPr>
                <a:t>𝑆</a:t>
              </a:r>
              <a:r>
                <a:rPr lang="es-MX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s-MX" sz="1000" i="0">
                  <a:latin typeface="Cambria Math" panose="02040503050406030204" pitchFamily="18" charset="0"/>
                </a:rPr>
                <a:t>𝑁</a:t>
              </a:r>
              <a:r>
                <a:rPr lang="es-MX" sz="1000" b="0" i="0">
                  <a:latin typeface="Cambria Math" panose="02040503050406030204" pitchFamily="18" charset="0"/>
                </a:rPr>
                <a:t>∑_(𝑡=1)^𝑇▒〖〖𝐹𝐷〗_𝑡+</a:t>
              </a:r>
              <a:r>
                <a:rPr lang="es-MX" sz="1000" i="0">
                  <a:latin typeface="Cambria Math" panose="02040503050406030204" pitchFamily="18" charset="0"/>
                </a:rPr>
                <a:t>𝑁</a:t>
              </a:r>
              <a:r>
                <a:rPr lang="es-MX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</a:t>
              </a:r>
              <a:r>
                <a:rPr lang="es-MX" sz="1000" i="0">
                  <a:latin typeface="Cambria Math" panose="02040503050406030204" pitchFamily="18" charset="0"/>
                </a:rPr>
                <a:t>𝐹𝐷〗_</a:t>
              </a:r>
              <a:r>
                <a:rPr lang="es-MX" sz="1000" b="0" i="0">
                  <a:latin typeface="Cambria Math" panose="02040503050406030204" pitchFamily="18" charset="0"/>
                </a:rPr>
                <a:t>𝑇 〗</a:t>
              </a:r>
              <a:endParaRPr lang="es-CO" sz="1000"/>
            </a:p>
          </xdr:txBody>
        </xdr:sp>
      </mc:Fallback>
    </mc:AlternateContent>
    <xdr:clientData/>
  </xdr:twoCellAnchor>
  <xdr:twoCellAnchor>
    <xdr:from>
      <xdr:col>4</xdr:col>
      <xdr:colOff>179614</xdr:colOff>
      <xdr:row>34</xdr:row>
      <xdr:rowOff>70757</xdr:rowOff>
    </xdr:from>
    <xdr:to>
      <xdr:col>5</xdr:col>
      <xdr:colOff>680356</xdr:colOff>
      <xdr:row>36</xdr:row>
      <xdr:rowOff>65315</xdr:rowOff>
    </xdr:to>
    <xdr:sp macro="" textlink="">
      <xdr:nvSpPr>
        <xdr:cNvPr id="12" name="4 Marcador de contenido">
          <a:extLst>
            <a:ext uri="{FF2B5EF4-FFF2-40B4-BE49-F238E27FC236}">
              <a16:creationId xmlns:a16="http://schemas.microsoft.com/office/drawing/2014/main" id="{3DD4D160-1CA2-4840-85CD-245E28950839}"/>
            </a:ext>
          </a:extLst>
        </xdr:cNvPr>
        <xdr:cNvSpPr txBox="1">
          <a:spLocks/>
        </xdr:cNvSpPr>
      </xdr:nvSpPr>
      <xdr:spPr>
        <a:xfrm>
          <a:off x="4713514" y="8082643"/>
          <a:ext cx="1856013" cy="424543"/>
        </a:xfrm>
        <a:prstGeom prst="rect">
          <a:avLst/>
        </a:prstGeom>
        <a:solidFill>
          <a:srgbClr val="D8EBD1"/>
        </a:solidFill>
        <a:ln w="25400" cap="flat" cmpd="sng" algn="ctr">
          <a:noFill/>
          <a:prstDash val="soli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="horz" wrap="square" lIns="68580" tIns="34290" rIns="68580" bIns="34290" rtlCol="0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lnSpc>
              <a:spcPct val="150000"/>
            </a:lnSpc>
            <a:spcBef>
              <a:spcPts val="1000"/>
            </a:spcBef>
            <a:buNone/>
          </a:pP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</a:t>
          </a:r>
          <a:r>
            <a:rPr lang="es-CO" sz="1200" b="1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swap</a:t>
          </a: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 </a:t>
          </a:r>
          <a:r>
            <a:rPr lang="es-CO" sz="12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CO" sz="1200" kern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 </a:t>
          </a:r>
          <a:r>
            <a:rPr lang="es-CO" sz="12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</a:t>
          </a:r>
          <a:r>
            <a:rPr lang="es-CO" sz="1200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fija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s-CO" sz="1200" baseline="-25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968828</xdr:colOff>
      <xdr:row>49</xdr:row>
      <xdr:rowOff>141515</xdr:rowOff>
    </xdr:from>
    <xdr:to>
      <xdr:col>7</xdr:col>
      <xdr:colOff>729341</xdr:colOff>
      <xdr:row>52</xdr:row>
      <xdr:rowOff>27215</xdr:rowOff>
    </xdr:to>
    <xdr:sp macro="" textlink="">
      <xdr:nvSpPr>
        <xdr:cNvPr id="13" name="4 Marcador de contenido">
          <a:extLst>
            <a:ext uri="{FF2B5EF4-FFF2-40B4-BE49-F238E27FC236}">
              <a16:creationId xmlns:a16="http://schemas.microsoft.com/office/drawing/2014/main" id="{25241FDB-EB49-4812-9B55-A4D93E4ED64E}"/>
            </a:ext>
          </a:extLst>
        </xdr:cNvPr>
        <xdr:cNvSpPr txBox="1">
          <a:spLocks/>
        </xdr:cNvSpPr>
      </xdr:nvSpPr>
      <xdr:spPr>
        <a:xfrm>
          <a:off x="7217228" y="11430001"/>
          <a:ext cx="2215242" cy="424543"/>
        </a:xfrm>
        <a:prstGeom prst="rect">
          <a:avLst/>
        </a:prstGeom>
        <a:noFill/>
        <a:ln w="25400" cap="flat" cmpd="sng" algn="ctr">
          <a:noFill/>
          <a:prstDash val="soli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="horz" wrap="square" lIns="68580" tIns="34290" rIns="68580" bIns="34290" rtlCol="0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lnSpc>
              <a:spcPct val="150000"/>
            </a:lnSpc>
            <a:spcBef>
              <a:spcPts val="1000"/>
            </a:spcBef>
            <a:buNone/>
          </a:pP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</a:t>
          </a:r>
          <a:r>
            <a:rPr lang="es-CO" sz="1200" b="1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swap</a:t>
          </a: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 </a:t>
          </a:r>
          <a:r>
            <a:rPr lang="es-CO" sz="12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</a:t>
          </a:r>
          <a:r>
            <a:rPr lang="es-CO" sz="1200" kern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 </a:t>
          </a:r>
          <a:r>
            <a:rPr lang="es-CO" sz="1200" kern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</a:t>
          </a:r>
          <a:r>
            <a:rPr lang="es-CO" sz="1200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fija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endParaRPr lang="es-CO" sz="1200" baseline="-25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oneCellAnchor>
    <xdr:from>
      <xdr:col>4</xdr:col>
      <xdr:colOff>451756</xdr:colOff>
      <xdr:row>18</xdr:row>
      <xdr:rowOff>242206</xdr:rowOff>
    </xdr:from>
    <xdr:ext cx="66755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F2A21A5-A2D1-461F-8B80-D1B7FD89D252}"/>
                </a:ext>
              </a:extLst>
            </xdr:cNvPr>
            <xdr:cNvSpPr txBox="1"/>
          </xdr:nvSpPr>
          <xdr:spPr>
            <a:xfrm>
              <a:off x="4985656" y="4248149"/>
              <a:ext cx="667555" cy="31803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𝐹𝑅𝐴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𝑏𝑎𝑠𝑒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F2A21A5-A2D1-461F-8B80-D1B7FD89D252}"/>
                </a:ext>
              </a:extLst>
            </xdr:cNvPr>
            <xdr:cNvSpPr txBox="1"/>
          </xdr:nvSpPr>
          <xdr:spPr>
            <a:xfrm>
              <a:off x="4985656" y="4248149"/>
              <a:ext cx="667555" cy="31803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𝐹𝑅𝐴</a:t>
              </a:r>
              <a:r>
                <a:rPr lang="es-CO" sz="1100" b="0" i="0">
                  <a:latin typeface="Cambria Math" panose="02040503050406030204" pitchFamily="18" charset="0"/>
                </a:rPr>
                <a:t>〗_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∆𝑡/𝑏𝑎𝑠𝑒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36</xdr:row>
      <xdr:rowOff>185058</xdr:rowOff>
    </xdr:from>
    <xdr:to>
      <xdr:col>10</xdr:col>
      <xdr:colOff>322843</xdr:colOff>
      <xdr:row>38</xdr:row>
      <xdr:rowOff>165838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15">
              <a:extLst>
                <a:ext uri="{FF2B5EF4-FFF2-40B4-BE49-F238E27FC236}">
                  <a16:creationId xmlns:a16="http://schemas.microsoft.com/office/drawing/2014/main" id="{FE21C1CB-1226-40F6-8F32-59190790A3D3}"/>
                </a:ext>
              </a:extLst>
            </xdr:cNvPr>
            <xdr:cNvSpPr txBox="1"/>
          </xdr:nvSpPr>
          <xdr:spPr>
            <a:xfrm>
              <a:off x="7407729" y="9519558"/>
              <a:ext cx="2587071" cy="51418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𝐹𝑅𝐴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MX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𝑠𝑝𝑟𝑒𝑎𝑑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 ×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4" name="CuadroTexto 15">
              <a:extLst>
                <a:ext uri="{FF2B5EF4-FFF2-40B4-BE49-F238E27FC236}">
                  <a16:creationId xmlns:a16="http://schemas.microsoft.com/office/drawing/2014/main" id="{FE21C1CB-1226-40F6-8F32-59190790A3D3}"/>
                </a:ext>
              </a:extLst>
            </xdr:cNvPr>
            <xdr:cNvSpPr txBox="1"/>
          </xdr:nvSpPr>
          <xdr:spPr>
            <a:xfrm>
              <a:off x="7407729" y="9519558"/>
              <a:ext cx="2587071" cy="514180"/>
            </a:xfrm>
            <a:prstGeom prst="rect">
              <a:avLst/>
            </a:prstGeom>
            <a:solidFill>
              <a:schemeClr val="accent4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b="0" i="0">
                  <a:latin typeface="Cambria Math" panose="02040503050406030204" pitchFamily="18" charset="0"/>
                </a:rPr>
                <a:t>=(∑_(𝑡=1)^𝑇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▒〖〖</a:t>
              </a:r>
              <a:r>
                <a:rPr lang="es-MX" sz="1200" b="0" i="0">
                  <a:latin typeface="Cambria Math" panose="02040503050406030204" pitchFamily="18" charset="0"/>
                </a:rPr>
                <a:t>(𝐹𝑅𝐴〗_𝑡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∆𝑡/</a:t>
              </a:r>
              <a:r>
                <a:rPr lang="es-MX" sz="1200" i="0">
                  <a:latin typeface="Cambria Math" panose="02040503050406030204" pitchFamily="18" charset="0"/>
                </a:rPr>
                <a:t>𝑏𝑎𝑠𝑒</a:t>
              </a:r>
              <a:r>
                <a:rPr lang="es-MX" sz="1200" b="0" i="0">
                  <a:latin typeface="Cambria Math" panose="02040503050406030204" pitchFamily="18" charset="0"/>
                </a:rPr>
                <a:t>+𝑠𝑝𝑟𝑒𝑎𝑑) ×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〖𝐹𝐷〗_𝑡 〗)/(∑_(</a:t>
              </a:r>
              <a:r>
                <a:rPr lang="es-MX" sz="1200" b="0" i="0">
                  <a:latin typeface="Cambria Math" panose="02040503050406030204" pitchFamily="18" charset="0"/>
                </a:rPr>
                <a:t>𝑡=1)^𝑇▒〖𝐹𝐷〗_𝑡 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5</xdr:col>
      <xdr:colOff>195943</xdr:colOff>
      <xdr:row>35</xdr:row>
      <xdr:rowOff>228599</xdr:rowOff>
    </xdr:from>
    <xdr:to>
      <xdr:col>6</xdr:col>
      <xdr:colOff>97490</xdr:colOff>
      <xdr:row>36</xdr:row>
      <xdr:rowOff>255815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4">
              <a:extLst>
                <a:ext uri="{FF2B5EF4-FFF2-40B4-BE49-F238E27FC236}">
                  <a16:creationId xmlns:a16="http://schemas.microsoft.com/office/drawing/2014/main" id="{107E3EFC-3DB6-4498-BB5B-15A4F0C7D16D}"/>
                </a:ext>
              </a:extLst>
            </xdr:cNvPr>
            <xdr:cNvSpPr txBox="1"/>
          </xdr:nvSpPr>
          <xdr:spPr>
            <a:xfrm>
              <a:off x="5012872" y="9563099"/>
              <a:ext cx="1033661" cy="2939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200" b="1" i="1">
                            <a:latin typeface="Cambria Math" panose="02040503050406030204" pitchFamily="18" charset="0"/>
                          </a:rPr>
                          <m:t>𝑺𝒊</m:t>
                        </m:r>
                        <m:r>
                          <a:rPr lang="es-MX" sz="1200" b="1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MX" sz="1200" b="1" i="1">
                            <a:latin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s-MX" sz="1200" b="1" i="1">
                            <a:latin typeface="Cambria Math" panose="02040503050406030204" pitchFamily="18" charset="0"/>
                          </a:rPr>
                          <m:t>𝒔𝒘𝒂𝒑</m:t>
                        </m:r>
                      </m:sub>
                    </m:sSub>
                    <m:r>
                      <a:rPr lang="es-MX" sz="12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1" i="1">
                        <a:latin typeface="Cambria Math" panose="02040503050406030204" pitchFamily="18" charset="0"/>
                      </a:rPr>
                      <m:t>𝟎</m:t>
                    </m:r>
                  </m:oMath>
                </m:oMathPara>
              </a14:m>
              <a:endParaRPr lang="es-CO" sz="1200" b="1"/>
            </a:p>
          </xdr:txBody>
        </xdr:sp>
      </mc:Choice>
      <mc:Fallback xmlns="">
        <xdr:sp macro="" textlink="">
          <xdr:nvSpPr>
            <xdr:cNvPr id="5" name="CuadroTexto 14">
              <a:extLst>
                <a:ext uri="{FF2B5EF4-FFF2-40B4-BE49-F238E27FC236}">
                  <a16:creationId xmlns:a16="http://schemas.microsoft.com/office/drawing/2014/main" id="{107E3EFC-3DB6-4498-BB5B-15A4F0C7D16D}"/>
                </a:ext>
              </a:extLst>
            </xdr:cNvPr>
            <xdr:cNvSpPr txBox="1"/>
          </xdr:nvSpPr>
          <xdr:spPr>
            <a:xfrm>
              <a:off x="5012872" y="9563099"/>
              <a:ext cx="1033661" cy="2939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CO" sz="1200" b="1" i="0">
                  <a:latin typeface="Cambria Math" panose="02040503050406030204" pitchFamily="18" charset="0"/>
                </a:rPr>
                <a:t>〖</a:t>
              </a:r>
              <a:r>
                <a:rPr lang="es-MX" sz="1200" b="1" i="0">
                  <a:latin typeface="Cambria Math" panose="02040503050406030204" pitchFamily="18" charset="0"/>
                </a:rPr>
                <a:t> 𝑺𝒊 𝑽</a:t>
              </a:r>
              <a:r>
                <a:rPr lang="es-CO" sz="1200" b="1" i="0">
                  <a:latin typeface="Cambria Math" panose="02040503050406030204" pitchFamily="18" charset="0"/>
                </a:rPr>
                <a:t>〗_</a:t>
              </a:r>
              <a:r>
                <a:rPr lang="es-MX" sz="1200" b="1" i="0">
                  <a:latin typeface="Cambria Math" panose="02040503050406030204" pitchFamily="18" charset="0"/>
                </a:rPr>
                <a:t>𝒔𝒘𝒂𝒑=𝟎</a:t>
              </a:r>
              <a:endParaRPr lang="es-CO" sz="1200" b="1"/>
            </a:p>
          </xdr:txBody>
        </xdr:sp>
      </mc:Fallback>
    </mc:AlternateContent>
    <xdr:clientData/>
  </xdr:twoCellAnchor>
  <xdr:twoCellAnchor>
    <xdr:from>
      <xdr:col>7</xdr:col>
      <xdr:colOff>620486</xdr:colOff>
      <xdr:row>39</xdr:row>
      <xdr:rowOff>119743</xdr:rowOff>
    </xdr:from>
    <xdr:to>
      <xdr:col>10</xdr:col>
      <xdr:colOff>27214</xdr:colOff>
      <xdr:row>41</xdr:row>
      <xdr:rowOff>164151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16">
              <a:extLst>
                <a:ext uri="{FF2B5EF4-FFF2-40B4-BE49-F238E27FC236}">
                  <a16:creationId xmlns:a16="http://schemas.microsoft.com/office/drawing/2014/main" id="{EF46D6FF-F89F-4EB5-85D4-D773FCD6826F}"/>
                </a:ext>
              </a:extLst>
            </xdr:cNvPr>
            <xdr:cNvSpPr txBox="1"/>
          </xdr:nvSpPr>
          <xdr:spPr>
            <a:xfrm>
              <a:off x="7892143" y="10433957"/>
              <a:ext cx="1807028" cy="403637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e>
                        </m:d>
                      </m:num>
                      <m:den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𝑠𝑝𝑟𝑒𝑎𝑑</m:t>
                    </m:r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7" name="CuadroTexto 16">
              <a:extLst>
                <a:ext uri="{FF2B5EF4-FFF2-40B4-BE49-F238E27FC236}">
                  <a16:creationId xmlns:a16="http://schemas.microsoft.com/office/drawing/2014/main" id="{EF46D6FF-F89F-4EB5-85D4-D773FCD6826F}"/>
                </a:ext>
              </a:extLst>
            </xdr:cNvPr>
            <xdr:cNvSpPr txBox="1"/>
          </xdr:nvSpPr>
          <xdr:spPr>
            <a:xfrm>
              <a:off x="7892143" y="10433957"/>
              <a:ext cx="1807028" cy="403637"/>
            </a:xfrm>
            <a:prstGeom prst="rect">
              <a:avLst/>
            </a:prstGeom>
            <a:solidFill>
              <a:schemeClr val="tx2">
                <a:lumMod val="20000"/>
                <a:lumOff val="80000"/>
              </a:schemeClr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b="0" i="0">
                  <a:latin typeface="Cambria Math" panose="02040503050406030204" pitchFamily="18" charset="0"/>
                </a:rPr>
                <a:t>=((</a:t>
              </a:r>
              <a:r>
                <a:rPr lang="es-MX" sz="1200" i="0">
                  <a:latin typeface="Cambria Math" panose="02040503050406030204" pitchFamily="18" charset="0"/>
                </a:rPr>
                <a:t>1</a:t>
              </a:r>
              <a:r>
                <a:rPr lang="es-MX" sz="1200" b="0" i="0">
                  <a:latin typeface="Cambria Math" panose="02040503050406030204" pitchFamily="18" charset="0"/>
                </a:rPr>
                <a:t>−〖</a:t>
              </a:r>
              <a:r>
                <a:rPr lang="es-MX" sz="1200" i="0">
                  <a:latin typeface="Cambria Math" panose="02040503050406030204" pitchFamily="18" charset="0"/>
                </a:rPr>
                <a:t>𝐹𝐷〗_𝑇 )</a:t>
              </a:r>
              <a:r>
                <a:rPr lang="es-MX" sz="1200" b="0" i="0">
                  <a:latin typeface="Cambria Math" panose="02040503050406030204" pitchFamily="18" charset="0"/>
                </a:rPr>
                <a:t>)/(∑_(𝑡=1)^𝑇▒〖𝐹𝐷〗_𝑡 )+𝑠𝑝𝑟𝑒𝑎𝑑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3</xdr:col>
      <xdr:colOff>114301</xdr:colOff>
      <xdr:row>16</xdr:row>
      <xdr:rowOff>206829</xdr:rowOff>
    </xdr:from>
    <xdr:to>
      <xdr:col>4</xdr:col>
      <xdr:colOff>1175657</xdr:colOff>
      <xdr:row>19</xdr:row>
      <xdr:rowOff>1251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53">
              <a:extLst>
                <a:ext uri="{FF2B5EF4-FFF2-40B4-BE49-F238E27FC236}">
                  <a16:creationId xmlns:a16="http://schemas.microsoft.com/office/drawing/2014/main" id="{84540CE1-B168-4D00-BEC3-6E478AFFE838}"/>
                </a:ext>
              </a:extLst>
            </xdr:cNvPr>
            <xdr:cNvSpPr txBox="1"/>
          </xdr:nvSpPr>
          <xdr:spPr>
            <a:xfrm>
              <a:off x="2694215" y="4474029"/>
              <a:ext cx="2090056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num>
                          <m:den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den>
                        </m:f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num>
                      <m:den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9" name="CuadroTexto 53">
              <a:extLst>
                <a:ext uri="{FF2B5EF4-FFF2-40B4-BE49-F238E27FC236}">
                  <a16:creationId xmlns:a16="http://schemas.microsoft.com/office/drawing/2014/main" id="{84540CE1-B168-4D00-BEC3-6E478AFFE838}"/>
                </a:ext>
              </a:extLst>
            </xdr:cNvPr>
            <xdr:cNvSpPr txBox="1"/>
          </xdr:nvSpPr>
          <xdr:spPr>
            <a:xfrm>
              <a:off x="2694215" y="4474029"/>
              <a:ext cx="2090056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𝑟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12=((1+𝑟_2  𝑡_2/𝑏𝑎𝑠𝑒)/(1+𝑟_1  𝑡_1/𝑏𝑎𝑠𝑒)−1)  𝑏𝑎𝑠𝑒/(𝑡_2−𝑡_1 )</a:t>
              </a:r>
              <a:endParaRPr lang="es-CO" sz="1200"/>
            </a:p>
          </xdr:txBody>
        </xdr:sp>
      </mc:Fallback>
    </mc:AlternateContent>
    <xdr:clientData/>
  </xdr:twoCellAnchor>
  <xdr:oneCellAnchor>
    <xdr:from>
      <xdr:col>5</xdr:col>
      <xdr:colOff>544285</xdr:colOff>
      <xdr:row>17</xdr:row>
      <xdr:rowOff>152399</xdr:rowOff>
    </xdr:from>
    <xdr:ext cx="667555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64032E1-1B7F-4946-9C46-6C63F79F5556}"/>
                </a:ext>
              </a:extLst>
            </xdr:cNvPr>
            <xdr:cNvSpPr txBox="1"/>
          </xdr:nvSpPr>
          <xdr:spPr>
            <a:xfrm>
              <a:off x="5361214" y="4686299"/>
              <a:ext cx="667555" cy="31803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𝐹𝑅𝐴</m:t>
                        </m:r>
                      </m:e>
                      <m:sub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f>
                      <m:fPr>
                        <m:ctrlP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num>
                      <m:den>
                        <m:r>
                          <a:rPr lang="es-MX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𝑏𝑎𝑠𝑒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A64032E1-1B7F-4946-9C46-6C63F79F5556}"/>
                </a:ext>
              </a:extLst>
            </xdr:cNvPr>
            <xdr:cNvSpPr txBox="1"/>
          </xdr:nvSpPr>
          <xdr:spPr>
            <a:xfrm>
              <a:off x="5361214" y="4686299"/>
              <a:ext cx="667555" cy="31803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MX" sz="1100" b="0" i="0">
                  <a:latin typeface="Cambria Math" panose="02040503050406030204" pitchFamily="18" charset="0"/>
                </a:rPr>
                <a:t>𝐹𝑅𝐴</a:t>
              </a:r>
              <a:r>
                <a:rPr lang="es-CO" sz="1100" b="0" i="0">
                  <a:latin typeface="Cambria Math" panose="02040503050406030204" pitchFamily="18" charset="0"/>
                </a:rPr>
                <a:t>〗_</a:t>
              </a:r>
              <a:r>
                <a:rPr lang="es-MX" sz="1100" b="0" i="0">
                  <a:latin typeface="Cambria Math" panose="02040503050406030204" pitchFamily="18" charset="0"/>
                </a:rPr>
                <a:t>𝑡</a:t>
              </a:r>
              <a:r>
                <a:rPr lang="es-MX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MX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∆𝑡/𝑏𝑎𝑠𝑒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6</xdr:col>
      <xdr:colOff>283028</xdr:colOff>
      <xdr:row>23</xdr:row>
      <xdr:rowOff>217714</xdr:rowOff>
    </xdr:from>
    <xdr:to>
      <xdr:col>9</xdr:col>
      <xdr:colOff>13170</xdr:colOff>
      <xdr:row>26</xdr:row>
      <xdr:rowOff>39707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2B9E5E9B-0E6A-4821-AA91-16622AE4AD86}"/>
                </a:ext>
              </a:extLst>
            </xdr:cNvPr>
            <xdr:cNvSpPr/>
          </xdr:nvSpPr>
          <xdr:spPr>
            <a:xfrm>
              <a:off x="7500257" y="6351814"/>
              <a:ext cx="2663842" cy="622093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05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05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</m:sub>
                    </m:sSub>
                    <m:r>
                      <a:rPr lang="es-MX" sz="1050" i="1"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es-MX" sz="105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05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05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s-MX" sz="105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sSub>
                              <m:sSub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×(</m:t>
                                </m:r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𝐹𝑅𝐴</m:t>
                                </m:r>
                              </m:e>
                              <m:sub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MX" sz="105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+ </m:t>
                            </m:r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𝑠𝑝𝑟𝑒𝑎𝑑</m:t>
                            </m:r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) </m:t>
                            </m:r>
                          </m:num>
                          <m:den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(1+</m:t>
                            </m:r>
                            <m:sSub>
                              <m:sSub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05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05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05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05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s-CO" sz="1050"/>
            </a:p>
          </xdr:txBody>
        </xdr:sp>
      </mc:Choice>
      <mc:Fallback xmlns="">
        <xdr:sp macro="" textlink="">
          <xdr:nvSpPr>
            <xdr:cNvPr id="11" name="Rectángulo 10">
              <a:extLst>
                <a:ext uri="{FF2B5EF4-FFF2-40B4-BE49-F238E27FC236}">
                  <a16:creationId xmlns:a16="http://schemas.microsoft.com/office/drawing/2014/main" id="{2B9E5E9B-0E6A-4821-AA91-16622AE4AD86}"/>
                </a:ext>
              </a:extLst>
            </xdr:cNvPr>
            <xdr:cNvSpPr/>
          </xdr:nvSpPr>
          <xdr:spPr>
            <a:xfrm>
              <a:off x="7500257" y="6351814"/>
              <a:ext cx="2663842" cy="622093"/>
            </a:xfrm>
            <a:prstGeom prst="rect">
              <a:avLst/>
            </a:prstGeom>
            <a:solidFill>
              <a:srgbClr val="F9F8D8"/>
            </a:solidFill>
          </xdr:spPr>
          <xdr:txBody>
            <a:bodyPr wrap="square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50" i="0">
                  <a:latin typeface="Cambria Math" panose="02040503050406030204" pitchFamily="18" charset="0"/>
                </a:rPr>
                <a:t>𝑉</a:t>
              </a:r>
              <a:r>
                <a:rPr lang="es-CO" sz="1050" i="0">
                  <a:latin typeface="Cambria Math" panose="02040503050406030204" pitchFamily="18" charset="0"/>
                </a:rPr>
                <a:t>_</a:t>
              </a:r>
              <a:r>
                <a:rPr lang="es-MX" sz="1050" b="0" i="0">
                  <a:latin typeface="Cambria Math" panose="02040503050406030204" pitchFamily="18" charset="0"/>
                </a:rPr>
                <a:t>𝑣𝑎𝑟𝑖𝑎𝑏𝑙𝑒</a:t>
              </a:r>
              <a:r>
                <a:rPr lang="es-MX" sz="1050" i="0">
                  <a:latin typeface="Cambria Math" panose="02040503050406030204" pitchFamily="18" charset="0"/>
                </a:rPr>
                <a:t>=∑</a:t>
              </a:r>
              <a:r>
                <a:rPr lang="es-MX" sz="1050" b="0" i="0">
                  <a:latin typeface="Cambria Math" panose="02040503050406030204" pitchFamily="18" charset="0"/>
                </a:rPr>
                <a:t>_(𝑡=1)^𝑇▒(</a:t>
              </a:r>
              <a:r>
                <a:rPr lang="es-MX" sz="1050" i="0">
                  <a:latin typeface="Cambria Math" panose="02040503050406030204" pitchFamily="18" charset="0"/>
                </a:rPr>
                <a:t>𝑁〖</a:t>
              </a:r>
              <a:r>
                <a:rPr lang="es-MX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×(</a:t>
              </a:r>
              <a:r>
                <a:rPr lang="es-MX" sz="1050" i="0">
                  <a:latin typeface="Cambria Math" panose="02040503050406030204" pitchFamily="18" charset="0"/>
                </a:rPr>
                <a:t>𝐹𝑅𝐴〗_𝑡 </a:t>
              </a:r>
              <a:r>
                <a:rPr lang="es-MX" sz="1050" i="0">
                  <a:latin typeface="Cambria Math" panose="02040503050406030204" pitchFamily="18" charset="0"/>
                  <a:ea typeface="Cambria Math" panose="02040503050406030204" pitchFamily="18" charset="0"/>
                </a:rPr>
                <a:t> ∆𝑡/</a:t>
              </a:r>
              <a:r>
                <a:rPr lang="es-MX" sz="1050" i="0">
                  <a:latin typeface="Cambria Math" panose="02040503050406030204" pitchFamily="18" charset="0"/>
                </a:rPr>
                <a:t>𝑏𝑎𝑠𝑒+ 𝑠𝑝𝑟𝑒𝑎𝑑) )/((1+𝑟_1 </a:t>
              </a:r>
              <a:r>
                <a:rPr lang="es-MX" sz="1050" b="0" i="0">
                  <a:latin typeface="Cambria Math" panose="02040503050406030204" pitchFamily="18" charset="0"/>
                </a:rPr>
                <a:t> 𝑡/</a:t>
              </a:r>
              <a:r>
                <a:rPr lang="es-MX" sz="1050" i="0">
                  <a:latin typeface="Cambria Math" panose="02040503050406030204" pitchFamily="18" charset="0"/>
                </a:rPr>
                <a:t>𝑏𝑎𝑠𝑒))</a:t>
              </a:r>
              <a:endParaRPr lang="es-CO" sz="1050"/>
            </a:p>
          </xdr:txBody>
        </xdr:sp>
      </mc:Fallback>
    </mc:AlternateContent>
    <xdr:clientData/>
  </xdr:twoCellAnchor>
  <xdr:twoCellAnchor>
    <xdr:from>
      <xdr:col>6</xdr:col>
      <xdr:colOff>636815</xdr:colOff>
      <xdr:row>21</xdr:row>
      <xdr:rowOff>152400</xdr:rowOff>
    </xdr:from>
    <xdr:to>
      <xdr:col>8</xdr:col>
      <xdr:colOff>375676</xdr:colOff>
      <xdr:row>23</xdr:row>
      <xdr:rowOff>51746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29">
              <a:extLst>
                <a:ext uri="{FF2B5EF4-FFF2-40B4-BE49-F238E27FC236}">
                  <a16:creationId xmlns:a16="http://schemas.microsoft.com/office/drawing/2014/main" id="{F602D2AC-86CB-4E14-8EC7-671AD8D9FA09}"/>
                </a:ext>
              </a:extLst>
            </xdr:cNvPr>
            <xdr:cNvSpPr txBox="1"/>
          </xdr:nvSpPr>
          <xdr:spPr>
            <a:xfrm>
              <a:off x="7854044" y="5753100"/>
              <a:ext cx="1910561" cy="432746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𝐹𝑖𝑗𝑎</m:t>
                        </m:r>
                      </m:sub>
                    </m:sSub>
                    <m:r>
                      <a:rPr lang="es-MX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0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000" i="1">
                        <a:latin typeface="Cambria Math" panose="02040503050406030204" pitchFamily="18" charset="0"/>
                      </a:rPr>
                      <m:t>𝑁</m:t>
                    </m:r>
                    <m:nary>
                      <m:naryPr>
                        <m:chr m:val="∑"/>
                        <m:ctrlPr>
                          <a:rPr lang="es-MX" sz="10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0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es-MX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  <m:r>
                          <a:rPr lang="es-MX" sz="10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000" i="1">
                            <a:latin typeface="Cambria Math" panose="02040503050406030204" pitchFamily="18" charset="0"/>
                          </a:rPr>
                          <m:t>𝑁</m:t>
                        </m:r>
                        <m:r>
                          <a:rPr lang="es-MX" sz="10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sSub>
                          <m:sSubPr>
                            <m:ctrlPr>
                              <a:rPr lang="es-MX" sz="10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00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0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000"/>
            </a:p>
          </xdr:txBody>
        </xdr:sp>
      </mc:Choice>
      <mc:Fallback xmlns="">
        <xdr:sp macro="" textlink="">
          <xdr:nvSpPr>
            <xdr:cNvPr id="12" name="CuadroTexto 29">
              <a:extLst>
                <a:ext uri="{FF2B5EF4-FFF2-40B4-BE49-F238E27FC236}">
                  <a16:creationId xmlns:a16="http://schemas.microsoft.com/office/drawing/2014/main" id="{F602D2AC-86CB-4E14-8EC7-671AD8D9FA09}"/>
                </a:ext>
              </a:extLst>
            </xdr:cNvPr>
            <xdr:cNvSpPr txBox="1"/>
          </xdr:nvSpPr>
          <xdr:spPr>
            <a:xfrm>
              <a:off x="7854044" y="5753100"/>
              <a:ext cx="1910561" cy="432746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000" b="0" i="0">
                  <a:latin typeface="Cambria Math" panose="02040503050406030204" pitchFamily="18" charset="0"/>
                </a:rPr>
                <a:t>𝑉</a:t>
              </a:r>
              <a:r>
                <a:rPr lang="es-CO" sz="1000" b="0" i="0">
                  <a:latin typeface="Cambria Math" panose="02040503050406030204" pitchFamily="18" charset="0"/>
                </a:rPr>
                <a:t>_</a:t>
              </a:r>
              <a:r>
                <a:rPr lang="es-MX" sz="1000" b="0" i="0">
                  <a:latin typeface="Cambria Math" panose="02040503050406030204" pitchFamily="18" charset="0"/>
                </a:rPr>
                <a:t>𝐹𝑖𝑗𝑎=</a:t>
              </a:r>
              <a:r>
                <a:rPr lang="es-MX" sz="1000" i="0">
                  <a:latin typeface="Cambria Math" panose="02040503050406030204" pitchFamily="18" charset="0"/>
                </a:rPr>
                <a:t>𝑆</a:t>
              </a:r>
              <a:r>
                <a:rPr lang="es-MX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s-MX" sz="1000" i="0">
                  <a:latin typeface="Cambria Math" panose="02040503050406030204" pitchFamily="18" charset="0"/>
                </a:rPr>
                <a:t>𝑁</a:t>
              </a:r>
              <a:r>
                <a:rPr lang="es-MX" sz="1000" b="0" i="0">
                  <a:latin typeface="Cambria Math" panose="02040503050406030204" pitchFamily="18" charset="0"/>
                </a:rPr>
                <a:t>∑_(𝑡=1)^𝑇▒〖〖𝐹𝐷〗_𝑡+</a:t>
              </a:r>
              <a:r>
                <a:rPr lang="es-MX" sz="1000" i="0">
                  <a:latin typeface="Cambria Math" panose="02040503050406030204" pitchFamily="18" charset="0"/>
                </a:rPr>
                <a:t>𝑁</a:t>
              </a:r>
              <a:r>
                <a:rPr lang="es-MX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×〖</a:t>
              </a:r>
              <a:r>
                <a:rPr lang="es-MX" sz="1000" i="0">
                  <a:latin typeface="Cambria Math" panose="02040503050406030204" pitchFamily="18" charset="0"/>
                </a:rPr>
                <a:t>𝐹𝐷〗_</a:t>
              </a:r>
              <a:r>
                <a:rPr lang="es-MX" sz="1000" b="0" i="0">
                  <a:latin typeface="Cambria Math" panose="02040503050406030204" pitchFamily="18" charset="0"/>
                </a:rPr>
                <a:t>𝑇 〗</a:t>
              </a:r>
              <a:endParaRPr lang="es-CO" sz="1000"/>
            </a:p>
          </xdr:txBody>
        </xdr:sp>
      </mc:Fallback>
    </mc:AlternateContent>
    <xdr:clientData/>
  </xdr:twoCellAnchor>
  <xdr:twoCellAnchor>
    <xdr:from>
      <xdr:col>4</xdr:col>
      <xdr:colOff>391886</xdr:colOff>
      <xdr:row>27</xdr:row>
      <xdr:rowOff>54429</xdr:rowOff>
    </xdr:from>
    <xdr:to>
      <xdr:col>5</xdr:col>
      <xdr:colOff>1094014</xdr:colOff>
      <xdr:row>28</xdr:row>
      <xdr:rowOff>228600</xdr:rowOff>
    </xdr:to>
    <xdr:sp macro="" textlink="">
      <xdr:nvSpPr>
        <xdr:cNvPr id="13" name="4 Marcador de contenido">
          <a:extLst>
            <a:ext uri="{FF2B5EF4-FFF2-40B4-BE49-F238E27FC236}">
              <a16:creationId xmlns:a16="http://schemas.microsoft.com/office/drawing/2014/main" id="{6500ACD8-623C-4F07-9F0F-7DCC4CBFF76C}"/>
            </a:ext>
          </a:extLst>
        </xdr:cNvPr>
        <xdr:cNvSpPr txBox="1">
          <a:spLocks/>
        </xdr:cNvSpPr>
      </xdr:nvSpPr>
      <xdr:spPr>
        <a:xfrm>
          <a:off x="4000500" y="7255329"/>
          <a:ext cx="1910443" cy="440871"/>
        </a:xfrm>
        <a:prstGeom prst="rect">
          <a:avLst/>
        </a:prstGeom>
        <a:solidFill>
          <a:srgbClr val="D8EBD1"/>
        </a:solidFill>
        <a:ln w="25400" cap="flat" cmpd="sng" algn="ctr">
          <a:noFill/>
          <a:prstDash val="solid"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="horz" wrap="square" lIns="68580" tIns="34290" rIns="68580" bIns="34290" rtlCol="0">
          <a:noAutofit/>
        </a:bodyPr>
        <a:lstStyle>
          <a:defPPr>
            <a:defRPr lang="es-CO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>
            <a:lnSpc>
              <a:spcPct val="150000"/>
            </a:lnSpc>
            <a:spcBef>
              <a:spcPts val="1000"/>
            </a:spcBef>
            <a:buNone/>
          </a:pP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</a:t>
          </a:r>
          <a:r>
            <a:rPr lang="es-CO" sz="1200" b="1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swap</a:t>
          </a:r>
          <a:r>
            <a:rPr lang="es-CO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= </a:t>
          </a:r>
          <a:r>
            <a:rPr lang="es-CO" sz="1200" kern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</a:t>
          </a:r>
          <a:r>
            <a:rPr lang="es-CO" sz="1200" baseline="-250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fija</a:t>
          </a:r>
          <a:r>
            <a:rPr lang="es-CO" sz="1200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- </a:t>
          </a:r>
          <a:r>
            <a:rPr lang="es-CO" sz="180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es-CO" sz="1800" kern="12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</a:t>
          </a:r>
          <a:endParaRPr lang="es-CO" sz="1200" baseline="-25000"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1421423</xdr:colOff>
      <xdr:row>29</xdr:row>
      <xdr:rowOff>146539</xdr:rowOff>
    </xdr:from>
    <xdr:to>
      <xdr:col>6</xdr:col>
      <xdr:colOff>487618</xdr:colOff>
      <xdr:row>32</xdr:row>
      <xdr:rowOff>6425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11">
              <a:extLst>
                <a:ext uri="{FF2B5EF4-FFF2-40B4-BE49-F238E27FC236}">
                  <a16:creationId xmlns:a16="http://schemas.microsoft.com/office/drawing/2014/main" id="{AFEB279E-09BF-496B-A5F7-F77194C5A17A}"/>
                </a:ext>
              </a:extLst>
            </xdr:cNvPr>
            <xdr:cNvSpPr txBox="1"/>
          </xdr:nvSpPr>
          <xdr:spPr>
            <a:xfrm>
              <a:off x="4982308" y="7451481"/>
              <a:ext cx="1652598" cy="519309"/>
            </a:xfrm>
            <a:prstGeom prst="rect">
              <a:avLst/>
            </a:prstGeom>
            <a:solidFill>
              <a:srgbClr val="F1EEB5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𝐹𝑖𝑗𝑎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es-MX" sz="1200" i="1">
                        <a:latin typeface="Cambria Math" panose="02040503050406030204" pitchFamily="18" charset="0"/>
                      </a:rPr>
                      <m:t>𝑁</m:t>
                    </m:r>
                    <m:nary>
                      <m:naryPr>
                        <m:chr m:val="∑"/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s-MX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sub>
                        </m:sSub>
                      </m:e>
                    </m:nary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5" name="CuadroTexto 11">
              <a:extLst>
                <a:ext uri="{FF2B5EF4-FFF2-40B4-BE49-F238E27FC236}">
                  <a16:creationId xmlns:a16="http://schemas.microsoft.com/office/drawing/2014/main" id="{AFEB279E-09BF-496B-A5F7-F77194C5A17A}"/>
                </a:ext>
              </a:extLst>
            </xdr:cNvPr>
            <xdr:cNvSpPr txBox="1"/>
          </xdr:nvSpPr>
          <xdr:spPr>
            <a:xfrm>
              <a:off x="4982308" y="7451481"/>
              <a:ext cx="1652598" cy="519309"/>
            </a:xfrm>
            <a:prstGeom prst="rect">
              <a:avLst/>
            </a:prstGeom>
            <a:solidFill>
              <a:srgbClr val="F1EEB5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𝑉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𝐹𝑖𝑗𝑎=</a:t>
              </a:r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s-MX" sz="1200" i="0">
                  <a:latin typeface="Cambria Math" panose="02040503050406030204" pitchFamily="18" charset="0"/>
                </a:rPr>
                <a:t>𝑁</a:t>
              </a:r>
              <a:r>
                <a:rPr lang="es-MX" sz="1200" b="0" i="0">
                  <a:latin typeface="Cambria Math" panose="02040503050406030204" pitchFamily="18" charset="0"/>
                </a:rPr>
                <a:t>∑_(𝑡=1)^𝑇▒〖𝐹𝐷〗_𝑡 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4</xdr:col>
      <xdr:colOff>1421424</xdr:colOff>
      <xdr:row>32</xdr:row>
      <xdr:rowOff>26594</xdr:rowOff>
    </xdr:from>
    <xdr:to>
      <xdr:col>7</xdr:col>
      <xdr:colOff>437957</xdr:colOff>
      <xdr:row>35</xdr:row>
      <xdr:rowOff>27396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23">
              <a:extLst>
                <a:ext uri="{FF2B5EF4-FFF2-40B4-BE49-F238E27FC236}">
                  <a16:creationId xmlns:a16="http://schemas.microsoft.com/office/drawing/2014/main" id="{0640D51A-7B1C-4BC0-9065-519B68B5D38B}"/>
                </a:ext>
              </a:extLst>
            </xdr:cNvPr>
            <xdr:cNvSpPr txBox="1"/>
          </xdr:nvSpPr>
          <xdr:spPr>
            <a:xfrm>
              <a:off x="4982309" y="7990959"/>
              <a:ext cx="2914456" cy="586956"/>
            </a:xfrm>
            <a:prstGeom prst="rect">
              <a:avLst/>
            </a:prstGeom>
            <a:solidFill>
              <a:srgbClr val="F8F6D0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begChr m:val="["/>
                        <m:endChr m:val="]"/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b>
                              <m:sSub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e>
                        </m:d>
                        <m:r>
                          <a:rPr lang="es-MX" sz="120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MX" sz="1200" i="1">
                            <a:latin typeface="Cambria Math" panose="02040503050406030204" pitchFamily="18" charset="0"/>
                          </a:rPr>
                          <m:t>𝑠𝑝𝑟𝑒𝑎𝑑</m:t>
                        </m:r>
                        <m:nary>
                          <m:naryPr>
                            <m:chr m:val="∑"/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e>
                    </m: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6" name="CuadroTexto 23">
              <a:extLst>
                <a:ext uri="{FF2B5EF4-FFF2-40B4-BE49-F238E27FC236}">
                  <a16:creationId xmlns:a16="http://schemas.microsoft.com/office/drawing/2014/main" id="{0640D51A-7B1C-4BC0-9065-519B68B5D38B}"/>
                </a:ext>
              </a:extLst>
            </xdr:cNvPr>
            <xdr:cNvSpPr txBox="1"/>
          </xdr:nvSpPr>
          <xdr:spPr>
            <a:xfrm>
              <a:off x="4982309" y="7990959"/>
              <a:ext cx="2914456" cy="586956"/>
            </a:xfrm>
            <a:prstGeom prst="rect">
              <a:avLst/>
            </a:prstGeom>
            <a:solidFill>
              <a:srgbClr val="F8F6D0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𝑉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𝑣𝑎𝑟𝑖𝑎𝑏𝑙𝑒=𝑁[(</a:t>
              </a:r>
              <a:r>
                <a:rPr lang="es-MX" sz="1200" i="0">
                  <a:latin typeface="Cambria Math" panose="02040503050406030204" pitchFamily="18" charset="0"/>
                </a:rPr>
                <a:t>1−〖𝐹𝐷〗_𝑇 )+𝑠𝑝𝑟𝑒𝑎𝑑∑_(𝑡=1)^𝑇▒〖𝐹𝐷〗_𝑡 ]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4</xdr:col>
      <xdr:colOff>1414095</xdr:colOff>
      <xdr:row>35</xdr:row>
      <xdr:rowOff>43429</xdr:rowOff>
    </xdr:from>
    <xdr:to>
      <xdr:col>6</xdr:col>
      <xdr:colOff>472775</xdr:colOff>
      <xdr:row>36</xdr:row>
      <xdr:rowOff>161191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24">
              <a:extLst>
                <a:ext uri="{FF2B5EF4-FFF2-40B4-BE49-F238E27FC236}">
                  <a16:creationId xmlns:a16="http://schemas.microsoft.com/office/drawing/2014/main" id="{25FF0525-BC65-4CAC-9383-A0AADADABA11}"/>
                </a:ext>
              </a:extLst>
            </xdr:cNvPr>
            <xdr:cNvSpPr txBox="1"/>
          </xdr:nvSpPr>
          <xdr:spPr>
            <a:xfrm>
              <a:off x="4974980" y="8593948"/>
              <a:ext cx="1645083" cy="300935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𝑣𝑎𝑟𝑖𝑎𝑏𝑙𝑒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s-MX" sz="12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MX" sz="1200" i="1">
                            <a:latin typeface="Cambria Math" panose="02040503050406030204" pitchFamily="18" charset="0"/>
                          </a:rPr>
                          <m:t>1−</m:t>
                        </m:r>
                        <m:sSub>
                          <m:sSub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𝐹𝐷</m:t>
                            </m:r>
                          </m:e>
                          <m:sub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7" name="CuadroTexto 24">
              <a:extLst>
                <a:ext uri="{FF2B5EF4-FFF2-40B4-BE49-F238E27FC236}">
                  <a16:creationId xmlns:a16="http://schemas.microsoft.com/office/drawing/2014/main" id="{25FF0525-BC65-4CAC-9383-A0AADADABA11}"/>
                </a:ext>
              </a:extLst>
            </xdr:cNvPr>
            <xdr:cNvSpPr txBox="1"/>
          </xdr:nvSpPr>
          <xdr:spPr>
            <a:xfrm>
              <a:off x="4974980" y="8593948"/>
              <a:ext cx="1645083" cy="300935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lIns="0" tIns="0" rIns="0" bIns="0" rtlCol="0">
              <a:no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𝑉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𝑣𝑎𝑟𝑖𝑎𝑏𝑙𝑒=𝑁</a:t>
              </a:r>
              <a:r>
                <a:rPr lang="es-MX" sz="1200" i="0">
                  <a:latin typeface="Cambria Math" panose="02040503050406030204" pitchFamily="18" charset="0"/>
                </a:rPr>
                <a:t>(1−〖𝐹𝐷〗_𝑇 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4</xdr:col>
      <xdr:colOff>1421422</xdr:colOff>
      <xdr:row>27</xdr:row>
      <xdr:rowOff>65941</xdr:rowOff>
    </xdr:from>
    <xdr:to>
      <xdr:col>7</xdr:col>
      <xdr:colOff>244058</xdr:colOff>
      <xdr:row>29</xdr:row>
      <xdr:rowOff>133179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32">
              <a:extLst>
                <a:ext uri="{FF2B5EF4-FFF2-40B4-BE49-F238E27FC236}">
                  <a16:creationId xmlns:a16="http://schemas.microsoft.com/office/drawing/2014/main" id="{7D97F217-F9F4-46CA-87E4-238331399F67}"/>
                </a:ext>
              </a:extLst>
            </xdr:cNvPr>
            <xdr:cNvSpPr txBox="1"/>
          </xdr:nvSpPr>
          <xdr:spPr>
            <a:xfrm>
              <a:off x="4982307" y="6923941"/>
              <a:ext cx="2720559" cy="514180"/>
            </a:xfrm>
            <a:prstGeom prst="rect">
              <a:avLst/>
            </a:prstGeom>
            <a:solidFill>
              <a:srgbClr val="E5F4DC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𝐹𝑅𝐴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MX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  <m:r>
                                  <a:rPr lang="es-MX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𝑠𝑝𝑟𝑒𝑎𝑑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) ×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9" name="CuadroTexto 32">
              <a:extLst>
                <a:ext uri="{FF2B5EF4-FFF2-40B4-BE49-F238E27FC236}">
                  <a16:creationId xmlns:a16="http://schemas.microsoft.com/office/drawing/2014/main" id="{7D97F217-F9F4-46CA-87E4-238331399F67}"/>
                </a:ext>
              </a:extLst>
            </xdr:cNvPr>
            <xdr:cNvSpPr txBox="1"/>
          </xdr:nvSpPr>
          <xdr:spPr>
            <a:xfrm>
              <a:off x="4982307" y="6923941"/>
              <a:ext cx="2720559" cy="514180"/>
            </a:xfrm>
            <a:prstGeom prst="rect">
              <a:avLst/>
            </a:prstGeom>
            <a:solidFill>
              <a:srgbClr val="E5F4DC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b="0" i="0">
                  <a:latin typeface="Cambria Math" panose="02040503050406030204" pitchFamily="18" charset="0"/>
                </a:rPr>
                <a:t>=(∑_(𝑡=1)^𝑇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▒〖〖</a:t>
              </a:r>
              <a:r>
                <a:rPr lang="es-MX" sz="1200" b="0" i="0">
                  <a:latin typeface="Cambria Math" panose="02040503050406030204" pitchFamily="18" charset="0"/>
                </a:rPr>
                <a:t>(𝐹𝑅𝐴〗_𝑡 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s-MX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∆𝑡/</a:t>
              </a:r>
              <a:r>
                <a:rPr lang="es-MX" sz="1200" i="0">
                  <a:latin typeface="Cambria Math" panose="02040503050406030204" pitchFamily="18" charset="0"/>
                </a:rPr>
                <a:t>𝑏𝑎𝑠𝑒</a:t>
              </a:r>
              <a:r>
                <a:rPr lang="es-MX" sz="1200" b="0" i="0">
                  <a:latin typeface="Cambria Math" panose="02040503050406030204" pitchFamily="18" charset="0"/>
                </a:rPr>
                <a:t>+𝑠𝑝𝑟𝑒𝑎𝑑) ×</a:t>
              </a:r>
              <a:r>
                <a:rPr lang="es-MX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〖𝐹𝐷〗_𝑡 〗)/(∑_(</a:t>
              </a:r>
              <a:r>
                <a:rPr lang="es-MX" sz="1200" b="0" i="0">
                  <a:latin typeface="Cambria Math" panose="02040503050406030204" pitchFamily="18" charset="0"/>
                </a:rPr>
                <a:t>𝑡=1)^𝑇▒〖𝐹𝐷〗_𝑡 )</a:t>
              </a:r>
              <a:endParaRPr lang="es-CO" sz="1200"/>
            </a:p>
          </xdr:txBody>
        </xdr:sp>
      </mc:Fallback>
    </mc:AlternateContent>
    <xdr:clientData/>
  </xdr:twoCellAnchor>
  <xdr:twoCellAnchor>
    <xdr:from>
      <xdr:col>4</xdr:col>
      <xdr:colOff>1421422</xdr:colOff>
      <xdr:row>25</xdr:row>
      <xdr:rowOff>174361</xdr:rowOff>
    </xdr:from>
    <xdr:to>
      <xdr:col>6</xdr:col>
      <xdr:colOff>801938</xdr:colOff>
      <xdr:row>27</xdr:row>
      <xdr:rowOff>50460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33">
              <a:extLst>
                <a:ext uri="{FF2B5EF4-FFF2-40B4-BE49-F238E27FC236}">
                  <a16:creationId xmlns:a16="http://schemas.microsoft.com/office/drawing/2014/main" id="{139AEA23-BE65-4F50-AD52-49E1050B33F5}"/>
                </a:ext>
              </a:extLst>
            </xdr:cNvPr>
            <xdr:cNvSpPr txBox="1"/>
          </xdr:nvSpPr>
          <xdr:spPr>
            <a:xfrm>
              <a:off x="4982307" y="6504823"/>
              <a:ext cx="1966919" cy="403637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20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2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MX" sz="12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MX" sz="12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i="1">
                                    <a:latin typeface="Cambria Math" panose="02040503050406030204" pitchFamily="18" charset="0"/>
                                  </a:rPr>
                                  <m:t>𝑇</m:t>
                                </m:r>
                              </m:sub>
                            </m:sSub>
                          </m:e>
                        </m:d>
                      </m:num>
                      <m:den>
                        <m:nary>
                          <m:naryPr>
                            <m:chr m:val="∑"/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sub>
                          <m:sup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𝐹𝐷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nary>
                      </m:den>
                    </m:f>
                    <m:r>
                      <a:rPr lang="es-MX" sz="1200" b="0" i="0"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s-MX" sz="1200" b="0" i="0">
                        <a:latin typeface="Cambria Math" panose="02040503050406030204" pitchFamily="18" charset="0"/>
                      </a:rPr>
                      <m:t>spread</m:t>
                    </m:r>
                  </m:oMath>
                </m:oMathPara>
              </a14:m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10" name="CuadroTexto 33">
              <a:extLst>
                <a:ext uri="{FF2B5EF4-FFF2-40B4-BE49-F238E27FC236}">
                  <a16:creationId xmlns:a16="http://schemas.microsoft.com/office/drawing/2014/main" id="{139AEA23-BE65-4F50-AD52-49E1050B33F5}"/>
                </a:ext>
              </a:extLst>
            </xdr:cNvPr>
            <xdr:cNvSpPr txBox="1"/>
          </xdr:nvSpPr>
          <xdr:spPr>
            <a:xfrm>
              <a:off x="4982307" y="6504823"/>
              <a:ext cx="1966919" cy="403637"/>
            </a:xfrm>
            <a:prstGeom prst="rect">
              <a:avLst/>
            </a:prstGeom>
            <a:solidFill>
              <a:srgbClr val="C5D6E1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i="0">
                  <a:latin typeface="Cambria Math" panose="02040503050406030204" pitchFamily="18" charset="0"/>
                </a:rPr>
                <a:t>𝑆</a:t>
              </a:r>
              <a:r>
                <a:rPr lang="es-MX" sz="1200" b="0" i="0">
                  <a:latin typeface="Cambria Math" panose="02040503050406030204" pitchFamily="18" charset="0"/>
                </a:rPr>
                <a:t>=((</a:t>
              </a:r>
              <a:r>
                <a:rPr lang="es-MX" sz="1200" i="0">
                  <a:latin typeface="Cambria Math" panose="02040503050406030204" pitchFamily="18" charset="0"/>
                </a:rPr>
                <a:t>1</a:t>
              </a:r>
              <a:r>
                <a:rPr lang="es-MX" sz="1200" b="0" i="0">
                  <a:latin typeface="Cambria Math" panose="02040503050406030204" pitchFamily="18" charset="0"/>
                </a:rPr>
                <a:t>−〖</a:t>
              </a:r>
              <a:r>
                <a:rPr lang="es-MX" sz="1200" i="0">
                  <a:latin typeface="Cambria Math" panose="02040503050406030204" pitchFamily="18" charset="0"/>
                </a:rPr>
                <a:t>𝐹𝐷〗_𝑇 )</a:t>
              </a:r>
              <a:r>
                <a:rPr lang="es-MX" sz="1200" b="0" i="0">
                  <a:latin typeface="Cambria Math" panose="02040503050406030204" pitchFamily="18" charset="0"/>
                </a:rPr>
                <a:t>)/(∑_(𝑡=1)^𝑇▒〖𝐹𝐷〗_𝑡 )+spread</a:t>
              </a:r>
              <a:endParaRPr lang="es-CO" sz="12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3</xdr:col>
      <xdr:colOff>97971</xdr:colOff>
      <xdr:row>16</xdr:row>
      <xdr:rowOff>217715</xdr:rowOff>
    </xdr:from>
    <xdr:to>
      <xdr:col>4</xdr:col>
      <xdr:colOff>1306286</xdr:colOff>
      <xdr:row>19</xdr:row>
      <xdr:rowOff>12137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53">
              <a:extLst>
                <a:ext uri="{FF2B5EF4-FFF2-40B4-BE49-F238E27FC236}">
                  <a16:creationId xmlns:a16="http://schemas.microsoft.com/office/drawing/2014/main" id="{D3F2D3DE-4862-4810-96E2-D61554D0A982}"/>
                </a:ext>
              </a:extLst>
            </xdr:cNvPr>
            <xdr:cNvSpPr txBox="1"/>
          </xdr:nvSpPr>
          <xdr:spPr>
            <a:xfrm>
              <a:off x="2639785" y="4484915"/>
              <a:ext cx="2237015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12</m:t>
                        </m:r>
                      </m:sub>
                    </m:sSub>
                    <m:r>
                      <a:rPr lang="es-MX" sz="12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num>
                          <m:den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sSub>
                              <m:sSub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f>
                              <m:fPr>
                                <m:ctrlP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s-MX" sz="1200" b="0" i="1">
                                        <a:latin typeface="Cambria Math" panose="02040503050406030204" pitchFamily="18" charset="0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es-MX" sz="1200" b="0" i="1">
                                    <a:latin typeface="Cambria Math" panose="02040503050406030204" pitchFamily="18" charset="0"/>
                                  </a:rPr>
                                  <m:t>𝑏𝑎𝑠𝑒</m:t>
                                </m:r>
                              </m:den>
                            </m:f>
                          </m:den>
                        </m:f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−1</m:t>
                        </m:r>
                      </m:e>
                    </m:d>
                    <m:f>
                      <m:fPr>
                        <m:ctrlPr>
                          <a:rPr lang="es-MX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𝑏𝑎𝑠𝑒</m:t>
                        </m:r>
                      </m:num>
                      <m:den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s-MX" sz="12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MX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b>
                            <m:r>
                              <a:rPr lang="es-MX" sz="12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CO" sz="1200"/>
            </a:p>
          </xdr:txBody>
        </xdr:sp>
      </mc:Choice>
      <mc:Fallback xmlns="">
        <xdr:sp macro="" textlink="">
          <xdr:nvSpPr>
            <xdr:cNvPr id="11" name="CuadroTexto 53">
              <a:extLst>
                <a:ext uri="{FF2B5EF4-FFF2-40B4-BE49-F238E27FC236}">
                  <a16:creationId xmlns:a16="http://schemas.microsoft.com/office/drawing/2014/main" id="{D3F2D3DE-4862-4810-96E2-D61554D0A982}"/>
                </a:ext>
              </a:extLst>
            </xdr:cNvPr>
            <xdr:cNvSpPr txBox="1"/>
          </xdr:nvSpPr>
          <xdr:spPr>
            <a:xfrm>
              <a:off x="2639785" y="4484915"/>
              <a:ext cx="2237015" cy="594522"/>
            </a:xfrm>
            <a:prstGeom prst="rect">
              <a:avLst/>
            </a:prstGeom>
            <a:solidFill>
              <a:srgbClr val="E9E9E9"/>
            </a:solidFill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1200" b="0" i="0">
                  <a:latin typeface="Cambria Math" panose="02040503050406030204" pitchFamily="18" charset="0"/>
                </a:rPr>
                <a:t>𝑟</a:t>
              </a:r>
              <a:r>
                <a:rPr lang="es-CO" sz="1200" b="0" i="0">
                  <a:latin typeface="Cambria Math" panose="02040503050406030204" pitchFamily="18" charset="0"/>
                </a:rPr>
                <a:t>_</a:t>
              </a:r>
              <a:r>
                <a:rPr lang="es-MX" sz="1200" b="0" i="0">
                  <a:latin typeface="Cambria Math" panose="02040503050406030204" pitchFamily="18" charset="0"/>
                </a:rPr>
                <a:t>12=((1+𝑟_2  𝑡_2/𝑏𝑎𝑠𝑒)/(1+𝑟_1  𝑡_1/𝑏𝑎𝑠𝑒)−1)  𝑏𝑎𝑠𝑒/(𝑡_2−𝑡_1 )</a:t>
              </a:r>
              <a:endParaRPr lang="es-CO" sz="12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7"/>
  <sheetViews>
    <sheetView showGridLines="0" topLeftCell="A28" zoomScale="175" zoomScaleNormal="175" workbookViewId="0">
      <selection activeCell="D39" sqref="D39"/>
    </sheetView>
  </sheetViews>
  <sheetFormatPr baseColWidth="10" defaultRowHeight="14.25" x14ac:dyDescent="0.25"/>
  <cols>
    <col min="1" max="1" width="4.7109375" style="34" customWidth="1"/>
    <col min="2" max="2" width="19.85546875" style="34" bestFit="1" customWidth="1"/>
    <col min="3" max="3" width="19" style="34" bestFit="1" customWidth="1"/>
    <col min="4" max="4" width="24.42578125" style="34" bestFit="1" customWidth="1"/>
    <col min="5" max="5" width="20.28515625" style="34" bestFit="1" customWidth="1"/>
    <col min="6" max="6" width="17" style="34" bestFit="1" customWidth="1"/>
    <col min="7" max="7" width="20" style="34" customWidth="1"/>
    <col min="8" max="8" width="12.140625" style="34" bestFit="1" customWidth="1"/>
    <col min="9" max="9" width="11.42578125" style="34"/>
    <col min="10" max="10" width="11.85546875" style="34" bestFit="1" customWidth="1"/>
    <col min="11" max="16384" width="11.42578125" style="34"/>
  </cols>
  <sheetData>
    <row r="1" spans="2:7" ht="19.5" customHeight="1" x14ac:dyDescent="0.25">
      <c r="B1" s="1" t="s">
        <v>0</v>
      </c>
      <c r="C1" s="2">
        <v>3.0000000000000001E-3</v>
      </c>
      <c r="D1" s="33" t="s">
        <v>18</v>
      </c>
    </row>
    <row r="2" spans="2:7" ht="19.5" customHeight="1" x14ac:dyDescent="0.25">
      <c r="B2" s="3" t="s">
        <v>1</v>
      </c>
      <c r="C2" s="4" t="s">
        <v>29</v>
      </c>
      <c r="D2" s="45"/>
    </row>
    <row r="3" spans="2:7" ht="19.5" customHeight="1" x14ac:dyDescent="0.25">
      <c r="B3" s="5" t="s">
        <v>3</v>
      </c>
      <c r="C3" s="6">
        <v>10000000</v>
      </c>
      <c r="D3" s="41" t="s">
        <v>19</v>
      </c>
    </row>
    <row r="4" spans="2:7" ht="19.5" customHeight="1" x14ac:dyDescent="0.25">
      <c r="B4" s="7"/>
      <c r="C4" s="8"/>
    </row>
    <row r="5" spans="2:7" ht="19.5" customHeight="1" x14ac:dyDescent="0.25">
      <c r="B5" s="82" t="s">
        <v>27</v>
      </c>
      <c r="C5" s="83">
        <v>360</v>
      </c>
    </row>
    <row r="6" spans="2:7" ht="19.5" customHeight="1" x14ac:dyDescent="0.25">
      <c r="B6" s="93" t="s">
        <v>70</v>
      </c>
      <c r="C6" s="95"/>
      <c r="D6" s="94"/>
    </row>
    <row r="7" spans="2:7" ht="19.5" customHeight="1" x14ac:dyDescent="0.25">
      <c r="B7" s="81" t="s">
        <v>71</v>
      </c>
      <c r="C7" s="62">
        <v>180</v>
      </c>
      <c r="D7" s="41" t="s">
        <v>72</v>
      </c>
    </row>
    <row r="8" spans="2:7" ht="19.5" customHeight="1" x14ac:dyDescent="0.25"/>
    <row r="9" spans="2:7" ht="19.5" customHeight="1" x14ac:dyDescent="0.25">
      <c r="B9" s="93" t="s">
        <v>4</v>
      </c>
      <c r="C9" s="95"/>
      <c r="D9" s="95"/>
      <c r="E9" s="94"/>
      <c r="F9" s="10"/>
    </row>
    <row r="10" spans="2:7" ht="19.5" customHeight="1" x14ac:dyDescent="0.25">
      <c r="B10" s="11" t="s">
        <v>5</v>
      </c>
      <c r="C10" s="12" t="s">
        <v>30</v>
      </c>
      <c r="D10" s="12" t="s">
        <v>34</v>
      </c>
      <c r="E10" s="13"/>
      <c r="F10" s="10"/>
      <c r="G10" s="10"/>
    </row>
    <row r="11" spans="2:7" ht="19.5" customHeight="1" x14ac:dyDescent="0.25">
      <c r="B11" s="14">
        <v>3</v>
      </c>
      <c r="C11" s="15">
        <f>+B11*30</f>
        <v>90</v>
      </c>
      <c r="D11" s="16">
        <v>2.5000000000000001E-3</v>
      </c>
      <c r="E11" s="37" t="s">
        <v>2</v>
      </c>
      <c r="F11" s="10"/>
      <c r="G11" s="10"/>
    </row>
    <row r="12" spans="2:7" ht="19.5" customHeight="1" x14ac:dyDescent="0.25">
      <c r="B12" s="14">
        <v>9</v>
      </c>
      <c r="C12" s="15">
        <f t="shared" ref="C12:C13" si="0">+B12*30</f>
        <v>270</v>
      </c>
      <c r="D12" s="16">
        <v>3.8E-3</v>
      </c>
      <c r="E12" s="37" t="s">
        <v>2</v>
      </c>
      <c r="F12" s="10"/>
      <c r="G12" s="10"/>
    </row>
    <row r="13" spans="2:7" ht="19.5" customHeight="1" x14ac:dyDescent="0.25">
      <c r="B13" s="17">
        <v>15</v>
      </c>
      <c r="C13" s="18">
        <f t="shared" si="0"/>
        <v>450</v>
      </c>
      <c r="D13" s="19">
        <v>4.7999999999999996E-3</v>
      </c>
      <c r="E13" s="41" t="s">
        <v>38</v>
      </c>
      <c r="F13" s="10"/>
      <c r="G13" s="10"/>
    </row>
    <row r="14" spans="2:7" ht="19.5" customHeight="1" x14ac:dyDescent="0.25">
      <c r="E14" s="10"/>
      <c r="F14" s="10"/>
    </row>
    <row r="15" spans="2:7" ht="19.5" customHeight="1" x14ac:dyDescent="0.25">
      <c r="B15" s="93" t="s">
        <v>31</v>
      </c>
      <c r="C15" s="94"/>
      <c r="D15" s="10"/>
      <c r="E15" s="10"/>
      <c r="F15" s="10"/>
    </row>
    <row r="16" spans="2:7" ht="19.5" customHeight="1" x14ac:dyDescent="0.25">
      <c r="B16" s="11"/>
      <c r="C16" s="13" t="s">
        <v>34</v>
      </c>
      <c r="D16" s="12"/>
    </row>
    <row r="17" spans="2:8" ht="19.5" customHeight="1" x14ac:dyDescent="0.25">
      <c r="B17" s="35" t="s">
        <v>32</v>
      </c>
      <c r="C17" s="73">
        <f>+((1+D12*C12/360)/(1+D11*C11/360)-1)*360/(C12-C11)</f>
        <v>4.4472204871954801E-3</v>
      </c>
      <c r="D17" s="38"/>
    </row>
    <row r="18" spans="2:8" ht="19.5" customHeight="1" x14ac:dyDescent="0.25">
      <c r="B18" s="39" t="s">
        <v>33</v>
      </c>
      <c r="C18" s="74">
        <f>+((1+D13*C13/360)/(1+D12*C12/360)-1)*360/(C13-C12)</f>
        <v>6.2820960263247905E-3</v>
      </c>
      <c r="D18" s="38"/>
    </row>
    <row r="19" spans="2:8" ht="19.5" customHeight="1" x14ac:dyDescent="0.25"/>
    <row r="20" spans="2:8" ht="19.5" customHeight="1" x14ac:dyDescent="0.25">
      <c r="B20" s="46" t="s">
        <v>6</v>
      </c>
      <c r="C20" s="47">
        <v>4.0000000000000001E-3</v>
      </c>
      <c r="D20" s="44" t="s">
        <v>28</v>
      </c>
    </row>
    <row r="21" spans="2:8" ht="19.5" customHeight="1" x14ac:dyDescent="0.25"/>
    <row r="22" spans="2:8" ht="19.5" customHeight="1" x14ac:dyDescent="0.25">
      <c r="B22" s="21" t="s">
        <v>5</v>
      </c>
      <c r="C22" s="21" t="s">
        <v>7</v>
      </c>
      <c r="D22" s="21" t="s">
        <v>8</v>
      </c>
      <c r="E22" s="21" t="s">
        <v>9</v>
      </c>
      <c r="F22" s="21" t="s">
        <v>10</v>
      </c>
    </row>
    <row r="23" spans="2:8" ht="19.5" customHeight="1" x14ac:dyDescent="0.25">
      <c r="B23" s="14">
        <v>3</v>
      </c>
      <c r="C23" s="22">
        <f>-$C$3*$C$1</f>
        <v>-30000</v>
      </c>
      <c r="D23" s="80">
        <f>+C3*C20*180/360</f>
        <v>20000</v>
      </c>
      <c r="E23" s="22">
        <f>SUM(C23:D23)</f>
        <v>-10000</v>
      </c>
      <c r="F23" s="76">
        <f>+E23/(1+D11*C11/360)</f>
        <v>-9993.7539038101186</v>
      </c>
    </row>
    <row r="24" spans="2:8" ht="19.5" customHeight="1" x14ac:dyDescent="0.25">
      <c r="B24" s="14">
        <v>9</v>
      </c>
      <c r="C24" s="22">
        <f t="shared" ref="C24:C25" si="1">-$C$3*$C$1</f>
        <v>-30000</v>
      </c>
      <c r="D24" s="80">
        <f>+$C$3*C17*180/360</f>
        <v>22236.102435977402</v>
      </c>
      <c r="E24" s="22">
        <f t="shared" ref="E24:E25" si="2">SUM(C24:D24)</f>
        <v>-7763.8975640225981</v>
      </c>
      <c r="F24" s="76">
        <f t="shared" ref="F24:F25" si="3">+E24/(1+D12*C12/360)</f>
        <v>-7741.8333390064299</v>
      </c>
    </row>
    <row r="25" spans="2:8" ht="19.5" customHeight="1" x14ac:dyDescent="0.25">
      <c r="B25" s="17">
        <v>15</v>
      </c>
      <c r="C25" s="22">
        <f t="shared" si="1"/>
        <v>-30000</v>
      </c>
      <c r="D25" s="80">
        <f>+$C$3*C18*180/360</f>
        <v>31410.480131623957</v>
      </c>
      <c r="E25" s="22">
        <f t="shared" si="2"/>
        <v>1410.4801316239573</v>
      </c>
      <c r="F25" s="75">
        <f t="shared" si="3"/>
        <v>1402.0677252723233</v>
      </c>
      <c r="H25" s="48"/>
    </row>
    <row r="26" spans="2:8" ht="19.5" customHeight="1" x14ac:dyDescent="0.25">
      <c r="B26" s="99" t="s">
        <v>11</v>
      </c>
      <c r="C26" s="99"/>
      <c r="D26" s="99"/>
      <c r="E26" s="99"/>
      <c r="F26" s="23">
        <f>SUM(F23:F25)</f>
        <v>-16333.519517544226</v>
      </c>
      <c r="H26" s="48"/>
    </row>
    <row r="27" spans="2:8" ht="19.5" customHeight="1" x14ac:dyDescent="0.25">
      <c r="B27" s="12"/>
      <c r="C27" s="12"/>
      <c r="D27" s="12"/>
      <c r="E27" s="12"/>
      <c r="F27" s="24"/>
      <c r="H27" s="48"/>
    </row>
    <row r="28" spans="2:8" ht="19.5" customHeight="1" x14ac:dyDescent="0.25">
      <c r="B28" s="98" t="s">
        <v>17</v>
      </c>
      <c r="C28" s="98"/>
      <c r="D28" s="98"/>
      <c r="E28" s="98"/>
      <c r="F28" s="98"/>
    </row>
    <row r="29" spans="2:8" ht="19.5" customHeight="1" x14ac:dyDescent="0.25">
      <c r="B29" s="21" t="s">
        <v>5</v>
      </c>
      <c r="C29" s="21" t="s">
        <v>7</v>
      </c>
      <c r="D29" s="21" t="s">
        <v>8</v>
      </c>
      <c r="E29" s="21" t="s">
        <v>12</v>
      </c>
      <c r="F29" s="21" t="s">
        <v>13</v>
      </c>
    </row>
    <row r="30" spans="2:8" ht="19.5" customHeight="1" x14ac:dyDescent="0.25">
      <c r="B30" s="14">
        <v>3</v>
      </c>
      <c r="C30" s="22">
        <f>+$C$3*$C$1</f>
        <v>30000</v>
      </c>
      <c r="D30" s="22">
        <f>+C3*C20*180/360</f>
        <v>20000</v>
      </c>
      <c r="E30" s="22">
        <f>+C30/(1+D11*C11/360)</f>
        <v>29981.261711430354</v>
      </c>
      <c r="F30" s="22">
        <f>+D30/(1+D11*C11/360)</f>
        <v>19987.507807620237</v>
      </c>
      <c r="G30" s="49"/>
    </row>
    <row r="31" spans="2:8" ht="19.5" customHeight="1" x14ac:dyDescent="0.25">
      <c r="B31" s="14">
        <v>9</v>
      </c>
      <c r="C31" s="22">
        <f t="shared" ref="C31" si="4">+$C$3*$C$1</f>
        <v>30000</v>
      </c>
      <c r="D31" s="22">
        <f>+$C$3*C17*180/360</f>
        <v>22236.102435977402</v>
      </c>
      <c r="E31" s="22">
        <f>+C31/(1+D12*C12/360)</f>
        <v>29914.742982499876</v>
      </c>
      <c r="F31" s="22">
        <f>+D31/(1+D12*C12/360)</f>
        <v>22172.909643493444</v>
      </c>
      <c r="G31" s="49"/>
    </row>
    <row r="32" spans="2:8" ht="19.5" customHeight="1" x14ac:dyDescent="0.25">
      <c r="B32" s="17">
        <v>15</v>
      </c>
      <c r="C32" s="22">
        <f>+$C$3*$C$1+C3</f>
        <v>10030000</v>
      </c>
      <c r="D32" s="22">
        <f>+$C$3*C18*180/360+C3</f>
        <v>10031410.480131624</v>
      </c>
      <c r="E32" s="22">
        <f>+C32/(1+D13*C13/360)</f>
        <v>9970178.926441351</v>
      </c>
      <c r="F32" s="22">
        <f>+D32/(1+D13*C13/360)</f>
        <v>9971580.9941666238</v>
      </c>
      <c r="G32" s="49"/>
    </row>
    <row r="33" spans="2:8" ht="23.25" customHeight="1" x14ac:dyDescent="0.25">
      <c r="B33" s="96" t="s">
        <v>14</v>
      </c>
      <c r="C33" s="96"/>
      <c r="D33" s="96"/>
      <c r="E33" s="77">
        <f>SUM(E30:E32)</f>
        <v>10030074.931135282</v>
      </c>
      <c r="F33" s="78">
        <f>SUM(F30:F32)</f>
        <v>10013741.411617737</v>
      </c>
    </row>
    <row r="34" spans="2:8" ht="19.5" customHeight="1" x14ac:dyDescent="0.25">
      <c r="B34" s="96" t="s">
        <v>11</v>
      </c>
      <c r="C34" s="96"/>
      <c r="D34" s="96"/>
      <c r="E34" s="97">
        <f>+F33-E33</f>
        <v>-16333.519517544657</v>
      </c>
      <c r="F34" s="97"/>
      <c r="G34" s="7" t="s">
        <v>0</v>
      </c>
      <c r="H34" s="34" t="s">
        <v>16</v>
      </c>
    </row>
    <row r="35" spans="2:8" ht="19.5" customHeight="1" x14ac:dyDescent="0.25">
      <c r="G35" s="7" t="s">
        <v>1</v>
      </c>
      <c r="H35" s="34" t="s">
        <v>15</v>
      </c>
    </row>
    <row r="36" spans="2:8" ht="15" customHeight="1" x14ac:dyDescent="0.25"/>
    <row r="37" spans="2:8" ht="15" customHeight="1" x14ac:dyDescent="0.25"/>
    <row r="38" spans="2:8" ht="15" customHeight="1" x14ac:dyDescent="0.25">
      <c r="E38" s="34" t="s">
        <v>67</v>
      </c>
    </row>
    <row r="39" spans="2:8" ht="15" customHeight="1" x14ac:dyDescent="0.25">
      <c r="B39" s="26" t="s">
        <v>5</v>
      </c>
      <c r="C39" s="27" t="s">
        <v>30</v>
      </c>
      <c r="D39" s="27" t="s">
        <v>66</v>
      </c>
      <c r="E39" s="64" t="s">
        <v>68</v>
      </c>
      <c r="F39" s="27" t="s">
        <v>40</v>
      </c>
      <c r="G39" s="51" t="s">
        <v>69</v>
      </c>
    </row>
    <row r="40" spans="2:8" ht="15" customHeight="1" x14ac:dyDescent="0.25">
      <c r="B40" s="14">
        <v>3</v>
      </c>
      <c r="C40" s="15">
        <f>+B40*30</f>
        <v>90</v>
      </c>
      <c r="D40" s="16">
        <f>+D11</f>
        <v>2.5000000000000001E-3</v>
      </c>
      <c r="E40" s="16">
        <f>+C20*180/360</f>
        <v>2E-3</v>
      </c>
      <c r="F40" s="38">
        <f>1/(1+D40*C40/360)</f>
        <v>0.99937539038101175</v>
      </c>
      <c r="G40" s="37">
        <f>+F40*E40</f>
        <v>1.9987507807620237E-3</v>
      </c>
    </row>
    <row r="41" spans="2:8" ht="15" customHeight="1" x14ac:dyDescent="0.25">
      <c r="B41" s="14">
        <v>9</v>
      </c>
      <c r="C41" s="15">
        <f t="shared" ref="C41:C42" si="5">+B41*30</f>
        <v>270</v>
      </c>
      <c r="D41" s="16">
        <f t="shared" ref="D41:D42" si="6">+D12</f>
        <v>3.8E-3</v>
      </c>
      <c r="E41" s="20">
        <f>+C17*180/360</f>
        <v>2.2236102435977401E-3</v>
      </c>
      <c r="F41" s="38">
        <f>1/(1+D41*C41/360)</f>
        <v>0.99715809941666245</v>
      </c>
      <c r="G41" s="37">
        <f t="shared" ref="G41:G42" si="7">+F41*E41</f>
        <v>2.2172909643493441E-3</v>
      </c>
    </row>
    <row r="42" spans="2:8" ht="15" customHeight="1" x14ac:dyDescent="0.25">
      <c r="B42" s="14">
        <v>15</v>
      </c>
      <c r="C42" s="15">
        <f t="shared" si="5"/>
        <v>450</v>
      </c>
      <c r="D42" s="16">
        <f t="shared" si="6"/>
        <v>4.7999999999999996E-3</v>
      </c>
      <c r="E42" s="20">
        <f>+C18*180/360</f>
        <v>3.1410480131623952E-3</v>
      </c>
      <c r="F42" s="38">
        <f>1/(1+D42*C42/360)</f>
        <v>0.99403578528827041</v>
      </c>
      <c r="G42" s="37">
        <f t="shared" si="7"/>
        <v>3.1223141283920433E-3</v>
      </c>
    </row>
    <row r="43" spans="2:8" ht="15" customHeight="1" x14ac:dyDescent="0.25">
      <c r="B43" s="39"/>
      <c r="C43" s="40"/>
      <c r="D43" s="40"/>
      <c r="E43" s="87" t="s">
        <v>24</v>
      </c>
      <c r="F43" s="90">
        <f>SUM(F40:F42)</f>
        <v>2.9905692750859449</v>
      </c>
      <c r="G43" s="91">
        <f>SUM(G40:G42)</f>
        <v>7.3383558735034115E-3</v>
      </c>
    </row>
    <row r="44" spans="2:8" ht="15" customHeight="1" x14ac:dyDescent="0.25"/>
    <row r="45" spans="2:8" ht="15" customHeight="1" x14ac:dyDescent="0.25">
      <c r="E45" s="68" t="s">
        <v>61</v>
      </c>
      <c r="F45" s="8">
        <f>+C1*C3*F43</f>
        <v>89717.078252578343</v>
      </c>
    </row>
    <row r="46" spans="2:8" ht="15" customHeight="1" x14ac:dyDescent="0.25">
      <c r="E46" s="68" t="s">
        <v>62</v>
      </c>
      <c r="F46" s="8">
        <f>+C3*G43</f>
        <v>73383.558735034108</v>
      </c>
    </row>
    <row r="47" spans="2:8" ht="17.25" x14ac:dyDescent="0.25">
      <c r="E47" s="68" t="s">
        <v>63</v>
      </c>
      <c r="F47" s="8">
        <f>+F46-F45</f>
        <v>-16333.519517544235</v>
      </c>
    </row>
  </sheetData>
  <mergeCells count="8">
    <mergeCell ref="B15:C15"/>
    <mergeCell ref="B9:E9"/>
    <mergeCell ref="B6:D6"/>
    <mergeCell ref="B34:D34"/>
    <mergeCell ref="E34:F34"/>
    <mergeCell ref="B28:F28"/>
    <mergeCell ref="B26:E26"/>
    <mergeCell ref="B33:D3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70EF-B88F-408E-B6CD-9DD39E5C12C7}">
  <dimension ref="B1:J39"/>
  <sheetViews>
    <sheetView showGridLines="0" tabSelected="1" topLeftCell="A22" zoomScale="175" zoomScaleNormal="175" workbookViewId="0">
      <selection activeCell="D28" sqref="D28"/>
    </sheetView>
  </sheetViews>
  <sheetFormatPr baseColWidth="10" defaultRowHeight="14.25" x14ac:dyDescent="0.25"/>
  <cols>
    <col min="1" max="1" width="4.42578125" style="34" customWidth="1"/>
    <col min="2" max="2" width="18.28515625" style="34" bestFit="1" customWidth="1"/>
    <col min="3" max="3" width="16" style="34" customWidth="1"/>
    <col min="4" max="4" width="15.42578125" style="34" customWidth="1"/>
    <col min="5" max="5" width="18.140625" style="34" customWidth="1"/>
    <col min="6" max="6" width="17" style="34" bestFit="1" customWidth="1"/>
    <col min="7" max="7" width="19.85546875" style="34" bestFit="1" customWidth="1"/>
    <col min="8" max="8" width="12.7109375" style="34" bestFit="1" customWidth="1"/>
    <col min="9" max="9" width="11.42578125" style="34"/>
    <col min="10" max="10" width="11.85546875" style="34" bestFit="1" customWidth="1"/>
    <col min="11" max="16384" width="11.42578125" style="34"/>
  </cols>
  <sheetData>
    <row r="1" spans="2:7" ht="21" customHeight="1" x14ac:dyDescent="0.25">
      <c r="B1" s="31"/>
      <c r="C1" s="32"/>
      <c r="D1" s="30" t="s">
        <v>26</v>
      </c>
      <c r="E1" s="33"/>
    </row>
    <row r="2" spans="2:7" ht="21" customHeight="1" x14ac:dyDescent="0.25">
      <c r="B2" s="35" t="s">
        <v>20</v>
      </c>
      <c r="C2" s="4" t="s">
        <v>21</v>
      </c>
      <c r="D2" s="36">
        <v>0.01</v>
      </c>
      <c r="E2" s="37" t="s">
        <v>18</v>
      </c>
    </row>
    <row r="3" spans="2:7" ht="21" customHeight="1" x14ac:dyDescent="0.25">
      <c r="B3" s="35" t="s">
        <v>22</v>
      </c>
      <c r="C3" s="29">
        <v>0.01</v>
      </c>
      <c r="D3" s="38" t="s">
        <v>18</v>
      </c>
      <c r="E3" s="37"/>
    </row>
    <row r="4" spans="2:7" ht="21" customHeight="1" x14ac:dyDescent="0.25">
      <c r="B4" s="39" t="s">
        <v>23</v>
      </c>
      <c r="C4" s="6">
        <v>10000000</v>
      </c>
      <c r="D4" s="40" t="s">
        <v>19</v>
      </c>
      <c r="E4" s="41"/>
    </row>
    <row r="5" spans="2:7" ht="21" customHeight="1" x14ac:dyDescent="0.25">
      <c r="B5" s="38"/>
      <c r="C5" s="28"/>
      <c r="D5" s="38"/>
      <c r="E5" s="38"/>
    </row>
    <row r="6" spans="2:7" ht="21" customHeight="1" x14ac:dyDescent="0.25">
      <c r="B6" s="7" t="s">
        <v>27</v>
      </c>
      <c r="C6" s="9">
        <v>360</v>
      </c>
    </row>
    <row r="7" spans="2:7" ht="21" customHeight="1" x14ac:dyDescent="0.25">
      <c r="B7" s="93" t="s">
        <v>70</v>
      </c>
      <c r="C7" s="95"/>
      <c r="D7" s="94"/>
    </row>
    <row r="8" spans="2:7" ht="21" customHeight="1" x14ac:dyDescent="0.25">
      <c r="B8" s="81" t="s">
        <v>71</v>
      </c>
      <c r="C8" s="62">
        <v>180</v>
      </c>
      <c r="D8" s="41" t="s">
        <v>72</v>
      </c>
    </row>
    <row r="9" spans="2:7" ht="21" customHeight="1" x14ac:dyDescent="0.25"/>
    <row r="10" spans="2:7" ht="21" customHeight="1" x14ac:dyDescent="0.25">
      <c r="B10" s="93" t="s">
        <v>4</v>
      </c>
      <c r="C10" s="95"/>
      <c r="D10" s="95"/>
      <c r="E10" s="94"/>
      <c r="F10" s="10"/>
    </row>
    <row r="11" spans="2:7" ht="21" customHeight="1" x14ac:dyDescent="0.25">
      <c r="B11" s="11" t="s">
        <v>5</v>
      </c>
      <c r="C11" s="12" t="s">
        <v>30</v>
      </c>
      <c r="D11" s="12" t="s">
        <v>34</v>
      </c>
      <c r="E11" s="50"/>
      <c r="F11" s="10"/>
    </row>
    <row r="12" spans="2:7" ht="21" customHeight="1" x14ac:dyDescent="0.25">
      <c r="B12" s="14">
        <v>6</v>
      </c>
      <c r="C12" s="15">
        <f>+B12*30</f>
        <v>180</v>
      </c>
      <c r="D12" s="16">
        <v>2E-3</v>
      </c>
      <c r="E12" s="37" t="s">
        <v>2</v>
      </c>
      <c r="F12" s="10"/>
      <c r="G12" s="15"/>
    </row>
    <row r="13" spans="2:7" ht="21" customHeight="1" x14ac:dyDescent="0.25">
      <c r="B13" s="14">
        <v>12</v>
      </c>
      <c r="C13" s="15">
        <f t="shared" ref="C13:C14" si="0">+B13*30</f>
        <v>360</v>
      </c>
      <c r="D13" s="16">
        <v>3.0999999999999999E-3</v>
      </c>
      <c r="E13" s="37" t="s">
        <v>2</v>
      </c>
      <c r="F13" s="10"/>
      <c r="G13" s="15"/>
    </row>
    <row r="14" spans="2:7" ht="21" customHeight="1" x14ac:dyDescent="0.25">
      <c r="B14" s="17">
        <v>18</v>
      </c>
      <c r="C14" s="18">
        <f t="shared" si="0"/>
        <v>540</v>
      </c>
      <c r="D14" s="19">
        <v>3.5999999999999999E-3</v>
      </c>
      <c r="E14" s="41" t="s">
        <v>38</v>
      </c>
      <c r="F14" s="10"/>
      <c r="G14" s="15"/>
    </row>
    <row r="15" spans="2:7" ht="21" customHeight="1" x14ac:dyDescent="0.25"/>
    <row r="16" spans="2:7" ht="21" customHeight="1" x14ac:dyDescent="0.25">
      <c r="B16" s="93" t="s">
        <v>31</v>
      </c>
      <c r="C16" s="94"/>
      <c r="D16" s="10"/>
    </row>
    <row r="17" spans="2:10" ht="21" customHeight="1" x14ac:dyDescent="0.25">
      <c r="B17" s="11"/>
      <c r="C17" s="13" t="s">
        <v>34</v>
      </c>
      <c r="D17" s="12"/>
    </row>
    <row r="18" spans="2:10" ht="21" customHeight="1" x14ac:dyDescent="0.25">
      <c r="B18" s="35" t="s">
        <v>35</v>
      </c>
      <c r="C18" s="73">
        <f>+((1+D13*C13/360)/(1+D12*C12/360)-1)*360/(C13-C12)</f>
        <v>4.1958041958047865E-3</v>
      </c>
      <c r="D18" s="38"/>
    </row>
    <row r="19" spans="2:10" ht="21" customHeight="1" x14ac:dyDescent="0.25">
      <c r="B19" s="39" t="s">
        <v>36</v>
      </c>
      <c r="C19" s="74">
        <f>+((1+D14*C14/360)/(1+D13*C13/360)-1)*360/(C14-C13)</f>
        <v>4.5857840693850349E-3</v>
      </c>
      <c r="D19" s="38"/>
    </row>
    <row r="20" spans="2:10" ht="21" customHeight="1" x14ac:dyDescent="0.25"/>
    <row r="21" spans="2:10" ht="21" customHeight="1" x14ac:dyDescent="0.25">
      <c r="B21" s="98" t="s">
        <v>17</v>
      </c>
      <c r="C21" s="98"/>
      <c r="D21" s="98"/>
      <c r="E21" s="98"/>
      <c r="F21" s="98"/>
    </row>
    <row r="22" spans="2:10" ht="21" customHeight="1" x14ac:dyDescent="0.25">
      <c r="B22" s="21" t="s">
        <v>5</v>
      </c>
      <c r="C22" s="21" t="s">
        <v>7</v>
      </c>
      <c r="D22" s="21" t="s">
        <v>8</v>
      </c>
      <c r="E22" s="21" t="s">
        <v>12</v>
      </c>
      <c r="F22" s="21" t="s">
        <v>13</v>
      </c>
    </row>
    <row r="23" spans="2:10" ht="21" customHeight="1" x14ac:dyDescent="0.25">
      <c r="B23" s="14">
        <v>6</v>
      </c>
      <c r="C23" s="22">
        <f>+$C$4*$C$3</f>
        <v>100000</v>
      </c>
      <c r="D23" s="80">
        <f>+(D12*180/360+D2)*C4</f>
        <v>110000</v>
      </c>
      <c r="E23" s="22">
        <f>+C23/(1+D12*C12/360)</f>
        <v>99900.099900099915</v>
      </c>
      <c r="F23" s="22">
        <f>+D23/(1+D12*C12/360)</f>
        <v>109890.1098901099</v>
      </c>
    </row>
    <row r="24" spans="2:10" ht="21" customHeight="1" x14ac:dyDescent="0.25">
      <c r="B24" s="14">
        <v>12</v>
      </c>
      <c r="C24" s="22">
        <f t="shared" ref="C24" si="1">+$C$4*$C$3</f>
        <v>100000</v>
      </c>
      <c r="D24" s="80">
        <f>+(C18*180/360+$D$2)*$C$4</f>
        <v>120979.02097902393</v>
      </c>
      <c r="E24" s="22">
        <f t="shared" ref="E24:E25" si="2">+C24/(1+D13*C13/360)</f>
        <v>99690.95803010666</v>
      </c>
      <c r="F24" s="22">
        <f t="shared" ref="F24" si="3">+D24/(1+D13*C13/360)</f>
        <v>120605.14502943268</v>
      </c>
    </row>
    <row r="25" spans="2:10" ht="21" customHeight="1" x14ac:dyDescent="0.25">
      <c r="B25" s="17">
        <v>18</v>
      </c>
      <c r="C25" s="22">
        <f>+$C$4*$C$3+C4</f>
        <v>10100000</v>
      </c>
      <c r="D25" s="80">
        <f>+(C19*180/360+$D$2)*$C$4+C4</f>
        <v>10122928.920346925</v>
      </c>
      <c r="E25" s="22">
        <f t="shared" si="2"/>
        <v>10045752.934155559</v>
      </c>
      <c r="F25" s="22">
        <f>+D25/(1+D14*C14/360)</f>
        <v>10068558.70334884</v>
      </c>
    </row>
    <row r="26" spans="2:10" ht="21" customHeight="1" x14ac:dyDescent="0.25">
      <c r="B26" s="96" t="s">
        <v>14</v>
      </c>
      <c r="C26" s="96"/>
      <c r="D26" s="96"/>
      <c r="E26" s="77">
        <f>SUM(E23:E25)</f>
        <v>10245343.992085766</v>
      </c>
      <c r="F26" s="78">
        <f>SUM(F23:F25)</f>
        <v>10299053.958268382</v>
      </c>
      <c r="G26" s="4"/>
    </row>
    <row r="27" spans="2:10" ht="21" customHeight="1" x14ac:dyDescent="0.25">
      <c r="B27" s="96" t="s">
        <v>11</v>
      </c>
      <c r="C27" s="96"/>
      <c r="D27" s="96"/>
      <c r="E27" s="97">
        <f>+E26-F26</f>
        <v>-53709.966182615608</v>
      </c>
      <c r="F27" s="97"/>
      <c r="G27" s="49"/>
      <c r="H27" s="49"/>
    </row>
    <row r="28" spans="2:10" ht="21" customHeight="1" x14ac:dyDescent="0.25">
      <c r="B28" s="25"/>
      <c r="C28" s="25"/>
      <c r="D28" s="25"/>
      <c r="E28" s="24"/>
      <c r="F28" s="25"/>
      <c r="G28" s="49"/>
      <c r="H28" s="49"/>
    </row>
    <row r="29" spans="2:10" ht="21" customHeight="1" x14ac:dyDescent="0.25">
      <c r="B29" s="25"/>
      <c r="C29" s="25"/>
      <c r="D29" s="25"/>
      <c r="E29" s="24"/>
      <c r="F29" s="25"/>
      <c r="G29" s="49"/>
      <c r="H29" s="49"/>
    </row>
    <row r="30" spans="2:10" ht="21" customHeight="1" x14ac:dyDescent="0.25"/>
    <row r="31" spans="2:10" ht="21" customHeight="1" x14ac:dyDescent="0.25">
      <c r="B31" s="26" t="s">
        <v>5</v>
      </c>
      <c r="C31" s="27" t="s">
        <v>30</v>
      </c>
      <c r="D31" s="27" t="s">
        <v>60</v>
      </c>
      <c r="E31" s="64" t="s">
        <v>39</v>
      </c>
      <c r="F31" s="27" t="s">
        <v>40</v>
      </c>
      <c r="G31" s="51" t="s">
        <v>37</v>
      </c>
    </row>
    <row r="32" spans="2:10" ht="21" customHeight="1" x14ac:dyDescent="0.25">
      <c r="B32" s="14">
        <v>6</v>
      </c>
      <c r="C32" s="15">
        <f>+B32*30</f>
        <v>180</v>
      </c>
      <c r="D32" s="29">
        <f>+D12</f>
        <v>2E-3</v>
      </c>
      <c r="E32" s="20">
        <f>+D12*180/360+$D$2</f>
        <v>1.0999999999999999E-2</v>
      </c>
      <c r="F32" s="4">
        <f>1/(1+D32*C32/360)</f>
        <v>0.99900099900099915</v>
      </c>
      <c r="G32" s="65">
        <f>+F32*E32</f>
        <v>1.098901098901099E-2</v>
      </c>
      <c r="H32" s="49"/>
      <c r="I32" s="49"/>
      <c r="J32" s="63"/>
    </row>
    <row r="33" spans="2:10" ht="21" customHeight="1" x14ac:dyDescent="0.25">
      <c r="B33" s="14">
        <v>12</v>
      </c>
      <c r="C33" s="15">
        <f t="shared" ref="C33:C34" si="4">+B33*30</f>
        <v>360</v>
      </c>
      <c r="D33" s="29">
        <f t="shared" ref="D33:D34" si="5">+D13</f>
        <v>3.0999999999999999E-3</v>
      </c>
      <c r="E33" s="20">
        <f>+C18*180/360+$D$2</f>
        <v>1.2097902097902393E-2</v>
      </c>
      <c r="F33" s="4">
        <f t="shared" ref="F33:F34" si="6">1/(1+D33*C33/360)</f>
        <v>0.99690958030106658</v>
      </c>
      <c r="G33" s="65">
        <f t="shared" ref="G33:G34" si="7">+F33*E33</f>
        <v>1.2060514502943268E-2</v>
      </c>
      <c r="H33" s="49"/>
      <c r="J33" s="63"/>
    </row>
    <row r="34" spans="2:10" ht="21" customHeight="1" x14ac:dyDescent="0.25">
      <c r="B34" s="14">
        <v>18</v>
      </c>
      <c r="C34" s="15">
        <f t="shared" si="4"/>
        <v>540</v>
      </c>
      <c r="D34" s="29">
        <f t="shared" si="5"/>
        <v>3.5999999999999999E-3</v>
      </c>
      <c r="E34" s="20">
        <f>+C19*180/360+$D$2</f>
        <v>1.2292892034692518E-2</v>
      </c>
      <c r="F34" s="4">
        <f t="shared" si="6"/>
        <v>0.99462900338173854</v>
      </c>
      <c r="G34" s="65">
        <f t="shared" si="7"/>
        <v>1.2226866953145531E-2</v>
      </c>
      <c r="J34" s="63"/>
    </row>
    <row r="35" spans="2:10" ht="21" customHeight="1" x14ac:dyDescent="0.25">
      <c r="B35" s="39"/>
      <c r="C35" s="40"/>
      <c r="D35" s="40"/>
      <c r="E35" s="42" t="s">
        <v>24</v>
      </c>
      <c r="F35" s="62">
        <f>SUM(F32:F34)</f>
        <v>2.9905395826838044</v>
      </c>
      <c r="G35" s="66">
        <f>SUM(G32:G34)</f>
        <v>3.5276392445099787E-2</v>
      </c>
    </row>
    <row r="36" spans="2:10" ht="21" customHeight="1" x14ac:dyDescent="0.25">
      <c r="B36" s="38"/>
      <c r="C36" s="38"/>
      <c r="D36" s="38"/>
      <c r="E36" s="79"/>
      <c r="F36" s="84"/>
      <c r="G36" s="84"/>
    </row>
    <row r="37" spans="2:10" ht="21" customHeight="1" x14ac:dyDescent="0.25"/>
    <row r="38" spans="2:10" ht="21" customHeight="1" x14ac:dyDescent="0.25">
      <c r="E38" s="43" t="s">
        <v>25</v>
      </c>
      <c r="F38" s="85">
        <f>+G35/F35</f>
        <v>1.1795995829435449E-2</v>
      </c>
      <c r="G38" s="44" t="s">
        <v>18</v>
      </c>
    </row>
    <row r="39" spans="2:10" x14ac:dyDescent="0.25">
      <c r="E39" s="43" t="s">
        <v>25</v>
      </c>
      <c r="F39" s="86">
        <f>+(1-F34)/F35+D2</f>
        <v>1.1795995829435356E-2</v>
      </c>
      <c r="G39" s="44" t="s">
        <v>18</v>
      </c>
    </row>
  </sheetData>
  <mergeCells count="7">
    <mergeCell ref="B10:E10"/>
    <mergeCell ref="B7:D7"/>
    <mergeCell ref="B21:F21"/>
    <mergeCell ref="B26:D26"/>
    <mergeCell ref="B27:D27"/>
    <mergeCell ref="E27:F27"/>
    <mergeCell ref="B16:C1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2427-B813-4ABC-8DA2-DD5A1726E828}">
  <dimension ref="B1:J35"/>
  <sheetViews>
    <sheetView showGridLines="0" zoomScale="175" zoomScaleNormal="175" workbookViewId="0">
      <selection activeCell="B2" sqref="B2"/>
    </sheetView>
  </sheetViews>
  <sheetFormatPr baseColWidth="10" defaultRowHeight="14.25" x14ac:dyDescent="0.25"/>
  <cols>
    <col min="1" max="1" width="4.42578125" style="34" customWidth="1"/>
    <col min="2" max="2" width="18.28515625" style="34" bestFit="1" customWidth="1"/>
    <col min="3" max="4" width="15.42578125" style="34" bestFit="1" customWidth="1"/>
    <col min="5" max="5" width="25.140625" style="34" bestFit="1" customWidth="1"/>
    <col min="6" max="6" width="13.5703125" style="34" bestFit="1" customWidth="1"/>
    <col min="7" max="7" width="19.7109375" style="34" customWidth="1"/>
    <col min="8" max="8" width="12.7109375" style="34" bestFit="1" customWidth="1"/>
    <col min="9" max="9" width="11.42578125" style="34"/>
    <col min="10" max="10" width="11.85546875" style="34" bestFit="1" customWidth="1"/>
    <col min="11" max="16384" width="11.42578125" style="34"/>
  </cols>
  <sheetData>
    <row r="1" spans="2:7" ht="21" customHeight="1" x14ac:dyDescent="0.25">
      <c r="B1" s="31"/>
      <c r="C1" s="32"/>
      <c r="D1" s="30" t="s">
        <v>26</v>
      </c>
      <c r="E1" s="33"/>
    </row>
    <row r="2" spans="2:7" ht="21" customHeight="1" x14ac:dyDescent="0.25">
      <c r="B2" s="35" t="s">
        <v>20</v>
      </c>
      <c r="C2" s="4" t="s">
        <v>21</v>
      </c>
      <c r="D2" s="36">
        <v>0.01</v>
      </c>
      <c r="E2" s="37" t="s">
        <v>18</v>
      </c>
    </row>
    <row r="3" spans="2:7" ht="21" customHeight="1" x14ac:dyDescent="0.25">
      <c r="B3" s="35" t="s">
        <v>22</v>
      </c>
      <c r="C3" s="29">
        <v>0.01</v>
      </c>
      <c r="D3" s="38" t="s">
        <v>18</v>
      </c>
      <c r="E3" s="37"/>
    </row>
    <row r="4" spans="2:7" ht="21" customHeight="1" x14ac:dyDescent="0.25">
      <c r="B4" s="39" t="s">
        <v>23</v>
      </c>
      <c r="C4" s="6">
        <v>10000000</v>
      </c>
      <c r="D4" s="40" t="s">
        <v>19</v>
      </c>
      <c r="E4" s="41"/>
    </row>
    <row r="5" spans="2:7" ht="21" customHeight="1" x14ac:dyDescent="0.25">
      <c r="B5" s="38"/>
      <c r="C5" s="28"/>
      <c r="D5" s="38"/>
      <c r="E5" s="38"/>
    </row>
    <row r="6" spans="2:7" ht="21" customHeight="1" x14ac:dyDescent="0.25">
      <c r="B6" s="7" t="s">
        <v>27</v>
      </c>
      <c r="C6" s="9">
        <v>360</v>
      </c>
    </row>
    <row r="7" spans="2:7" ht="21" customHeight="1" x14ac:dyDescent="0.25">
      <c r="B7" s="93" t="s">
        <v>70</v>
      </c>
      <c r="C7" s="95"/>
      <c r="D7" s="94"/>
    </row>
    <row r="8" spans="2:7" ht="21" customHeight="1" x14ac:dyDescent="0.25">
      <c r="B8" s="81" t="s">
        <v>71</v>
      </c>
      <c r="C8" s="62">
        <v>180</v>
      </c>
      <c r="D8" s="41" t="s">
        <v>72</v>
      </c>
    </row>
    <row r="9" spans="2:7" ht="21" customHeight="1" x14ac:dyDescent="0.25"/>
    <row r="10" spans="2:7" ht="21" customHeight="1" x14ac:dyDescent="0.25">
      <c r="B10" s="93" t="s">
        <v>4</v>
      </c>
      <c r="C10" s="95"/>
      <c r="D10" s="95"/>
      <c r="E10" s="94"/>
      <c r="F10" s="10"/>
    </row>
    <row r="11" spans="2:7" ht="21" customHeight="1" x14ac:dyDescent="0.25">
      <c r="B11" s="11" t="s">
        <v>5</v>
      </c>
      <c r="C11" s="25" t="s">
        <v>30</v>
      </c>
      <c r="D11" s="25" t="s">
        <v>34</v>
      </c>
      <c r="E11" s="50"/>
      <c r="F11" s="10"/>
    </row>
    <row r="12" spans="2:7" ht="21" customHeight="1" x14ac:dyDescent="0.25">
      <c r="B12" s="14">
        <v>6</v>
      </c>
      <c r="C12" s="15">
        <f>+B12*30</f>
        <v>180</v>
      </c>
      <c r="D12" s="16">
        <v>2E-3</v>
      </c>
      <c r="E12" s="37" t="s">
        <v>2</v>
      </c>
      <c r="F12" s="10"/>
      <c r="G12" s="15"/>
    </row>
    <row r="13" spans="2:7" ht="21" customHeight="1" x14ac:dyDescent="0.25">
      <c r="B13" s="14">
        <v>12</v>
      </c>
      <c r="C13" s="15">
        <f t="shared" ref="C13:C14" si="0">+B13*30</f>
        <v>360</v>
      </c>
      <c r="D13" s="16">
        <v>3.0999999999999999E-3</v>
      </c>
      <c r="E13" s="37" t="s">
        <v>2</v>
      </c>
      <c r="F13" s="10"/>
      <c r="G13" s="15"/>
    </row>
    <row r="14" spans="2:7" ht="21" customHeight="1" x14ac:dyDescent="0.25">
      <c r="B14" s="17">
        <v>18</v>
      </c>
      <c r="C14" s="18">
        <f t="shared" si="0"/>
        <v>540</v>
      </c>
      <c r="D14" s="19">
        <v>3.5999999999999999E-3</v>
      </c>
      <c r="E14" s="41" t="s">
        <v>38</v>
      </c>
      <c r="F14" s="10"/>
      <c r="G14" s="15"/>
    </row>
    <row r="15" spans="2:7" ht="21" customHeight="1" x14ac:dyDescent="0.25"/>
    <row r="16" spans="2:7" ht="21" customHeight="1" x14ac:dyDescent="0.25">
      <c r="B16" s="93" t="s">
        <v>31</v>
      </c>
      <c r="C16" s="94"/>
      <c r="D16" s="10"/>
    </row>
    <row r="17" spans="2:10" ht="21" customHeight="1" x14ac:dyDescent="0.25">
      <c r="B17" s="11"/>
      <c r="C17" s="13" t="s">
        <v>34</v>
      </c>
      <c r="D17" s="25"/>
    </row>
    <row r="18" spans="2:10" ht="21" customHeight="1" x14ac:dyDescent="0.25">
      <c r="B18" s="35" t="s">
        <v>35</v>
      </c>
      <c r="C18" s="73">
        <f>+((1+D13*C13/360)/(1+D12*C12/360)-1)*360/(C13-C12)</f>
        <v>4.1958041958047865E-3</v>
      </c>
      <c r="D18" s="38"/>
    </row>
    <row r="19" spans="2:10" ht="21" customHeight="1" x14ac:dyDescent="0.25">
      <c r="B19" s="39" t="s">
        <v>36</v>
      </c>
      <c r="C19" s="74">
        <f>+((1+D14*C14/360)/(1+D13*C13/360)-1)*360/(C14-C13)</f>
        <v>4.5857840693850349E-3</v>
      </c>
      <c r="D19" s="38"/>
    </row>
    <row r="20" spans="2:10" ht="21" customHeight="1" x14ac:dyDescent="0.25"/>
    <row r="21" spans="2:10" ht="21" customHeight="1" x14ac:dyDescent="0.25">
      <c r="B21" s="26" t="s">
        <v>5</v>
      </c>
      <c r="C21" s="27" t="s">
        <v>30</v>
      </c>
      <c r="D21" s="27" t="s">
        <v>60</v>
      </c>
      <c r="E21" s="64" t="s">
        <v>39</v>
      </c>
      <c r="F21" s="27" t="s">
        <v>40</v>
      </c>
      <c r="G21" s="51" t="s">
        <v>37</v>
      </c>
    </row>
    <row r="22" spans="2:10" ht="21" customHeight="1" x14ac:dyDescent="0.25">
      <c r="B22" s="14">
        <v>6</v>
      </c>
      <c r="C22" s="15">
        <f>+B22*30</f>
        <v>180</v>
      </c>
      <c r="D22" s="29">
        <f>+D12</f>
        <v>2E-3</v>
      </c>
      <c r="E22" s="20">
        <f>+D12*180/360+$D$2</f>
        <v>1.0999999999999999E-2</v>
      </c>
      <c r="F22" s="4">
        <f>1/(1+D22*C22/360)</f>
        <v>0.99900099900099915</v>
      </c>
      <c r="G22" s="65">
        <f>+F22*E22</f>
        <v>1.098901098901099E-2</v>
      </c>
      <c r="H22" s="49"/>
      <c r="I22" s="49"/>
      <c r="J22" s="63"/>
    </row>
    <row r="23" spans="2:10" ht="21" customHeight="1" x14ac:dyDescent="0.25">
      <c r="B23" s="14">
        <v>12</v>
      </c>
      <c r="C23" s="15">
        <f t="shared" ref="C23:C24" si="1">+B23*30</f>
        <v>360</v>
      </c>
      <c r="D23" s="29">
        <f>+D13</f>
        <v>3.0999999999999999E-3</v>
      </c>
      <c r="E23" s="20">
        <f>+C18*180/360+$D$2</f>
        <v>1.2097902097902393E-2</v>
      </c>
      <c r="F23" s="4">
        <f t="shared" ref="F23:F24" si="2">1/(1+D23*C23/360)</f>
        <v>0.99690958030106658</v>
      </c>
      <c r="G23" s="65">
        <f t="shared" ref="G23:G24" si="3">+F23*E23</f>
        <v>1.2060514502943268E-2</v>
      </c>
      <c r="H23" s="49"/>
      <c r="J23" s="63"/>
    </row>
    <row r="24" spans="2:10" ht="21" customHeight="1" x14ac:dyDescent="0.25">
      <c r="B24" s="14">
        <v>18</v>
      </c>
      <c r="C24" s="15">
        <f t="shared" si="1"/>
        <v>540</v>
      </c>
      <c r="D24" s="29">
        <f>+D14</f>
        <v>3.5999999999999999E-3</v>
      </c>
      <c r="E24" s="20">
        <f>+C19*180/360+$D$2</f>
        <v>1.2292892034692518E-2</v>
      </c>
      <c r="F24" s="4">
        <f t="shared" si="2"/>
        <v>0.99462900338173854</v>
      </c>
      <c r="G24" s="65">
        <f t="shared" si="3"/>
        <v>1.2226866953145531E-2</v>
      </c>
      <c r="J24" s="63"/>
    </row>
    <row r="25" spans="2:10" ht="21" customHeight="1" x14ac:dyDescent="0.25">
      <c r="B25" s="39"/>
      <c r="C25" s="40"/>
      <c r="D25" s="40"/>
      <c r="E25" s="87" t="s">
        <v>24</v>
      </c>
      <c r="F25" s="88">
        <f>SUM(F22:F24)</f>
        <v>2.9905395826838044</v>
      </c>
      <c r="G25" s="89">
        <f>SUM(G22:G24)</f>
        <v>3.5276392445099787E-2</v>
      </c>
    </row>
    <row r="26" spans="2:10" ht="21" customHeight="1" x14ac:dyDescent="0.25"/>
    <row r="27" spans="2:10" ht="21" customHeight="1" x14ac:dyDescent="0.25">
      <c r="C27" s="68" t="s">
        <v>25</v>
      </c>
      <c r="D27" s="69">
        <f>+(1-F24)/F25+D2</f>
        <v>1.1795995829435356E-2</v>
      </c>
      <c r="E27" s="34" t="s">
        <v>64</v>
      </c>
    </row>
    <row r="28" spans="2:10" ht="21" customHeight="1" x14ac:dyDescent="0.25">
      <c r="C28" s="68" t="s">
        <v>25</v>
      </c>
      <c r="D28" s="70">
        <f>+G25/F25</f>
        <v>1.1795995829435449E-2</v>
      </c>
      <c r="E28" s="34" t="s">
        <v>64</v>
      </c>
    </row>
    <row r="29" spans="2:10" x14ac:dyDescent="0.25">
      <c r="C29" s="68"/>
    </row>
    <row r="30" spans="2:10" ht="17.25" x14ac:dyDescent="0.25">
      <c r="C30" s="68" t="s">
        <v>61</v>
      </c>
      <c r="D30" s="71">
        <f>+C3*C4*F25</f>
        <v>299053.95826838043</v>
      </c>
    </row>
    <row r="31" spans="2:10" ht="17.25" x14ac:dyDescent="0.25">
      <c r="C31" s="68" t="s">
        <v>62</v>
      </c>
      <c r="D31" s="72">
        <f>+C4*(1-F24+D2*F25)</f>
        <v>352763.92445099505</v>
      </c>
    </row>
    <row r="32" spans="2:10" ht="17.25" x14ac:dyDescent="0.25">
      <c r="C32" s="68" t="s">
        <v>63</v>
      </c>
      <c r="D32" s="8">
        <f>+D30-D31</f>
        <v>-53709.966182614618</v>
      </c>
    </row>
    <row r="34" spans="3:5" ht="17.25" x14ac:dyDescent="0.25">
      <c r="C34" s="68" t="s">
        <v>62</v>
      </c>
      <c r="D34" s="67">
        <f>+C4*(1-F24)</f>
        <v>53709.966182614589</v>
      </c>
      <c r="E34" s="34" t="s">
        <v>73</v>
      </c>
    </row>
    <row r="35" spans="3:5" x14ac:dyDescent="0.25">
      <c r="D35" s="34" t="s">
        <v>65</v>
      </c>
    </row>
  </sheetData>
  <mergeCells count="3">
    <mergeCell ref="B7:D7"/>
    <mergeCell ref="B10:E10"/>
    <mergeCell ref="B16:C16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8"/>
  <sheetViews>
    <sheetView showGridLines="0" zoomScale="175" zoomScaleNormal="175" workbookViewId="0">
      <selection activeCell="B2" sqref="B2"/>
    </sheetView>
  </sheetViews>
  <sheetFormatPr baseColWidth="10" defaultRowHeight="14.25" x14ac:dyDescent="0.25"/>
  <cols>
    <col min="1" max="1" width="5.5703125" style="34" customWidth="1"/>
    <col min="2" max="2" width="17.7109375" style="34" bestFit="1" customWidth="1"/>
    <col min="3" max="3" width="15.85546875" style="34" customWidth="1"/>
    <col min="4" max="4" width="18" style="34" customWidth="1"/>
    <col min="5" max="5" width="15.5703125" style="34" customWidth="1"/>
    <col min="6" max="6" width="15.85546875" style="34" bestFit="1" customWidth="1"/>
    <col min="7" max="7" width="23.42578125" style="34" bestFit="1" customWidth="1"/>
    <col min="8" max="8" width="12.85546875" style="34" bestFit="1" customWidth="1"/>
    <col min="9" max="16384" width="11.42578125" style="34"/>
  </cols>
  <sheetData>
    <row r="1" spans="2:5" ht="22.5" customHeight="1" x14ac:dyDescent="0.25"/>
    <row r="2" spans="2:5" ht="22.5" customHeight="1" x14ac:dyDescent="0.25">
      <c r="B2" s="31" t="s">
        <v>41</v>
      </c>
      <c r="C2" s="59">
        <v>1.0999999999999999E-2</v>
      </c>
      <c r="D2" s="33" t="s">
        <v>46</v>
      </c>
    </row>
    <row r="3" spans="2:5" ht="22.5" customHeight="1" x14ac:dyDescent="0.25">
      <c r="B3" s="35" t="s">
        <v>43</v>
      </c>
      <c r="C3" s="60">
        <v>14000000</v>
      </c>
      <c r="D3" s="37" t="s">
        <v>19</v>
      </c>
    </row>
    <row r="4" spans="2:5" ht="22.5" customHeight="1" x14ac:dyDescent="0.25">
      <c r="B4" s="35" t="s">
        <v>42</v>
      </c>
      <c r="C4" s="58">
        <v>8.0000000000000002E-3</v>
      </c>
      <c r="D4" s="37" t="s">
        <v>46</v>
      </c>
    </row>
    <row r="5" spans="2:5" ht="22.5" customHeight="1" x14ac:dyDescent="0.25">
      <c r="B5" s="39" t="s">
        <v>44</v>
      </c>
      <c r="C5" s="61">
        <v>11000000</v>
      </c>
      <c r="D5" s="41" t="s">
        <v>59</v>
      </c>
    </row>
    <row r="6" spans="2:5" ht="22.5" customHeight="1" x14ac:dyDescent="0.25"/>
    <row r="7" spans="2:5" ht="22.5" customHeight="1" x14ac:dyDescent="0.25">
      <c r="B7" s="93" t="s">
        <v>45</v>
      </c>
      <c r="C7" s="95"/>
      <c r="D7" s="95"/>
      <c r="E7" s="94"/>
    </row>
    <row r="8" spans="2:5" ht="22.5" customHeight="1" x14ac:dyDescent="0.25">
      <c r="B8" s="11" t="s">
        <v>5</v>
      </c>
      <c r="C8" s="12" t="s">
        <v>30</v>
      </c>
      <c r="D8" s="12" t="s">
        <v>34</v>
      </c>
      <c r="E8" s="50"/>
    </row>
    <row r="9" spans="2:5" ht="22.5" customHeight="1" x14ac:dyDescent="0.25">
      <c r="B9" s="14">
        <v>3</v>
      </c>
      <c r="C9" s="15">
        <f>+B9*30</f>
        <v>90</v>
      </c>
      <c r="D9" s="16">
        <v>1.5E-3</v>
      </c>
      <c r="E9" s="37" t="s">
        <v>2</v>
      </c>
    </row>
    <row r="10" spans="2:5" ht="22.5" customHeight="1" x14ac:dyDescent="0.25">
      <c r="B10" s="14">
        <v>6</v>
      </c>
      <c r="C10" s="15">
        <f t="shared" ref="C10:C11" si="0">+B10*30</f>
        <v>180</v>
      </c>
      <c r="D10" s="16">
        <v>2.8E-3</v>
      </c>
      <c r="E10" s="37" t="s">
        <v>2</v>
      </c>
    </row>
    <row r="11" spans="2:5" ht="22.5" customHeight="1" x14ac:dyDescent="0.25">
      <c r="B11" s="17">
        <v>9</v>
      </c>
      <c r="C11" s="18">
        <f t="shared" si="0"/>
        <v>270</v>
      </c>
      <c r="D11" s="19">
        <v>3.2000000000000002E-3</v>
      </c>
      <c r="E11" s="41" t="s">
        <v>2</v>
      </c>
    </row>
    <row r="12" spans="2:5" ht="22.5" customHeight="1" x14ac:dyDescent="0.25"/>
    <row r="13" spans="2:5" ht="22.5" customHeight="1" x14ac:dyDescent="0.25">
      <c r="B13" s="93" t="s">
        <v>47</v>
      </c>
      <c r="C13" s="95"/>
      <c r="D13" s="95"/>
      <c r="E13" s="94"/>
    </row>
    <row r="14" spans="2:5" ht="22.5" customHeight="1" x14ac:dyDescent="0.25">
      <c r="B14" s="11" t="s">
        <v>5</v>
      </c>
      <c r="C14" s="12" t="s">
        <v>30</v>
      </c>
      <c r="D14" s="12" t="s">
        <v>34</v>
      </c>
      <c r="E14" s="50"/>
    </row>
    <row r="15" spans="2:5" ht="22.5" customHeight="1" x14ac:dyDescent="0.25">
      <c r="B15" s="14">
        <v>3</v>
      </c>
      <c r="C15" s="15">
        <f>+B15*30</f>
        <v>90</v>
      </c>
      <c r="D15" s="16">
        <v>8.0000000000000004E-4</v>
      </c>
      <c r="E15" s="37" t="s">
        <v>2</v>
      </c>
    </row>
    <row r="16" spans="2:5" ht="22.5" customHeight="1" x14ac:dyDescent="0.25">
      <c r="B16" s="14">
        <v>6</v>
      </c>
      <c r="C16" s="15">
        <f t="shared" ref="C16:C17" si="1">+B16*30</f>
        <v>180</v>
      </c>
      <c r="D16" s="16">
        <v>1.6999999999999999E-3</v>
      </c>
      <c r="E16" s="37" t="s">
        <v>2</v>
      </c>
    </row>
    <row r="17" spans="2:8" ht="22.5" customHeight="1" x14ac:dyDescent="0.25">
      <c r="B17" s="17">
        <v>9</v>
      </c>
      <c r="C17" s="18">
        <f t="shared" si="1"/>
        <v>270</v>
      </c>
      <c r="D17" s="19">
        <v>2.2000000000000001E-3</v>
      </c>
      <c r="E17" s="41" t="s">
        <v>2</v>
      </c>
    </row>
    <row r="18" spans="2:8" ht="22.5" customHeight="1" x14ac:dyDescent="0.25"/>
    <row r="19" spans="2:8" ht="22.5" customHeight="1" x14ac:dyDescent="0.25">
      <c r="B19" s="56" t="s">
        <v>48</v>
      </c>
      <c r="C19" s="57">
        <v>1.28</v>
      </c>
    </row>
    <row r="20" spans="2:8" ht="22.5" customHeight="1" x14ac:dyDescent="0.25">
      <c r="F20" s="92"/>
    </row>
    <row r="21" spans="2:8" ht="22.5" customHeight="1" x14ac:dyDescent="0.25">
      <c r="B21" s="98" t="s">
        <v>17</v>
      </c>
      <c r="C21" s="98"/>
      <c r="D21" s="98"/>
      <c r="E21" s="98"/>
      <c r="F21" s="98"/>
    </row>
    <row r="22" spans="2:8" ht="22.5" customHeight="1" x14ac:dyDescent="0.25">
      <c r="B22" s="21" t="s">
        <v>5</v>
      </c>
      <c r="C22" s="21" t="s">
        <v>49</v>
      </c>
      <c r="D22" s="21" t="s">
        <v>50</v>
      </c>
      <c r="E22" s="21" t="s">
        <v>51</v>
      </c>
      <c r="F22" s="21" t="s">
        <v>52</v>
      </c>
    </row>
    <row r="23" spans="2:8" ht="22.5" customHeight="1" x14ac:dyDescent="0.25">
      <c r="B23" s="14">
        <v>3</v>
      </c>
      <c r="C23" s="22">
        <f>+$C$2*$C$3</f>
        <v>154000</v>
      </c>
      <c r="D23" s="22">
        <f>+$C$4*$C$5</f>
        <v>88000</v>
      </c>
      <c r="E23" s="22">
        <f>+C23/(1+D9*C9/360)</f>
        <v>153942.27164813195</v>
      </c>
      <c r="F23" s="22">
        <f>+D23/(1+D15*C15/360)</f>
        <v>87982.403519296146</v>
      </c>
    </row>
    <row r="24" spans="2:8" ht="22.5" customHeight="1" x14ac:dyDescent="0.25">
      <c r="B24" s="14">
        <v>6</v>
      </c>
      <c r="C24" s="22">
        <f t="shared" ref="C24" si="2">+$C$2*$C$3</f>
        <v>154000</v>
      </c>
      <c r="D24" s="22">
        <f t="shared" ref="D24" si="3">+$C$4*$C$5</f>
        <v>88000</v>
      </c>
      <c r="E24" s="22">
        <f t="shared" ref="E24:E25" si="4">+C24/(1+D10*C10/360)</f>
        <v>153784.70141801477</v>
      </c>
      <c r="F24" s="22">
        <f t="shared" ref="F24:F25" si="5">+D24/(1+D16*C16/360)</f>
        <v>87925.263526002891</v>
      </c>
    </row>
    <row r="25" spans="2:8" ht="22.5" customHeight="1" x14ac:dyDescent="0.25">
      <c r="B25" s="17">
        <v>9</v>
      </c>
      <c r="C25" s="22">
        <f>+$C$2*$C$3+C3</f>
        <v>14154000</v>
      </c>
      <c r="D25" s="22">
        <f>+$C$4*$C$5+C5</f>
        <v>11088000</v>
      </c>
      <c r="E25" s="22">
        <f t="shared" si="4"/>
        <v>14120111.731843576</v>
      </c>
      <c r="F25" s="22">
        <f t="shared" si="5"/>
        <v>11069734.937353367</v>
      </c>
    </row>
    <row r="26" spans="2:8" ht="22.5" customHeight="1" x14ac:dyDescent="0.25">
      <c r="C26" s="99" t="s">
        <v>14</v>
      </c>
      <c r="D26" s="99"/>
      <c r="E26" s="22">
        <f>SUM(E23:E25)</f>
        <v>14427838.704909723</v>
      </c>
      <c r="F26" s="22">
        <f>SUM(F23:F25)</f>
        <v>11245642.604398666</v>
      </c>
    </row>
    <row r="27" spans="2:8" ht="22.5" customHeight="1" x14ac:dyDescent="0.25">
      <c r="C27" s="99" t="s">
        <v>53</v>
      </c>
      <c r="D27" s="99"/>
      <c r="E27" s="100">
        <f>+E26-C19*F26</f>
        <v>33416.171279430389</v>
      </c>
      <c r="F27" s="100"/>
    </row>
    <row r="28" spans="2:8" ht="22.5" customHeight="1" x14ac:dyDescent="0.25">
      <c r="C28" s="99" t="s">
        <v>54</v>
      </c>
      <c r="D28" s="99"/>
      <c r="E28" s="100">
        <f>+E26/C19-F26</f>
        <v>26106.383812054992</v>
      </c>
      <c r="F28" s="100"/>
    </row>
    <row r="29" spans="2:8" ht="22.5" customHeight="1" x14ac:dyDescent="0.25">
      <c r="C29" s="55"/>
      <c r="D29" s="55"/>
      <c r="E29" s="24"/>
      <c r="F29" s="24"/>
    </row>
    <row r="30" spans="2:8" ht="22.5" customHeight="1" x14ac:dyDescent="0.25">
      <c r="B30" s="38"/>
      <c r="C30" s="38"/>
      <c r="D30" s="38"/>
      <c r="E30" s="38"/>
      <c r="F30" s="38"/>
      <c r="G30" s="38"/>
      <c r="H30" s="38"/>
    </row>
    <row r="31" spans="2:8" ht="22.5" customHeight="1" x14ac:dyDescent="0.25">
      <c r="B31" s="102" t="s">
        <v>55</v>
      </c>
      <c r="C31" s="103"/>
      <c r="D31" s="103"/>
      <c r="E31" s="103"/>
      <c r="F31" s="103"/>
      <c r="G31" s="104"/>
      <c r="H31" s="38"/>
    </row>
    <row r="32" spans="2:8" ht="22.5" customHeight="1" x14ac:dyDescent="0.25">
      <c r="B32" s="21" t="s">
        <v>5</v>
      </c>
      <c r="C32" s="21" t="s">
        <v>49</v>
      </c>
      <c r="D32" s="21" t="s">
        <v>50</v>
      </c>
      <c r="E32" s="21" t="s">
        <v>56</v>
      </c>
      <c r="F32" s="21" t="s">
        <v>57</v>
      </c>
      <c r="G32" s="53" t="s">
        <v>58</v>
      </c>
      <c r="H32" s="38"/>
    </row>
    <row r="33" spans="2:8" ht="22.5" customHeight="1" x14ac:dyDescent="0.25">
      <c r="B33" s="54">
        <v>3</v>
      </c>
      <c r="C33" s="22">
        <f>+$C$2*$C$3</f>
        <v>154000</v>
      </c>
      <c r="D33" s="22">
        <f>+$C$4*$C$5</f>
        <v>88000</v>
      </c>
      <c r="E33" s="52">
        <f>+$C$19*(1+D9*C9/360)/(1+D15*C15/360)</f>
        <v>1.2802239552089583</v>
      </c>
      <c r="F33" s="22">
        <f>+C33-D33*E33</f>
        <v>41340.291941611678</v>
      </c>
      <c r="G33" s="22">
        <f>+F33/(1+D9*C9/360)</f>
        <v>41324.795143432893</v>
      </c>
      <c r="H33" s="38"/>
    </row>
    <row r="34" spans="2:8" ht="22.5" customHeight="1" x14ac:dyDescent="0.25">
      <c r="B34" s="54">
        <v>6</v>
      </c>
      <c r="C34" s="22">
        <f t="shared" ref="C34" si="6">+$C$2*$C$3</f>
        <v>154000</v>
      </c>
      <c r="D34" s="22">
        <f t="shared" ref="D34" si="7">+$C$4*$C$5</f>
        <v>88000</v>
      </c>
      <c r="E34" s="52">
        <f>+$C$19*(1+D10*C10/360)/(1+D16*C16/360)</f>
        <v>1.280703402108208</v>
      </c>
      <c r="F34" s="22">
        <f t="shared" ref="F34:F35" si="8">+C34-D34*E34</f>
        <v>41298.100614477691</v>
      </c>
      <c r="G34" s="22">
        <f>+F34/(1+D10*C10/360)</f>
        <v>41240.364104731067</v>
      </c>
      <c r="H34" s="38"/>
    </row>
    <row r="35" spans="2:8" ht="22.5" customHeight="1" x14ac:dyDescent="0.25">
      <c r="B35" s="54">
        <v>9</v>
      </c>
      <c r="C35" s="22">
        <f>+$C$2*$C$3+C3</f>
        <v>14154000</v>
      </c>
      <c r="D35" s="22">
        <f>+$C$4*$C$5+C5</f>
        <v>11088000</v>
      </c>
      <c r="E35" s="52">
        <f>+$C$19*(1+D11*C11/360)/(1+D17*C17/360)</f>
        <v>1.2809584186092948</v>
      </c>
      <c r="F35" s="22">
        <f t="shared" si="8"/>
        <v>-49266.945539861917</v>
      </c>
      <c r="G35" s="22">
        <f>+F35/(1+D11*C11/360)</f>
        <v>-49148.987968736954</v>
      </c>
      <c r="H35" s="38"/>
    </row>
    <row r="36" spans="2:8" ht="22.5" customHeight="1" x14ac:dyDescent="0.25">
      <c r="B36" s="38"/>
      <c r="C36" s="38"/>
      <c r="D36" s="38"/>
      <c r="E36" s="101" t="s">
        <v>53</v>
      </c>
      <c r="F36" s="101"/>
      <c r="G36" s="23">
        <f>SUM(G33:G35)</f>
        <v>33416.171279426999</v>
      </c>
      <c r="H36" s="38"/>
    </row>
    <row r="37" spans="2:8" ht="22.5" customHeight="1" x14ac:dyDescent="0.25">
      <c r="B37" s="38"/>
      <c r="C37" s="38"/>
      <c r="D37" s="38"/>
      <c r="E37" s="101" t="s">
        <v>54</v>
      </c>
      <c r="F37" s="101"/>
      <c r="G37" s="23">
        <f>+G36/C19</f>
        <v>26106.383812052343</v>
      </c>
      <c r="H37" s="38"/>
    </row>
    <row r="38" spans="2:8" x14ac:dyDescent="0.25">
      <c r="B38" s="38"/>
      <c r="C38" s="38"/>
      <c r="D38" s="38"/>
      <c r="E38" s="38"/>
      <c r="F38" s="38"/>
      <c r="G38" s="38"/>
      <c r="H38" s="38"/>
    </row>
  </sheetData>
  <mergeCells count="11">
    <mergeCell ref="B7:E7"/>
    <mergeCell ref="B13:E13"/>
    <mergeCell ref="B21:F21"/>
    <mergeCell ref="E27:F27"/>
    <mergeCell ref="E37:F37"/>
    <mergeCell ref="C26:D26"/>
    <mergeCell ref="C27:D27"/>
    <mergeCell ref="C28:D28"/>
    <mergeCell ref="B31:G31"/>
    <mergeCell ref="E28:F28"/>
    <mergeCell ref="E36:F36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No. 1 Swap IRS</vt:lpstr>
      <vt:lpstr>Ejemplo No. 2 Swap IRS</vt:lpstr>
      <vt:lpstr>Ejemplo No. 2 Swap IRS v2</vt:lpstr>
      <vt:lpstr>Ejemplo Swap CCS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Jiménez Gómez</dc:creator>
  <cp:lastModifiedBy>MIGUEL JIMÉNEZ</cp:lastModifiedBy>
  <dcterms:created xsi:type="dcterms:W3CDTF">2017-04-18T14:52:26Z</dcterms:created>
  <dcterms:modified xsi:type="dcterms:W3CDTF">2020-09-01T18:08:25Z</dcterms:modified>
</cp:coreProperties>
</file>