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Dropbox\UNAL\ADMINISTRACIÓN FINANCIERA\Excel\"/>
    </mc:Choice>
  </mc:AlternateContent>
  <xr:revisionPtr revIDLastSave="0" documentId="13_ncr:1_{6815FE7C-708C-4569-A084-C5EF446A597C}" xr6:coauthVersionLast="47" xr6:coauthVersionMax="47" xr10:uidLastSave="{00000000-0000-0000-0000-000000000000}"/>
  <bookViews>
    <workbookView xWindow="-120" yWindow="-120" windowWidth="29040" windowHeight="15840" xr2:uid="{F6B87143-0053-4B51-AA02-56DCFE8D58B8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7" i="1" l="1"/>
  <c r="L67" i="1"/>
  <c r="K67" i="1"/>
  <c r="J67" i="1"/>
  <c r="I67" i="1"/>
  <c r="N67" i="1" s="1"/>
  <c r="M65" i="1"/>
  <c r="L65" i="1"/>
  <c r="K65" i="1"/>
  <c r="N65" i="1" s="1"/>
  <c r="J65" i="1"/>
  <c r="I65" i="1"/>
  <c r="M64" i="1"/>
  <c r="L64" i="1"/>
  <c r="K64" i="1"/>
  <c r="J64" i="1"/>
  <c r="N64" i="1" s="1"/>
  <c r="I64" i="1"/>
  <c r="N63" i="1"/>
  <c r="M63" i="1"/>
  <c r="L63" i="1"/>
  <c r="K63" i="1"/>
  <c r="J63" i="1"/>
  <c r="I63" i="1"/>
  <c r="M62" i="1"/>
  <c r="L62" i="1"/>
  <c r="K62" i="1"/>
  <c r="J62" i="1"/>
  <c r="N62" i="1" s="1"/>
  <c r="I62" i="1"/>
  <c r="H67" i="1"/>
  <c r="H65" i="1"/>
  <c r="H64" i="1"/>
  <c r="H63" i="1"/>
  <c r="H62" i="1"/>
  <c r="M58" i="1"/>
  <c r="L58" i="1"/>
  <c r="I57" i="1"/>
  <c r="I58" i="1"/>
  <c r="J58" i="1"/>
  <c r="K58" i="1"/>
  <c r="N58" i="1" s="1"/>
  <c r="J59" i="1"/>
  <c r="K59" i="1"/>
  <c r="L59" i="1"/>
  <c r="M59" i="1"/>
  <c r="N59" i="1"/>
  <c r="I60" i="1"/>
  <c r="J60" i="1"/>
  <c r="K60" i="1"/>
  <c r="N60" i="1" s="1"/>
  <c r="L60" i="1"/>
  <c r="M60" i="1"/>
  <c r="M57" i="1"/>
  <c r="L57" i="1"/>
  <c r="K57" i="1"/>
  <c r="J57" i="1"/>
  <c r="N57" i="1"/>
  <c r="I39" i="1"/>
  <c r="N39" i="1" s="1"/>
  <c r="J39" i="1"/>
  <c r="K39" i="1"/>
  <c r="L39" i="1"/>
  <c r="M39" i="1"/>
  <c r="I40" i="1"/>
  <c r="J40" i="1"/>
  <c r="N40" i="1" s="1"/>
  <c r="K40" i="1"/>
  <c r="L40" i="1"/>
  <c r="M40" i="1"/>
  <c r="J41" i="1"/>
  <c r="I42" i="1"/>
  <c r="J42" i="1"/>
  <c r="L42" i="1"/>
  <c r="I43" i="1"/>
  <c r="N43" i="1" s="1"/>
  <c r="J43" i="1"/>
  <c r="K43" i="1"/>
  <c r="L43" i="1"/>
  <c r="M43" i="1"/>
  <c r="I44" i="1"/>
  <c r="J44" i="1"/>
  <c r="N44" i="1" s="1"/>
  <c r="K44" i="1"/>
  <c r="M44" i="1"/>
  <c r="I45" i="1"/>
  <c r="N45" i="1" s="1"/>
  <c r="L45" i="1"/>
  <c r="M45" i="1"/>
  <c r="I46" i="1"/>
  <c r="J46" i="1"/>
  <c r="N46" i="1" s="1"/>
  <c r="K46" i="1"/>
  <c r="L46" i="1"/>
  <c r="M46" i="1"/>
  <c r="I47" i="1"/>
  <c r="J47" i="1"/>
  <c r="K47" i="1"/>
  <c r="L47" i="1"/>
  <c r="I48" i="1"/>
  <c r="J48" i="1"/>
  <c r="N48" i="1" s="1"/>
  <c r="K48" i="1"/>
  <c r="L48" i="1"/>
  <c r="M48" i="1"/>
  <c r="I49" i="1"/>
  <c r="N49" i="1" s="1"/>
  <c r="J49" i="1"/>
  <c r="K49" i="1"/>
  <c r="L49" i="1"/>
  <c r="M49" i="1"/>
  <c r="I50" i="1"/>
  <c r="J50" i="1"/>
  <c r="N50" i="1" s="1"/>
  <c r="K50" i="1"/>
  <c r="L50" i="1"/>
  <c r="M50" i="1"/>
  <c r="I51" i="1"/>
  <c r="N51" i="1" s="1"/>
  <c r="J51" i="1"/>
  <c r="K51" i="1"/>
  <c r="L51" i="1"/>
  <c r="M51" i="1"/>
  <c r="N53" i="1"/>
  <c r="J53" i="1"/>
  <c r="K53" i="1"/>
  <c r="L53" i="1"/>
  <c r="M53" i="1"/>
  <c r="J54" i="1"/>
  <c r="K54" i="1"/>
  <c r="L54" i="1"/>
  <c r="M54" i="1"/>
  <c r="N54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3" i="1"/>
  <c r="H54" i="1"/>
  <c r="H38" i="1"/>
  <c r="M38" i="1"/>
  <c r="L38" i="1"/>
  <c r="K38" i="1"/>
  <c r="J38" i="1"/>
  <c r="I38" i="1"/>
  <c r="N38" i="1" s="1"/>
  <c r="I6" i="1"/>
  <c r="J6" i="1"/>
  <c r="K6" i="1"/>
  <c r="N6" i="1" s="1"/>
  <c r="L6" i="1"/>
  <c r="M6" i="1"/>
  <c r="I7" i="1"/>
  <c r="J7" i="1"/>
  <c r="N7" i="1" s="1"/>
  <c r="K7" i="1"/>
  <c r="L7" i="1"/>
  <c r="M7" i="1"/>
  <c r="I8" i="1"/>
  <c r="J8" i="1"/>
  <c r="K8" i="1"/>
  <c r="N8" i="1" s="1"/>
  <c r="L8" i="1"/>
  <c r="M8" i="1"/>
  <c r="K9" i="1"/>
  <c r="L9" i="1"/>
  <c r="M9" i="1"/>
  <c r="N9" i="1"/>
  <c r="I10" i="1"/>
  <c r="J10" i="1"/>
  <c r="K10" i="1"/>
  <c r="N10" i="1" s="1"/>
  <c r="L10" i="1"/>
  <c r="M10" i="1"/>
  <c r="I11" i="1"/>
  <c r="J11" i="1"/>
  <c r="N11" i="1" s="1"/>
  <c r="K11" i="1"/>
  <c r="L11" i="1"/>
  <c r="M11" i="1"/>
  <c r="K12" i="1"/>
  <c r="L12" i="1"/>
  <c r="M12" i="1"/>
  <c r="N12" i="1"/>
  <c r="I13" i="1"/>
  <c r="J13" i="1"/>
  <c r="J14" i="1"/>
  <c r="I15" i="1"/>
  <c r="I16" i="1"/>
  <c r="J16" i="1"/>
  <c r="K16" i="1"/>
  <c r="N16" i="1" s="1"/>
  <c r="L16" i="1"/>
  <c r="M16" i="1"/>
  <c r="I17" i="1"/>
  <c r="J17" i="1"/>
  <c r="N17" i="1" s="1"/>
  <c r="K17" i="1"/>
  <c r="L17" i="1"/>
  <c r="M17" i="1"/>
  <c r="I19" i="1"/>
  <c r="J19" i="1"/>
  <c r="N19" i="1" s="1"/>
  <c r="K19" i="1"/>
  <c r="L19" i="1"/>
  <c r="M19" i="1"/>
  <c r="J20" i="1"/>
  <c r="K20" i="1"/>
  <c r="L20" i="1"/>
  <c r="M20" i="1"/>
  <c r="N20" i="1"/>
  <c r="I21" i="1"/>
  <c r="J21" i="1"/>
  <c r="N21" i="1" s="1"/>
  <c r="K21" i="1"/>
  <c r="L21" i="1"/>
  <c r="M21" i="1"/>
  <c r="I22" i="1"/>
  <c r="J22" i="1"/>
  <c r="K22" i="1"/>
  <c r="N22" i="1" s="1"/>
  <c r="L22" i="1"/>
  <c r="M22" i="1"/>
  <c r="I23" i="1"/>
  <c r="J23" i="1"/>
  <c r="N23" i="1" s="1"/>
  <c r="K23" i="1"/>
  <c r="L23" i="1"/>
  <c r="M23" i="1"/>
  <c r="I24" i="1"/>
  <c r="J24" i="1"/>
  <c r="K24" i="1"/>
  <c r="N24" i="1" s="1"/>
  <c r="L24" i="1"/>
  <c r="M24" i="1"/>
  <c r="I25" i="1"/>
  <c r="J25" i="1"/>
  <c r="N25" i="1" s="1"/>
  <c r="K25" i="1"/>
  <c r="L25" i="1"/>
  <c r="M25" i="1"/>
  <c r="I26" i="1"/>
  <c r="J26" i="1"/>
  <c r="K26" i="1"/>
  <c r="N26" i="1" s="1"/>
  <c r="L26" i="1"/>
  <c r="M26" i="1"/>
  <c r="I27" i="1"/>
  <c r="J27" i="1"/>
  <c r="N27" i="1" s="1"/>
  <c r="K27" i="1"/>
  <c r="L27" i="1"/>
  <c r="M27" i="1"/>
  <c r="I28" i="1"/>
  <c r="J28" i="1"/>
  <c r="K28" i="1"/>
  <c r="N28" i="1" s="1"/>
  <c r="L28" i="1"/>
  <c r="M28" i="1"/>
  <c r="I29" i="1"/>
  <c r="J29" i="1"/>
  <c r="N29" i="1" s="1"/>
  <c r="K29" i="1"/>
  <c r="L29" i="1"/>
  <c r="M29" i="1"/>
  <c r="I30" i="1"/>
  <c r="J30" i="1"/>
  <c r="N30" i="1"/>
  <c r="L30" i="1"/>
  <c r="M30" i="1"/>
  <c r="I31" i="1"/>
  <c r="J31" i="1"/>
  <c r="I32" i="1"/>
  <c r="J32" i="1"/>
  <c r="K32" i="1"/>
  <c r="N32" i="1" s="1"/>
  <c r="L32" i="1"/>
  <c r="M32" i="1"/>
  <c r="I33" i="1"/>
  <c r="J33" i="1"/>
  <c r="N33" i="1" s="1"/>
  <c r="K33" i="1"/>
  <c r="L33" i="1"/>
  <c r="M33" i="1"/>
  <c r="I34" i="1"/>
  <c r="J34" i="1"/>
  <c r="K34" i="1"/>
  <c r="N34" i="1" s="1"/>
  <c r="L34" i="1"/>
  <c r="M3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N5" i="1"/>
  <c r="M5" i="1"/>
  <c r="L5" i="1"/>
  <c r="K5" i="1"/>
  <c r="J5" i="1"/>
  <c r="I5" i="1"/>
  <c r="H5" i="1"/>
  <c r="C67" i="1" l="1"/>
  <c r="D67" i="1"/>
  <c r="E67" i="1"/>
  <c r="F67" i="1"/>
  <c r="G67" i="1"/>
  <c r="B67" i="1"/>
  <c r="C65" i="1"/>
  <c r="D65" i="1"/>
  <c r="E65" i="1"/>
  <c r="F65" i="1"/>
  <c r="G65" i="1"/>
  <c r="B65" i="1"/>
  <c r="C62" i="1"/>
  <c r="D62" i="1"/>
  <c r="E62" i="1"/>
  <c r="F62" i="1"/>
  <c r="G62" i="1"/>
  <c r="G64" i="1" s="1"/>
  <c r="C63" i="1"/>
  <c r="D63" i="1"/>
  <c r="E63" i="1"/>
  <c r="F63" i="1"/>
  <c r="G63" i="1"/>
  <c r="B63" i="1"/>
  <c r="B62" i="1"/>
  <c r="B59" i="1"/>
  <c r="Q30" i="1"/>
  <c r="R24" i="1"/>
  <c r="S21" i="1"/>
  <c r="T21" i="1"/>
  <c r="U21" i="1"/>
  <c r="V21" i="1"/>
  <c r="S22" i="1"/>
  <c r="T22" i="1"/>
  <c r="U22" i="1"/>
  <c r="V22" i="1"/>
  <c r="R22" i="1"/>
  <c r="R21" i="1"/>
  <c r="S17" i="1"/>
  <c r="S18" i="1" s="1"/>
  <c r="S19" i="1" s="1"/>
  <c r="T17" i="1"/>
  <c r="T18" i="1" s="1"/>
  <c r="T19" i="1" s="1"/>
  <c r="U17" i="1"/>
  <c r="U18" i="1" s="1"/>
  <c r="U19" i="1" s="1"/>
  <c r="V17" i="1"/>
  <c r="V18" i="1" s="1"/>
  <c r="V19" i="1" s="1"/>
  <c r="R17" i="1"/>
  <c r="R18" i="1" s="1"/>
  <c r="R19" i="1" s="1"/>
  <c r="S13" i="1"/>
  <c r="S14" i="1" s="1"/>
  <c r="S15" i="1" s="1"/>
  <c r="T13" i="1"/>
  <c r="T14" i="1" s="1"/>
  <c r="T15" i="1" s="1"/>
  <c r="U13" i="1"/>
  <c r="U14" i="1" s="1"/>
  <c r="U15" i="1" s="1"/>
  <c r="V13" i="1"/>
  <c r="V14" i="1" s="1"/>
  <c r="V15" i="1" s="1"/>
  <c r="R13" i="1"/>
  <c r="R14" i="1" s="1"/>
  <c r="R15" i="1" s="1"/>
  <c r="V30" i="1"/>
  <c r="U30" i="1"/>
  <c r="T30" i="1"/>
  <c r="S30" i="1"/>
  <c r="R30" i="1"/>
  <c r="V24" i="1"/>
  <c r="U24" i="1"/>
  <c r="T24" i="1"/>
  <c r="S24" i="1"/>
  <c r="V9" i="1"/>
  <c r="U9" i="1"/>
  <c r="T9" i="1"/>
  <c r="S9" i="1"/>
  <c r="R9" i="1"/>
  <c r="Q9" i="1"/>
  <c r="T31" i="1" l="1"/>
  <c r="T32" i="1" s="1"/>
  <c r="V23" i="1"/>
  <c r="V25" i="1" s="1"/>
  <c r="V26" i="1" s="1"/>
  <c r="V28" i="1" s="1"/>
  <c r="V10" i="1"/>
  <c r="V11" i="1" s="1"/>
  <c r="S31" i="1"/>
  <c r="S32" i="1" s="1"/>
  <c r="R23" i="1"/>
  <c r="R25" i="1" s="1"/>
  <c r="R26" i="1" s="1"/>
  <c r="R28" i="1" s="1"/>
  <c r="U23" i="1"/>
  <c r="U25" i="1" s="1"/>
  <c r="U26" i="1" s="1"/>
  <c r="U28" i="1" s="1"/>
  <c r="T23" i="1"/>
  <c r="T25" i="1" s="1"/>
  <c r="T26" i="1" s="1"/>
  <c r="T28" i="1" s="1"/>
  <c r="S23" i="1"/>
  <c r="S25" i="1" s="1"/>
  <c r="S26" i="1" s="1"/>
  <c r="S28" i="1" s="1"/>
  <c r="F64" i="1"/>
  <c r="R31" i="1"/>
  <c r="R32" i="1" s="1"/>
  <c r="C64" i="1"/>
  <c r="V31" i="1"/>
  <c r="V32" i="1" s="1"/>
  <c r="U10" i="1"/>
  <c r="U11" i="1" s="1"/>
  <c r="R10" i="1"/>
  <c r="R11" i="1" s="1"/>
  <c r="T10" i="1"/>
  <c r="T11" i="1" s="1"/>
  <c r="E64" i="1"/>
  <c r="D64" i="1"/>
  <c r="B64" i="1"/>
  <c r="U31" i="1"/>
  <c r="U32" i="1" s="1"/>
  <c r="S10" i="1"/>
  <c r="S11" i="1" s="1"/>
  <c r="C33" i="1" l="1"/>
  <c r="D33" i="1"/>
  <c r="E33" i="1"/>
  <c r="F33" i="1"/>
  <c r="G33" i="1"/>
  <c r="B33" i="1"/>
  <c r="C27" i="1"/>
  <c r="D27" i="1"/>
  <c r="E27" i="1"/>
  <c r="F27" i="1"/>
  <c r="G27" i="1"/>
  <c r="B27" i="1"/>
  <c r="C23" i="1"/>
  <c r="D23" i="1"/>
  <c r="E23" i="1"/>
  <c r="F23" i="1"/>
  <c r="G23" i="1"/>
  <c r="B23" i="1"/>
  <c r="C16" i="1"/>
  <c r="D16" i="1"/>
  <c r="E16" i="1"/>
  <c r="F16" i="1"/>
  <c r="G16" i="1"/>
  <c r="B16" i="1"/>
  <c r="C10" i="1"/>
  <c r="D10" i="1"/>
  <c r="E10" i="1"/>
  <c r="F10" i="1"/>
  <c r="G10" i="1"/>
  <c r="B10" i="1"/>
  <c r="F40" i="1"/>
  <c r="E40" i="1"/>
  <c r="D40" i="1"/>
  <c r="C40" i="1"/>
  <c r="B40" i="1"/>
  <c r="G40" i="1"/>
  <c r="C17" i="1" l="1"/>
  <c r="C28" i="1"/>
  <c r="D46" i="1"/>
  <c r="D57" i="1"/>
  <c r="E46" i="1"/>
  <c r="E54" i="1" s="1"/>
  <c r="E59" i="1" s="1"/>
  <c r="E57" i="1"/>
  <c r="B28" i="1"/>
  <c r="G28" i="1"/>
  <c r="F46" i="1"/>
  <c r="F54" i="1" s="1"/>
  <c r="F59" i="1" s="1"/>
  <c r="F57" i="1"/>
  <c r="F28" i="1"/>
  <c r="G46" i="1"/>
  <c r="G54" i="1" s="1"/>
  <c r="G59" i="1" s="1"/>
  <c r="G57" i="1"/>
  <c r="B46" i="1"/>
  <c r="B57" i="1"/>
  <c r="C46" i="1"/>
  <c r="C57" i="1"/>
  <c r="G17" i="1"/>
  <c r="F17" i="1"/>
  <c r="E17" i="1"/>
  <c r="U6" i="1" s="1"/>
  <c r="U7" i="1" s="1"/>
  <c r="E28" i="1"/>
  <c r="B17" i="1"/>
  <c r="D17" i="1"/>
  <c r="T6" i="1" s="1"/>
  <c r="T7" i="1" s="1"/>
  <c r="D28" i="1"/>
  <c r="S6" i="1" l="1"/>
  <c r="S7" i="1" s="1"/>
  <c r="R6" i="1"/>
  <c r="R7" i="1" s="1"/>
  <c r="V6" i="1"/>
  <c r="V7" i="1" s="1"/>
  <c r="D49" i="1"/>
  <c r="D51" i="1" s="1"/>
  <c r="D60" i="1" s="1"/>
  <c r="D58" i="1"/>
  <c r="D54" i="1"/>
  <c r="D59" i="1" s="1"/>
  <c r="B49" i="1"/>
  <c r="B51" i="1" s="1"/>
  <c r="B60" i="1" s="1"/>
  <c r="B58" i="1"/>
  <c r="G49" i="1"/>
  <c r="G51" i="1" s="1"/>
  <c r="G60" i="1" s="1"/>
  <c r="G58" i="1"/>
  <c r="E49" i="1"/>
  <c r="E51" i="1" s="1"/>
  <c r="E60" i="1" s="1"/>
  <c r="E58" i="1"/>
  <c r="C49" i="1"/>
  <c r="C51" i="1" s="1"/>
  <c r="C60" i="1" s="1"/>
  <c r="C58" i="1"/>
  <c r="C54" i="1"/>
  <c r="C59" i="1" s="1"/>
  <c r="F49" i="1"/>
  <c r="F51" i="1" s="1"/>
  <c r="F60" i="1" s="1"/>
  <c r="F58" i="1"/>
</calcChain>
</file>

<file path=xl/sharedStrings.xml><?xml version="1.0" encoding="utf-8"?>
<sst xmlns="http://schemas.openxmlformats.org/spreadsheetml/2006/main" count="95" uniqueCount="84">
  <si>
    <t>CERVECERIA BBC DE LA SABANA SAS</t>
  </si>
  <si>
    <t>Cifras en miles de pesos</t>
  </si>
  <si>
    <t>Efectivo y equivalentes al efectivo</t>
  </si>
  <si>
    <t>Cuentas comerciales por cobrar</t>
  </si>
  <si>
    <t>Inventarios corrientes</t>
  </si>
  <si>
    <t>Activos por impuestos corrientes</t>
  </si>
  <si>
    <t>Otros activos no financieros corrientes</t>
  </si>
  <si>
    <t>Activos corrientes totales</t>
  </si>
  <si>
    <t>Propiedades, planta y equipo</t>
  </si>
  <si>
    <t>Activos intangibles distintos de la plusvalía</t>
  </si>
  <si>
    <t>Activos por impuestos diferidos</t>
  </si>
  <si>
    <t>Otros activos financieros no corrientes</t>
  </si>
  <si>
    <t>Otros activos no financieros no corrientes</t>
  </si>
  <si>
    <t>Total de activos no corrientes</t>
  </si>
  <si>
    <t>Total de activos</t>
  </si>
  <si>
    <t>Otras provisiones corrientes</t>
  </si>
  <si>
    <t>Cuentas por pagar comerciales</t>
  </si>
  <si>
    <t>Pasivos por impuestos corrientes</t>
  </si>
  <si>
    <t>Otros pasivos financieros corrientes</t>
  </si>
  <si>
    <t>Otros pasivos no financieros corrientes</t>
  </si>
  <si>
    <t>Pasivos corrientes totales</t>
  </si>
  <si>
    <t>Cuentas comerciales por pagar no corrientes</t>
  </si>
  <si>
    <t>Pasivo por impuestos diferidos</t>
  </si>
  <si>
    <t>Otros pasivos financieros no corrientes</t>
  </si>
  <si>
    <t xml:space="preserve">Total de pasivos no corrientes </t>
  </si>
  <si>
    <t xml:space="preserve">Total pasivos </t>
  </si>
  <si>
    <t>Capital emitido</t>
  </si>
  <si>
    <t xml:space="preserve">Prima de emisión </t>
  </si>
  <si>
    <t>Otras reservas</t>
  </si>
  <si>
    <t>Ganancias acumuladas</t>
  </si>
  <si>
    <t>Patrimonio total</t>
  </si>
  <si>
    <t>Total de patrimonio y pasivos</t>
  </si>
  <si>
    <t>Ingresos de actividades ordinarias</t>
  </si>
  <si>
    <t>Costo de ventas</t>
  </si>
  <si>
    <t>Otros ingresos</t>
  </si>
  <si>
    <t>Gastos de ventas</t>
  </si>
  <si>
    <t>Gastos de administración</t>
  </si>
  <si>
    <t>Otros gastos</t>
  </si>
  <si>
    <t>Otras ganancias</t>
  </si>
  <si>
    <t>Ingresos financieros</t>
  </si>
  <si>
    <t>Costos financieros</t>
  </si>
  <si>
    <t>Ingreso (gasto) por impuestos</t>
  </si>
  <si>
    <t>Utilidad bruta</t>
  </si>
  <si>
    <t>Utilidad operacional</t>
  </si>
  <si>
    <t>Utilidad antes de impuestos</t>
  </si>
  <si>
    <t>Utilida neta</t>
  </si>
  <si>
    <t>Depreciaciones y amortizaciones</t>
  </si>
  <si>
    <t>EBITDA</t>
  </si>
  <si>
    <t>Prom. Activos</t>
  </si>
  <si>
    <t>Rotación Activos</t>
  </si>
  <si>
    <t>veces</t>
  </si>
  <si>
    <t>Activos Fijos (AF) = CAPEX</t>
  </si>
  <si>
    <t>Prom. AF</t>
  </si>
  <si>
    <t>Rotación AF</t>
  </si>
  <si>
    <t>Prom. Inventarios</t>
  </si>
  <si>
    <t>Rotación Inventarios</t>
  </si>
  <si>
    <t>Días de Inventario</t>
  </si>
  <si>
    <t>días</t>
  </si>
  <si>
    <t>Prom. CxC</t>
  </si>
  <si>
    <t>Rotación CxC</t>
  </si>
  <si>
    <t>Días de CxC</t>
  </si>
  <si>
    <t>Inventario Inicial</t>
  </si>
  <si>
    <t>Inventario Final</t>
  </si>
  <si>
    <t>Compras</t>
  </si>
  <si>
    <t>Prom. CxP</t>
  </si>
  <si>
    <t>Rotación CxP</t>
  </si>
  <si>
    <t>Días de CxP</t>
  </si>
  <si>
    <t>Ciclo de efectivo</t>
  </si>
  <si>
    <t>KTNO</t>
  </si>
  <si>
    <t>Prom. KTNO</t>
  </si>
  <si>
    <t>Rotación KTNO</t>
  </si>
  <si>
    <t>Margen Bruto</t>
  </si>
  <si>
    <t>Margen Operacional</t>
  </si>
  <si>
    <t>Margen EBITDA</t>
  </si>
  <si>
    <t>Margen Neto</t>
  </si>
  <si>
    <t>Deudas corto plazo</t>
  </si>
  <si>
    <t>Deudas largo plazo</t>
  </si>
  <si>
    <t>Total deudas financieras</t>
  </si>
  <si>
    <t>Intereses</t>
  </si>
  <si>
    <t>CAPEX (Activo Fijo=PPE+Intangibles)</t>
  </si>
  <si>
    <t>Análisis Horizontal</t>
  </si>
  <si>
    <t>A. Vertical</t>
  </si>
  <si>
    <t>Promedio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</si>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</sst>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\ #,##0;[Red]\-&quot;$&quot;\ #,##0"/>
    <numFmt numFmtId="164" formatCode="_(* #,##0.00_);_(* \(#,##0.00\);_(* &quot;-&quot;??_);_(@_)"/>
    <numFmt numFmtId="165" formatCode="_(* #,##0_);_(* \(#,##0\);_(* &quot;-&quot;??_);_(@_)"/>
    <numFmt numFmtId="166" formatCode="0.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indexed="8"/>
      <name val="Arial"/>
      <family val="2"/>
    </font>
    <font>
      <sz val="12"/>
      <name val="Franklin Gothic Book"/>
      <family val="2"/>
    </font>
    <font>
      <b/>
      <sz val="12"/>
      <name val="Franklin Gothic Book"/>
      <family val="2"/>
    </font>
    <font>
      <sz val="12"/>
      <color theme="1"/>
      <name val="Aptos Narrow"/>
      <family val="2"/>
      <scheme val="minor"/>
    </font>
    <font>
      <sz val="12"/>
      <color theme="9" tint="-0.499984740745262"/>
      <name val="Franklin Gothic Book"/>
      <family val="2"/>
    </font>
    <font>
      <b/>
      <sz val="12"/>
      <color theme="1"/>
      <name val="Franklin Gothic Book"/>
      <family val="2"/>
    </font>
    <font>
      <b/>
      <sz val="12"/>
      <color rgb="FF14085C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0">
    <xf numFmtId="0" fontId="0" fillId="0" borderId="0" xfId="0"/>
    <xf numFmtId="165" fontId="3" fillId="0" borderId="0" xfId="2" applyNumberFormat="1" applyFont="1" applyBorder="1" applyAlignment="1">
      <alignment vertical="center"/>
    </xf>
    <xf numFmtId="165" fontId="4" fillId="0" borderId="0" xfId="2" applyNumberFormat="1" applyFont="1" applyBorder="1" applyAlignment="1">
      <alignment vertical="center"/>
    </xf>
    <xf numFmtId="1" fontId="4" fillId="0" borderId="1" xfId="2" applyNumberFormat="1" applyFont="1" applyBorder="1" applyAlignment="1">
      <alignment horizontal="center" vertical="center"/>
    </xf>
    <xf numFmtId="0" fontId="5" fillId="0" borderId="0" xfId="0" applyFont="1"/>
    <xf numFmtId="6" fontId="6" fillId="2" borderId="1" xfId="0" applyNumberFormat="1" applyFont="1" applyFill="1" applyBorder="1" applyAlignment="1">
      <alignment horizontal="center" vertical="center"/>
    </xf>
    <xf numFmtId="6" fontId="7" fillId="0" borderId="2" xfId="0" applyNumberFormat="1" applyFont="1" applyBorder="1" applyAlignment="1">
      <alignment horizontal="center" vertical="center"/>
    </xf>
    <xf numFmtId="6" fontId="5" fillId="0" borderId="0" xfId="0" applyNumberFormat="1" applyFont="1"/>
    <xf numFmtId="49" fontId="4" fillId="0" borderId="1" xfId="2" applyNumberFormat="1" applyFont="1" applyBorder="1" applyAlignment="1">
      <alignment horizontal="center" vertical="center"/>
    </xf>
    <xf numFmtId="165" fontId="8" fillId="0" borderId="0" xfId="2" applyNumberFormat="1" applyFont="1" applyBorder="1" applyAlignment="1">
      <alignment vertical="center"/>
    </xf>
    <xf numFmtId="166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5" fontId="3" fillId="0" borderId="0" xfId="2" applyNumberFormat="1" applyFont="1" applyFill="1" applyBorder="1" applyAlignment="1">
      <alignment vertical="center"/>
    </xf>
    <xf numFmtId="9" fontId="6" fillId="2" borderId="1" xfId="1" applyFont="1" applyFill="1" applyBorder="1" applyAlignment="1">
      <alignment horizontal="center" vertical="center"/>
    </xf>
    <xf numFmtId="165" fontId="4" fillId="0" borderId="0" xfId="2" applyNumberFormat="1" applyFont="1" applyFill="1" applyBorder="1" applyAlignment="1">
      <alignment vertical="center"/>
    </xf>
    <xf numFmtId="1" fontId="4" fillId="0" borderId="0" xfId="2" applyNumberFormat="1" applyFont="1" applyBorder="1" applyAlignment="1">
      <alignment horizontal="center" vertical="center"/>
    </xf>
    <xf numFmtId="9" fontId="7" fillId="0" borderId="2" xfId="1" applyFont="1" applyBorder="1" applyAlignment="1">
      <alignment horizontal="center" vertical="center"/>
    </xf>
    <xf numFmtId="9" fontId="5" fillId="0" borderId="0" xfId="1" applyFont="1"/>
    <xf numFmtId="49" fontId="4" fillId="0" borderId="1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</cellXfs>
  <cellStyles count="3">
    <cellStyle name="Comma 28" xfId="2" xr:uid="{F16D8D3C-D9CA-47D8-96C4-8D9738188106}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EF66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s-CO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CERVECERIA BBC DE LA SABANA 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Hoja1!$A$17</c:f>
              <c:strCache>
                <c:ptCount val="1"/>
                <c:pt idx="0">
                  <c:v> Total de activos 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numRef>
              <c:f>Hoja1!$B$4:$G$4</c:f>
              <c:numCache>
                <c:formatCode>0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Hoja1!$B$17:$G$17</c:f>
              <c:numCache>
                <c:formatCode>"$"#,##0_);[Red]\("$"#,##0\)</c:formatCode>
                <c:ptCount val="6"/>
                <c:pt idx="0">
                  <c:v>38957839</c:v>
                </c:pt>
                <c:pt idx="1">
                  <c:v>46668153</c:v>
                </c:pt>
                <c:pt idx="2">
                  <c:v>38255707</c:v>
                </c:pt>
                <c:pt idx="3">
                  <c:v>38204679</c:v>
                </c:pt>
                <c:pt idx="4">
                  <c:v>38302531</c:v>
                </c:pt>
                <c:pt idx="5">
                  <c:v>37655090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7-458E-BBF9-41CFCBF67FE0}"/>
            </c:ext>
          </c:extLst>
        </c:ser>
        <c:ser>
          <c:idx val="2"/>
          <c:order val="2"/>
          <c:tx>
            <c:strRef>
              <c:f>Hoja1!$A$11</c:f>
              <c:strCache>
                <c:ptCount val="1"/>
                <c:pt idx="0">
                  <c:v> Propiedades, planta y equipo 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Hoja1!$B$4:$G$4</c:f>
              <c:numCache>
                <c:formatCode>0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Hoja1!$B$11:$G$11</c:f>
              <c:numCache>
                <c:formatCode>"$"#,##0_);[Red]\("$"#,##0\)</c:formatCode>
                <c:ptCount val="6"/>
                <c:pt idx="0">
                  <c:v>31244381</c:v>
                </c:pt>
                <c:pt idx="1">
                  <c:v>36902829</c:v>
                </c:pt>
                <c:pt idx="2">
                  <c:v>34768658</c:v>
                </c:pt>
                <c:pt idx="3">
                  <c:v>32856330</c:v>
                </c:pt>
                <c:pt idx="4">
                  <c:v>30582477</c:v>
                </c:pt>
                <c:pt idx="5">
                  <c:v>28478130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7-458E-BBF9-41CFCBF67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984175"/>
        <c:axId val="534984655"/>
      </c:barChart>
      <c:lineChart>
        <c:grouping val="standard"/>
        <c:varyColors val="0"/>
        <c:ser>
          <c:idx val="0"/>
          <c:order val="0"/>
          <c:tx>
            <c:strRef>
              <c:f>Hoja1!$A$38</c:f>
              <c:strCache>
                <c:ptCount val="1"/>
                <c:pt idx="0">
                  <c:v> Ingresos de actividades ordinarias 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Hoja1!$B$37:$G$37</c:f>
              <c:numCache>
                <c:formatCode>0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Hoja1!$B$38:$G$38</c:f>
              <c:numCache>
                <c:formatCode>"$"#,##0_);[Red]\("$"#,##0\)</c:formatCode>
                <c:ptCount val="6"/>
                <c:pt idx="0">
                  <c:v>14300032</c:v>
                </c:pt>
                <c:pt idx="1">
                  <c:v>20334844</c:v>
                </c:pt>
                <c:pt idx="2">
                  <c:v>2041471</c:v>
                </c:pt>
                <c:pt idx="3">
                  <c:v>14539043</c:v>
                </c:pt>
                <c:pt idx="4">
                  <c:v>16536018</c:v>
                </c:pt>
                <c:pt idx="5">
                  <c:v>19693738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7-458E-BBF9-41CFCBF67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84175"/>
        <c:axId val="534984655"/>
      </c:lineChart>
      <c:catAx>
        <c:axId val="53498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655"/>
        <c:crosses val="autoZero"/>
        <c:auto val="1"/>
        <c:lblAlgn val="ctr"/>
        <c:lblOffset val="100"/>
        <c:noMultiLvlLbl val="0"/>
      </c:catAx>
      <c:valAx>
        <c:axId val="5349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s-CO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CERVECERIA BBC DE LA SABANA 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[1]Hoja1!$A$62</c:f>
              <c:strCache>
                <c:ptCount val="1"/>
                <c:pt idx="0">
                  <c:v> Margen Bruto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7637695894735846E-3"/>
                  <c:y val="-2.0595481035231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60-4272-A384-8749DFD53D53}"/>
                </c:ext>
              </c:extLst>
            </c:dLbl>
            <c:dLbl>
              <c:idx val="1"/>
              <c:layout>
                <c:manualLayout>
                  <c:x val="0"/>
                  <c:y val="-7.7232851170688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60-4272-A384-8749DFD53D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Hoja1!$B$56:$G$56</c:f>
              <c:numCache>
                <c:formatCode>0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Hoja1!$B$57:$G$57</c:f>
              <c:numCache>
                <c:formatCode>0%</c:formatCode>
                <c:ptCount val="6"/>
                <c:pt idx="0">
                  <c:v>-7.1575783886357741E-2</c:v>
                </c:pt>
                <c:pt idx="1">
                  <c:v>-9.5599454807718219E-3</c:v>
                </c:pt>
                <c:pt idx="2">
                  <c:v>-0.9803631792957137</c:v>
                </c:pt>
                <c:pt idx="3">
                  <c:v>-0.26274824278324233</c:v>
                </c:pt>
                <c:pt idx="4">
                  <c:v>-0.21786333324020329</c:v>
                </c:pt>
                <c:pt idx="5">
                  <c:v>-0.26824318471181041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0-4272-A384-8749DFD53D53}"/>
            </c:ext>
          </c:extLst>
        </c:ser>
        <c:ser>
          <c:idx val="4"/>
          <c:order val="1"/>
          <c:tx>
            <c:strRef>
              <c:f>Hoja1!$A$59</c:f>
              <c:strCache>
                <c:ptCount val="1"/>
                <c:pt idx="0">
                  <c:v> Margen EBITDA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Hoja1!$B$56:$G$56</c:f>
              <c:numCache>
                <c:formatCode>0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Hoja1!$B$59:$G$59</c:f>
              <c:numCache>
                <c:formatCode>0%</c:formatCode>
                <c:ptCount val="6"/>
                <c:pt idx="0">
                  <c:v>0</c:v>
                </c:pt>
                <c:pt idx="1">
                  <c:v>8.418367999282414E-2</c:v>
                </c:pt>
                <c:pt idx="2">
                  <c:v>-0.69962590700529181</c:v>
                </c:pt>
                <c:pt idx="3">
                  <c:v>-9.172213054187954E-2</c:v>
                </c:pt>
                <c:pt idx="4">
                  <c:v>-5.1967347882664376E-2</c:v>
                </c:pt>
                <c:pt idx="5">
                  <c:v>-0.11643883959459601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0-4272-A384-8749DFD53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984175"/>
        <c:axId val="534984655"/>
      </c:barChart>
      <c:catAx>
        <c:axId val="53498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655"/>
        <c:crosses val="autoZero"/>
        <c:auto val="1"/>
        <c:lblAlgn val="ctr"/>
        <c:lblOffset val="100"/>
        <c:noMultiLvlLbl val="0"/>
      </c:catAx>
      <c:valAx>
        <c:axId val="5349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s-CO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CERVECERIA BBC DE LA SABANA 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Δ Ingresos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1747852610524818E-2"/>
                  <c:y val="-3.82409177820267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3B-4D96-817E-B07976351303}"/>
                </c:ext>
              </c:extLst>
            </c:dLbl>
            <c:dLbl>
              <c:idx val="1"/>
              <c:layout>
                <c:manualLayout>
                  <c:x val="-1.7637695894736655E-3"/>
                  <c:y val="2.54939451880187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3B-4D96-817E-B07976351303}"/>
                </c:ext>
              </c:extLst>
            </c:dLbl>
            <c:dLbl>
              <c:idx val="3"/>
              <c:layout>
                <c:manualLayout>
                  <c:x val="-8.8188479473680047E-3"/>
                  <c:y val="-3.3142128744423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3B-4D96-817E-B07976351303}"/>
                </c:ext>
              </c:extLst>
            </c:dLbl>
            <c:dLbl>
              <c:idx val="4"/>
              <c:layout>
                <c:manualLayout>
                  <c:x val="5.2913087684208025E-3"/>
                  <c:y val="1.01975780752072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3B-4D96-817E-B079763513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Hoja1!$I$37:$M$37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Hoja1!$I$38:$M$38</c:f>
              <c:numCache>
                <c:formatCode>0%</c:formatCode>
                <c:ptCount val="5"/>
                <c:pt idx="0">
                  <c:v>0.42201388080809887</c:v>
                </c:pt>
                <c:pt idx="1">
                  <c:v>-0.89960724557316496</c:v>
                </c:pt>
                <c:pt idx="2">
                  <c:v>6.1218464528763814</c:v>
                </c:pt>
                <c:pt idx="3">
                  <c:v>0.13735257540678569</c:v>
                </c:pt>
                <c:pt idx="4">
                  <c:v>0.19096012111259197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3B-4D96-817E-B07976351303}"/>
            </c:ext>
          </c:extLst>
        </c:ser>
        <c:ser>
          <c:idx val="3"/>
          <c:order val="1"/>
          <c:tx>
            <c:v>Δ Costo de ventas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2314553168417631E-2"/>
                  <c:y val="2.03951561504142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3B-4D96-817E-B07976351303}"/>
                </c:ext>
              </c:extLst>
            </c:dLbl>
            <c:dLbl>
              <c:idx val="1"/>
              <c:layout>
                <c:manualLayout>
                  <c:x val="-6.7023244399996892E-2"/>
                  <c:y val="2.03951561504142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3B-4D96-817E-B07976351303}"/>
                </c:ext>
              </c:extLst>
            </c:dLbl>
            <c:dLbl>
              <c:idx val="3"/>
              <c:layout>
                <c:manualLayout>
                  <c:x val="-7.0550783578944037E-2"/>
                  <c:y val="7.64818355640535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3B-4D96-817E-B07976351303}"/>
                </c:ext>
              </c:extLst>
            </c:dLbl>
            <c:dLbl>
              <c:idx val="4"/>
              <c:layout>
                <c:manualLayout>
                  <c:x val="-3.1747852610524818E-2"/>
                  <c:y val="-3.82409177820267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3B-4D96-817E-B079763513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Hoja1!$I$37:$M$37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Hoja1!$I$39:$M$39</c:f>
              <c:numCache>
                <c:formatCode>0%</c:formatCode>
                <c:ptCount val="5"/>
                <c:pt idx="0">
                  <c:v>0.33971696409086971</c:v>
                </c:pt>
                <c:pt idx="1">
                  <c:v>-0.80306853968904068</c:v>
                </c:pt>
                <c:pt idx="2">
                  <c:v>3.5411362863956999</c:v>
                </c:pt>
                <c:pt idx="3">
                  <c:v>9.6924906821671764E-2</c:v>
                </c:pt>
                <c:pt idx="4">
                  <c:v>0.24022705638571873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3B-4D96-817E-B07976351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84175"/>
        <c:axId val="534984655"/>
      </c:lineChart>
      <c:catAx>
        <c:axId val="53498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655"/>
        <c:crosses val="autoZero"/>
        <c:auto val="1"/>
        <c:lblAlgn val="ctr"/>
        <c:lblOffset val="100"/>
        <c:noMultiLvlLbl val="0"/>
      </c:catAx>
      <c:valAx>
        <c:axId val="5349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CERVECERIA BBC DE LA SABANA 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Hoja1!$A$11</c:f>
              <c:strCache>
                <c:ptCount val="1"/>
                <c:pt idx="0">
                  <c:v> Propiedades, planta y equipo 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Hoja1!$G$4</c:f>
              <c:numCache>
                <c:formatCode>0</c:formatCode>
                <c:ptCount val="1"/>
                <c:pt idx="0">
                  <c:v>2023</c:v>
                </c:pt>
              </c:numCache>
            </c:numRef>
          </c:cat>
          <c:val>
            <c:numRef>
              <c:f>Hoja1!$H$11</c:f>
              <c:numCache>
                <c:formatCode>0%</c:formatCode>
                <c:ptCount val="1"/>
                <c:pt idx="0">
                  <c:v>0.75628899041271713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45-428D-A628-2B66781494E3}"/>
            </c:ext>
          </c:extLst>
        </c:ser>
        <c:ser>
          <c:idx val="0"/>
          <c:order val="1"/>
          <c:tx>
            <c:strRef>
              <c:f>Hoja1!$A$8</c:f>
              <c:strCache>
                <c:ptCount val="1"/>
                <c:pt idx="0">
                  <c:v> Activos por impuestos corrientes 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Hoja1!$G$4</c:f>
              <c:numCache>
                <c:formatCode>0</c:formatCode>
                <c:ptCount val="1"/>
                <c:pt idx="0">
                  <c:v>2023</c:v>
                </c:pt>
              </c:numCache>
            </c:numRef>
          </c:cat>
          <c:val>
            <c:numRef>
              <c:f>Hoja1!$H$8</c:f>
              <c:numCache>
                <c:formatCode>0%</c:formatCode>
                <c:ptCount val="1"/>
                <c:pt idx="0">
                  <c:v>0.13881934686651923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45-428D-A628-2B66781494E3}"/>
            </c:ext>
          </c:extLst>
        </c:ser>
        <c:ser>
          <c:idx val="5"/>
          <c:order val="2"/>
          <c:tx>
            <c:strRef>
              <c:f>Hoja1!$A$7</c:f>
              <c:strCache>
                <c:ptCount val="1"/>
                <c:pt idx="0">
                  <c:v> Inventarios corrientes 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8293169501106981E-3"/>
                  <c:y val="6.25304254004765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45-428D-A628-2B66781494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Hoja1!$G$4</c:f>
              <c:numCache>
                <c:formatCode>0</c:formatCode>
                <c:ptCount val="1"/>
                <c:pt idx="0">
                  <c:v>2023</c:v>
                </c:pt>
              </c:numCache>
            </c:numRef>
          </c:cat>
          <c:val>
            <c:numRef>
              <c:f>Hoja1!$H$7</c:f>
              <c:numCache>
                <c:formatCode>0%</c:formatCode>
                <c:ptCount val="1"/>
                <c:pt idx="0">
                  <c:v>8.3801871141457901E-2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45-428D-A628-2B66781494E3}"/>
            </c:ext>
          </c:extLst>
        </c:ser>
        <c:ser>
          <c:idx val="1"/>
          <c:order val="3"/>
          <c:tx>
            <c:strRef>
              <c:f>Hoja1!$A$6</c:f>
              <c:strCache>
                <c:ptCount val="1"/>
                <c:pt idx="0">
                  <c:v> Cuentas comerciales por cobrar 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4.5193284918395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45-428D-A628-2B66781494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Hoja1!$G$4</c:f>
              <c:numCache>
                <c:formatCode>0</c:formatCode>
                <c:ptCount val="1"/>
                <c:pt idx="0">
                  <c:v>2023</c:v>
                </c:pt>
              </c:numCache>
            </c:numRef>
          </c:cat>
          <c:val>
            <c:numRef>
              <c:f>Hoja1!$H$6</c:f>
              <c:numCache>
                <c:formatCode>0%</c:formatCode>
                <c:ptCount val="1"/>
                <c:pt idx="0">
                  <c:v>1.8559589155144763E-2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45-428D-A628-2B6678149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7142047"/>
        <c:axId val="627143487"/>
      </c:barChart>
      <c:catAx>
        <c:axId val="62714204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627143487"/>
        <c:crosses val="autoZero"/>
        <c:auto val="1"/>
        <c:lblAlgn val="ctr"/>
        <c:lblOffset val="100"/>
        <c:noMultiLvlLbl val="0"/>
      </c:catAx>
      <c:valAx>
        <c:axId val="6271434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62714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CERVECERIA BBC DE LA SABANA 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Hoja1!$A$30</c:f>
              <c:strCache>
                <c:ptCount val="1"/>
                <c:pt idx="0">
                  <c:v> Prima de emisión 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Hoja1!$G$4</c:f>
              <c:numCache>
                <c:formatCode>0</c:formatCode>
                <c:ptCount val="1"/>
                <c:pt idx="0">
                  <c:v>2023</c:v>
                </c:pt>
              </c:numCache>
            </c:numRef>
          </c:cat>
          <c:val>
            <c:numRef>
              <c:f>Hoja1!$H$30</c:f>
              <c:numCache>
                <c:formatCode>0%</c:formatCode>
                <c:ptCount val="1"/>
                <c:pt idx="0">
                  <c:v>0.92019432167072235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7B-43C5-B576-50AA365E172C}"/>
            </c:ext>
          </c:extLst>
        </c:ser>
        <c:ser>
          <c:idx val="2"/>
          <c:order val="1"/>
          <c:tx>
            <c:strRef>
              <c:f>Hoja1!$A$24</c:f>
              <c:strCache>
                <c:ptCount val="1"/>
                <c:pt idx="0">
                  <c:v> Cuentas comerciales por pagar no corrientes 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Hoja1!$G$4</c:f>
              <c:numCache>
                <c:formatCode>0</c:formatCode>
                <c:ptCount val="1"/>
                <c:pt idx="0">
                  <c:v>2023</c:v>
                </c:pt>
              </c:numCache>
            </c:numRef>
          </c:cat>
          <c:val>
            <c:numRef>
              <c:f>Hoja1!$H$24</c:f>
              <c:numCache>
                <c:formatCode>0%</c:formatCode>
                <c:ptCount val="1"/>
                <c:pt idx="0">
                  <c:v>0.46751934466230194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7B-43C5-B576-50AA365E172C}"/>
            </c:ext>
          </c:extLst>
        </c:ser>
        <c:ser>
          <c:idx val="0"/>
          <c:order val="2"/>
          <c:tx>
            <c:strRef>
              <c:f>Hoja1!$A$19</c:f>
              <c:strCache>
                <c:ptCount val="1"/>
                <c:pt idx="0">
                  <c:v> Cuentas por pagar comerciales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Hoja1!$G$4</c:f>
              <c:numCache>
                <c:formatCode>0</c:formatCode>
                <c:ptCount val="1"/>
                <c:pt idx="0">
                  <c:v>2023</c:v>
                </c:pt>
              </c:numCache>
            </c:numRef>
          </c:cat>
          <c:val>
            <c:numRef>
              <c:f>Hoja1!$H$19</c:f>
              <c:numCache>
                <c:formatCode>0%</c:formatCode>
                <c:ptCount val="1"/>
                <c:pt idx="0">
                  <c:v>7.3136672890703483E-2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B-43C5-B576-50AA365E172C}"/>
            </c:ext>
          </c:extLst>
        </c:ser>
        <c:ser>
          <c:idx val="3"/>
          <c:order val="3"/>
          <c:tx>
            <c:strRef>
              <c:f>Hoja1!$A$32</c:f>
              <c:strCache>
                <c:ptCount val="1"/>
                <c:pt idx="0">
                  <c:v> Ganancias acumuladas 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D7B-43C5-B576-50AA365E172C}"/>
              </c:ext>
            </c:extLst>
          </c:dPt>
          <c:dLbls>
            <c:dLbl>
              <c:idx val="0"/>
              <c:layout>
                <c:manualLayout>
                  <c:x val="5.5172405803615779E-3"/>
                  <c:y val="-0.108463646569058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D7B-43C5-B576-50AA365E17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Hoja1!$G$4</c:f>
              <c:numCache>
                <c:formatCode>0</c:formatCode>
                <c:ptCount val="1"/>
                <c:pt idx="0">
                  <c:v>2023</c:v>
                </c:pt>
              </c:numCache>
            </c:numRef>
          </c:cat>
          <c:val>
            <c:numRef>
              <c:f>Hoja1!$H$32</c:f>
              <c:numCache>
                <c:formatCode>0%</c:formatCode>
                <c:ptCount val="1"/>
                <c:pt idx="0">
                  <c:v>-0.55739954412537585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B-43C5-B576-50AA365E172C}"/>
            </c:ext>
          </c:extLst>
        </c:ser>
        <c:ser>
          <c:idx val="1"/>
          <c:order val="4"/>
          <c:tx>
            <c:strRef>
              <c:f>Hoja1!$A$21</c:f>
              <c:strCache>
                <c:ptCount val="1"/>
                <c:pt idx="0">
                  <c:v> Otros pasivos financieros corrientes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390801934538592E-3"/>
                  <c:y val="-3.91675135959430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D7B-43C5-B576-50AA365E17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Hoja1!$G$4</c:f>
              <c:numCache>
                <c:formatCode>0</c:formatCode>
                <c:ptCount val="1"/>
                <c:pt idx="0">
                  <c:v>2023</c:v>
                </c:pt>
              </c:numCache>
            </c:numRef>
          </c:cat>
          <c:val>
            <c:numRef>
              <c:f>Hoja1!$H$21</c:f>
              <c:numCache>
                <c:formatCode>0%</c:formatCode>
                <c:ptCount val="1"/>
                <c:pt idx="0">
                  <c:v>2.7012045383505923E-2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7B-43C5-B576-50AA365E1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7142047"/>
        <c:axId val="627143487"/>
      </c:barChart>
      <c:catAx>
        <c:axId val="62714204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627143487"/>
        <c:crosses val="autoZero"/>
        <c:auto val="1"/>
        <c:lblAlgn val="ctr"/>
        <c:lblOffset val="100"/>
        <c:noMultiLvlLbl val="0"/>
      </c:catAx>
      <c:valAx>
        <c:axId val="6271434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62714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s-CO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CERVECERIA BBC DE LA SABANA 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Hoja1!$P$30</c:f>
              <c:strCache>
                <c:ptCount val="1"/>
                <c:pt idx="0">
                  <c:v> KTNO 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Hoja1!$R$5:$V$5</c:f>
              <c:numCache>
                <c:formatCode>@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Hoja1!$R$30:$V$30</c:f>
              <c:numCache>
                <c:formatCode>"$"#,##0_);[Red]\("$"#,##0\)</c:formatCode>
                <c:ptCount val="5"/>
                <c:pt idx="0">
                  <c:v>-1853609</c:v>
                </c:pt>
                <c:pt idx="1">
                  <c:v>2749426</c:v>
                </c:pt>
                <c:pt idx="2">
                  <c:v>45996</c:v>
                </c:pt>
                <c:pt idx="3">
                  <c:v>3748382</c:v>
                </c:pt>
                <c:pt idx="4">
                  <c:v>5438782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8-4F51-93E1-AB7B0FAAD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984175"/>
        <c:axId val="534984655"/>
      </c:barChart>
      <c:lineChart>
        <c:grouping val="standard"/>
        <c:varyColors val="0"/>
        <c:ser>
          <c:idx val="0"/>
          <c:order val="0"/>
          <c:tx>
            <c:v>Δ Ingresos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64539953315188E-2"/>
                  <c:y val="-9.942638623326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08-4F51-93E1-AB7B0FAAD08E}"/>
                </c:ext>
              </c:extLst>
            </c:dLbl>
            <c:dLbl>
              <c:idx val="1"/>
              <c:layout>
                <c:manualLayout>
                  <c:x val="-3.7645399533151942E-2"/>
                  <c:y val="3.5691523263224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08-4F51-93E1-AB7B0FAAD08E}"/>
                </c:ext>
              </c:extLst>
            </c:dLbl>
            <c:dLbl>
              <c:idx val="2"/>
              <c:layout>
                <c:manualLayout>
                  <c:x val="-3.406012338713741E-2"/>
                  <c:y val="-3.5691523263224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08-4F51-93E1-AB7B0FAAD08E}"/>
                </c:ext>
              </c:extLst>
            </c:dLbl>
            <c:dLbl>
              <c:idx val="3"/>
              <c:layout>
                <c:manualLayout>
                  <c:x val="-5.7364418336231432E-2"/>
                  <c:y val="2.80433397068195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B08-4F51-93E1-AB7B0FAAD08E}"/>
                </c:ext>
              </c:extLst>
            </c:dLbl>
            <c:dLbl>
              <c:idx val="4"/>
              <c:layout>
                <c:manualLayout>
                  <c:x val="-2.1511656876086787E-2"/>
                  <c:y val="3.8240917782026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08-4F51-93E1-AB7B0FAAD0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Hoja1!$I$37:$M$37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Hoja1!$I$38:$M$38</c:f>
              <c:numCache>
                <c:formatCode>0%</c:formatCode>
                <c:ptCount val="5"/>
                <c:pt idx="0">
                  <c:v>0.42201388080809887</c:v>
                </c:pt>
                <c:pt idx="1">
                  <c:v>-0.89960724557316496</c:v>
                </c:pt>
                <c:pt idx="2">
                  <c:v>6.1218464528763814</c:v>
                </c:pt>
                <c:pt idx="3">
                  <c:v>0.13735257540678569</c:v>
                </c:pt>
                <c:pt idx="4">
                  <c:v>0.19096012111259197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08-4F51-93E1-AB7B0FAAD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98399"/>
        <c:axId val="355087839"/>
      </c:lineChart>
      <c:catAx>
        <c:axId val="53498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655"/>
        <c:crosses val="autoZero"/>
        <c:auto val="1"/>
        <c:lblAlgn val="ctr"/>
        <c:lblOffset val="100"/>
        <c:noMultiLvlLbl val="0"/>
      </c:catAx>
      <c:valAx>
        <c:axId val="5349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175"/>
        <c:crosses val="autoZero"/>
        <c:crossBetween val="between"/>
      </c:valAx>
      <c:valAx>
        <c:axId val="35508783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355098399"/>
        <c:crosses val="max"/>
        <c:crossBetween val="between"/>
      </c:valAx>
      <c:catAx>
        <c:axId val="3550983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087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s-CO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CERVECERIA BBC DE LA SABANA 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Δ Cuentas por Cobrar</c:v>
          </c:tx>
          <c:spPr>
            <a:solidFill>
              <a:srgbClr val="EF664B"/>
            </a:solidFill>
            <a:ln w="31750">
              <a:solidFill>
                <a:srgbClr val="EF664B"/>
              </a:solidFill>
            </a:ln>
            <a:effectLst/>
          </c:spPr>
          <c:invertIfNegative val="0"/>
          <c:cat>
            <c:numRef>
              <c:f>Hoja1!$I$4:$M$4</c:f>
              <c:numCache>
                <c:formatCode>@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Hoja1!$I$6:$M$6</c:f>
              <c:numCache>
                <c:formatCode>0%</c:formatCode>
                <c:ptCount val="5"/>
                <c:pt idx="0">
                  <c:v>5.1982860838633176</c:v>
                </c:pt>
                <c:pt idx="1">
                  <c:v>-0.98155700286079495</c:v>
                </c:pt>
                <c:pt idx="2">
                  <c:v>39.92754989784693</c:v>
                </c:pt>
                <c:pt idx="3">
                  <c:v>2.3709325633011038</c:v>
                </c:pt>
                <c:pt idx="4">
                  <c:v>-0.20390606756164098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7-4229-AF4B-C1A0857945C7}"/>
            </c:ext>
          </c:extLst>
        </c:ser>
        <c:ser>
          <c:idx val="2"/>
          <c:order val="2"/>
          <c:tx>
            <c:v>Δ Inventarios</c:v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numRef>
              <c:f>Hoja1!$I$4:$M$4</c:f>
              <c:numCache>
                <c:formatCode>@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Hoja1!$I$7:$M$7</c:f>
              <c:numCache>
                <c:formatCode>0%</c:formatCode>
                <c:ptCount val="5"/>
                <c:pt idx="0">
                  <c:v>0.39613997897725906</c:v>
                </c:pt>
                <c:pt idx="1">
                  <c:v>-4.0350710638260456E-2</c:v>
                </c:pt>
                <c:pt idx="2">
                  <c:v>4.1331924755751093E-2</c:v>
                </c:pt>
                <c:pt idx="3">
                  <c:v>6.9004058007486879E-2</c:v>
                </c:pt>
                <c:pt idx="4">
                  <c:v>-7.1416022978838867E-2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7-4229-AF4B-C1A0857945C7}"/>
            </c:ext>
          </c:extLst>
        </c:ser>
        <c:ser>
          <c:idx val="3"/>
          <c:order val="3"/>
          <c:tx>
            <c:v>Δ Cuentas por Pagar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Hoja1!$I$4:$M$4</c:f>
              <c:numCache>
                <c:formatCode>@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Hoja1!$I$19:$M$19</c:f>
              <c:numCache>
                <c:formatCode>0%</c:formatCode>
                <c:ptCount val="5"/>
                <c:pt idx="0">
                  <c:v>0.56895181026067854</c:v>
                </c:pt>
                <c:pt idx="1">
                  <c:v>-0.92240773713663138</c:v>
                </c:pt>
                <c:pt idx="2">
                  <c:v>7.4486291775822639</c:v>
                </c:pt>
                <c:pt idx="3">
                  <c:v>-0.33347709592983066</c:v>
                </c:pt>
                <c:pt idx="4">
                  <c:v>-7.4278734079947117E-2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97-4229-AF4B-C1A085794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984175"/>
        <c:axId val="534984655"/>
      </c:barChart>
      <c:lineChart>
        <c:grouping val="standard"/>
        <c:varyColors val="0"/>
        <c:ser>
          <c:idx val="0"/>
          <c:order val="0"/>
          <c:tx>
            <c:v>Δ Ingresos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682209168115716E-2"/>
                  <c:y val="-2.54939451880178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97-4229-AF4B-C1A0857945C7}"/>
                </c:ext>
              </c:extLst>
            </c:dLbl>
            <c:dLbl>
              <c:idx val="1"/>
              <c:layout>
                <c:manualLayout>
                  <c:x val="-5.7364418336231467E-2"/>
                  <c:y val="-4.3339706819630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97-4229-AF4B-C1A0857945C7}"/>
                </c:ext>
              </c:extLst>
            </c:dLbl>
            <c:dLbl>
              <c:idx val="2"/>
              <c:layout>
                <c:manualLayout>
                  <c:x val="-3.406012338713741E-2"/>
                  <c:y val="-2.80433397068196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C97-4229-AF4B-C1A0857945C7}"/>
                </c:ext>
              </c:extLst>
            </c:dLbl>
            <c:dLbl>
              <c:idx val="3"/>
              <c:layout>
                <c:manualLayout>
                  <c:x val="-1.0755828438043525E-2"/>
                  <c:y val="-3.0592734225621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C97-4229-AF4B-C1A0857945C7}"/>
                </c:ext>
              </c:extLst>
            </c:dLbl>
            <c:dLbl>
              <c:idx val="4"/>
              <c:layout>
                <c:manualLayout>
                  <c:x val="-2.8682209168115716E-2"/>
                  <c:y val="-2.80433397068196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C97-4229-AF4B-C1A0857945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Hoja1!$I$37:$M$37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Hoja1!$I$38:$M$38</c:f>
              <c:numCache>
                <c:formatCode>0%</c:formatCode>
                <c:ptCount val="5"/>
                <c:pt idx="0">
                  <c:v>0.42201388080809887</c:v>
                </c:pt>
                <c:pt idx="1">
                  <c:v>-0.89960724557316496</c:v>
                </c:pt>
                <c:pt idx="2">
                  <c:v>6.1218464528763814</c:v>
                </c:pt>
                <c:pt idx="3">
                  <c:v>0.13735257540678569</c:v>
                </c:pt>
                <c:pt idx="4">
                  <c:v>0.19096012111259197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97-4229-AF4B-C1A085794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98399"/>
        <c:axId val="355087839"/>
      </c:lineChart>
      <c:catAx>
        <c:axId val="53498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655"/>
        <c:crosses val="autoZero"/>
        <c:auto val="1"/>
        <c:lblAlgn val="ctr"/>
        <c:lblOffset val="100"/>
        <c:noMultiLvlLbl val="0"/>
      </c:catAx>
      <c:valAx>
        <c:axId val="5349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175"/>
        <c:crosses val="autoZero"/>
        <c:crossBetween val="between"/>
      </c:valAx>
      <c:valAx>
        <c:axId val="35508783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355098399"/>
        <c:crosses val="max"/>
        <c:crossBetween val="between"/>
      </c:valAx>
      <c:catAx>
        <c:axId val="3550983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087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s-CO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CERVECERIA BBC DE LA SABANA 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Hoja1!$P$15</c:f>
              <c:strCache>
                <c:ptCount val="1"/>
                <c:pt idx="0">
                  <c:v> Días de Inventario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Hoja1!$R$5:$V$5</c:f>
              <c:numCache>
                <c:formatCode>@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Hoja1!$R$15:$V$15</c:f>
              <c:numCache>
                <c:formatCode>0</c:formatCode>
                <c:ptCount val="5"/>
                <c:pt idx="0">
                  <c:v>48.534244246889948</c:v>
                </c:pt>
                <c:pt idx="1">
                  <c:v>281.40272750388709</c:v>
                </c:pt>
                <c:pt idx="2">
                  <c:v>61.945760046311513</c:v>
                </c:pt>
                <c:pt idx="3">
                  <c:v>59.603475736408825</c:v>
                </c:pt>
                <c:pt idx="4">
                  <c:v>47.88802763755568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5-43E1-A0DD-FA3ED64E786D}"/>
            </c:ext>
          </c:extLst>
        </c:ser>
        <c:ser>
          <c:idx val="4"/>
          <c:order val="1"/>
          <c:tx>
            <c:strRef>
              <c:f>Hoja1!$P$19</c:f>
              <c:strCache>
                <c:ptCount val="1"/>
                <c:pt idx="0">
                  <c:v> Días de CxC </c:v>
                </c:pt>
              </c:strCache>
            </c:strRef>
          </c:tx>
          <c:spPr>
            <a:solidFill>
              <a:srgbClr val="EF66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Hoja1!$R$5:$V$5</c:f>
              <c:numCache>
                <c:formatCode>@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Hoja1!$R$19:$V$19</c:f>
              <c:numCache>
                <c:formatCode>0</c:formatCode>
                <c:ptCount val="5"/>
                <c:pt idx="0">
                  <c:v>3.5959192753089231</c:v>
                </c:pt>
                <c:pt idx="1">
                  <c:v>31.411364648334459</c:v>
                </c:pt>
                <c:pt idx="2">
                  <c:v>3.3487941744171197</c:v>
                </c:pt>
                <c:pt idx="3">
                  <c:v>12.562720813438881</c:v>
                </c:pt>
                <c:pt idx="4">
                  <c:v>14.611388655622411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5-43E1-A0DD-FA3ED64E786D}"/>
            </c:ext>
          </c:extLst>
        </c:ser>
        <c:ser>
          <c:idx val="0"/>
          <c:order val="2"/>
          <c:tx>
            <c:strRef>
              <c:f>Hoja1!$P$26</c:f>
              <c:strCache>
                <c:ptCount val="1"/>
                <c:pt idx="0">
                  <c:v> Días de CxP 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Hoja1!$R$5:$V$5</c:f>
              <c:numCache>
                <c:formatCode>@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Hoja1!$R$26:$V$26</c:f>
              <c:numCache>
                <c:formatCode>0</c:formatCode>
                <c:ptCount val="5"/>
                <c:pt idx="0">
                  <c:v>94.931120599381032</c:v>
                </c:pt>
                <c:pt idx="1">
                  <c:v>342.0585854624926</c:v>
                </c:pt>
                <c:pt idx="2">
                  <c:v>49.281268964366653</c:v>
                </c:pt>
                <c:pt idx="3">
                  <c:v>66.681186780585705</c:v>
                </c:pt>
                <c:pt idx="4">
                  <c:v>42.271223613846963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E5-43E1-A0DD-FA3ED64E786D}"/>
            </c:ext>
          </c:extLst>
        </c:ser>
        <c:ser>
          <c:idx val="1"/>
          <c:order val="3"/>
          <c:tx>
            <c:strRef>
              <c:f>Hoja1!$P$28</c:f>
              <c:strCache>
                <c:ptCount val="1"/>
                <c:pt idx="0">
                  <c:v> Ciclo de efectivo 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Hoja1!$R$5:$V$5</c:f>
              <c:numCache>
                <c:formatCode>@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Hoja1!$R$28:$V$28</c:f>
              <c:numCache>
                <c:formatCode>0</c:formatCode>
                <c:ptCount val="5"/>
                <c:pt idx="0">
                  <c:v>-42.800957077182161</c:v>
                </c:pt>
                <c:pt idx="1">
                  <c:v>-29.244493310271025</c:v>
                </c:pt>
                <c:pt idx="2">
                  <c:v>16.013285256361975</c:v>
                </c:pt>
                <c:pt idx="3">
                  <c:v>5.4850097692620068</c:v>
                </c:pt>
                <c:pt idx="4">
                  <c:v>20.22819267933113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E5-43E1-A0DD-FA3ED64E7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984175"/>
        <c:axId val="534984655"/>
      </c:barChart>
      <c:catAx>
        <c:axId val="53498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655"/>
        <c:crosses val="autoZero"/>
        <c:auto val="1"/>
        <c:lblAlgn val="ctr"/>
        <c:lblOffset val="100"/>
        <c:noMultiLvlLbl val="0"/>
      </c:catAx>
      <c:valAx>
        <c:axId val="5349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513431</xdr:colOff>
      <xdr:row>3</xdr:row>
      <xdr:rowOff>117231</xdr:rowOff>
    </xdr:from>
    <xdr:to>
      <xdr:col>26</xdr:col>
      <xdr:colOff>735447</xdr:colOff>
      <xdr:row>4</xdr:row>
      <xdr:rowOff>196594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7533173-A0C3-474F-AC08-6F6712A92FE1}"/>
                </a:ext>
              </a:extLst>
            </xdr:cNvPr>
            <xdr:cNvSpPr txBox="1"/>
          </xdr:nvSpPr>
          <xdr:spPr>
            <a:xfrm>
              <a:off x="17555854" y="740019"/>
              <a:ext cx="3270016" cy="29184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Activos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Totales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7533173-A0C3-474F-AC08-6F6712A92FE1}"/>
                </a:ext>
              </a:extLst>
            </xdr:cNvPr>
            <xdr:cNvSpPr txBox="1"/>
          </xdr:nvSpPr>
          <xdr:spPr>
            <a:xfrm>
              <a:off x="17555854" y="740019"/>
              <a:ext cx="3270016" cy="29184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de Activos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Activos Totales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22</xdr:col>
      <xdr:colOff>622286</xdr:colOff>
      <xdr:row>7</xdr:row>
      <xdr:rowOff>94738</xdr:rowOff>
    </xdr:from>
    <xdr:to>
      <xdr:col>26</xdr:col>
      <xdr:colOff>572953</xdr:colOff>
      <xdr:row>8</xdr:row>
      <xdr:rowOff>201144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8">
              <a:extLst>
                <a:ext uri="{FF2B5EF4-FFF2-40B4-BE49-F238E27FC236}">
                  <a16:creationId xmlns:a16="http://schemas.microsoft.com/office/drawing/2014/main" id="{867B6AF6-14BB-4E38-8B28-8EB8F073B68C}"/>
                </a:ext>
              </a:extLst>
            </xdr:cNvPr>
            <xdr:cNvSpPr txBox="1"/>
          </xdr:nvSpPr>
          <xdr:spPr>
            <a:xfrm>
              <a:off x="17664709" y="1567450"/>
              <a:ext cx="2998667" cy="31888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Activos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Fijos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Fijos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3" name="CuadroTexto 8">
              <a:extLst>
                <a:ext uri="{FF2B5EF4-FFF2-40B4-BE49-F238E27FC236}">
                  <a16:creationId xmlns:a16="http://schemas.microsoft.com/office/drawing/2014/main" id="{867B6AF6-14BB-4E38-8B28-8EB8F073B68C}"/>
                </a:ext>
              </a:extLst>
            </xdr:cNvPr>
            <xdr:cNvSpPr txBox="1"/>
          </xdr:nvSpPr>
          <xdr:spPr>
            <a:xfrm>
              <a:off x="17664709" y="1567450"/>
              <a:ext cx="2998667" cy="31888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Activos Fijos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Activos Fijos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22</xdr:col>
      <xdr:colOff>560465</xdr:colOff>
      <xdr:row>11</xdr:row>
      <xdr:rowOff>184998</xdr:rowOff>
    </xdr:from>
    <xdr:to>
      <xdr:col>26</xdr:col>
      <xdr:colOff>612915</xdr:colOff>
      <xdr:row>13</xdr:row>
      <xdr:rowOff>56112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14">
              <a:extLst>
                <a:ext uri="{FF2B5EF4-FFF2-40B4-BE49-F238E27FC236}">
                  <a16:creationId xmlns:a16="http://schemas.microsoft.com/office/drawing/2014/main" id="{33BA718C-E36B-45D1-849C-C81572A3DC56}"/>
                </a:ext>
              </a:extLst>
            </xdr:cNvPr>
            <xdr:cNvSpPr txBox="1"/>
          </xdr:nvSpPr>
          <xdr:spPr>
            <a:xfrm>
              <a:off x="17602888" y="2507633"/>
              <a:ext cx="3100450" cy="2960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Costos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Inventarios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4" name="CuadroTexto 14">
              <a:extLst>
                <a:ext uri="{FF2B5EF4-FFF2-40B4-BE49-F238E27FC236}">
                  <a16:creationId xmlns:a16="http://schemas.microsoft.com/office/drawing/2014/main" id="{33BA718C-E36B-45D1-849C-C81572A3DC56}"/>
                </a:ext>
              </a:extLst>
            </xdr:cNvPr>
            <xdr:cNvSpPr txBox="1"/>
          </xdr:nvSpPr>
          <xdr:spPr>
            <a:xfrm>
              <a:off x="17602888" y="2507633"/>
              <a:ext cx="3100450" cy="2960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de Inventarios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"Costos de 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Inventarios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22</xdr:col>
      <xdr:colOff>759839</xdr:colOff>
      <xdr:row>13</xdr:row>
      <xdr:rowOff>148167</xdr:rowOff>
    </xdr:from>
    <xdr:to>
      <xdr:col>26</xdr:col>
      <xdr:colOff>333365</xdr:colOff>
      <xdr:row>15</xdr:row>
      <xdr:rowOff>22469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12">
              <a:extLst>
                <a:ext uri="{FF2B5EF4-FFF2-40B4-BE49-F238E27FC236}">
                  <a16:creationId xmlns:a16="http://schemas.microsoft.com/office/drawing/2014/main" id="{06E99BB6-3CEB-4D47-A6E5-B8C5B8C8A5BF}"/>
                </a:ext>
              </a:extLst>
            </xdr:cNvPr>
            <xdr:cNvSpPr txBox="1"/>
          </xdr:nvSpPr>
          <xdr:spPr>
            <a:xfrm>
              <a:off x="17802262" y="2895763"/>
              <a:ext cx="2621526" cy="29926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Inventarios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5" name="CuadroTexto 12">
              <a:extLst>
                <a:ext uri="{FF2B5EF4-FFF2-40B4-BE49-F238E27FC236}">
                  <a16:creationId xmlns:a16="http://schemas.microsoft.com/office/drawing/2014/main" id="{06E99BB6-3CEB-4D47-A6E5-B8C5B8C8A5BF}"/>
                </a:ext>
              </a:extLst>
            </xdr:cNvPr>
            <xdr:cNvSpPr txBox="1"/>
          </xdr:nvSpPr>
          <xdr:spPr>
            <a:xfrm>
              <a:off x="17802262" y="2895763"/>
              <a:ext cx="2621526" cy="29926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Inventario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Inventarios</a:t>
              </a:r>
              <a:r>
                <a:rPr lang="es-MX" sz="10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22</xdr:col>
      <xdr:colOff>587087</xdr:colOff>
      <xdr:row>15</xdr:row>
      <xdr:rowOff>173070</xdr:rowOff>
    </xdr:from>
    <xdr:to>
      <xdr:col>27</xdr:col>
      <xdr:colOff>582424</xdr:colOff>
      <xdr:row>17</xdr:row>
      <xdr:rowOff>164961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15">
              <a:extLst>
                <a:ext uri="{FF2B5EF4-FFF2-40B4-BE49-F238E27FC236}">
                  <a16:creationId xmlns:a16="http://schemas.microsoft.com/office/drawing/2014/main" id="{19D20058-7D4F-4762-B26F-C66A9CB313D1}"/>
                </a:ext>
              </a:extLst>
            </xdr:cNvPr>
            <xdr:cNvSpPr txBox="1"/>
          </xdr:nvSpPr>
          <xdr:spPr>
            <a:xfrm>
              <a:off x="17629510" y="3345628"/>
              <a:ext cx="3805337" cy="41685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Cobrar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Cobrar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6" name="CuadroTexto 15">
              <a:extLst>
                <a:ext uri="{FF2B5EF4-FFF2-40B4-BE49-F238E27FC236}">
                  <a16:creationId xmlns:a16="http://schemas.microsoft.com/office/drawing/2014/main" id="{19D20058-7D4F-4762-B26F-C66A9CB313D1}"/>
                </a:ext>
              </a:extLst>
            </xdr:cNvPr>
            <xdr:cNvSpPr txBox="1"/>
          </xdr:nvSpPr>
          <xdr:spPr>
            <a:xfrm>
              <a:off x="17629510" y="3345628"/>
              <a:ext cx="3805337" cy="41685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Cuentas por Cobrar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Cuentas por Cobrar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22</xdr:col>
      <xdr:colOff>638557</xdr:colOff>
      <xdr:row>17</xdr:row>
      <xdr:rowOff>155671</xdr:rowOff>
    </xdr:from>
    <xdr:to>
      <xdr:col>27</xdr:col>
      <xdr:colOff>552790</xdr:colOff>
      <xdr:row>19</xdr:row>
      <xdr:rowOff>53826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13">
              <a:extLst>
                <a:ext uri="{FF2B5EF4-FFF2-40B4-BE49-F238E27FC236}">
                  <a16:creationId xmlns:a16="http://schemas.microsoft.com/office/drawing/2014/main" id="{749F60E7-4EF8-4623-9CE0-D7874FC64B86}"/>
                </a:ext>
              </a:extLst>
            </xdr:cNvPr>
            <xdr:cNvSpPr txBox="1"/>
          </xdr:nvSpPr>
          <xdr:spPr>
            <a:xfrm>
              <a:off x="17680980" y="3753190"/>
              <a:ext cx="3724233" cy="32311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Cobrar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Cobrar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7" name="CuadroTexto 13">
              <a:extLst>
                <a:ext uri="{FF2B5EF4-FFF2-40B4-BE49-F238E27FC236}">
                  <a16:creationId xmlns:a16="http://schemas.microsoft.com/office/drawing/2014/main" id="{749F60E7-4EF8-4623-9CE0-D7874FC64B86}"/>
                </a:ext>
              </a:extLst>
            </xdr:cNvPr>
            <xdr:cNvSpPr txBox="1"/>
          </xdr:nvSpPr>
          <xdr:spPr>
            <a:xfrm>
              <a:off x="17680980" y="3753190"/>
              <a:ext cx="3724233" cy="32311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Cuentas por Cobrar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Cuentas por Cobrar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22</xdr:col>
      <xdr:colOff>556914</xdr:colOff>
      <xdr:row>21</xdr:row>
      <xdr:rowOff>135962</xdr:rowOff>
    </xdr:from>
    <xdr:to>
      <xdr:col>27</xdr:col>
      <xdr:colOff>546012</xdr:colOff>
      <xdr:row>23</xdr:row>
      <xdr:rowOff>35872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2">
              <a:extLst>
                <a:ext uri="{FF2B5EF4-FFF2-40B4-BE49-F238E27FC236}">
                  <a16:creationId xmlns:a16="http://schemas.microsoft.com/office/drawing/2014/main" id="{59F581BC-E2C2-4960-93E3-C4F5014D4890}"/>
                </a:ext>
              </a:extLst>
            </xdr:cNvPr>
            <xdr:cNvSpPr txBox="1"/>
          </xdr:nvSpPr>
          <xdr:spPr>
            <a:xfrm>
              <a:off x="17599337" y="4583404"/>
              <a:ext cx="3799098" cy="324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Pagar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Compras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Pagar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8" name="CuadroTexto 2">
              <a:extLst>
                <a:ext uri="{FF2B5EF4-FFF2-40B4-BE49-F238E27FC236}">
                  <a16:creationId xmlns:a16="http://schemas.microsoft.com/office/drawing/2014/main" id="{59F581BC-E2C2-4960-93E3-C4F5014D4890}"/>
                </a:ext>
              </a:extLst>
            </xdr:cNvPr>
            <xdr:cNvSpPr txBox="1"/>
          </xdr:nvSpPr>
          <xdr:spPr>
            <a:xfrm>
              <a:off x="17599337" y="4583404"/>
              <a:ext cx="3799098" cy="324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Cuentas por Pagar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"Compras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Cuentas por Pagar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22</xdr:col>
      <xdr:colOff>603061</xdr:colOff>
      <xdr:row>20</xdr:row>
      <xdr:rowOff>72394</xdr:rowOff>
    </xdr:from>
    <xdr:to>
      <xdr:col>28</xdr:col>
      <xdr:colOff>52082</xdr:colOff>
      <xdr:row>21</xdr:row>
      <xdr:rowOff>14203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11">
              <a:extLst>
                <a:ext uri="{FF2B5EF4-FFF2-40B4-BE49-F238E27FC236}">
                  <a16:creationId xmlns:a16="http://schemas.microsoft.com/office/drawing/2014/main" id="{45C291D8-2785-4BEE-974B-2A4A4E99ABD2}"/>
                </a:ext>
              </a:extLst>
            </xdr:cNvPr>
            <xdr:cNvSpPr txBox="1"/>
          </xdr:nvSpPr>
          <xdr:spPr>
            <a:xfrm>
              <a:off x="17645484" y="4307356"/>
              <a:ext cx="4021021" cy="15428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Compras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Costo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Ventas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+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Final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–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Inicial</m:t>
                    </m:r>
                  </m:oMath>
                </m:oMathPara>
              </a14:m>
              <a:endParaRPr lang="es-CO" sz="10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9" name="CuadroTexto 11">
              <a:extLst>
                <a:ext uri="{FF2B5EF4-FFF2-40B4-BE49-F238E27FC236}">
                  <a16:creationId xmlns:a16="http://schemas.microsoft.com/office/drawing/2014/main" id="{45C291D8-2785-4BEE-974B-2A4A4E99ABD2}"/>
                </a:ext>
              </a:extLst>
            </xdr:cNvPr>
            <xdr:cNvSpPr txBox="1"/>
          </xdr:nvSpPr>
          <xdr:spPr>
            <a:xfrm>
              <a:off x="17645484" y="4307356"/>
              <a:ext cx="4021021" cy="15428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solidFill>
                    <a:schemeClr val="tx1"/>
                  </a:solidFill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"Compras = Costo de Ventas + Inventario Final – Inventario Inicial</a:t>
              </a:r>
              <a:r>
                <a:rPr lang="es-CO" sz="1000" b="0" i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0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22</xdr:col>
      <xdr:colOff>359019</xdr:colOff>
      <xdr:row>23</xdr:row>
      <xdr:rowOff>93421</xdr:rowOff>
    </xdr:from>
    <xdr:to>
      <xdr:col>28</xdr:col>
      <xdr:colOff>28885</xdr:colOff>
      <xdr:row>24</xdr:row>
      <xdr:rowOff>204763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13">
              <a:extLst>
                <a:ext uri="{FF2B5EF4-FFF2-40B4-BE49-F238E27FC236}">
                  <a16:creationId xmlns:a16="http://schemas.microsoft.com/office/drawing/2014/main" id="{66E374E1-E75F-44C3-8577-C9B06B7F51E1}"/>
                </a:ext>
              </a:extLst>
            </xdr:cNvPr>
            <xdr:cNvSpPr txBox="1"/>
          </xdr:nvSpPr>
          <xdr:spPr>
            <a:xfrm>
              <a:off x="17401442" y="4965825"/>
              <a:ext cx="4241866" cy="32382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Pagar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Pagar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0" name="CuadroTexto 13">
              <a:extLst>
                <a:ext uri="{FF2B5EF4-FFF2-40B4-BE49-F238E27FC236}">
                  <a16:creationId xmlns:a16="http://schemas.microsoft.com/office/drawing/2014/main" id="{66E374E1-E75F-44C3-8577-C9B06B7F51E1}"/>
                </a:ext>
              </a:extLst>
            </xdr:cNvPr>
            <xdr:cNvSpPr txBox="1"/>
          </xdr:nvSpPr>
          <xdr:spPr>
            <a:xfrm>
              <a:off x="17401442" y="4965825"/>
              <a:ext cx="4241866" cy="32382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Cuentas por Pagar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Cuentas por Pagar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22</xdr:col>
      <xdr:colOff>719017</xdr:colOff>
      <xdr:row>26</xdr:row>
      <xdr:rowOff>191001</xdr:rowOff>
    </xdr:from>
    <xdr:to>
      <xdr:col>27</xdr:col>
      <xdr:colOff>761536</xdr:colOff>
      <xdr:row>27</xdr:row>
      <xdr:rowOff>135294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">
              <a:extLst>
                <a:ext uri="{FF2B5EF4-FFF2-40B4-BE49-F238E27FC236}">
                  <a16:creationId xmlns:a16="http://schemas.microsoft.com/office/drawing/2014/main" id="{C7E1158A-9800-43A9-93DB-D6425A318BDD}"/>
                </a:ext>
              </a:extLst>
            </xdr:cNvPr>
            <xdr:cNvSpPr txBox="1"/>
          </xdr:nvSpPr>
          <xdr:spPr>
            <a:xfrm>
              <a:off x="17761440" y="5700847"/>
              <a:ext cx="3852519" cy="156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Ciclo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efectivo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+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CxC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–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CxP</m:t>
                    </m:r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1" name="CuadroTexto 1">
              <a:extLst>
                <a:ext uri="{FF2B5EF4-FFF2-40B4-BE49-F238E27FC236}">
                  <a16:creationId xmlns:a16="http://schemas.microsoft.com/office/drawing/2014/main" id="{C7E1158A-9800-43A9-93DB-D6425A318BDD}"/>
                </a:ext>
              </a:extLst>
            </xdr:cNvPr>
            <xdr:cNvSpPr txBox="1"/>
          </xdr:nvSpPr>
          <xdr:spPr>
            <a:xfrm>
              <a:off x="17761440" y="5700847"/>
              <a:ext cx="3852519" cy="156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"Ciclo de efectivo = Días de Inventario + Días de CxC – Días de CxP</a:t>
              </a:r>
              <a:r>
                <a:rPr lang="es-CO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22</xdr:col>
      <xdr:colOff>690621</xdr:colOff>
      <xdr:row>28</xdr:row>
      <xdr:rowOff>46879</xdr:rowOff>
    </xdr:from>
    <xdr:to>
      <xdr:col>28</xdr:col>
      <xdr:colOff>384460</xdr:colOff>
      <xdr:row>29</xdr:row>
      <xdr:rowOff>187226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DE73B722-AD8A-4B4B-8ABD-A23F52C980F4}"/>
            </a:ext>
          </a:extLst>
        </xdr:cNvPr>
        <xdr:cNvSpPr txBox="1"/>
      </xdr:nvSpPr>
      <xdr:spPr>
        <a:xfrm>
          <a:off x="17733044" y="5981687"/>
          <a:ext cx="4265839" cy="35282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200000"/>
            </a:lnSpc>
          </a:pPr>
          <a:r>
            <a:rPr lang="es-MX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KTNO = Efectivo + CxC + Inventario – CxP – Otras CxP</a:t>
          </a:r>
          <a:endParaRPr lang="es-CO" sz="1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552480</xdr:colOff>
      <xdr:row>30</xdr:row>
      <xdr:rowOff>84856</xdr:rowOff>
    </xdr:from>
    <xdr:to>
      <xdr:col>26</xdr:col>
      <xdr:colOff>529688</xdr:colOff>
      <xdr:row>31</xdr:row>
      <xdr:rowOff>171085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3">
              <a:extLst>
                <a:ext uri="{FF2B5EF4-FFF2-40B4-BE49-F238E27FC236}">
                  <a16:creationId xmlns:a16="http://schemas.microsoft.com/office/drawing/2014/main" id="{AA860031-B9AA-4895-9D3C-B8E6AD86565B}"/>
                </a:ext>
              </a:extLst>
            </xdr:cNvPr>
            <xdr:cNvSpPr txBox="1"/>
          </xdr:nvSpPr>
          <xdr:spPr>
            <a:xfrm>
              <a:off x="17594903" y="6444625"/>
              <a:ext cx="3025208" cy="29871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Capital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Trabajo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KTNO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3" name="CuadroTexto 13">
              <a:extLst>
                <a:ext uri="{FF2B5EF4-FFF2-40B4-BE49-F238E27FC236}">
                  <a16:creationId xmlns:a16="http://schemas.microsoft.com/office/drawing/2014/main" id="{AA860031-B9AA-4895-9D3C-B8E6AD86565B}"/>
                </a:ext>
              </a:extLst>
            </xdr:cNvPr>
            <xdr:cNvSpPr txBox="1"/>
          </xdr:nvSpPr>
          <xdr:spPr>
            <a:xfrm>
              <a:off x="17594903" y="6444625"/>
              <a:ext cx="3025208" cy="29871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Capital de Trabajo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KTNO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15</xdr:col>
      <xdr:colOff>0</xdr:colOff>
      <xdr:row>34</xdr:row>
      <xdr:rowOff>0</xdr:rowOff>
    </xdr:from>
    <xdr:to>
      <xdr:col>21</xdr:col>
      <xdr:colOff>456786</xdr:colOff>
      <xdr:row>53</xdr:row>
      <xdr:rowOff>181389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2DE371F-F931-4D61-A9F6-5200B78CA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475837</xdr:colOff>
      <xdr:row>79</xdr:row>
      <xdr:rowOff>37271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262C1B4-762D-4854-94C3-F912817BB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80</xdr:row>
      <xdr:rowOff>0</xdr:rowOff>
    </xdr:from>
    <xdr:to>
      <xdr:col>21</xdr:col>
      <xdr:colOff>475837</xdr:colOff>
      <xdr:row>104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8A8C854-284D-40FC-82BA-7AE538D35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34</xdr:row>
      <xdr:rowOff>0</xdr:rowOff>
    </xdr:from>
    <xdr:to>
      <xdr:col>31</xdr:col>
      <xdr:colOff>167724</xdr:colOff>
      <xdr:row>54</xdr:row>
      <xdr:rowOff>43278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C1FAA6D-CE96-4367-A728-420D1045B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34</xdr:row>
      <xdr:rowOff>0</xdr:rowOff>
    </xdr:from>
    <xdr:to>
      <xdr:col>41</xdr:col>
      <xdr:colOff>47626</xdr:colOff>
      <xdr:row>54</xdr:row>
      <xdr:rowOff>43278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B7F60856-041D-44AF-8689-D56C4BCE6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31</xdr:col>
      <xdr:colOff>226531</xdr:colOff>
      <xdr:row>79</xdr:row>
      <xdr:rowOff>85725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D786AC33-771E-4B40-B803-908D957EC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81</xdr:row>
      <xdr:rowOff>0</xdr:rowOff>
    </xdr:from>
    <xdr:to>
      <xdr:col>31</xdr:col>
      <xdr:colOff>226531</xdr:colOff>
      <xdr:row>105</xdr:row>
      <xdr:rowOff>180975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929706C5-AA6D-45F0-99B4-1C42A6DBD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55</xdr:row>
      <xdr:rowOff>0</xdr:rowOff>
    </xdr:from>
    <xdr:to>
      <xdr:col>41</xdr:col>
      <xdr:colOff>110574</xdr:colOff>
      <xdr:row>79</xdr:row>
      <xdr:rowOff>37271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4D74A1A1-B7DB-4A69-9927-8E7176B98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gue\Dropbox\UNAL\ADMINISTRACI&#211;N%20FINANCIERA\Excel\Indicadores%20de%20Actividad%20Cervecer&#237;a%20Union%202018-2023.xlsx" TargetMode="External"/><Relationship Id="rId1" Type="http://schemas.openxmlformats.org/officeDocument/2006/relationships/externalLinkPath" Target="Indicadores%20de%20Actividad%20Cervecer&#237;a%20Union%202018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62">
          <cell r="A62" t="str">
            <v>Margen Bruto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0AAC-B0BF-4C85-AD00-72B09C7F9E39}">
  <dimension ref="A1:W67"/>
  <sheetViews>
    <sheetView tabSelected="1" zoomScaleNormal="100" workbookViewId="0"/>
  </sheetViews>
  <sheetFormatPr baseColWidth="10" defaultRowHeight="15.75" x14ac:dyDescent="0.25"/>
  <cols>
    <col min="1" max="1" width="46.140625" style="4" customWidth="1"/>
    <col min="2" max="7" width="16.42578125" style="4" bestFit="1" customWidth="1"/>
    <col min="8" max="14" width="16.42578125" style="4" customWidth="1"/>
    <col min="16" max="16" width="28" bestFit="1" customWidth="1"/>
    <col min="17" max="19" width="14.5703125" bestFit="1" customWidth="1"/>
    <col min="20" max="22" width="14.5703125" style="4" bestFit="1" customWidth="1"/>
    <col min="23" max="16384" width="11.42578125" style="4"/>
  </cols>
  <sheetData>
    <row r="1" spans="1:23" ht="16.5" x14ac:dyDescent="0.25">
      <c r="A1" s="2" t="s">
        <v>0</v>
      </c>
    </row>
    <row r="2" spans="1:23" ht="16.5" x14ac:dyDescent="0.25">
      <c r="A2" s="1" t="s">
        <v>1</v>
      </c>
    </row>
    <row r="3" spans="1:23" ht="16.5" x14ac:dyDescent="0.25">
      <c r="H3"/>
      <c r="I3" s="18" t="s">
        <v>80</v>
      </c>
      <c r="J3" s="19"/>
      <c r="K3" s="19"/>
      <c r="L3" s="19"/>
      <c r="M3" s="19"/>
      <c r="N3"/>
    </row>
    <row r="4" spans="1:23" ht="16.5" x14ac:dyDescent="0.25">
      <c r="A4" s="1"/>
      <c r="B4" s="3">
        <v>2018</v>
      </c>
      <c r="C4" s="3">
        <v>2019</v>
      </c>
      <c r="D4" s="3">
        <v>2020</v>
      </c>
      <c r="E4" s="3">
        <v>2021</v>
      </c>
      <c r="F4" s="3">
        <v>2022</v>
      </c>
      <c r="G4" s="3">
        <v>2023</v>
      </c>
      <c r="H4" s="8" t="s">
        <v>81</v>
      </c>
      <c r="I4" s="8">
        <v>2019</v>
      </c>
      <c r="J4" s="8">
        <v>2020</v>
      </c>
      <c r="K4" s="8">
        <v>2021</v>
      </c>
      <c r="L4" s="8">
        <v>2022</v>
      </c>
      <c r="M4" s="8">
        <v>2023</v>
      </c>
      <c r="N4" s="8" t="s">
        <v>82</v>
      </c>
      <c r="P4" s="4"/>
      <c r="T4"/>
      <c r="U4"/>
      <c r="V4"/>
    </row>
    <row r="5" spans="1:23" ht="16.5" x14ac:dyDescent="0.25">
      <c r="A5" s="1" t="s">
        <v>2</v>
      </c>
      <c r="B5" s="5">
        <v>267007</v>
      </c>
      <c r="C5" s="5">
        <v>37355</v>
      </c>
      <c r="D5" s="5">
        <v>509</v>
      </c>
      <c r="E5" s="5">
        <v>152193</v>
      </c>
      <c r="F5" s="5">
        <v>15362</v>
      </c>
      <c r="G5" s="5">
        <v>11321</v>
      </c>
      <c r="H5" s="13">
        <f>+G5/$G$17</f>
        <v>3.0064992541512978E-4</v>
      </c>
      <c r="I5" s="13">
        <f>+C5/B5-1</f>
        <v>-0.86009730081982871</v>
      </c>
      <c r="J5" s="13">
        <f t="shared" ref="J5:M5" si="0">+D5/C5-1</f>
        <v>-0.98637397938696292</v>
      </c>
      <c r="K5" s="13">
        <f t="shared" si="0"/>
        <v>298.00392927308445</v>
      </c>
      <c r="L5" s="13">
        <f t="shared" si="0"/>
        <v>-0.899062374747853</v>
      </c>
      <c r="M5" s="13">
        <f t="shared" si="0"/>
        <v>-0.26305168597838824</v>
      </c>
      <c r="N5" s="13">
        <f>+AVERAGE(I5:M5)</f>
        <v>58.999068786430279</v>
      </c>
      <c r="P5" s="4"/>
      <c r="Q5" s="8">
        <v>2018</v>
      </c>
      <c r="R5" s="8">
        <v>2019</v>
      </c>
      <c r="S5" s="8">
        <v>2020</v>
      </c>
      <c r="T5" s="8">
        <v>2021</v>
      </c>
      <c r="U5" s="8">
        <v>2022</v>
      </c>
      <c r="V5" s="8">
        <v>2023</v>
      </c>
    </row>
    <row r="6" spans="1:23" ht="16.5" x14ac:dyDescent="0.25">
      <c r="A6" s="1" t="s">
        <v>3</v>
      </c>
      <c r="B6" s="5">
        <v>55662</v>
      </c>
      <c r="C6" s="5">
        <v>345009</v>
      </c>
      <c r="D6" s="5">
        <v>6363</v>
      </c>
      <c r="E6" s="5">
        <v>260422</v>
      </c>
      <c r="F6" s="5">
        <v>877865</v>
      </c>
      <c r="G6" s="5">
        <v>698863</v>
      </c>
      <c r="H6" s="13">
        <f t="shared" ref="H6:H34" si="1">+G6/$G$17</f>
        <v>1.8559589155144763E-2</v>
      </c>
      <c r="I6" s="13">
        <f t="shared" ref="I6:I34" si="2">+C6/B6-1</f>
        <v>5.1982860838633176</v>
      </c>
      <c r="J6" s="13">
        <f t="shared" ref="J6:J34" si="3">+D6/C6-1</f>
        <v>-0.98155700286079495</v>
      </c>
      <c r="K6" s="13">
        <f t="shared" ref="K6:K34" si="4">+E6/D6-1</f>
        <v>39.92754989784693</v>
      </c>
      <c r="L6" s="13">
        <f t="shared" ref="L6:L34" si="5">+F6/E6-1</f>
        <v>2.3709325633011038</v>
      </c>
      <c r="M6" s="13">
        <f t="shared" ref="M6:M34" si="6">+G6/F6-1</f>
        <v>-0.20390606756164098</v>
      </c>
      <c r="N6" s="13">
        <f t="shared" ref="N6:N34" si="7">+AVERAGE(I6:M6)</f>
        <v>9.2622610949177844</v>
      </c>
      <c r="P6" s="1" t="s">
        <v>48</v>
      </c>
      <c r="R6" s="5">
        <f>+AVERAGE(B17:C17)</f>
        <v>42812996</v>
      </c>
      <c r="S6" s="5">
        <f>+AVERAGE(C17:D17)</f>
        <v>42461930</v>
      </c>
      <c r="T6" s="5">
        <f>+AVERAGE(D17:E17)</f>
        <v>38230193</v>
      </c>
      <c r="U6" s="5">
        <f>+AVERAGE(E17:F17)</f>
        <v>38253605</v>
      </c>
      <c r="V6" s="5">
        <f>+AVERAGE(F17:G17)</f>
        <v>37978810.5</v>
      </c>
    </row>
    <row r="7" spans="1:23" ht="16.5" x14ac:dyDescent="0.25">
      <c r="A7" s="1" t="s">
        <v>4</v>
      </c>
      <c r="B7" s="5">
        <v>2278485</v>
      </c>
      <c r="C7" s="5">
        <v>3181084</v>
      </c>
      <c r="D7" s="5">
        <v>3052725</v>
      </c>
      <c r="E7" s="5">
        <v>3178900</v>
      </c>
      <c r="F7" s="5">
        <v>3398257</v>
      </c>
      <c r="G7" s="5">
        <v>3155567</v>
      </c>
      <c r="H7" s="13">
        <f t="shared" si="1"/>
        <v>8.3801871141457901E-2</v>
      </c>
      <c r="I7" s="13">
        <f t="shared" si="2"/>
        <v>0.39613997897725906</v>
      </c>
      <c r="J7" s="13">
        <f t="shared" si="3"/>
        <v>-4.0350710638260456E-2</v>
      </c>
      <c r="K7" s="13">
        <f t="shared" si="4"/>
        <v>4.1331924755751093E-2</v>
      </c>
      <c r="L7" s="13">
        <f t="shared" si="5"/>
        <v>6.9004058007486879E-2</v>
      </c>
      <c r="M7" s="13">
        <f t="shared" si="6"/>
        <v>-7.1416022978838867E-2</v>
      </c>
      <c r="N7" s="13">
        <f t="shared" si="7"/>
        <v>7.8941845624679541E-2</v>
      </c>
      <c r="P7" s="9" t="s">
        <v>49</v>
      </c>
      <c r="R7" s="10">
        <f>+C38/R6</f>
        <v>0.47496895568812797</v>
      </c>
      <c r="S7" s="10">
        <f>+D38/S6</f>
        <v>4.8077678051845499E-2</v>
      </c>
      <c r="T7" s="10">
        <f>+E38/T6</f>
        <v>0.38030263148292243</v>
      </c>
      <c r="U7" s="10">
        <f>+F38/U6</f>
        <v>0.43227345501162573</v>
      </c>
      <c r="V7" s="10">
        <f>+G38/V6</f>
        <v>0.51854541363268869</v>
      </c>
      <c r="W7" s="9" t="s">
        <v>50</v>
      </c>
    </row>
    <row r="8" spans="1:23" ht="16.5" x14ac:dyDescent="0.25">
      <c r="A8" s="1" t="s">
        <v>5</v>
      </c>
      <c r="B8" s="5">
        <v>1171976</v>
      </c>
      <c r="C8" s="5">
        <v>2229066</v>
      </c>
      <c r="D8" s="5">
        <v>352816</v>
      </c>
      <c r="E8" s="5">
        <v>1683480</v>
      </c>
      <c r="F8" s="5">
        <v>3352693</v>
      </c>
      <c r="G8" s="5">
        <v>5227255</v>
      </c>
      <c r="H8" s="13">
        <f t="shared" si="1"/>
        <v>0.13881934686651923</v>
      </c>
      <c r="I8" s="13">
        <f t="shared" si="2"/>
        <v>0.90197239533915363</v>
      </c>
      <c r="J8" s="13">
        <f t="shared" si="3"/>
        <v>-0.8417202541333455</v>
      </c>
      <c r="K8" s="13">
        <f t="shared" si="4"/>
        <v>3.771552310552809</v>
      </c>
      <c r="L8" s="13">
        <f t="shared" si="5"/>
        <v>0.99152529284577184</v>
      </c>
      <c r="M8" s="13">
        <f t="shared" si="6"/>
        <v>0.55912127952067192</v>
      </c>
      <c r="N8" s="13">
        <f t="shared" si="7"/>
        <v>1.0764902048250122</v>
      </c>
      <c r="P8" s="4"/>
      <c r="T8"/>
      <c r="U8"/>
      <c r="V8"/>
    </row>
    <row r="9" spans="1:23" ht="16.5" x14ac:dyDescent="0.25">
      <c r="A9" s="1" t="s">
        <v>6</v>
      </c>
      <c r="B9" s="5"/>
      <c r="C9" s="5"/>
      <c r="D9" s="5">
        <v>977</v>
      </c>
      <c r="E9" s="5">
        <v>2217</v>
      </c>
      <c r="F9" s="5">
        <v>3756</v>
      </c>
      <c r="G9" s="5">
        <v>3611</v>
      </c>
      <c r="H9" s="13">
        <f t="shared" si="1"/>
        <v>9.5896730030388982E-5</v>
      </c>
      <c r="I9" s="13"/>
      <c r="J9" s="13"/>
      <c r="K9" s="13">
        <f t="shared" si="4"/>
        <v>1.2691914022517912</v>
      </c>
      <c r="L9" s="13">
        <f t="shared" si="5"/>
        <v>0.6941813261163734</v>
      </c>
      <c r="M9" s="13">
        <f t="shared" si="6"/>
        <v>-3.8604898828541012E-2</v>
      </c>
      <c r="N9" s="13">
        <f t="shared" si="7"/>
        <v>0.64158927651320785</v>
      </c>
      <c r="P9" s="1" t="s">
        <v>51</v>
      </c>
      <c r="Q9" s="5">
        <f t="shared" ref="Q9:V9" si="8">+B11+B12</f>
        <v>31244381</v>
      </c>
      <c r="R9" s="5">
        <f t="shared" si="8"/>
        <v>36902829</v>
      </c>
      <c r="S9" s="5">
        <f t="shared" si="8"/>
        <v>34842317</v>
      </c>
      <c r="T9" s="5">
        <f t="shared" si="8"/>
        <v>32927467</v>
      </c>
      <c r="U9" s="5">
        <f t="shared" si="8"/>
        <v>30654598</v>
      </c>
      <c r="V9" s="5">
        <f t="shared" si="8"/>
        <v>28558473</v>
      </c>
    </row>
    <row r="10" spans="1:23" ht="16.5" x14ac:dyDescent="0.25">
      <c r="A10" s="2" t="s">
        <v>7</v>
      </c>
      <c r="B10" s="6">
        <f>SUM(B5:B9)</f>
        <v>3773130</v>
      </c>
      <c r="C10" s="6">
        <f t="shared" ref="C10:G10" si="9">SUM(C5:C9)</f>
        <v>5792514</v>
      </c>
      <c r="D10" s="6">
        <f t="shared" si="9"/>
        <v>3413390</v>
      </c>
      <c r="E10" s="6">
        <f t="shared" si="9"/>
        <v>5277212</v>
      </c>
      <c r="F10" s="6">
        <f t="shared" si="9"/>
        <v>7647933</v>
      </c>
      <c r="G10" s="6">
        <f t="shared" si="9"/>
        <v>9096617</v>
      </c>
      <c r="H10" s="16">
        <f t="shared" si="1"/>
        <v>0.24157735381856743</v>
      </c>
      <c r="I10" s="16">
        <f t="shared" si="2"/>
        <v>0.53520127851412491</v>
      </c>
      <c r="J10" s="16">
        <f t="shared" si="3"/>
        <v>-0.41072391020548249</v>
      </c>
      <c r="K10" s="16">
        <f t="shared" si="4"/>
        <v>0.54603253656921713</v>
      </c>
      <c r="L10" s="16">
        <f t="shared" si="5"/>
        <v>0.44923740035458115</v>
      </c>
      <c r="M10" s="16">
        <f t="shared" si="6"/>
        <v>0.18942163850023275</v>
      </c>
      <c r="N10" s="16">
        <f t="shared" si="7"/>
        <v>0.26183378874653468</v>
      </c>
      <c r="P10" s="1" t="s">
        <v>52</v>
      </c>
      <c r="R10" s="5">
        <f>+AVERAGE(Q9:R9)</f>
        <v>34073605</v>
      </c>
      <c r="S10" s="5">
        <f t="shared" ref="S10:V10" si="10">+AVERAGE(R9:S9)</f>
        <v>35872573</v>
      </c>
      <c r="T10" s="5">
        <f t="shared" si="10"/>
        <v>33884892</v>
      </c>
      <c r="U10" s="5">
        <f t="shared" si="10"/>
        <v>31791032.5</v>
      </c>
      <c r="V10" s="5">
        <f t="shared" si="10"/>
        <v>29606535.5</v>
      </c>
    </row>
    <row r="11" spans="1:23" ht="16.5" x14ac:dyDescent="0.25">
      <c r="A11" s="1" t="s">
        <v>8</v>
      </c>
      <c r="B11" s="5">
        <v>31244381</v>
      </c>
      <c r="C11" s="5">
        <v>36902829</v>
      </c>
      <c r="D11" s="5">
        <v>34768658</v>
      </c>
      <c r="E11" s="5">
        <v>32856330</v>
      </c>
      <c r="F11" s="5">
        <v>30582477</v>
      </c>
      <c r="G11" s="5">
        <v>28478130</v>
      </c>
      <c r="H11" s="13">
        <f t="shared" si="1"/>
        <v>0.75628899041271713</v>
      </c>
      <c r="I11" s="13">
        <f t="shared" si="2"/>
        <v>0.18110289975019822</v>
      </c>
      <c r="J11" s="13">
        <f t="shared" si="3"/>
        <v>-5.7832178665760292E-2</v>
      </c>
      <c r="K11" s="13">
        <f t="shared" si="4"/>
        <v>-5.5001490135167086E-2</v>
      </c>
      <c r="L11" s="13">
        <f t="shared" si="5"/>
        <v>-6.9205933833754396E-2</v>
      </c>
      <c r="M11" s="13">
        <f t="shared" si="6"/>
        <v>-6.880891302558656E-2</v>
      </c>
      <c r="N11" s="13">
        <f t="shared" si="7"/>
        <v>-1.3949123182014023E-2</v>
      </c>
      <c r="P11" s="9" t="s">
        <v>53</v>
      </c>
      <c r="R11" s="10">
        <f>+C38/R10</f>
        <v>0.59679168083330192</v>
      </c>
      <c r="S11" s="10">
        <f>+D38/S10</f>
        <v>5.6908964963288247E-2</v>
      </c>
      <c r="T11" s="10">
        <f>+E38/T10</f>
        <v>0.42907154610379161</v>
      </c>
      <c r="U11" s="10">
        <f>+F38/U10</f>
        <v>0.52014724592540362</v>
      </c>
      <c r="V11" s="10">
        <f>+G38/V10</f>
        <v>0.66518211831978791</v>
      </c>
      <c r="W11" s="9" t="s">
        <v>50</v>
      </c>
    </row>
    <row r="12" spans="1:23" ht="16.5" x14ac:dyDescent="0.25">
      <c r="A12" s="1" t="s">
        <v>9</v>
      </c>
      <c r="B12" s="5"/>
      <c r="C12" s="5"/>
      <c r="D12" s="5">
        <v>73659</v>
      </c>
      <c r="E12" s="5">
        <v>71137</v>
      </c>
      <c r="F12" s="5">
        <v>72121</v>
      </c>
      <c r="G12" s="5">
        <v>80343</v>
      </c>
      <c r="H12" s="13">
        <f t="shared" si="1"/>
        <v>2.1336557687154645E-3</v>
      </c>
      <c r="I12" s="13"/>
      <c r="J12" s="13"/>
      <c r="K12" s="13">
        <f t="shared" si="4"/>
        <v>-3.4238857437651871E-2</v>
      </c>
      <c r="L12" s="13">
        <f t="shared" si="5"/>
        <v>1.3832464118531895E-2</v>
      </c>
      <c r="M12" s="13">
        <f t="shared" si="6"/>
        <v>0.11400285631092189</v>
      </c>
      <c r="N12" s="13">
        <f t="shared" si="7"/>
        <v>3.1198820997267302E-2</v>
      </c>
      <c r="P12" s="4"/>
      <c r="T12"/>
      <c r="U12"/>
      <c r="V12"/>
    </row>
    <row r="13" spans="1:23" ht="16.5" x14ac:dyDescent="0.25">
      <c r="A13" s="1" t="s">
        <v>10</v>
      </c>
      <c r="B13" s="5">
        <v>3227623</v>
      </c>
      <c r="C13" s="5">
        <v>2618599</v>
      </c>
      <c r="D13" s="5"/>
      <c r="E13" s="5"/>
      <c r="F13" s="5"/>
      <c r="G13" s="5"/>
      <c r="H13" s="13">
        <f t="shared" si="1"/>
        <v>0</v>
      </c>
      <c r="I13" s="13">
        <f t="shared" si="2"/>
        <v>-0.188691182334492</v>
      </c>
      <c r="J13" s="13">
        <f t="shared" si="3"/>
        <v>-1</v>
      </c>
      <c r="K13" s="13"/>
      <c r="L13" s="13"/>
      <c r="M13" s="13"/>
      <c r="N13" s="13"/>
      <c r="P13" s="1" t="s">
        <v>54</v>
      </c>
      <c r="R13" s="5">
        <f>+AVERAGE(B7:C7)</f>
        <v>2729784.5</v>
      </c>
      <c r="S13" s="5">
        <f>+AVERAGE(C7:D7)</f>
        <v>3116904.5</v>
      </c>
      <c r="T13" s="5">
        <f>+AVERAGE(D7:E7)</f>
        <v>3115812.5</v>
      </c>
      <c r="U13" s="5">
        <f>+AVERAGE(E7:F7)</f>
        <v>3288578.5</v>
      </c>
      <c r="V13" s="5">
        <f>+AVERAGE(F7:G7)</f>
        <v>3276912</v>
      </c>
    </row>
    <row r="14" spans="1:23" ht="16.5" x14ac:dyDescent="0.25">
      <c r="A14" s="1" t="s">
        <v>11</v>
      </c>
      <c r="B14" s="5"/>
      <c r="C14" s="5">
        <v>1354211</v>
      </c>
      <c r="D14" s="5"/>
      <c r="E14" s="5"/>
      <c r="F14" s="5"/>
      <c r="G14" s="5"/>
      <c r="H14" s="13">
        <f t="shared" si="1"/>
        <v>0</v>
      </c>
      <c r="I14" s="13"/>
      <c r="J14" s="13">
        <f t="shared" si="3"/>
        <v>-1</v>
      </c>
      <c r="K14" s="13"/>
      <c r="L14" s="13"/>
      <c r="M14" s="13"/>
      <c r="N14" s="13"/>
      <c r="P14" s="9" t="s">
        <v>55</v>
      </c>
      <c r="R14" s="10">
        <f>+C39/R13</f>
        <v>7.5204632453587452</v>
      </c>
      <c r="S14" s="10">
        <f>+D39/S13</f>
        <v>1.2970734265358468</v>
      </c>
      <c r="T14" s="10">
        <f>+E39/T13</f>
        <v>5.8922515395262067</v>
      </c>
      <c r="U14" s="10">
        <f>+F39/U13</f>
        <v>6.1238039475110595</v>
      </c>
      <c r="V14" s="10">
        <f>+G39/V13</f>
        <v>7.6219468206653094</v>
      </c>
      <c r="W14" s="9" t="s">
        <v>50</v>
      </c>
    </row>
    <row r="15" spans="1:23" ht="16.5" x14ac:dyDescent="0.25">
      <c r="A15" s="1" t="s">
        <v>12</v>
      </c>
      <c r="B15" s="5">
        <v>712705</v>
      </c>
      <c r="C15" s="5"/>
      <c r="D15" s="5"/>
      <c r="E15" s="5"/>
      <c r="F15" s="5"/>
      <c r="G15" s="5"/>
      <c r="H15" s="13">
        <f t="shared" si="1"/>
        <v>0</v>
      </c>
      <c r="I15" s="13">
        <f t="shared" si="2"/>
        <v>-1</v>
      </c>
      <c r="J15" s="13"/>
      <c r="K15" s="13"/>
      <c r="L15" s="13"/>
      <c r="M15" s="13"/>
      <c r="N15" s="13"/>
      <c r="P15" s="9" t="s">
        <v>56</v>
      </c>
      <c r="R15" s="11">
        <f>365/R14</f>
        <v>48.534244246889948</v>
      </c>
      <c r="S15" s="11">
        <f t="shared" ref="S15:V15" si="11">365/S14</f>
        <v>281.40272750388709</v>
      </c>
      <c r="T15" s="11">
        <f t="shared" si="11"/>
        <v>61.945760046311513</v>
      </c>
      <c r="U15" s="11">
        <f t="shared" si="11"/>
        <v>59.603475736408825</v>
      </c>
      <c r="V15" s="11">
        <f t="shared" si="11"/>
        <v>47.88802763755568</v>
      </c>
      <c r="W15" s="9" t="s">
        <v>57</v>
      </c>
    </row>
    <row r="16" spans="1:23" ht="16.5" x14ac:dyDescent="0.25">
      <c r="A16" s="2" t="s">
        <v>13</v>
      </c>
      <c r="B16" s="6">
        <f>SUM(B11:B15)</f>
        <v>35184709</v>
      </c>
      <c r="C16" s="6">
        <f t="shared" ref="C16:G16" si="12">SUM(C11:C15)</f>
        <v>40875639</v>
      </c>
      <c r="D16" s="6">
        <f t="shared" si="12"/>
        <v>34842317</v>
      </c>
      <c r="E16" s="6">
        <f t="shared" si="12"/>
        <v>32927467</v>
      </c>
      <c r="F16" s="6">
        <f t="shared" si="12"/>
        <v>30654598</v>
      </c>
      <c r="G16" s="6">
        <f t="shared" si="12"/>
        <v>28558473</v>
      </c>
      <c r="H16" s="16">
        <f t="shared" si="1"/>
        <v>0.75842264618143262</v>
      </c>
      <c r="I16" s="16">
        <f t="shared" si="2"/>
        <v>0.16174441005039997</v>
      </c>
      <c r="J16" s="16">
        <f t="shared" si="3"/>
        <v>-0.14760190048649757</v>
      </c>
      <c r="K16" s="16">
        <f t="shared" si="4"/>
        <v>-5.4957596534122577E-2</v>
      </c>
      <c r="L16" s="16">
        <f t="shared" si="5"/>
        <v>-6.9026536417149842E-2</v>
      </c>
      <c r="M16" s="16">
        <f t="shared" si="6"/>
        <v>-6.8378812209509365E-2</v>
      </c>
      <c r="N16" s="16">
        <f t="shared" si="7"/>
        <v>-3.5644087119375875E-2</v>
      </c>
      <c r="P16" s="4"/>
      <c r="T16"/>
      <c r="U16"/>
      <c r="V16"/>
    </row>
    <row r="17" spans="1:23" ht="16.5" x14ac:dyDescent="0.25">
      <c r="A17" s="2" t="s">
        <v>14</v>
      </c>
      <c r="B17" s="6">
        <f>+B10+B16</f>
        <v>38957839</v>
      </c>
      <c r="C17" s="6">
        <f t="shared" ref="C17:G17" si="13">+C10+C16</f>
        <v>46668153</v>
      </c>
      <c r="D17" s="6">
        <f t="shared" si="13"/>
        <v>38255707</v>
      </c>
      <c r="E17" s="6">
        <f t="shared" si="13"/>
        <v>38204679</v>
      </c>
      <c r="F17" s="6">
        <f t="shared" si="13"/>
        <v>38302531</v>
      </c>
      <c r="G17" s="6">
        <f t="shared" si="13"/>
        <v>37655090</v>
      </c>
      <c r="H17" s="16">
        <f t="shared" si="1"/>
        <v>1</v>
      </c>
      <c r="I17" s="16">
        <f t="shared" si="2"/>
        <v>0.19791431449778307</v>
      </c>
      <c r="J17" s="16">
        <f t="shared" si="3"/>
        <v>-0.18026095868846581</v>
      </c>
      <c r="K17" s="16">
        <f t="shared" si="4"/>
        <v>-1.3338663431314846E-3</v>
      </c>
      <c r="L17" s="16">
        <f t="shared" si="5"/>
        <v>2.5612569601749513E-3</v>
      </c>
      <c r="M17" s="16">
        <f t="shared" si="6"/>
        <v>-1.6903347718718598E-2</v>
      </c>
      <c r="N17" s="16">
        <f t="shared" si="7"/>
        <v>3.9547974152842613E-4</v>
      </c>
      <c r="P17" s="1" t="s">
        <v>58</v>
      </c>
      <c r="R17" s="5">
        <f>+AVERAGE(B6:C6)</f>
        <v>200335.5</v>
      </c>
      <c r="S17" s="5">
        <f>+AVERAGE(C6:D6)</f>
        <v>175686</v>
      </c>
      <c r="T17" s="5">
        <f>+AVERAGE(D6:E6)</f>
        <v>133392.5</v>
      </c>
      <c r="U17" s="5">
        <f>+AVERAGE(E6:F6)</f>
        <v>569143.5</v>
      </c>
      <c r="V17" s="5">
        <f>+AVERAGE(F6:G6)</f>
        <v>788364</v>
      </c>
    </row>
    <row r="18" spans="1:23" ht="16.5" x14ac:dyDescent="0.25">
      <c r="A18" s="1" t="s">
        <v>15</v>
      </c>
      <c r="B18" s="5"/>
      <c r="C18" s="5"/>
      <c r="D18" s="5"/>
      <c r="E18" s="5"/>
      <c r="F18" s="5"/>
      <c r="G18" s="5">
        <v>20000</v>
      </c>
      <c r="H18" s="13">
        <f t="shared" si="1"/>
        <v>5.311366936050345E-4</v>
      </c>
      <c r="I18" s="13"/>
      <c r="J18" s="13"/>
      <c r="K18" s="13"/>
      <c r="L18" s="13"/>
      <c r="M18" s="13"/>
      <c r="N18" s="13"/>
      <c r="P18" s="9" t="s">
        <v>59</v>
      </c>
      <c r="R18" s="10">
        <f>+C38/R17</f>
        <v>101.50394712869162</v>
      </c>
      <c r="S18" s="10">
        <f>+D38/S17</f>
        <v>11.619998178568583</v>
      </c>
      <c r="T18" s="10">
        <f>+E38/T17</f>
        <v>108.99445621005678</v>
      </c>
      <c r="U18" s="10">
        <f>+F38/U17</f>
        <v>29.054215676714222</v>
      </c>
      <c r="V18" s="10">
        <f>+G38/V17</f>
        <v>24.980514077253655</v>
      </c>
      <c r="W18" s="9" t="s">
        <v>50</v>
      </c>
    </row>
    <row r="19" spans="1:23" ht="16.5" x14ac:dyDescent="0.25">
      <c r="A19" s="1" t="s">
        <v>16</v>
      </c>
      <c r="B19" s="5">
        <v>4339596</v>
      </c>
      <c r="C19" s="5">
        <v>6808617</v>
      </c>
      <c r="D19" s="5">
        <v>528296</v>
      </c>
      <c r="E19" s="5">
        <v>4463377</v>
      </c>
      <c r="F19" s="5">
        <v>2974943</v>
      </c>
      <c r="G19" s="5">
        <v>2753968</v>
      </c>
      <c r="H19" s="13">
        <f t="shared" si="1"/>
        <v>7.3136672890703483E-2</v>
      </c>
      <c r="I19" s="13">
        <f t="shared" si="2"/>
        <v>0.56895181026067854</v>
      </c>
      <c r="J19" s="13">
        <f t="shared" si="3"/>
        <v>-0.92240773713663138</v>
      </c>
      <c r="K19" s="13">
        <f t="shared" si="4"/>
        <v>7.4486291775822639</v>
      </c>
      <c r="L19" s="13">
        <f t="shared" si="5"/>
        <v>-0.33347709592983066</v>
      </c>
      <c r="M19" s="13">
        <f t="shared" si="6"/>
        <v>-7.4278734079947117E-2</v>
      </c>
      <c r="N19" s="13">
        <f t="shared" si="7"/>
        <v>1.3374834841393066</v>
      </c>
      <c r="P19" s="9" t="s">
        <v>60</v>
      </c>
      <c r="R19" s="11">
        <f>365/R18</f>
        <v>3.5959192753089231</v>
      </c>
      <c r="S19" s="11">
        <f t="shared" ref="S19:V19" si="14">365/S18</f>
        <v>31.411364648334459</v>
      </c>
      <c r="T19" s="11">
        <f t="shared" si="14"/>
        <v>3.3487941744171197</v>
      </c>
      <c r="U19" s="11">
        <f t="shared" si="14"/>
        <v>12.562720813438881</v>
      </c>
      <c r="V19" s="11">
        <f t="shared" si="14"/>
        <v>14.611388655622411</v>
      </c>
      <c r="W19" s="9" t="s">
        <v>57</v>
      </c>
    </row>
    <row r="20" spans="1:23" ht="16.5" x14ac:dyDescent="0.25">
      <c r="A20" s="1" t="s">
        <v>17</v>
      </c>
      <c r="B20" s="5"/>
      <c r="C20" s="5">
        <v>800151</v>
      </c>
      <c r="D20" s="5">
        <v>134182</v>
      </c>
      <c r="E20" s="5">
        <v>613429</v>
      </c>
      <c r="F20" s="5">
        <v>905490</v>
      </c>
      <c r="G20" s="5">
        <v>888935</v>
      </c>
      <c r="H20" s="13">
        <f t="shared" si="1"/>
        <v>2.360729983648957E-2</v>
      </c>
      <c r="I20" s="13"/>
      <c r="J20" s="13">
        <f t="shared" si="3"/>
        <v>-0.83230415259119839</v>
      </c>
      <c r="K20" s="13">
        <f t="shared" si="4"/>
        <v>3.5716191441475011</v>
      </c>
      <c r="L20" s="13">
        <f t="shared" si="5"/>
        <v>0.47611214989835826</v>
      </c>
      <c r="M20" s="13">
        <f t="shared" si="6"/>
        <v>-1.8282918640735946E-2</v>
      </c>
      <c r="N20" s="13">
        <f t="shared" si="7"/>
        <v>0.79928605570348121</v>
      </c>
      <c r="P20" s="4"/>
      <c r="T20"/>
      <c r="U20"/>
      <c r="V20"/>
    </row>
    <row r="21" spans="1:23" ht="16.5" x14ac:dyDescent="0.25">
      <c r="A21" s="1" t="s">
        <v>18</v>
      </c>
      <c r="B21" s="5">
        <v>1131138</v>
      </c>
      <c r="C21" s="5">
        <v>790090</v>
      </c>
      <c r="D21" s="5">
        <v>916353</v>
      </c>
      <c r="E21" s="5">
        <v>987571</v>
      </c>
      <c r="F21" s="5">
        <v>65218</v>
      </c>
      <c r="G21" s="5">
        <v>1017141</v>
      </c>
      <c r="H21" s="13">
        <f t="shared" si="1"/>
        <v>2.7012045383505923E-2</v>
      </c>
      <c r="I21" s="13">
        <f t="shared" si="2"/>
        <v>-0.30150874605927835</v>
      </c>
      <c r="J21" s="13">
        <f t="shared" si="3"/>
        <v>0.15980837626093236</v>
      </c>
      <c r="K21" s="13">
        <f t="shared" si="4"/>
        <v>7.7718957650599663E-2</v>
      </c>
      <c r="L21" s="13">
        <f t="shared" si="5"/>
        <v>-0.93396120380205572</v>
      </c>
      <c r="M21" s="13">
        <f t="shared" si="6"/>
        <v>14.596016437179919</v>
      </c>
      <c r="N21" s="13">
        <f t="shared" si="7"/>
        <v>2.7196147642460238</v>
      </c>
      <c r="P21" s="1" t="s">
        <v>61</v>
      </c>
      <c r="R21" s="5">
        <f>+B7</f>
        <v>2278485</v>
      </c>
      <c r="S21" s="5">
        <f>+C7</f>
        <v>3181084</v>
      </c>
      <c r="T21" s="5">
        <f>+D7</f>
        <v>3052725</v>
      </c>
      <c r="U21" s="5">
        <f>+E7</f>
        <v>3178900</v>
      </c>
      <c r="V21" s="5">
        <f>+F7</f>
        <v>3398257</v>
      </c>
    </row>
    <row r="22" spans="1:23" ht="16.5" x14ac:dyDescent="0.25">
      <c r="A22" s="1" t="s">
        <v>19</v>
      </c>
      <c r="B22" s="5">
        <v>627630</v>
      </c>
      <c r="C22" s="5">
        <v>26669</v>
      </c>
      <c r="D22" s="5">
        <v>153882</v>
      </c>
      <c r="E22" s="5">
        <v>249692</v>
      </c>
      <c r="F22" s="5">
        <v>268756</v>
      </c>
      <c r="G22" s="5">
        <v>287733</v>
      </c>
      <c r="H22" s="13">
        <f t="shared" si="1"/>
        <v>7.6412777130528704E-3</v>
      </c>
      <c r="I22" s="13">
        <f t="shared" si="2"/>
        <v>-0.95750840463330311</v>
      </c>
      <c r="J22" s="13">
        <f t="shared" si="3"/>
        <v>4.7700701188645995</v>
      </c>
      <c r="K22" s="13">
        <f t="shared" si="4"/>
        <v>0.62261992955641343</v>
      </c>
      <c r="L22" s="13">
        <f t="shared" si="5"/>
        <v>7.6350063277958347E-2</v>
      </c>
      <c r="M22" s="13">
        <f t="shared" si="6"/>
        <v>7.0610516602420015E-2</v>
      </c>
      <c r="N22" s="13">
        <f t="shared" si="7"/>
        <v>0.91642844473361751</v>
      </c>
      <c r="P22" s="1" t="s">
        <v>62</v>
      </c>
      <c r="R22" s="5">
        <f>+C7</f>
        <v>3181084</v>
      </c>
      <c r="S22" s="5">
        <f>+D7</f>
        <v>3052725</v>
      </c>
      <c r="T22" s="5">
        <f>+E7</f>
        <v>3178900</v>
      </c>
      <c r="U22" s="5">
        <f>+F7</f>
        <v>3398257</v>
      </c>
      <c r="V22" s="5">
        <f>+G7</f>
        <v>3155567</v>
      </c>
    </row>
    <row r="23" spans="1:23" ht="16.5" x14ac:dyDescent="0.25">
      <c r="A23" s="2" t="s">
        <v>20</v>
      </c>
      <c r="B23" s="6">
        <f>SUM(B18:B22)</f>
        <v>6098364</v>
      </c>
      <c r="C23" s="6">
        <f t="shared" ref="C23:G23" si="15">SUM(C18:C22)</f>
        <v>8425527</v>
      </c>
      <c r="D23" s="6">
        <f t="shared" si="15"/>
        <v>1732713</v>
      </c>
      <c r="E23" s="6">
        <f t="shared" si="15"/>
        <v>6314069</v>
      </c>
      <c r="F23" s="6">
        <f t="shared" si="15"/>
        <v>4214407</v>
      </c>
      <c r="G23" s="6">
        <f t="shared" si="15"/>
        <v>4967777</v>
      </c>
      <c r="H23" s="16">
        <f t="shared" si="1"/>
        <v>0.13192843251735689</v>
      </c>
      <c r="I23" s="16">
        <f t="shared" si="2"/>
        <v>0.38160447621690019</v>
      </c>
      <c r="J23" s="16">
        <f t="shared" si="3"/>
        <v>-0.79434959973423624</v>
      </c>
      <c r="K23" s="16">
        <f t="shared" si="4"/>
        <v>2.6440362598999374</v>
      </c>
      <c r="L23" s="16">
        <f t="shared" si="5"/>
        <v>-0.33253706920212622</v>
      </c>
      <c r="M23" s="16">
        <f t="shared" si="6"/>
        <v>0.17876061804187393</v>
      </c>
      <c r="N23" s="16">
        <f t="shared" si="7"/>
        <v>0.41550293704446978</v>
      </c>
      <c r="P23" s="12" t="s">
        <v>63</v>
      </c>
      <c r="R23" s="5">
        <f>+C39+R22-R21</f>
        <v>21431843</v>
      </c>
      <c r="S23" s="5">
        <f>+D39+S22-S21</f>
        <v>3914495</v>
      </c>
      <c r="T23" s="5">
        <f>+E39+T22-T21</f>
        <v>18485326</v>
      </c>
      <c r="U23" s="5">
        <f>+F39+U22-U21</f>
        <v>20357967</v>
      </c>
      <c r="V23" s="5">
        <f>+G39+V22-V21</f>
        <v>24733759</v>
      </c>
    </row>
    <row r="24" spans="1:23" ht="16.5" x14ac:dyDescent="0.25">
      <c r="A24" s="1" t="s">
        <v>21</v>
      </c>
      <c r="B24" s="5">
        <v>26908424</v>
      </c>
      <c r="C24" s="5">
        <v>13914793</v>
      </c>
      <c r="D24" s="5">
        <v>35036622</v>
      </c>
      <c r="E24" s="5">
        <v>1731356</v>
      </c>
      <c r="F24" s="5">
        <v>9324633</v>
      </c>
      <c r="G24" s="5">
        <v>17604483</v>
      </c>
      <c r="H24" s="13">
        <f t="shared" si="1"/>
        <v>0.46751934466230194</v>
      </c>
      <c r="I24" s="13">
        <f t="shared" si="2"/>
        <v>-0.48288338997482716</v>
      </c>
      <c r="J24" s="13">
        <f t="shared" si="3"/>
        <v>1.5179405830902408</v>
      </c>
      <c r="K24" s="13">
        <f t="shared" si="4"/>
        <v>-0.95058439138339312</v>
      </c>
      <c r="L24" s="13">
        <f t="shared" si="5"/>
        <v>4.3857398478418075</v>
      </c>
      <c r="M24" s="13">
        <f t="shared" si="6"/>
        <v>0.88795451788826441</v>
      </c>
      <c r="N24" s="13">
        <f t="shared" si="7"/>
        <v>1.0716334334924185</v>
      </c>
      <c r="P24" s="1" t="s">
        <v>64</v>
      </c>
      <c r="R24" s="5">
        <f>+AVERAGE(B19:C19)</f>
        <v>5574106.5</v>
      </c>
      <c r="S24" s="5">
        <f>+AVERAGE(C19:D19)</f>
        <v>3668456.5</v>
      </c>
      <c r="T24" s="5">
        <f>+AVERAGE(D19:E19)</f>
        <v>2495836.5</v>
      </c>
      <c r="U24" s="5">
        <f>+AVERAGE(E19:F19)</f>
        <v>3719160</v>
      </c>
      <c r="V24" s="5">
        <f>+AVERAGE(F19:G19)</f>
        <v>2864455.5</v>
      </c>
    </row>
    <row r="25" spans="1:23" ht="16.5" x14ac:dyDescent="0.25">
      <c r="A25" s="1" t="s">
        <v>22</v>
      </c>
      <c r="B25" s="5">
        <v>3280336</v>
      </c>
      <c r="C25" s="5">
        <v>3080925</v>
      </c>
      <c r="D25" s="5">
        <v>663365</v>
      </c>
      <c r="E25" s="5">
        <v>813872</v>
      </c>
      <c r="F25" s="5">
        <v>739455</v>
      </c>
      <c r="G25" s="5">
        <v>971760</v>
      </c>
      <c r="H25" s="13">
        <f t="shared" si="1"/>
        <v>2.5806869668881419E-2</v>
      </c>
      <c r="I25" s="13">
        <f t="shared" si="2"/>
        <v>-6.0789809336604494E-2</v>
      </c>
      <c r="J25" s="13">
        <f t="shared" si="3"/>
        <v>-0.78468641722859211</v>
      </c>
      <c r="K25" s="13">
        <f t="shared" si="4"/>
        <v>0.22688414372178212</v>
      </c>
      <c r="L25" s="13">
        <f t="shared" si="5"/>
        <v>-9.1435754025202987E-2</v>
      </c>
      <c r="M25" s="13">
        <f t="shared" si="6"/>
        <v>0.31415704809623302</v>
      </c>
      <c r="N25" s="13">
        <f t="shared" si="7"/>
        <v>-7.9174157754476893E-2</v>
      </c>
      <c r="P25" s="9" t="s">
        <v>65</v>
      </c>
      <c r="R25" s="10">
        <f>+R23/R24</f>
        <v>3.8448929886789927</v>
      </c>
      <c r="S25" s="10">
        <f t="shared" ref="S25:V25" si="16">+S23/S24</f>
        <v>1.0670686704340095</v>
      </c>
      <c r="T25" s="10">
        <f t="shared" si="16"/>
        <v>7.4064651270225434</v>
      </c>
      <c r="U25" s="10">
        <f t="shared" si="16"/>
        <v>5.4738077953086179</v>
      </c>
      <c r="V25" s="10">
        <f t="shared" si="16"/>
        <v>8.634715742660342</v>
      </c>
      <c r="W25" s="9" t="s">
        <v>50</v>
      </c>
    </row>
    <row r="26" spans="1:23" ht="16.5" x14ac:dyDescent="0.25">
      <c r="A26" s="1" t="s">
        <v>23</v>
      </c>
      <c r="B26" s="5">
        <v>4161630</v>
      </c>
      <c r="C26" s="5">
        <v>3397553</v>
      </c>
      <c r="D26" s="5">
        <v>2713493</v>
      </c>
      <c r="E26" s="5">
        <v>1784923</v>
      </c>
      <c r="F26" s="5">
        <v>2005022</v>
      </c>
      <c r="G26" s="5">
        <v>0</v>
      </c>
      <c r="H26" s="13">
        <f t="shared" si="1"/>
        <v>0</v>
      </c>
      <c r="I26" s="13">
        <f t="shared" si="2"/>
        <v>-0.18360041618308209</v>
      </c>
      <c r="J26" s="13">
        <f t="shared" si="3"/>
        <v>-0.20133902252591795</v>
      </c>
      <c r="K26" s="13">
        <f t="shared" si="4"/>
        <v>-0.34220467861903459</v>
      </c>
      <c r="L26" s="13">
        <f t="shared" si="5"/>
        <v>0.12331008116316511</v>
      </c>
      <c r="M26" s="13">
        <f t="shared" si="6"/>
        <v>-1</v>
      </c>
      <c r="N26" s="13">
        <f t="shared" si="7"/>
        <v>-0.32076680723297391</v>
      </c>
      <c r="P26" s="9" t="s">
        <v>66</v>
      </c>
      <c r="R26" s="11">
        <f>365/R25</f>
        <v>94.931120599381032</v>
      </c>
      <c r="S26" s="11">
        <f t="shared" ref="S26:V26" si="17">365/S25</f>
        <v>342.0585854624926</v>
      </c>
      <c r="T26" s="11">
        <f t="shared" si="17"/>
        <v>49.281268964366653</v>
      </c>
      <c r="U26" s="11">
        <f t="shared" si="17"/>
        <v>66.681186780585705</v>
      </c>
      <c r="V26" s="11">
        <f t="shared" si="17"/>
        <v>42.271223613846963</v>
      </c>
      <c r="W26" s="9" t="s">
        <v>57</v>
      </c>
    </row>
    <row r="27" spans="1:23" ht="16.5" x14ac:dyDescent="0.25">
      <c r="A27" s="2" t="s">
        <v>24</v>
      </c>
      <c r="B27" s="6">
        <f>SUM(B24:B26)</f>
        <v>34350390</v>
      </c>
      <c r="C27" s="6">
        <f t="shared" ref="C27:G27" si="18">SUM(C24:C26)</f>
        <v>20393271</v>
      </c>
      <c r="D27" s="6">
        <f t="shared" si="18"/>
        <v>38413480</v>
      </c>
      <c r="E27" s="6">
        <f t="shared" si="18"/>
        <v>4330151</v>
      </c>
      <c r="F27" s="6">
        <f t="shared" si="18"/>
        <v>12069110</v>
      </c>
      <c r="G27" s="6">
        <f t="shared" si="18"/>
        <v>18576243</v>
      </c>
      <c r="H27" s="16">
        <f t="shared" si="1"/>
        <v>0.4933262143311834</v>
      </c>
      <c r="I27" s="16">
        <f t="shared" si="2"/>
        <v>-0.40631617282947874</v>
      </c>
      <c r="J27" s="16">
        <f t="shared" si="3"/>
        <v>0.88363504805089876</v>
      </c>
      <c r="K27" s="16">
        <f t="shared" si="4"/>
        <v>-0.88727522213556287</v>
      </c>
      <c r="L27" s="16">
        <f t="shared" si="5"/>
        <v>1.7872261267563188</v>
      </c>
      <c r="M27" s="16">
        <f t="shared" si="6"/>
        <v>0.53915599410395632</v>
      </c>
      <c r="N27" s="16">
        <f t="shared" si="7"/>
        <v>0.38328515478922642</v>
      </c>
      <c r="P27" s="4"/>
      <c r="T27"/>
      <c r="U27"/>
      <c r="V27"/>
    </row>
    <row r="28" spans="1:23" ht="16.5" x14ac:dyDescent="0.25">
      <c r="A28" s="2" t="s">
        <v>25</v>
      </c>
      <c r="B28" s="6">
        <f>+B23+B27</f>
        <v>40448754</v>
      </c>
      <c r="C28" s="6">
        <f t="shared" ref="C28:G28" si="19">+C23+C27</f>
        <v>28818798</v>
      </c>
      <c r="D28" s="6">
        <f t="shared" si="19"/>
        <v>40146193</v>
      </c>
      <c r="E28" s="6">
        <f t="shared" si="19"/>
        <v>10644220</v>
      </c>
      <c r="F28" s="6">
        <f t="shared" si="19"/>
        <v>16283517</v>
      </c>
      <c r="G28" s="6">
        <f t="shared" si="19"/>
        <v>23544020</v>
      </c>
      <c r="H28" s="16">
        <f t="shared" si="1"/>
        <v>0.62525464684854026</v>
      </c>
      <c r="I28" s="16">
        <f t="shared" si="2"/>
        <v>-0.28752322012193499</v>
      </c>
      <c r="J28" s="16">
        <f t="shared" si="3"/>
        <v>0.39305577560868432</v>
      </c>
      <c r="K28" s="16">
        <f t="shared" si="4"/>
        <v>-0.73486352740843941</v>
      </c>
      <c r="L28" s="16">
        <f t="shared" si="5"/>
        <v>0.529798989498526</v>
      </c>
      <c r="M28" s="16">
        <f t="shared" si="6"/>
        <v>0.44588051831800213</v>
      </c>
      <c r="N28" s="16">
        <f t="shared" si="7"/>
        <v>6.9269707178967604E-2</v>
      </c>
      <c r="P28" s="9" t="s">
        <v>67</v>
      </c>
      <c r="Q28" s="4"/>
      <c r="R28" s="11">
        <f>+R15+R19-R26</f>
        <v>-42.800957077182161</v>
      </c>
      <c r="S28" s="11">
        <f t="shared" ref="S28:V28" si="20">+S15+S19-S26</f>
        <v>-29.244493310271025</v>
      </c>
      <c r="T28" s="11">
        <f t="shared" si="20"/>
        <v>16.013285256361975</v>
      </c>
      <c r="U28" s="11">
        <f t="shared" si="20"/>
        <v>5.4850097692620068</v>
      </c>
      <c r="V28" s="11">
        <f t="shared" si="20"/>
        <v>20.22819267933113</v>
      </c>
      <c r="W28" s="9" t="s">
        <v>57</v>
      </c>
    </row>
    <row r="29" spans="1:23" ht="16.5" x14ac:dyDescent="0.25">
      <c r="A29" s="1" t="s">
        <v>26</v>
      </c>
      <c r="B29" s="5">
        <v>350000</v>
      </c>
      <c r="C29" s="5">
        <v>560000</v>
      </c>
      <c r="D29" s="5">
        <v>100000</v>
      </c>
      <c r="E29" s="5">
        <v>450000</v>
      </c>
      <c r="F29" s="5">
        <v>450000</v>
      </c>
      <c r="G29" s="5">
        <v>450000</v>
      </c>
      <c r="H29" s="13">
        <f t="shared" si="1"/>
        <v>1.1950575606113277E-2</v>
      </c>
      <c r="I29" s="13">
        <f t="shared" si="2"/>
        <v>0.60000000000000009</v>
      </c>
      <c r="J29" s="13">
        <f t="shared" si="3"/>
        <v>-0.8214285714285714</v>
      </c>
      <c r="K29" s="13">
        <f t="shared" si="4"/>
        <v>3.5</v>
      </c>
      <c r="L29" s="13">
        <f t="shared" si="5"/>
        <v>0</v>
      </c>
      <c r="M29" s="13">
        <f t="shared" si="6"/>
        <v>0</v>
      </c>
      <c r="N29" s="13">
        <f t="shared" si="7"/>
        <v>0.65571428571428569</v>
      </c>
      <c r="P29" s="4"/>
      <c r="T29"/>
      <c r="U29"/>
      <c r="V29"/>
    </row>
    <row r="30" spans="1:23" ht="16.5" x14ac:dyDescent="0.25">
      <c r="A30" s="1" t="s">
        <v>27</v>
      </c>
      <c r="B30" s="5">
        <v>10770000</v>
      </c>
      <c r="C30" s="5">
        <v>31560000</v>
      </c>
      <c r="D30" s="5"/>
      <c r="E30" s="5">
        <v>34650000</v>
      </c>
      <c r="F30" s="5">
        <v>34650000</v>
      </c>
      <c r="G30" s="5">
        <v>34650000</v>
      </c>
      <c r="H30" s="13">
        <f t="shared" si="1"/>
        <v>0.92019432167072235</v>
      </c>
      <c r="I30" s="13">
        <f t="shared" si="2"/>
        <v>1.9303621169916436</v>
      </c>
      <c r="J30" s="13">
        <f t="shared" si="3"/>
        <v>-1</v>
      </c>
      <c r="K30" s="13"/>
      <c r="L30" s="13">
        <f t="shared" si="5"/>
        <v>0</v>
      </c>
      <c r="M30" s="13">
        <f t="shared" si="6"/>
        <v>0</v>
      </c>
      <c r="N30" s="13">
        <f t="shared" si="7"/>
        <v>0.2325905292479109</v>
      </c>
      <c r="P30" s="1" t="s">
        <v>68</v>
      </c>
      <c r="Q30" s="5">
        <f t="shared" ref="Q30:V30" si="21">+B6+B7+B8-B19-B20</f>
        <v>-833473</v>
      </c>
      <c r="R30" s="5">
        <f t="shared" si="21"/>
        <v>-1853609</v>
      </c>
      <c r="S30" s="5">
        <f t="shared" si="21"/>
        <v>2749426</v>
      </c>
      <c r="T30" s="5">
        <f t="shared" si="21"/>
        <v>45996</v>
      </c>
      <c r="U30" s="5">
        <f t="shared" si="21"/>
        <v>3748382</v>
      </c>
      <c r="V30" s="5">
        <f t="shared" si="21"/>
        <v>5438782</v>
      </c>
    </row>
    <row r="31" spans="1:23" ht="16.5" x14ac:dyDescent="0.25">
      <c r="A31" s="1" t="s">
        <v>28</v>
      </c>
      <c r="B31" s="5">
        <v>62832</v>
      </c>
      <c r="C31" s="5">
        <v>62832</v>
      </c>
      <c r="D31" s="5"/>
      <c r="E31" s="5"/>
      <c r="F31" s="5"/>
      <c r="G31" s="5"/>
      <c r="H31" s="13">
        <f t="shared" si="1"/>
        <v>0</v>
      </c>
      <c r="I31" s="13">
        <f t="shared" si="2"/>
        <v>0</v>
      </c>
      <c r="J31" s="13">
        <f t="shared" si="3"/>
        <v>-1</v>
      </c>
      <c r="K31" s="13"/>
      <c r="L31" s="13"/>
      <c r="M31" s="13"/>
      <c r="N31" s="13"/>
      <c r="P31" s="1" t="s">
        <v>69</v>
      </c>
      <c r="R31" s="5">
        <f>+AVERAGE(Q30:R30)</f>
        <v>-1343541</v>
      </c>
      <c r="S31" s="5">
        <f t="shared" ref="S31:V31" si="22">+AVERAGE(R30:S30)</f>
        <v>447908.5</v>
      </c>
      <c r="T31" s="5">
        <f t="shared" si="22"/>
        <v>1397711</v>
      </c>
      <c r="U31" s="5">
        <f t="shared" si="22"/>
        <v>1897189</v>
      </c>
      <c r="V31" s="5">
        <f t="shared" si="22"/>
        <v>4593582</v>
      </c>
    </row>
    <row r="32" spans="1:23" ht="16.5" x14ac:dyDescent="0.25">
      <c r="A32" s="1" t="s">
        <v>29</v>
      </c>
      <c r="B32" s="5">
        <v>-12673747</v>
      </c>
      <c r="C32" s="5">
        <v>-14333477</v>
      </c>
      <c r="D32" s="5">
        <v>-1990486</v>
      </c>
      <c r="E32" s="5">
        <v>-7539541</v>
      </c>
      <c r="F32" s="5">
        <v>-13080986</v>
      </c>
      <c r="G32" s="5">
        <v>-20988930</v>
      </c>
      <c r="H32" s="13">
        <f t="shared" si="1"/>
        <v>-0.55739954412537585</v>
      </c>
      <c r="I32" s="13">
        <f t="shared" si="2"/>
        <v>0.13095811365020937</v>
      </c>
      <c r="J32" s="13">
        <f t="shared" si="3"/>
        <v>-0.86113027564770217</v>
      </c>
      <c r="K32" s="13">
        <f t="shared" si="4"/>
        <v>2.7877890123316615</v>
      </c>
      <c r="L32" s="13">
        <f t="shared" si="5"/>
        <v>0.73498439759131218</v>
      </c>
      <c r="M32" s="13">
        <f t="shared" si="6"/>
        <v>0.60453730322775368</v>
      </c>
      <c r="N32" s="13">
        <f t="shared" si="7"/>
        <v>0.67942771023064696</v>
      </c>
      <c r="P32" s="9" t="s">
        <v>70</v>
      </c>
      <c r="R32" s="11">
        <f>+C38/R31</f>
        <v>-15.135261223885241</v>
      </c>
      <c r="S32" s="11">
        <f>+D38/S31</f>
        <v>4.5577857977689638</v>
      </c>
      <c r="T32" s="11">
        <f>+E38/T31</f>
        <v>10.402038046491729</v>
      </c>
      <c r="U32" s="11">
        <f>+F38/U31</f>
        <v>8.7160625535990359</v>
      </c>
      <c r="V32" s="11">
        <f>+G38/V31</f>
        <v>4.2872290077765021</v>
      </c>
    </row>
    <row r="33" spans="1:14" ht="16.5" x14ac:dyDescent="0.25">
      <c r="A33" s="2" t="s">
        <v>30</v>
      </c>
      <c r="B33" s="6">
        <f>SUM(B29:B32)</f>
        <v>-1490915</v>
      </c>
      <c r="C33" s="6">
        <f t="shared" ref="C33:G33" si="23">SUM(C29:C32)</f>
        <v>17849355</v>
      </c>
      <c r="D33" s="6">
        <f t="shared" si="23"/>
        <v>-1890486</v>
      </c>
      <c r="E33" s="6">
        <f t="shared" si="23"/>
        <v>27560459</v>
      </c>
      <c r="F33" s="6">
        <f t="shared" si="23"/>
        <v>22019014</v>
      </c>
      <c r="G33" s="6">
        <f t="shared" si="23"/>
        <v>14111070</v>
      </c>
      <c r="H33" s="16">
        <f t="shared" si="1"/>
        <v>0.37474535315145974</v>
      </c>
      <c r="I33" s="16">
        <f t="shared" si="2"/>
        <v>-12.972080903337883</v>
      </c>
      <c r="J33" s="16">
        <f t="shared" si="3"/>
        <v>-1.1059134069550411</v>
      </c>
      <c r="K33" s="16">
        <f t="shared" si="4"/>
        <v>-15.578504680806946</v>
      </c>
      <c r="L33" s="16">
        <f t="shared" si="5"/>
        <v>-0.20106504757413513</v>
      </c>
      <c r="M33" s="16">
        <f t="shared" si="6"/>
        <v>-0.35914160370668735</v>
      </c>
      <c r="N33" s="16">
        <f t="shared" si="7"/>
        <v>-6.043341128476138</v>
      </c>
    </row>
    <row r="34" spans="1:14" ht="16.5" x14ac:dyDescent="0.25">
      <c r="A34" s="2" t="s">
        <v>31</v>
      </c>
      <c r="B34" s="6">
        <v>38957839</v>
      </c>
      <c r="C34" s="6">
        <v>46668153</v>
      </c>
      <c r="D34" s="6">
        <v>38255707</v>
      </c>
      <c r="E34" s="6">
        <v>38204679</v>
      </c>
      <c r="F34" s="6">
        <v>38302531</v>
      </c>
      <c r="G34" s="6">
        <v>37655090</v>
      </c>
      <c r="H34" s="16">
        <f t="shared" si="1"/>
        <v>1</v>
      </c>
      <c r="I34" s="16">
        <f t="shared" si="2"/>
        <v>0.19791431449778307</v>
      </c>
      <c r="J34" s="16">
        <f t="shared" si="3"/>
        <v>-0.18026095868846581</v>
      </c>
      <c r="K34" s="16">
        <f t="shared" si="4"/>
        <v>-1.3338663431314846E-3</v>
      </c>
      <c r="L34" s="16">
        <f t="shared" si="5"/>
        <v>2.5612569601749513E-3</v>
      </c>
      <c r="M34" s="16">
        <f t="shared" si="6"/>
        <v>-1.6903347718718598E-2</v>
      </c>
      <c r="N34" s="16">
        <f t="shared" si="7"/>
        <v>3.9547974152842613E-4</v>
      </c>
    </row>
    <row r="35" spans="1:14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ht="16.5" x14ac:dyDescent="0.25">
      <c r="A36" s="1"/>
      <c r="H36"/>
      <c r="I36" s="18" t="s">
        <v>80</v>
      </c>
      <c r="J36" s="19"/>
      <c r="K36" s="19"/>
      <c r="L36" s="19"/>
      <c r="M36" s="19"/>
      <c r="N36"/>
    </row>
    <row r="37" spans="1:14" ht="16.5" x14ac:dyDescent="0.25">
      <c r="A37" s="1"/>
      <c r="B37" s="3">
        <v>2018</v>
      </c>
      <c r="C37" s="3">
        <v>2019</v>
      </c>
      <c r="D37" s="3">
        <v>2020</v>
      </c>
      <c r="E37" s="3">
        <v>2021</v>
      </c>
      <c r="F37" s="3">
        <v>2022</v>
      </c>
      <c r="G37" s="3">
        <v>2023</v>
      </c>
      <c r="H37" s="8" t="s">
        <v>81</v>
      </c>
      <c r="I37" s="8">
        <v>2019</v>
      </c>
      <c r="J37" s="8">
        <v>2020</v>
      </c>
      <c r="K37" s="8">
        <v>2021</v>
      </c>
      <c r="L37" s="8">
        <v>2022</v>
      </c>
      <c r="M37" s="8" t="s">
        <v>83</v>
      </c>
      <c r="N37" s="8" t="s">
        <v>82</v>
      </c>
    </row>
    <row r="38" spans="1:14" ht="16.5" x14ac:dyDescent="0.25">
      <c r="A38" s="1" t="s">
        <v>32</v>
      </c>
      <c r="B38" s="5">
        <v>14300032</v>
      </c>
      <c r="C38" s="5">
        <v>20334844</v>
      </c>
      <c r="D38" s="5">
        <v>2041471</v>
      </c>
      <c r="E38" s="5">
        <v>14539043</v>
      </c>
      <c r="F38" s="5">
        <v>16536018</v>
      </c>
      <c r="G38" s="5">
        <v>19693738</v>
      </c>
      <c r="H38" s="13">
        <f>+G38/$G$38</f>
        <v>1</v>
      </c>
      <c r="I38" s="13">
        <f>+C38/B38-1</f>
        <v>0.42201388080809887</v>
      </c>
      <c r="J38" s="13">
        <f t="shared" ref="J38:M38" si="24">+D38/C38-1</f>
        <v>-0.89960724557316496</v>
      </c>
      <c r="K38" s="13">
        <f t="shared" si="24"/>
        <v>6.1218464528763814</v>
      </c>
      <c r="L38" s="13">
        <f t="shared" si="24"/>
        <v>0.13735257540678569</v>
      </c>
      <c r="M38" s="13">
        <f t="shared" si="24"/>
        <v>0.19096012111259197</v>
      </c>
      <c r="N38" s="13">
        <f>+AVERAGE(I38:M38)</f>
        <v>1.1945131569261389</v>
      </c>
    </row>
    <row r="39" spans="1:14" ht="16.5" x14ac:dyDescent="0.25">
      <c r="A39" s="1" t="s">
        <v>33</v>
      </c>
      <c r="B39" s="5">
        <v>15323568</v>
      </c>
      <c r="C39" s="5">
        <v>20529244</v>
      </c>
      <c r="D39" s="5">
        <v>4042854</v>
      </c>
      <c r="E39" s="5">
        <v>18359151</v>
      </c>
      <c r="F39" s="5">
        <v>20138610</v>
      </c>
      <c r="G39" s="5">
        <v>24976449</v>
      </c>
      <c r="H39" s="13">
        <f t="shared" ref="H39:H54" si="25">+G39/$G$38</f>
        <v>1.2682431847118105</v>
      </c>
      <c r="I39" s="13">
        <f t="shared" ref="I39:I51" si="26">+C39/B39-1</f>
        <v>0.33971696409086971</v>
      </c>
      <c r="J39" s="13">
        <f t="shared" ref="J39:J54" si="27">+D39/C39-1</f>
        <v>-0.80306853968904068</v>
      </c>
      <c r="K39" s="13">
        <f t="shared" ref="K39:K54" si="28">+E39/D39-1</f>
        <v>3.5411362863956999</v>
      </c>
      <c r="L39" s="13">
        <f t="shared" ref="L39:L54" si="29">+F39/E39-1</f>
        <v>9.6924906821671764E-2</v>
      </c>
      <c r="M39" s="13">
        <f t="shared" ref="M39:M54" si="30">+G39/F39-1</f>
        <v>0.24022705638571873</v>
      </c>
      <c r="N39" s="13">
        <f t="shared" ref="N39:N54" si="31">+AVERAGE(I39:M39)</f>
        <v>0.68298733480098384</v>
      </c>
    </row>
    <row r="40" spans="1:14" ht="16.5" x14ac:dyDescent="0.25">
      <c r="A40" s="2" t="s">
        <v>42</v>
      </c>
      <c r="B40" s="6">
        <f>+B38-B39</f>
        <v>-1023536</v>
      </c>
      <c r="C40" s="6">
        <f>+C38-C39</f>
        <v>-194400</v>
      </c>
      <c r="D40" s="6">
        <f>+D38-D39</f>
        <v>-2001383</v>
      </c>
      <c r="E40" s="6">
        <f>+E38-E39</f>
        <v>-3820108</v>
      </c>
      <c r="F40" s="6">
        <f t="shared" ref="F40" si="32">+F38-F39</f>
        <v>-3602592</v>
      </c>
      <c r="G40" s="6">
        <f>+G38-G39</f>
        <v>-5282711</v>
      </c>
      <c r="H40" s="16">
        <f t="shared" si="25"/>
        <v>-0.26824318471181041</v>
      </c>
      <c r="I40" s="16">
        <f t="shared" si="26"/>
        <v>-0.81007018805396191</v>
      </c>
      <c r="J40" s="16">
        <f t="shared" si="27"/>
        <v>9.295180041152264</v>
      </c>
      <c r="K40" s="16">
        <f t="shared" si="28"/>
        <v>0.90873411036268426</v>
      </c>
      <c r="L40" s="16">
        <f t="shared" si="29"/>
        <v>-5.6939751441582254E-2</v>
      </c>
      <c r="M40" s="16">
        <f t="shared" si="30"/>
        <v>0.46636394018528882</v>
      </c>
      <c r="N40" s="16">
        <f t="shared" si="31"/>
        <v>1.9606536304409388</v>
      </c>
    </row>
    <row r="41" spans="1:14" ht="16.5" x14ac:dyDescent="0.25">
      <c r="A41" s="1" t="s">
        <v>34</v>
      </c>
      <c r="B41" s="5"/>
      <c r="C41" s="5">
        <v>641510</v>
      </c>
      <c r="D41" s="5"/>
      <c r="E41" s="5"/>
      <c r="F41" s="5">
        <v>0</v>
      </c>
      <c r="G41" s="5">
        <v>0</v>
      </c>
      <c r="H41" s="13">
        <f t="shared" si="25"/>
        <v>0</v>
      </c>
      <c r="I41" s="13"/>
      <c r="J41" s="13">
        <f t="shared" si="27"/>
        <v>-1</v>
      </c>
      <c r="K41" s="13"/>
      <c r="L41" s="13"/>
      <c r="M41" s="13"/>
      <c r="N41" s="13"/>
    </row>
    <row r="42" spans="1:14" ht="16.5" x14ac:dyDescent="0.25">
      <c r="A42" s="1" t="s">
        <v>35</v>
      </c>
      <c r="B42" s="5">
        <v>63</v>
      </c>
      <c r="C42" s="5">
        <v>105769</v>
      </c>
      <c r="D42" s="5"/>
      <c r="E42" s="5">
        <v>59320</v>
      </c>
      <c r="F42" s="5">
        <v>0</v>
      </c>
      <c r="G42" s="5">
        <v>0</v>
      </c>
      <c r="H42" s="13">
        <f t="shared" si="25"/>
        <v>0</v>
      </c>
      <c r="I42" s="13">
        <f t="shared" si="26"/>
        <v>1677.8730158730159</v>
      </c>
      <c r="J42" s="13">
        <f t="shared" si="27"/>
        <v>-1</v>
      </c>
      <c r="K42" s="13"/>
      <c r="L42" s="13">
        <f t="shared" si="29"/>
        <v>-1</v>
      </c>
      <c r="M42" s="13"/>
      <c r="N42" s="13"/>
    </row>
    <row r="43" spans="1:14" ht="16.5" x14ac:dyDescent="0.25">
      <c r="A43" s="1" t="s">
        <v>36</v>
      </c>
      <c r="B43" s="5">
        <v>691822</v>
      </c>
      <c r="C43" s="5">
        <v>882096</v>
      </c>
      <c r="D43" s="5">
        <v>530594</v>
      </c>
      <c r="E43" s="5">
        <v>1051822</v>
      </c>
      <c r="F43" s="5">
        <v>1255180</v>
      </c>
      <c r="G43" s="5">
        <v>1532790</v>
      </c>
      <c r="H43" s="13">
        <f t="shared" si="25"/>
        <v>7.7831339078442086E-2</v>
      </c>
      <c r="I43" s="13">
        <f t="shared" si="26"/>
        <v>0.27503317327289389</v>
      </c>
      <c r="J43" s="13">
        <f t="shared" si="27"/>
        <v>-0.39848497215722556</v>
      </c>
      <c r="K43" s="13">
        <f t="shared" si="28"/>
        <v>0.98234808535339635</v>
      </c>
      <c r="L43" s="13">
        <f t="shared" si="29"/>
        <v>0.19333879686867173</v>
      </c>
      <c r="M43" s="13">
        <f t="shared" si="30"/>
        <v>0.2211714654471868</v>
      </c>
      <c r="N43" s="13">
        <f t="shared" si="31"/>
        <v>0.25468130975698461</v>
      </c>
    </row>
    <row r="44" spans="1:14" ht="16.5" x14ac:dyDescent="0.25">
      <c r="A44" s="1" t="s">
        <v>37</v>
      </c>
      <c r="B44" s="5">
        <v>105212</v>
      </c>
      <c r="C44" s="5">
        <v>318766</v>
      </c>
      <c r="D44" s="5">
        <v>16230</v>
      </c>
      <c r="E44" s="5"/>
      <c r="F44" s="5">
        <v>4186</v>
      </c>
      <c r="G44" s="5">
        <v>7652</v>
      </c>
      <c r="H44" s="13">
        <f t="shared" si="25"/>
        <v>3.8854990352771019E-4</v>
      </c>
      <c r="I44" s="13">
        <f t="shared" si="26"/>
        <v>2.0297494582367031</v>
      </c>
      <c r="J44" s="13">
        <f t="shared" si="27"/>
        <v>-0.94908490867909379</v>
      </c>
      <c r="K44" s="13">
        <f t="shared" si="28"/>
        <v>-1</v>
      </c>
      <c r="L44" s="13"/>
      <c r="M44" s="13">
        <f t="shared" si="30"/>
        <v>0.82799808886765414</v>
      </c>
      <c r="N44" s="13">
        <f t="shared" si="31"/>
        <v>0.22716565960631585</v>
      </c>
    </row>
    <row r="45" spans="1:14" ht="16.5" x14ac:dyDescent="0.25">
      <c r="A45" s="1" t="s">
        <v>38</v>
      </c>
      <c r="B45" s="5">
        <v>648505</v>
      </c>
      <c r="C45" s="5"/>
      <c r="D45" s="5"/>
      <c r="E45" s="5">
        <v>-155601</v>
      </c>
      <c r="F45" s="5">
        <v>38012</v>
      </c>
      <c r="G45" s="5">
        <v>97554</v>
      </c>
      <c r="H45" s="13">
        <f t="shared" si="25"/>
        <v>4.9535542719213593E-3</v>
      </c>
      <c r="I45" s="13">
        <f t="shared" si="26"/>
        <v>-1</v>
      </c>
      <c r="J45" s="13"/>
      <c r="K45" s="13"/>
      <c r="L45" s="13">
        <f t="shared" si="29"/>
        <v>-1.2442914891292474</v>
      </c>
      <c r="M45" s="13">
        <f t="shared" si="30"/>
        <v>1.5664000841839418</v>
      </c>
      <c r="N45" s="13">
        <f t="shared" si="31"/>
        <v>-0.22596380164843519</v>
      </c>
    </row>
    <row r="46" spans="1:14" ht="16.5" x14ac:dyDescent="0.25">
      <c r="A46" s="2" t="s">
        <v>43</v>
      </c>
      <c r="B46" s="6">
        <f>+B40+B41-B42-B43-B44+B45</f>
        <v>-1172128</v>
      </c>
      <c r="C46" s="6">
        <f>+C40+C41-C42-C43-C44+C45</f>
        <v>-859521</v>
      </c>
      <c r="D46" s="6">
        <f>+D40+D41-D42-D43-D44+D45</f>
        <v>-2548207</v>
      </c>
      <c r="E46" s="6">
        <f>+E40+E41-E42-E43-E44+E45</f>
        <v>-5086851</v>
      </c>
      <c r="F46" s="6">
        <f t="shared" ref="F46" si="33">+F40+F41-F42-F43-F44+F45</f>
        <v>-4823946</v>
      </c>
      <c r="G46" s="6">
        <f>+G40+G41-G42-G43-G44+G45</f>
        <v>-6725599</v>
      </c>
      <c r="H46" s="16">
        <f t="shared" si="25"/>
        <v>-0.34150951942185886</v>
      </c>
      <c r="I46" s="16">
        <f t="shared" si="26"/>
        <v>-0.26670039449616423</v>
      </c>
      <c r="J46" s="16">
        <f t="shared" si="27"/>
        <v>1.964682654641364</v>
      </c>
      <c r="K46" s="16">
        <f t="shared" si="28"/>
        <v>0.99624716516358358</v>
      </c>
      <c r="L46" s="16">
        <f t="shared" si="29"/>
        <v>-5.1683251583346967E-2</v>
      </c>
      <c r="M46" s="16">
        <f t="shared" si="30"/>
        <v>0.39421108776922464</v>
      </c>
      <c r="N46" s="16">
        <f t="shared" si="31"/>
        <v>0.60735145229893217</v>
      </c>
    </row>
    <row r="47" spans="1:14" ht="16.5" x14ac:dyDescent="0.25">
      <c r="A47" s="1" t="s">
        <v>39</v>
      </c>
      <c r="B47" s="5">
        <v>79638</v>
      </c>
      <c r="C47" s="5">
        <v>697404</v>
      </c>
      <c r="D47" s="5">
        <v>3026</v>
      </c>
      <c r="E47" s="5">
        <v>7451</v>
      </c>
      <c r="F47" s="5"/>
      <c r="G47" s="5">
        <v>79871</v>
      </c>
      <c r="H47" s="13">
        <f t="shared" si="25"/>
        <v>4.0556546451465947E-3</v>
      </c>
      <c r="I47" s="13">
        <f t="shared" si="26"/>
        <v>7.7571762224063896</v>
      </c>
      <c r="J47" s="13">
        <f t="shared" si="27"/>
        <v>-0.99566105155691675</v>
      </c>
      <c r="K47" s="13">
        <f t="shared" si="28"/>
        <v>1.462326503635162</v>
      </c>
      <c r="L47" s="13">
        <f t="shared" si="29"/>
        <v>-1</v>
      </c>
      <c r="M47" s="13"/>
      <c r="N47" s="13"/>
    </row>
    <row r="48" spans="1:14" ht="16.5" x14ac:dyDescent="0.25">
      <c r="A48" s="1" t="s">
        <v>40</v>
      </c>
      <c r="B48" s="5">
        <v>496827</v>
      </c>
      <c r="C48" s="5">
        <v>1088000</v>
      </c>
      <c r="D48" s="5">
        <v>30275</v>
      </c>
      <c r="E48" s="5">
        <v>319148</v>
      </c>
      <c r="F48" s="5">
        <v>791916</v>
      </c>
      <c r="G48" s="5">
        <v>1029911</v>
      </c>
      <c r="H48" s="13">
        <f t="shared" si="25"/>
        <v>5.2296369536347038E-2</v>
      </c>
      <c r="I48" s="13">
        <f t="shared" si="26"/>
        <v>1.1898970869135534</v>
      </c>
      <c r="J48" s="13">
        <f t="shared" si="27"/>
        <v>-0.97217371323529411</v>
      </c>
      <c r="K48" s="13">
        <f t="shared" si="28"/>
        <v>9.5416350123864575</v>
      </c>
      <c r="L48" s="13">
        <f t="shared" si="29"/>
        <v>1.4813440786092973</v>
      </c>
      <c r="M48" s="13">
        <f t="shared" si="30"/>
        <v>0.30053061183256813</v>
      </c>
      <c r="N48" s="13">
        <f t="shared" si="31"/>
        <v>2.3082466153013166</v>
      </c>
    </row>
    <row r="49" spans="1:14" ht="16.5" x14ac:dyDescent="0.25">
      <c r="A49" s="2" t="s">
        <v>44</v>
      </c>
      <c r="B49" s="6">
        <f>+B46+B47-B48</f>
        <v>-1589317</v>
      </c>
      <c r="C49" s="6">
        <f>+C46+C47-C48</f>
        <v>-1250117</v>
      </c>
      <c r="D49" s="6">
        <f>+D46+D47-D48</f>
        <v>-2575456</v>
      </c>
      <c r="E49" s="6">
        <f>+E46+E47-E48</f>
        <v>-5398548</v>
      </c>
      <c r="F49" s="6">
        <f t="shared" ref="F49" si="34">+F46+F47-F48</f>
        <v>-5615862</v>
      </c>
      <c r="G49" s="6">
        <f>+G46+G47-G48</f>
        <v>-7675639</v>
      </c>
      <c r="H49" s="16">
        <f t="shared" si="25"/>
        <v>-0.38975023431305933</v>
      </c>
      <c r="I49" s="16">
        <f t="shared" si="26"/>
        <v>-0.21342501212785114</v>
      </c>
      <c r="J49" s="16">
        <f t="shared" si="27"/>
        <v>1.0601719679038042</v>
      </c>
      <c r="K49" s="16">
        <f t="shared" si="28"/>
        <v>1.0961522930308263</v>
      </c>
      <c r="L49" s="16">
        <f t="shared" si="29"/>
        <v>4.0254157228943876E-2</v>
      </c>
      <c r="M49" s="16">
        <f t="shared" si="30"/>
        <v>0.36677842154953244</v>
      </c>
      <c r="N49" s="16">
        <f t="shared" si="31"/>
        <v>0.46998636551705114</v>
      </c>
    </row>
    <row r="50" spans="1:14" ht="16.5" x14ac:dyDescent="0.25">
      <c r="A50" s="1" t="s">
        <v>41</v>
      </c>
      <c r="B50" s="5">
        <v>-629734</v>
      </c>
      <c r="C50" s="5">
        <v>409613</v>
      </c>
      <c r="D50" s="5">
        <v>669201</v>
      </c>
      <c r="E50" s="5">
        <v>150507</v>
      </c>
      <c r="F50" s="5">
        <v>-74417</v>
      </c>
      <c r="G50" s="5">
        <v>232305</v>
      </c>
      <c r="H50" s="13">
        <f t="shared" si="25"/>
        <v>1.1795881513199779E-2</v>
      </c>
      <c r="I50" s="13">
        <f t="shared" si="26"/>
        <v>-1.6504540012132107</v>
      </c>
      <c r="J50" s="13">
        <f t="shared" si="27"/>
        <v>0.63373965181769143</v>
      </c>
      <c r="K50" s="13">
        <f t="shared" si="28"/>
        <v>-0.7750944783405882</v>
      </c>
      <c r="L50" s="13">
        <f t="shared" si="29"/>
        <v>-1.4944421189712107</v>
      </c>
      <c r="M50" s="13">
        <f t="shared" si="30"/>
        <v>-4.1216657484177004</v>
      </c>
      <c r="N50" s="13">
        <f t="shared" si="31"/>
        <v>-1.4815833390250037</v>
      </c>
    </row>
    <row r="51" spans="1:14" ht="16.5" x14ac:dyDescent="0.25">
      <c r="A51" s="2" t="s">
        <v>45</v>
      </c>
      <c r="B51" s="6">
        <f>+B49-B50</f>
        <v>-959583</v>
      </c>
      <c r="C51" s="6">
        <f>+C49-C50</f>
        <v>-1659730</v>
      </c>
      <c r="D51" s="6">
        <f>+D49-D50</f>
        <v>-3244657</v>
      </c>
      <c r="E51" s="6">
        <f>+E49-E50</f>
        <v>-5549055</v>
      </c>
      <c r="F51" s="6">
        <f t="shared" ref="F51" si="35">+F49-F50</f>
        <v>-5541445</v>
      </c>
      <c r="G51" s="6">
        <f>+G49-G50</f>
        <v>-7907944</v>
      </c>
      <c r="H51" s="16">
        <f t="shared" si="25"/>
        <v>-0.4015461158262591</v>
      </c>
      <c r="I51" s="16">
        <f t="shared" si="26"/>
        <v>0.72963672762022669</v>
      </c>
      <c r="J51" s="16">
        <f t="shared" si="27"/>
        <v>0.95493062124562433</v>
      </c>
      <c r="K51" s="16">
        <f t="shared" si="28"/>
        <v>0.71021312884536014</v>
      </c>
      <c r="L51" s="16">
        <f t="shared" si="29"/>
        <v>-1.3714046806168056E-3</v>
      </c>
      <c r="M51" s="16">
        <f t="shared" si="30"/>
        <v>0.42705449571366305</v>
      </c>
      <c r="N51" s="16">
        <f t="shared" si="31"/>
        <v>0.56409271374885139</v>
      </c>
    </row>
    <row r="52" spans="1:14" x14ac:dyDescent="0.25">
      <c r="H52" s="17"/>
      <c r="I52" s="17"/>
      <c r="J52" s="17"/>
      <c r="K52" s="17"/>
      <c r="L52" s="17"/>
      <c r="M52" s="17"/>
      <c r="N52" s="17"/>
    </row>
    <row r="53" spans="1:14" ht="16.5" x14ac:dyDescent="0.25">
      <c r="A53" s="1" t="s">
        <v>46</v>
      </c>
      <c r="C53" s="5">
        <v>2571383</v>
      </c>
      <c r="D53" s="5">
        <v>1119941</v>
      </c>
      <c r="E53" s="5">
        <v>3753299</v>
      </c>
      <c r="F53" s="5">
        <v>3964613</v>
      </c>
      <c r="G53" s="5">
        <v>4432483</v>
      </c>
      <c r="H53" s="13">
        <f t="shared" si="25"/>
        <v>0.22507067982726287</v>
      </c>
      <c r="I53" s="17"/>
      <c r="J53" s="13">
        <f t="shared" si="27"/>
        <v>-0.56445967014637644</v>
      </c>
      <c r="K53" s="13">
        <f t="shared" si="28"/>
        <v>2.3513363650406585</v>
      </c>
      <c r="L53" s="13">
        <f t="shared" si="29"/>
        <v>5.6300870247747437E-2</v>
      </c>
      <c r="M53" s="13">
        <f t="shared" si="30"/>
        <v>0.11801151840040891</v>
      </c>
      <c r="N53" s="13">
        <f t="shared" si="31"/>
        <v>0.49029727088560959</v>
      </c>
    </row>
    <row r="54" spans="1:14" ht="16.5" x14ac:dyDescent="0.25">
      <c r="A54" s="2" t="s">
        <v>47</v>
      </c>
      <c r="B54" s="6"/>
      <c r="C54" s="6">
        <f>+C46+C53</f>
        <v>1711862</v>
      </c>
      <c r="D54" s="6">
        <f t="shared" ref="D54:G54" si="36">+D46+D53</f>
        <v>-1428266</v>
      </c>
      <c r="E54" s="6">
        <f t="shared" si="36"/>
        <v>-1333552</v>
      </c>
      <c r="F54" s="6">
        <f t="shared" si="36"/>
        <v>-859333</v>
      </c>
      <c r="G54" s="6">
        <f t="shared" si="36"/>
        <v>-2293116</v>
      </c>
      <c r="H54" s="16">
        <f t="shared" si="25"/>
        <v>-0.11643883959459601</v>
      </c>
      <c r="I54" s="17"/>
      <c r="J54" s="16">
        <f t="shared" si="27"/>
        <v>-1.834334776985528</v>
      </c>
      <c r="K54" s="16">
        <f t="shared" si="28"/>
        <v>-6.6313977928481149E-2</v>
      </c>
      <c r="L54" s="16">
        <f t="shared" si="29"/>
        <v>-0.35560593062737711</v>
      </c>
      <c r="M54" s="16">
        <f t="shared" si="30"/>
        <v>1.6684835797065865</v>
      </c>
      <c r="N54" s="16">
        <f t="shared" si="31"/>
        <v>-0.14694277645870002</v>
      </c>
    </row>
    <row r="55" spans="1:14" ht="16.5" x14ac:dyDescent="0.25">
      <c r="A55" s="2"/>
      <c r="B55" s="2"/>
      <c r="C55" s="2"/>
      <c r="D55" s="2"/>
      <c r="E55" s="2"/>
      <c r="F55" s="2"/>
      <c r="G55" s="2"/>
      <c r="H55" s="2"/>
      <c r="I55" s="17"/>
      <c r="J55" s="2"/>
      <c r="K55" s="2"/>
      <c r="L55" s="2"/>
      <c r="M55" s="2"/>
      <c r="N55" s="2"/>
    </row>
    <row r="56" spans="1:14" ht="16.5" x14ac:dyDescent="0.25">
      <c r="A56" s="1"/>
      <c r="B56" s="3">
        <v>2018</v>
      </c>
      <c r="C56" s="3">
        <v>2019</v>
      </c>
      <c r="D56" s="3">
        <v>2020</v>
      </c>
      <c r="E56" s="3">
        <v>2021</v>
      </c>
      <c r="F56" s="3">
        <v>2022</v>
      </c>
      <c r="G56" s="3">
        <v>2023</v>
      </c>
      <c r="H56" s="15"/>
      <c r="I56" s="3">
        <v>2019</v>
      </c>
      <c r="J56" s="3">
        <v>2020</v>
      </c>
      <c r="K56" s="3">
        <v>2021</v>
      </c>
      <c r="L56" s="3">
        <v>2022</v>
      </c>
      <c r="M56" s="3">
        <v>2023</v>
      </c>
      <c r="N56" s="8" t="s">
        <v>82</v>
      </c>
    </row>
    <row r="57" spans="1:14" ht="16.5" x14ac:dyDescent="0.25">
      <c r="A57" s="1" t="s">
        <v>71</v>
      </c>
      <c r="B57" s="13">
        <f>+B40/B38</f>
        <v>-7.1575783886357741E-2</v>
      </c>
      <c r="C57" s="13">
        <f t="shared" ref="C57:G57" si="37">+C40/C38</f>
        <v>-9.5599454807718219E-3</v>
      </c>
      <c r="D57" s="13">
        <f t="shared" si="37"/>
        <v>-0.9803631792957137</v>
      </c>
      <c r="E57" s="13">
        <f t="shared" si="37"/>
        <v>-0.26274824278324233</v>
      </c>
      <c r="F57" s="13">
        <f t="shared" si="37"/>
        <v>-0.21786333324020329</v>
      </c>
      <c r="G57" s="13">
        <f t="shared" si="37"/>
        <v>-0.26824318471181041</v>
      </c>
      <c r="H57" s="15"/>
      <c r="I57" s="13">
        <f>+C57/B57-1</f>
        <v>-0.86643603518264878</v>
      </c>
      <c r="J57" s="13">
        <f t="shared" ref="J57:M57" si="38">+D57/C57-1</f>
        <v>101.54903453869531</v>
      </c>
      <c r="K57" s="13">
        <f t="shared" si="38"/>
        <v>-0.73198887072441976</v>
      </c>
      <c r="L57" s="13">
        <f t="shared" si="38"/>
        <v>-0.17082858125931388</v>
      </c>
      <c r="M57" s="13">
        <f t="shared" si="38"/>
        <v>0.2312452064435333</v>
      </c>
      <c r="N57" s="16">
        <f t="shared" ref="N57" si="39">+AVERAGE(I57:M57)</f>
        <v>20.002205251594493</v>
      </c>
    </row>
    <row r="58" spans="1:14" ht="16.5" x14ac:dyDescent="0.25">
      <c r="A58" s="1" t="s">
        <v>72</v>
      </c>
      <c r="B58" s="13">
        <f>+B46/B38</f>
        <v>-8.1966809584761768E-2</v>
      </c>
      <c r="C58" s="13">
        <f t="shared" ref="C58:G58" si="40">+C46/C38</f>
        <v>-4.2268384257090931E-2</v>
      </c>
      <c r="D58" s="13">
        <f t="shared" si="40"/>
        <v>-1.2482210131811815</v>
      </c>
      <c r="E58" s="13">
        <f t="shared" si="40"/>
        <v>-0.34987522906425134</v>
      </c>
      <c r="F58" s="13">
        <f t="shared" si="40"/>
        <v>-0.29172355763037994</v>
      </c>
      <c r="G58" s="13">
        <f t="shared" si="40"/>
        <v>-0.34150951942185886</v>
      </c>
      <c r="H58" s="15"/>
      <c r="I58" s="13">
        <f t="shared" ref="I58:I60" si="41">+C58/B58-1</f>
        <v>-0.48432317335248665</v>
      </c>
      <c r="J58" s="13">
        <f t="shared" ref="J58:J60" si="42">+D58/C58-1</f>
        <v>28.53084285382355</v>
      </c>
      <c r="K58" s="13">
        <f t="shared" ref="K58:K60" si="43">+E58/D58-1</f>
        <v>-0.71970089802240311</v>
      </c>
      <c r="L58" s="13">
        <f>+F58/E58-1</f>
        <v>-0.16620688349215029</v>
      </c>
      <c r="M58" s="13">
        <f>+G58/F58-1</f>
        <v>0.17066143782107179</v>
      </c>
      <c r="N58" s="16">
        <f t="shared" ref="N58:N60" si="44">+AVERAGE(I58:M58)</f>
        <v>5.4662546673555159</v>
      </c>
    </row>
    <row r="59" spans="1:14" ht="16.5" x14ac:dyDescent="0.25">
      <c r="A59" s="1" t="s">
        <v>73</v>
      </c>
      <c r="B59" s="13">
        <f>+B54/B38</f>
        <v>0</v>
      </c>
      <c r="C59" s="13">
        <f t="shared" ref="C59:G59" si="45">+C54/C38</f>
        <v>8.418367999282414E-2</v>
      </c>
      <c r="D59" s="13">
        <f t="shared" si="45"/>
        <v>-0.69962590700529181</v>
      </c>
      <c r="E59" s="13">
        <f t="shared" si="45"/>
        <v>-9.172213054187954E-2</v>
      </c>
      <c r="F59" s="13">
        <f t="shared" si="45"/>
        <v>-5.1967347882664376E-2</v>
      </c>
      <c r="G59" s="13">
        <f t="shared" si="45"/>
        <v>-0.11643883959459601</v>
      </c>
      <c r="H59" s="15"/>
      <c r="I59" s="13"/>
      <c r="J59" s="13">
        <f t="shared" si="42"/>
        <v>-9.3107070998194459</v>
      </c>
      <c r="K59" s="13">
        <f t="shared" si="43"/>
        <v>-0.86889832176957138</v>
      </c>
      <c r="L59" s="13">
        <f t="shared" ref="L59:L60" si="46">+F59/E59-1</f>
        <v>-0.43342628899209301</v>
      </c>
      <c r="M59" s="13">
        <f t="shared" ref="M59:M60" si="47">+G59/F59-1</f>
        <v>1.2406153929097945</v>
      </c>
      <c r="N59" s="16">
        <f t="shared" si="44"/>
        <v>-2.3431040794178291</v>
      </c>
    </row>
    <row r="60" spans="1:14" ht="16.5" x14ac:dyDescent="0.25">
      <c r="A60" s="1" t="s">
        <v>74</v>
      </c>
      <c r="B60" s="13">
        <f>+B51/B38</f>
        <v>-6.7103556131902359E-2</v>
      </c>
      <c r="C60" s="13">
        <f t="shared" ref="C60:G60" si="48">+C51/C38</f>
        <v>-8.1620001609060785E-2</v>
      </c>
      <c r="D60" s="13">
        <f t="shared" si="48"/>
        <v>-1.5893720753319542</v>
      </c>
      <c r="E60" s="13">
        <f t="shared" si="48"/>
        <v>-0.38166576713474193</v>
      </c>
      <c r="F60" s="13">
        <f t="shared" si="48"/>
        <v>-0.33511362892807689</v>
      </c>
      <c r="G60" s="13">
        <f t="shared" si="48"/>
        <v>-0.4015461158262591</v>
      </c>
      <c r="H60" s="15"/>
      <c r="I60" s="13">
        <f t="shared" si="41"/>
        <v>0.21632900421289336</v>
      </c>
      <c r="J60" s="13">
        <f t="shared" si="42"/>
        <v>18.472825826990857</v>
      </c>
      <c r="K60" s="13">
        <f t="shared" si="43"/>
        <v>-0.75986380215279192</v>
      </c>
      <c r="L60" s="13">
        <f t="shared" si="46"/>
        <v>-0.12197095525790358</v>
      </c>
      <c r="M60" s="13">
        <f t="shared" si="47"/>
        <v>0.19823869029343522</v>
      </c>
      <c r="N60" s="16">
        <f t="shared" si="44"/>
        <v>3.6011117528172982</v>
      </c>
    </row>
    <row r="62" spans="1:14" ht="16.5" x14ac:dyDescent="0.25">
      <c r="A62" s="1" t="s">
        <v>75</v>
      </c>
      <c r="B62" s="5">
        <f>+B21</f>
        <v>1131138</v>
      </c>
      <c r="C62" s="5">
        <f t="shared" ref="C62:G62" si="49">+C21</f>
        <v>790090</v>
      </c>
      <c r="D62" s="5">
        <f t="shared" si="49"/>
        <v>916353</v>
      </c>
      <c r="E62" s="5">
        <f t="shared" si="49"/>
        <v>987571</v>
      </c>
      <c r="F62" s="5">
        <f t="shared" si="49"/>
        <v>65218</v>
      </c>
      <c r="G62" s="5">
        <f t="shared" si="49"/>
        <v>1017141</v>
      </c>
      <c r="H62" s="13">
        <f t="shared" ref="H62:H65" si="50">+G62/$G$38</f>
        <v>5.1647940071102807E-2</v>
      </c>
      <c r="I62" s="13">
        <f t="shared" ref="I62:I65" si="51">+C62/B62-1</f>
        <v>-0.30150874605927835</v>
      </c>
      <c r="J62" s="13">
        <f t="shared" ref="J62:J65" si="52">+D62/C62-1</f>
        <v>0.15980837626093236</v>
      </c>
      <c r="K62" s="13">
        <f t="shared" ref="K62:K65" si="53">+E62/D62-1</f>
        <v>7.7718957650599663E-2</v>
      </c>
      <c r="L62" s="13">
        <f t="shared" ref="L62:L65" si="54">+F62/E62-1</f>
        <v>-0.93396120380205572</v>
      </c>
      <c r="M62" s="13">
        <f t="shared" ref="M62:M65" si="55">+G62/F62-1</f>
        <v>14.596016437179919</v>
      </c>
      <c r="N62" s="16">
        <f t="shared" ref="N62:N65" si="56">+AVERAGE(I62:M62)</f>
        <v>2.7196147642460238</v>
      </c>
    </row>
    <row r="63" spans="1:14" ht="16.5" x14ac:dyDescent="0.25">
      <c r="A63" s="1" t="s">
        <v>76</v>
      </c>
      <c r="B63" s="5">
        <f>+B26</f>
        <v>4161630</v>
      </c>
      <c r="C63" s="5">
        <f t="shared" ref="C63:G63" si="57">+C26</f>
        <v>3397553</v>
      </c>
      <c r="D63" s="5">
        <f t="shared" si="57"/>
        <v>2713493</v>
      </c>
      <c r="E63" s="5">
        <f t="shared" si="57"/>
        <v>1784923</v>
      </c>
      <c r="F63" s="5">
        <f t="shared" si="57"/>
        <v>2005022</v>
      </c>
      <c r="G63" s="5">
        <f t="shared" si="57"/>
        <v>0</v>
      </c>
      <c r="H63" s="13">
        <f t="shared" si="50"/>
        <v>0</v>
      </c>
      <c r="I63" s="13">
        <f t="shared" si="51"/>
        <v>-0.18360041618308209</v>
      </c>
      <c r="J63" s="13">
        <f t="shared" si="52"/>
        <v>-0.20133902252591795</v>
      </c>
      <c r="K63" s="13">
        <f t="shared" si="53"/>
        <v>-0.34220467861903459</v>
      </c>
      <c r="L63" s="13">
        <f t="shared" si="54"/>
        <v>0.12331008116316511</v>
      </c>
      <c r="M63" s="13">
        <f t="shared" si="55"/>
        <v>-1</v>
      </c>
      <c r="N63" s="16">
        <f t="shared" si="56"/>
        <v>-0.32076680723297391</v>
      </c>
    </row>
    <row r="64" spans="1:14" ht="16.5" x14ac:dyDescent="0.25">
      <c r="A64" s="14" t="s">
        <v>77</v>
      </c>
      <c r="B64" s="6">
        <f>SUM(B62:B63)</f>
        <v>5292768</v>
      </c>
      <c r="C64" s="6">
        <f t="shared" ref="C64:G64" si="58">SUM(C62:C63)</f>
        <v>4187643</v>
      </c>
      <c r="D64" s="6">
        <f t="shared" si="58"/>
        <v>3629846</v>
      </c>
      <c r="E64" s="6">
        <f t="shared" si="58"/>
        <v>2772494</v>
      </c>
      <c r="F64" s="6">
        <f t="shared" si="58"/>
        <v>2070240</v>
      </c>
      <c r="G64" s="6">
        <f t="shared" si="58"/>
        <v>1017141</v>
      </c>
      <c r="H64" s="16">
        <f t="shared" si="50"/>
        <v>5.1647940071102807E-2</v>
      </c>
      <c r="I64" s="16">
        <f t="shared" si="51"/>
        <v>-0.20879906317450525</v>
      </c>
      <c r="J64" s="16">
        <f t="shared" si="52"/>
        <v>-0.13320070502667014</v>
      </c>
      <c r="K64" s="16">
        <f t="shared" si="53"/>
        <v>-0.23619514436700617</v>
      </c>
      <c r="L64" s="16">
        <f t="shared" si="54"/>
        <v>-0.25329324427753497</v>
      </c>
      <c r="M64" s="16">
        <f t="shared" si="55"/>
        <v>-0.50868450034778578</v>
      </c>
      <c r="N64" s="16">
        <f t="shared" si="56"/>
        <v>-0.26803453143870043</v>
      </c>
    </row>
    <row r="65" spans="1:14" ht="16.5" x14ac:dyDescent="0.25">
      <c r="A65" s="12" t="s">
        <v>78</v>
      </c>
      <c r="B65" s="5">
        <f>+B48</f>
        <v>496827</v>
      </c>
      <c r="C65" s="5">
        <f t="shared" ref="C65:G65" si="59">+C48</f>
        <v>1088000</v>
      </c>
      <c r="D65" s="5">
        <f t="shared" si="59"/>
        <v>30275</v>
      </c>
      <c r="E65" s="5">
        <f t="shared" si="59"/>
        <v>319148</v>
      </c>
      <c r="F65" s="5">
        <f t="shared" si="59"/>
        <v>791916</v>
      </c>
      <c r="G65" s="5">
        <f t="shared" si="59"/>
        <v>1029911</v>
      </c>
      <c r="H65" s="13">
        <f t="shared" si="50"/>
        <v>5.2296369536347038E-2</v>
      </c>
      <c r="I65" s="13">
        <f t="shared" si="51"/>
        <v>1.1898970869135534</v>
      </c>
      <c r="J65" s="13">
        <f t="shared" si="52"/>
        <v>-0.97217371323529411</v>
      </c>
      <c r="K65" s="13">
        <f t="shared" si="53"/>
        <v>9.5416350123864575</v>
      </c>
      <c r="L65" s="13">
        <f t="shared" si="54"/>
        <v>1.4813440786092973</v>
      </c>
      <c r="M65" s="13">
        <f t="shared" si="55"/>
        <v>0.30053061183256813</v>
      </c>
      <c r="N65" s="16">
        <f t="shared" si="56"/>
        <v>2.3082466153013166</v>
      </c>
    </row>
    <row r="66" spans="1:14" x14ac:dyDescent="0.25">
      <c r="H66" s="17"/>
    </row>
    <row r="67" spans="1:14" ht="16.5" x14ac:dyDescent="0.25">
      <c r="A67" s="12" t="s">
        <v>79</v>
      </c>
      <c r="B67" s="5">
        <f>+B11+B12</f>
        <v>31244381</v>
      </c>
      <c r="C67" s="5">
        <f t="shared" ref="C67:G67" si="60">+C11+C12</f>
        <v>36902829</v>
      </c>
      <c r="D67" s="5">
        <f t="shared" si="60"/>
        <v>34842317</v>
      </c>
      <c r="E67" s="5">
        <f t="shared" si="60"/>
        <v>32927467</v>
      </c>
      <c r="F67" s="5">
        <f t="shared" si="60"/>
        <v>30654598</v>
      </c>
      <c r="G67" s="5">
        <f t="shared" si="60"/>
        <v>28558473</v>
      </c>
      <c r="H67" s="13">
        <f t="shared" ref="H67" si="61">+G67/$G$38</f>
        <v>1.4501296300377309</v>
      </c>
      <c r="I67" s="13">
        <f t="shared" ref="I67" si="62">+C67/B67-1</f>
        <v>0.18110289975019822</v>
      </c>
      <c r="J67" s="13">
        <f t="shared" ref="J67" si="63">+D67/C67-1</f>
        <v>-5.5836152832618891E-2</v>
      </c>
      <c r="K67" s="13">
        <f t="shared" ref="K67" si="64">+E67/D67-1</f>
        <v>-5.4957596534122577E-2</v>
      </c>
      <c r="L67" s="13">
        <f t="shared" ref="L67" si="65">+F67/E67-1</f>
        <v>-6.9026536417149842E-2</v>
      </c>
      <c r="M67" s="13">
        <f t="shared" ref="M67" si="66">+G67/F67-1</f>
        <v>-6.8378812209509365E-2</v>
      </c>
      <c r="N67" s="16">
        <f t="shared" ref="N67" si="67">+AVERAGE(I67:M67)</f>
        <v>-1.3419239648640491E-2</v>
      </c>
    </row>
  </sheetData>
  <mergeCells count="2">
    <mergeCell ref="I3:M3"/>
    <mergeCell ref="I36:M36"/>
  </mergeCells>
  <pageMargins left="0.7" right="0.7" top="0.75" bottom="0.75" header="0.3" footer="0.3"/>
  <ignoredErrors>
    <ignoredError sqref="B10:G10 R13:V24" formulaRange="1"/>
    <ignoredError sqref="M37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2025-05-19T23:08:50Z</dcterms:created>
  <dcterms:modified xsi:type="dcterms:W3CDTF">2025-06-04T02:06:40Z</dcterms:modified>
</cp:coreProperties>
</file>