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ropbox\UNAL\ADMINISTRACIÓN DE INVERSIONES\Bonos\"/>
    </mc:Choice>
  </mc:AlternateContent>
  <xr:revisionPtr revIDLastSave="0" documentId="13_ncr:1_{963E3834-C90E-4C51-9E34-9194968C4E0C}" xr6:coauthVersionLast="45" xr6:coauthVersionMax="45" xr10:uidLastSave="{00000000-0000-0000-0000-000000000000}"/>
  <bookViews>
    <workbookView xWindow="-120" yWindow="-120" windowWidth="29040" windowHeight="15840" xr2:uid="{EC2F4372-8A76-4E07-9A2F-59335DE9FD98}"/>
  </bookViews>
  <sheets>
    <sheet name="TCO364080621" sheetId="4" r:id="rId1"/>
    <sheet name="TFIT10040522" sheetId="3" r:id="rId2"/>
    <sheet name="TFIT15260826" sheetId="2" r:id="rId3"/>
    <sheet name="TFIT16181034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8" i="2" l="1"/>
  <c r="C24" i="2"/>
  <c r="B49" i="3"/>
  <c r="B43" i="3"/>
  <c r="F34" i="3"/>
  <c r="F33" i="3"/>
  <c r="F28" i="3"/>
  <c r="F25" i="3"/>
  <c r="F24" i="3"/>
  <c r="F26" i="3" s="1"/>
  <c r="D25" i="3"/>
  <c r="D24" i="3"/>
  <c r="C24" i="3"/>
  <c r="B18" i="3"/>
  <c r="F24" i="4"/>
  <c r="D24" i="4"/>
  <c r="C24" i="4"/>
  <c r="B24" i="4" l="1"/>
  <c r="B17" i="4"/>
  <c r="F25" i="4" l="1"/>
  <c r="B51" i="3"/>
  <c r="B45" i="3"/>
  <c r="B53" i="3" l="1"/>
  <c r="B47" i="3"/>
  <c r="B41" i="3"/>
  <c r="F31" i="3" l="1"/>
  <c r="C25" i="3"/>
  <c r="E24" i="3"/>
  <c r="F36" i="2"/>
  <c r="F33" i="2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D24" i="2"/>
  <c r="B18" i="2"/>
  <c r="F35" i="3" l="1"/>
  <c r="E25" i="3"/>
  <c r="F39" i="2"/>
  <c r="F40" i="2" s="1"/>
  <c r="E25" i="2"/>
  <c r="F25" i="2" s="1"/>
  <c r="E27" i="2"/>
  <c r="F27" i="2" s="1"/>
  <c r="E30" i="2"/>
  <c r="F30" i="2" s="1"/>
  <c r="E26" i="2"/>
  <c r="F26" i="2" s="1"/>
  <c r="E24" i="2"/>
  <c r="F24" i="2" s="1"/>
  <c r="E29" i="2"/>
  <c r="F29" i="2" s="1"/>
  <c r="E28" i="2"/>
  <c r="F28" i="2" s="1"/>
  <c r="F43" i="1"/>
  <c r="F45" i="1" s="1"/>
  <c r="F40" i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B17" i="1"/>
  <c r="E36" i="1" s="1"/>
  <c r="E35" i="1" l="1"/>
  <c r="F35" i="1" s="1"/>
  <c r="E27" i="1"/>
  <c r="F27" i="1" s="1"/>
  <c r="F36" i="1"/>
  <c r="E33" i="1"/>
  <c r="F33" i="1" s="1"/>
  <c r="F31" i="2"/>
  <c r="E29" i="1"/>
  <c r="F29" i="1" s="1"/>
  <c r="E31" i="1"/>
  <c r="F31" i="1" s="1"/>
  <c r="E37" i="1"/>
  <c r="F37" i="1" s="1"/>
  <c r="E23" i="1"/>
  <c r="F23" i="1" s="1"/>
  <c r="E25" i="1"/>
  <c r="F25" i="1" s="1"/>
  <c r="F46" i="1"/>
  <c r="F47" i="1" s="1"/>
  <c r="E24" i="1"/>
  <c r="F24" i="1" s="1"/>
  <c r="E26" i="1"/>
  <c r="F26" i="1" s="1"/>
  <c r="E28" i="1"/>
  <c r="F28" i="1" s="1"/>
  <c r="E30" i="1"/>
  <c r="F30" i="1" s="1"/>
  <c r="E32" i="1"/>
  <c r="F32" i="1" s="1"/>
  <c r="E34" i="1"/>
  <c r="F34" i="1" s="1"/>
  <c r="F38" i="1" l="1"/>
</calcChain>
</file>

<file path=xl/sharedStrings.xml><?xml version="1.0" encoding="utf-8"?>
<sst xmlns="http://schemas.openxmlformats.org/spreadsheetml/2006/main" count="291" uniqueCount="86">
  <si>
    <t>CANTIDAD</t>
  </si>
  <si>
    <t>VOLUMEN</t>
  </si>
  <si>
    <t>TFIT16181034</t>
  </si>
  <si>
    <t>GNA</t>
  </si>
  <si>
    <t>Nemotécnico:</t>
  </si>
  <si>
    <t>Código Superfinanciera:</t>
  </si>
  <si>
    <t>COL08TTTF004</t>
  </si>
  <si>
    <t>Tipo de Título</t>
  </si>
  <si>
    <t>TES</t>
  </si>
  <si>
    <t>ISIN:</t>
  </si>
  <si>
    <t>COL17CT03615</t>
  </si>
  <si>
    <t>Emisor:</t>
  </si>
  <si>
    <t>Fecha Emisión:</t>
  </si>
  <si>
    <t>Fecha Vencimiento:</t>
  </si>
  <si>
    <t>Modalidad de Pago:</t>
  </si>
  <si>
    <t>AV</t>
  </si>
  <si>
    <t>Estado:</t>
  </si>
  <si>
    <t>A</t>
  </si>
  <si>
    <t>Moneda:</t>
  </si>
  <si>
    <t>COP</t>
  </si>
  <si>
    <t>Tasa de Referencia:</t>
  </si>
  <si>
    <t>FS</t>
  </si>
  <si>
    <t>Tasa Cupón:</t>
  </si>
  <si>
    <t>7.25</t>
  </si>
  <si>
    <t>Referencia</t>
  </si>
  <si>
    <t>Precio sucio</t>
  </si>
  <si>
    <t>Rendimiento</t>
  </si>
  <si>
    <t>Nominal</t>
  </si>
  <si>
    <t>Tasa cupón</t>
  </si>
  <si>
    <t>Cupón</t>
  </si>
  <si>
    <t>Frecuencia cupón</t>
  </si>
  <si>
    <t>Anual</t>
  </si>
  <si>
    <t>Vencimiento</t>
  </si>
  <si>
    <t>Liquidación</t>
  </si>
  <si>
    <t>Fechas</t>
  </si>
  <si>
    <t>Días</t>
  </si>
  <si>
    <t>Años</t>
  </si>
  <si>
    <t>Flujo de Caja</t>
  </si>
  <si>
    <t>VP FC</t>
  </si>
  <si>
    <t>Próximo cupón</t>
  </si>
  <si>
    <t>Precio limpio</t>
  </si>
  <si>
    <t>Cupón corrido</t>
  </si>
  <si>
    <t>Fecha último cupón</t>
  </si>
  <si>
    <t>Días entre cupones</t>
  </si>
  <si>
    <t>Días último cupón</t>
  </si>
  <si>
    <t>TFIT15260826</t>
  </si>
  <si>
    <t>COL17CT02625</t>
  </si>
  <si>
    <t>7.5</t>
  </si>
  <si>
    <t>HORA</t>
  </si>
  <si>
    <t>PRECIO SUCIO</t>
  </si>
  <si>
    <t>TASA</t>
  </si>
  <si>
    <t>TIPO</t>
  </si>
  <si>
    <t>TIPO PLAZO</t>
  </si>
  <si>
    <t>TASA CUPON</t>
  </si>
  <si>
    <t>MOD. PAGO</t>
  </si>
  <si>
    <t>EMISION</t>
  </si>
  <si>
    <t>VENCIMIENTO</t>
  </si>
  <si>
    <t>SESIÓN</t>
  </si>
  <si>
    <t>MERCADO</t>
  </si>
  <si>
    <t>C</t>
  </si>
  <si>
    <t>7.0</t>
  </si>
  <si>
    <t>S</t>
  </si>
  <si>
    <t>TFIT10040522</t>
  </si>
  <si>
    <t>COL17CT02864</t>
  </si>
  <si>
    <t>2.68</t>
  </si>
  <si>
    <t>Simultaneas</t>
  </si>
  <si>
    <t>ASIM</t>
  </si>
  <si>
    <t>4.45</t>
  </si>
  <si>
    <t>Última operación de Compraventa: 2020-08-03 12:26</t>
  </si>
  <si>
    <t>ASCR</t>
  </si>
  <si>
    <t>Última operación de Compraventa: 2020-08-03 13:22</t>
  </si>
  <si>
    <t>Última operación de Compraventa: 2020-08-03 11:42</t>
  </si>
  <si>
    <t>6.58</t>
  </si>
  <si>
    <t>año bisiesto</t>
  </si>
  <si>
    <t>Inversión</t>
  </si>
  <si>
    <r>
      <rPr>
        <sz val="11"/>
        <color theme="1"/>
        <rFont val="Calibri"/>
        <family val="2"/>
      </rPr>
      <t>Δ</t>
    </r>
    <r>
      <rPr>
        <sz val="11"/>
        <color theme="1"/>
        <rFont val="Tahoma"/>
        <family val="2"/>
      </rPr>
      <t>TIR = 0,1%</t>
    </r>
  </si>
  <si>
    <r>
      <rPr>
        <sz val="11"/>
        <color theme="1"/>
        <rFont val="Calibri"/>
        <family val="2"/>
      </rPr>
      <t>Δ</t>
    </r>
    <r>
      <rPr>
        <sz val="11"/>
        <color theme="1"/>
        <rFont val="Tahoma"/>
        <family val="2"/>
      </rPr>
      <t>TIR = -0,1%</t>
    </r>
  </si>
  <si>
    <t>% cambio en precio</t>
  </si>
  <si>
    <t>Última operación de Compraventa: 2020-08-03</t>
  </si>
  <si>
    <t>2.33</t>
  </si>
  <si>
    <t>0.0</t>
  </si>
  <si>
    <t>NO</t>
  </si>
  <si>
    <t>TCO364080621</t>
  </si>
  <si>
    <t>COL08TTTT013</t>
  </si>
  <si>
    <t>COL17CT03706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</si>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</sst>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\ #,##0;[Red]\-&quot;$&quot;\ #,##0"/>
    <numFmt numFmtId="44" formatCode="_-&quot;$&quot;\ * #,##0.00_-;\-&quot;$&quot;\ * #,##0.00_-;_-&quot;$&quot;\ * &quot;-&quot;??_-;_-@_-"/>
    <numFmt numFmtId="164" formatCode="0.000"/>
    <numFmt numFmtId="165" formatCode="0.0%"/>
    <numFmt numFmtId="166" formatCode="0.000%"/>
    <numFmt numFmtId="167" formatCode="&quot;$&quot;\ #,##0.000;[Red]\-&quot;$&quot;\ #,##0.000"/>
    <numFmt numFmtId="168" formatCode="0.00000000"/>
    <numFmt numFmtId="169" formatCode="0.00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1C6CB3"/>
      <name val="Arial"/>
      <family val="2"/>
    </font>
    <font>
      <sz val="8"/>
      <color rgb="FF838486"/>
      <name val="Arial"/>
      <family val="2"/>
    </font>
    <font>
      <sz val="9"/>
      <color rgb="FF494949"/>
      <name val="Arial"/>
      <family val="2"/>
    </font>
    <font>
      <sz val="9"/>
      <color rgb="FF0257A8"/>
      <name val="Arial"/>
      <family val="2"/>
    </font>
    <font>
      <sz val="9"/>
      <color rgb="FF717171"/>
      <name val="Arial"/>
      <family val="2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9F0FE"/>
        <bgColor indexed="64"/>
      </patternFill>
    </fill>
    <fill>
      <patternFill patternType="solid">
        <fgColor rgb="FFFAFE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E3E7E8"/>
      </bottom>
      <diagonal/>
    </border>
    <border>
      <left style="medium">
        <color rgb="FFE3E7E8"/>
      </left>
      <right style="medium">
        <color rgb="FFE3E7E8"/>
      </right>
      <top style="medium">
        <color rgb="FFE3E7E8"/>
      </top>
      <bottom style="medium">
        <color rgb="FFE3E7E8"/>
      </bottom>
      <diagonal/>
    </border>
    <border>
      <left/>
      <right style="medium">
        <color rgb="FFE3E7E8"/>
      </right>
      <top style="medium">
        <color rgb="FFE3E7E8"/>
      </top>
      <bottom style="medium">
        <color rgb="FFE3E7E8"/>
      </bottom>
      <diagonal/>
    </border>
    <border>
      <left style="medium">
        <color rgb="FFDEDEDE"/>
      </left>
      <right style="medium">
        <color rgb="FFDEDEDE"/>
      </right>
      <top style="medium">
        <color rgb="FFDEDEDE"/>
      </top>
      <bottom style="medium">
        <color rgb="FFDEDEDE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6" fillId="5" borderId="4" xfId="0" applyFont="1" applyFill="1" applyBorder="1" applyAlignment="1">
      <alignment vertical="center" wrapText="1"/>
    </xf>
    <xf numFmtId="14" fontId="6" fillId="5" borderId="4" xfId="0" applyNumberFormat="1" applyFont="1" applyFill="1" applyBorder="1" applyAlignment="1">
      <alignment vertical="center" wrapText="1"/>
    </xf>
    <xf numFmtId="14" fontId="0" fillId="0" borderId="0" xfId="0" applyNumberFormat="1"/>
    <xf numFmtId="10" fontId="0" fillId="0" borderId="0" xfId="2" applyNumberFormat="1" applyFont="1"/>
    <xf numFmtId="0" fontId="7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10" fontId="8" fillId="0" borderId="0" xfId="0" applyNumberFormat="1" applyFont="1" applyAlignment="1">
      <alignment horizontal="center" vertical="center"/>
    </xf>
    <xf numFmtId="14" fontId="8" fillId="0" borderId="0" xfId="0" applyNumberFormat="1" applyFont="1"/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166" fontId="8" fillId="0" borderId="0" xfId="2" applyNumberFormat="1" applyFont="1"/>
    <xf numFmtId="14" fontId="8" fillId="0" borderId="0" xfId="0" applyNumberFormat="1" applyFont="1" applyAlignment="1">
      <alignment horizontal="center" vertical="center"/>
    </xf>
    <xf numFmtId="166" fontId="7" fillId="0" borderId="0" xfId="2" applyNumberFormat="1" applyFont="1" applyAlignment="1">
      <alignment horizontal="center" vertical="center"/>
    </xf>
    <xf numFmtId="10" fontId="8" fillId="0" borderId="0" xfId="2" applyNumberFormat="1" applyFont="1"/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0" fontId="8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167" fontId="8" fillId="0" borderId="0" xfId="0" applyNumberFormat="1" applyFont="1"/>
    <xf numFmtId="44" fontId="0" fillId="0" borderId="0" xfId="1" applyFont="1"/>
    <xf numFmtId="168" fontId="0" fillId="0" borderId="0" xfId="0" applyNumberFormat="1"/>
    <xf numFmtId="6" fontId="8" fillId="0" borderId="0" xfId="0" applyNumberFormat="1" applyFont="1"/>
    <xf numFmtId="165" fontId="8" fillId="0" borderId="0" xfId="0" applyNumberFormat="1" applyFont="1" applyAlignment="1">
      <alignment horizontal="center"/>
    </xf>
    <xf numFmtId="21" fontId="3" fillId="3" borderId="2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3" fontId="3" fillId="3" borderId="3" xfId="0" applyNumberFormat="1" applyFont="1" applyFill="1" applyBorder="1" applyAlignment="1">
      <alignment horizontal="center" vertical="center" wrapText="1"/>
    </xf>
    <xf numFmtId="14" fontId="3" fillId="3" borderId="3" xfId="0" applyNumberFormat="1" applyFont="1" applyFill="1" applyBorder="1" applyAlignment="1">
      <alignment horizontal="center" vertical="center" wrapText="1"/>
    </xf>
    <xf numFmtId="165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4" fontId="8" fillId="6" borderId="0" xfId="0" applyNumberFormat="1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/>
    <xf numFmtId="6" fontId="8" fillId="0" borderId="0" xfId="1" applyNumberFormat="1" applyFont="1" applyAlignment="1">
      <alignment horizontal="center" vertical="center"/>
    </xf>
    <xf numFmtId="169" fontId="8" fillId="0" borderId="0" xfId="2" applyNumberFormat="1" applyFont="1" applyAlignment="1">
      <alignment horizontal="center" vertical="center"/>
    </xf>
    <xf numFmtId="0" fontId="0" fillId="0" borderId="0" xfId="0" applyNumberFormat="1"/>
    <xf numFmtId="1" fontId="8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1" xfId="0" applyBorder="1"/>
    <xf numFmtId="0" fontId="7" fillId="0" borderId="0" xfId="0" applyFont="1" applyAlignment="1">
      <alignment horizontal="center"/>
    </xf>
    <xf numFmtId="2" fontId="0" fillId="0" borderId="0" xfId="0" applyNumberFormat="1"/>
    <xf numFmtId="165" fontId="0" fillId="0" borderId="0" xfId="2" applyNumberFormat="1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1160859</xdr:colOff>
      <xdr:row>23</xdr:row>
      <xdr:rowOff>178594</xdr:rowOff>
    </xdr:from>
    <xdr:to>
      <xdr:col>7</xdr:col>
      <xdr:colOff>750226</xdr:colOff>
      <xdr:row>25</xdr:row>
      <xdr:rowOff>72983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43">
              <a:extLst>
                <a:ext uri="{FF2B5EF4-FFF2-40B4-BE49-F238E27FC236}">
                  <a16:creationId xmlns:a16="http://schemas.microsoft.com/office/drawing/2014/main" id="{71DCC456-BFA5-4EB7-A0BF-FB876E73A5A1}"/>
                </a:ext>
              </a:extLst>
            </xdr:cNvPr>
            <xdr:cNvSpPr txBox="1"/>
          </xdr:nvSpPr>
          <xdr:spPr>
            <a:xfrm>
              <a:off x="6393656" y="5822157"/>
              <a:ext cx="1524133" cy="34682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CO" sz="105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Precio</m:t>
                    </m:r>
                    <m:r>
                      <m:rPr>
                        <m:nor/>
                      </m:rPr>
                      <a:rPr lang="es-MX" sz="105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CO" sz="105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r>
                      <m:rPr>
                        <m:nor/>
                      </m:rPr>
                      <a:rPr lang="es-MX" sz="105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f>
                      <m:fPr>
                        <m:ctrlPr>
                          <a:rPr lang="es-CO" sz="105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CO" sz="105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Valor</m:t>
                        </m:r>
                        <m:r>
                          <m:rPr>
                            <m:nor/>
                          </m:rPr>
                          <a:rPr lang="es-CO" sz="105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CO" sz="105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nominal</m:t>
                        </m:r>
                      </m:num>
                      <m:den>
                        <m:sSup>
                          <m:sSupPr>
                            <m:ctrlPr>
                              <a:rPr lang="es-CO" sz="105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CO" sz="105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s-CO" sz="1050" i="0">
                                    <a:latin typeface="Tahoma" panose="020B0604030504040204" pitchFamily="34" charset="0"/>
                                    <a:ea typeface="Tahoma" panose="020B0604030504040204" pitchFamily="34" charset="0"/>
                                    <a:cs typeface="Tahoma" panose="020B0604030504040204" pitchFamily="34" charset="0"/>
                                  </a:rPr>
                                  <m:t>1</m:t>
                                </m:r>
                                <m:r>
                                  <m:rPr>
                                    <m:nor/>
                                  </m:rPr>
                                  <a:rPr lang="es-MX" sz="1050" b="0" i="0">
                                    <a:latin typeface="Tahoma" panose="020B0604030504040204" pitchFamily="34" charset="0"/>
                                    <a:ea typeface="Tahoma" panose="020B0604030504040204" pitchFamily="34" charset="0"/>
                                    <a:cs typeface="Tahoma" panose="020B0604030504040204" pitchFamily="34" charset="0"/>
                                  </a:rPr>
                                  <m:t> </m:t>
                                </m:r>
                                <m:r>
                                  <m:rPr>
                                    <m:nor/>
                                  </m:rPr>
                                  <a:rPr lang="es-CO" sz="1050" i="0">
                                    <a:latin typeface="Tahoma" panose="020B0604030504040204" pitchFamily="34" charset="0"/>
                                    <a:ea typeface="Tahoma" panose="020B0604030504040204" pitchFamily="34" charset="0"/>
                                    <a:cs typeface="Tahoma" panose="020B0604030504040204" pitchFamily="34" charset="0"/>
                                  </a:rPr>
                                  <m:t>+</m:t>
                                </m:r>
                                <m:r>
                                  <m:rPr>
                                    <m:nor/>
                                  </m:rPr>
                                  <a:rPr lang="es-MX" sz="1050" b="0" i="0">
                                    <a:latin typeface="Tahoma" panose="020B0604030504040204" pitchFamily="34" charset="0"/>
                                    <a:ea typeface="Tahoma" panose="020B0604030504040204" pitchFamily="34" charset="0"/>
                                    <a:cs typeface="Tahoma" panose="020B0604030504040204" pitchFamily="34" charset="0"/>
                                  </a:rPr>
                                  <m:t> </m:t>
                                </m:r>
                                <m:r>
                                  <m:rPr>
                                    <m:nor/>
                                  </m:rPr>
                                  <a:rPr lang="es-MX" sz="1050" b="0" i="0">
                                    <a:latin typeface="Tahoma" panose="020B0604030504040204" pitchFamily="34" charset="0"/>
                                    <a:ea typeface="Tahoma" panose="020B0604030504040204" pitchFamily="34" charset="0"/>
                                    <a:cs typeface="Tahoma" panose="020B0604030504040204" pitchFamily="34" charset="0"/>
                                  </a:rPr>
                                  <m:t>TIR</m:t>
                                </m:r>
                              </m:e>
                            </m:d>
                          </m:e>
                          <m:sup>
                            <m:r>
                              <m:rPr>
                                <m:nor/>
                              </m:rPr>
                              <a:rPr lang="es-CO" sz="1050" i="0">
                                <a:latin typeface="Tahoma" panose="020B0604030504040204" pitchFamily="34" charset="0"/>
                                <a:ea typeface="Tahoma" panose="020B0604030504040204" pitchFamily="34" charset="0"/>
                                <a:cs typeface="Tahoma" panose="020B0604030504040204" pitchFamily="34" charset="0"/>
                              </a:rPr>
                              <m:t>n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CO" sz="105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2" name="CuadroTexto 43">
              <a:extLst>
                <a:ext uri="{FF2B5EF4-FFF2-40B4-BE49-F238E27FC236}">
                  <a16:creationId xmlns:a16="http://schemas.microsoft.com/office/drawing/2014/main" id="{71DCC456-BFA5-4EB7-A0BF-FB876E73A5A1}"/>
                </a:ext>
              </a:extLst>
            </xdr:cNvPr>
            <xdr:cNvSpPr txBox="1"/>
          </xdr:nvSpPr>
          <xdr:spPr>
            <a:xfrm>
              <a:off x="6393656" y="5822157"/>
              <a:ext cx="1524133" cy="34682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05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"Precio</a:t>
              </a:r>
              <a:r>
                <a:rPr lang="es-MX" sz="105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s-CO" sz="105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=</a:t>
              </a:r>
              <a:r>
                <a:rPr lang="es-MX" sz="105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s-CO" sz="105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CO" sz="105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"Valor nominal</a:t>
              </a:r>
              <a:r>
                <a:rPr lang="es-CO" sz="105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/("</a:t>
              </a:r>
              <a:r>
                <a:rPr lang="es-CO" sz="105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1</a:t>
              </a:r>
              <a:r>
                <a:rPr lang="es-MX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s-CO" sz="105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+</a:t>
              </a:r>
              <a:r>
                <a:rPr lang="es-MX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TIR</a:t>
              </a:r>
              <a:r>
                <a:rPr lang="es-MX" sz="105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)</a:t>
              </a:r>
              <a:r>
                <a:rPr lang="es-CO" sz="105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^"</a:t>
              </a:r>
              <a:r>
                <a:rPr lang="es-CO" sz="105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n</a:t>
              </a:r>
              <a:r>
                <a:rPr lang="es-CO" sz="105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</a:t>
              </a:r>
              <a:endParaRPr lang="es-CO" sz="105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 editAs="oneCell">
    <xdr:from>
      <xdr:col>3</xdr:col>
      <xdr:colOff>59531</xdr:colOff>
      <xdr:row>10</xdr:row>
      <xdr:rowOff>122299</xdr:rowOff>
    </xdr:from>
    <xdr:to>
      <xdr:col>6</xdr:col>
      <xdr:colOff>165145</xdr:colOff>
      <xdr:row>19</xdr:row>
      <xdr:rowOff>54203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C5E7F6B-557D-4DBD-A191-2732EA1BB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09937" y="2860737"/>
          <a:ext cx="3260771" cy="19321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755431</xdr:colOff>
      <xdr:row>24</xdr:row>
      <xdr:rowOff>153713</xdr:rowOff>
    </xdr:from>
    <xdr:to>
      <xdr:col>9</xdr:col>
      <xdr:colOff>573575</xdr:colOff>
      <xdr:row>26</xdr:row>
      <xdr:rowOff>134931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42">
              <a:extLst>
                <a:ext uri="{FF2B5EF4-FFF2-40B4-BE49-F238E27FC236}">
                  <a16:creationId xmlns:a16="http://schemas.microsoft.com/office/drawing/2014/main" id="{D18C8C25-038D-40D4-8865-DCE2D205D7C4}"/>
                </a:ext>
              </a:extLst>
            </xdr:cNvPr>
            <xdr:cNvSpPr txBox="1"/>
          </xdr:nvSpPr>
          <xdr:spPr>
            <a:xfrm>
              <a:off x="5938345" y="6124903"/>
              <a:ext cx="2912127" cy="49359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CO" sz="105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Precio</m:t>
                    </m:r>
                    <m:r>
                      <m:rPr>
                        <m:nor/>
                      </m:rPr>
                      <a:rPr lang="es-MX" sz="105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CO" sz="105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s-CO" sz="105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nor/>
                            <m:brk m:alnAt="23"/>
                          </m:rPr>
                          <a:rPr lang="es-CO" sz="105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</m:t>
                        </m:r>
                        <m:r>
                          <m:rPr>
                            <m:nor/>
                          </m:rPr>
                          <a:rPr lang="es-CO" sz="105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lang="es-CO" sz="105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</m:sup>
                      <m:e>
                        <m:f>
                          <m:fPr>
                            <m:ctrlPr>
                              <a:rPr lang="es-CO" sz="105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m:rPr>
                                <m:nor/>
                              </m:rPr>
                              <a:rPr lang="es-CO" sz="1050" b="0" i="0">
                                <a:latin typeface="Tahoma" panose="020B0604030504040204" pitchFamily="34" charset="0"/>
                                <a:ea typeface="Tahoma" panose="020B0604030504040204" pitchFamily="34" charset="0"/>
                                <a:cs typeface="Tahoma" panose="020B0604030504040204" pitchFamily="34" charset="0"/>
                              </a:rPr>
                              <m:t>Cupones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O" sz="105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m:rPr>
                                    <m:nor/>
                                  </m:rPr>
                                  <a:rPr lang="es-CO" sz="1050" b="0" i="0">
                                    <a:latin typeface="Tahoma" panose="020B0604030504040204" pitchFamily="34" charset="0"/>
                                    <a:ea typeface="Tahoma" panose="020B0604030504040204" pitchFamily="34" charset="0"/>
                                    <a:cs typeface="Tahoma" panose="020B0604030504040204" pitchFamily="34" charset="0"/>
                                  </a:rPr>
                                  <m:t>(1</m:t>
                                </m:r>
                                <m:r>
                                  <m:rPr>
                                    <m:nor/>
                                  </m:rPr>
                                  <a:rPr lang="es-MX" sz="1050" b="0" i="0">
                                    <a:latin typeface="Tahoma" panose="020B0604030504040204" pitchFamily="34" charset="0"/>
                                    <a:ea typeface="Tahoma" panose="020B0604030504040204" pitchFamily="34" charset="0"/>
                                    <a:cs typeface="Tahoma" panose="020B0604030504040204" pitchFamily="34" charset="0"/>
                                  </a:rPr>
                                  <m:t> </m:t>
                                </m:r>
                                <m:r>
                                  <m:rPr>
                                    <m:nor/>
                                  </m:rPr>
                                  <a:rPr lang="es-CO" sz="1050" b="0" i="0">
                                    <a:latin typeface="Tahoma" panose="020B0604030504040204" pitchFamily="34" charset="0"/>
                                    <a:ea typeface="Tahoma" panose="020B0604030504040204" pitchFamily="34" charset="0"/>
                                    <a:cs typeface="Tahoma" panose="020B0604030504040204" pitchFamily="34" charset="0"/>
                                  </a:rPr>
                                  <m:t>+</m:t>
                                </m:r>
                                <m:r>
                                  <m:rPr>
                                    <m:nor/>
                                  </m:rPr>
                                  <a:rPr lang="es-MX" sz="1050" b="0" i="0">
                                    <a:latin typeface="Tahoma" panose="020B0604030504040204" pitchFamily="34" charset="0"/>
                                    <a:ea typeface="Tahoma" panose="020B0604030504040204" pitchFamily="34" charset="0"/>
                                    <a:cs typeface="Tahoma" panose="020B0604030504040204" pitchFamily="34" charset="0"/>
                                  </a:rPr>
                                  <m:t> </m:t>
                                </m:r>
                                <m:r>
                                  <m:rPr>
                                    <m:nor/>
                                  </m:rPr>
                                  <a:rPr lang="es-CO" sz="1050" b="0" i="0">
                                    <a:latin typeface="Tahoma" panose="020B0604030504040204" pitchFamily="34" charset="0"/>
                                    <a:ea typeface="Tahoma" panose="020B0604030504040204" pitchFamily="34" charset="0"/>
                                    <a:cs typeface="Tahoma" panose="020B0604030504040204" pitchFamily="34" charset="0"/>
                                  </a:rPr>
                                  <m:t>TIR</m:t>
                                </m:r>
                                <m:r>
                                  <m:rPr>
                                    <m:nor/>
                                  </m:rPr>
                                  <a:rPr lang="es-CO" sz="1050" b="0" i="0">
                                    <a:latin typeface="Tahoma" panose="020B0604030504040204" pitchFamily="34" charset="0"/>
                                    <a:ea typeface="Tahoma" panose="020B0604030504040204" pitchFamily="34" charset="0"/>
                                    <a:cs typeface="Tahoma" panose="020B0604030504040204" pitchFamily="34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m:rPr>
                                    <m:nor/>
                                  </m:rPr>
                                  <a:rPr lang="es-CO" sz="1050" b="0" i="0">
                                    <a:latin typeface="Tahoma" panose="020B0604030504040204" pitchFamily="34" charset="0"/>
                                    <a:ea typeface="Tahoma" panose="020B0604030504040204" pitchFamily="34" charset="0"/>
                                    <a:cs typeface="Tahoma" panose="020B0604030504040204" pitchFamily="34" charset="0"/>
                                  </a:rPr>
                                  <m:t>t</m:t>
                                </m:r>
                              </m:sup>
                            </m:sSup>
                          </m:den>
                        </m:f>
                        <m:r>
                          <m:rPr>
                            <m:nor/>
                          </m:rPr>
                          <a:rPr lang="es-MX" sz="105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CO" sz="105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s-MX" sz="105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f>
                          <m:fPr>
                            <m:ctrlPr>
                              <a:rPr lang="es-CO" sz="105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m:rPr>
                                <m:nor/>
                              </m:rPr>
                              <a:rPr lang="es-CO" sz="1050" b="0" i="0">
                                <a:latin typeface="Tahoma" panose="020B0604030504040204" pitchFamily="34" charset="0"/>
                                <a:ea typeface="Tahoma" panose="020B0604030504040204" pitchFamily="34" charset="0"/>
                                <a:cs typeface="Tahoma" panose="020B0604030504040204" pitchFamily="34" charset="0"/>
                              </a:rPr>
                              <m:t>Valor</m:t>
                            </m:r>
                            <m:r>
                              <m:rPr>
                                <m:nor/>
                              </m:rPr>
                              <a:rPr lang="es-CO" sz="1050" b="0" i="0">
                                <a:latin typeface="Tahoma" panose="020B0604030504040204" pitchFamily="34" charset="0"/>
                                <a:ea typeface="Tahoma" panose="020B0604030504040204" pitchFamily="34" charset="0"/>
                                <a:cs typeface="Tahoma" panose="020B0604030504040204" pitchFamily="34" charset="0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s-CO" sz="1050" b="0" i="0">
                                <a:latin typeface="Tahoma" panose="020B0604030504040204" pitchFamily="34" charset="0"/>
                                <a:ea typeface="Tahoma" panose="020B0604030504040204" pitchFamily="34" charset="0"/>
                                <a:cs typeface="Tahoma" panose="020B0604030504040204" pitchFamily="34" charset="0"/>
                              </a:rPr>
                              <m:t>nominal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O" sz="105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m:rPr>
                                    <m:nor/>
                                  </m:rPr>
                                  <a:rPr lang="es-CO" sz="1050" b="0" i="0">
                                    <a:latin typeface="Tahoma" panose="020B0604030504040204" pitchFamily="34" charset="0"/>
                                    <a:ea typeface="Tahoma" panose="020B0604030504040204" pitchFamily="34" charset="0"/>
                                    <a:cs typeface="Tahoma" panose="020B0604030504040204" pitchFamily="34" charset="0"/>
                                  </a:rPr>
                                  <m:t>(1</m:t>
                                </m:r>
                                <m:r>
                                  <m:rPr>
                                    <m:nor/>
                                  </m:rPr>
                                  <a:rPr lang="es-MX" sz="1050" b="0" i="0">
                                    <a:latin typeface="Tahoma" panose="020B0604030504040204" pitchFamily="34" charset="0"/>
                                    <a:ea typeface="Tahoma" panose="020B0604030504040204" pitchFamily="34" charset="0"/>
                                    <a:cs typeface="Tahoma" panose="020B0604030504040204" pitchFamily="34" charset="0"/>
                                  </a:rPr>
                                  <m:t> </m:t>
                                </m:r>
                                <m:r>
                                  <m:rPr>
                                    <m:nor/>
                                  </m:rPr>
                                  <a:rPr lang="es-CO" sz="1050" b="0" i="0">
                                    <a:latin typeface="Tahoma" panose="020B0604030504040204" pitchFamily="34" charset="0"/>
                                    <a:ea typeface="Tahoma" panose="020B0604030504040204" pitchFamily="34" charset="0"/>
                                    <a:cs typeface="Tahoma" panose="020B0604030504040204" pitchFamily="34" charset="0"/>
                                  </a:rPr>
                                  <m:t>+</m:t>
                                </m:r>
                                <m:r>
                                  <m:rPr>
                                    <m:nor/>
                                  </m:rPr>
                                  <a:rPr lang="es-MX" sz="1050" b="0" i="0">
                                    <a:latin typeface="Tahoma" panose="020B0604030504040204" pitchFamily="34" charset="0"/>
                                    <a:ea typeface="Tahoma" panose="020B0604030504040204" pitchFamily="34" charset="0"/>
                                    <a:cs typeface="Tahoma" panose="020B0604030504040204" pitchFamily="34" charset="0"/>
                                  </a:rPr>
                                  <m:t> </m:t>
                                </m:r>
                                <m:r>
                                  <m:rPr>
                                    <m:nor/>
                                  </m:rPr>
                                  <a:rPr lang="es-CO" sz="1050" b="0" i="0">
                                    <a:latin typeface="Tahoma" panose="020B0604030504040204" pitchFamily="34" charset="0"/>
                                    <a:ea typeface="Tahoma" panose="020B0604030504040204" pitchFamily="34" charset="0"/>
                                    <a:cs typeface="Tahoma" panose="020B0604030504040204" pitchFamily="34" charset="0"/>
                                  </a:rPr>
                                  <m:t>TIR</m:t>
                                </m:r>
                                <m:r>
                                  <m:rPr>
                                    <m:nor/>
                                  </m:rPr>
                                  <a:rPr lang="es-CO" sz="1050" b="0" i="0">
                                    <a:latin typeface="Tahoma" panose="020B0604030504040204" pitchFamily="34" charset="0"/>
                                    <a:ea typeface="Tahoma" panose="020B0604030504040204" pitchFamily="34" charset="0"/>
                                    <a:cs typeface="Tahoma" panose="020B0604030504040204" pitchFamily="34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m:rPr>
                                    <m:nor/>
                                  </m:rPr>
                                  <a:rPr lang="es-CO" sz="1050" b="0" i="0">
                                    <a:latin typeface="Tahoma" panose="020B0604030504040204" pitchFamily="34" charset="0"/>
                                    <a:ea typeface="Tahoma" panose="020B0604030504040204" pitchFamily="34" charset="0"/>
                                    <a:cs typeface="Tahoma" panose="020B0604030504040204" pitchFamily="34" charset="0"/>
                                  </a:rPr>
                                  <m:t>n</m:t>
                                </m:r>
                              </m:sup>
                            </m:sSup>
                          </m:den>
                        </m:f>
                      </m:e>
                    </m:nary>
                  </m:oMath>
                </m:oMathPara>
              </a14:m>
              <a:endParaRPr lang="es-CO" sz="105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2" name="CuadroTexto 42">
              <a:extLst>
                <a:ext uri="{FF2B5EF4-FFF2-40B4-BE49-F238E27FC236}">
                  <a16:creationId xmlns:a16="http://schemas.microsoft.com/office/drawing/2014/main" id="{D18C8C25-038D-40D4-8865-DCE2D205D7C4}"/>
                </a:ext>
              </a:extLst>
            </xdr:cNvPr>
            <xdr:cNvSpPr txBox="1"/>
          </xdr:nvSpPr>
          <xdr:spPr>
            <a:xfrm>
              <a:off x="5938345" y="6124903"/>
              <a:ext cx="2912127" cy="49359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05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"Precio</a:t>
              </a:r>
              <a:r>
                <a:rPr lang="es-MX" sz="105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s-CO" sz="105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=" </a:t>
              </a:r>
              <a:r>
                <a:rPr lang="es-CO" sz="1050" b="0" i="0">
                  <a:latin typeface="Cambria Math" panose="02040503050406030204" pitchFamily="18" charset="0"/>
                </a:rPr>
                <a:t>∑_"</a:t>
              </a:r>
              <a:r>
                <a:rPr lang="es-CO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t=1</a:t>
              </a:r>
              <a:r>
                <a:rPr lang="es-CO" sz="105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^"</a:t>
              </a:r>
              <a:r>
                <a:rPr lang="es-CO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n</a:t>
              </a:r>
              <a:r>
                <a:rPr lang="es-CO" sz="105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▒〖"</a:t>
              </a:r>
              <a:r>
                <a:rPr lang="es-CO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Cupones</a:t>
              </a:r>
              <a:r>
                <a:rPr lang="es-CO" sz="105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/〖"</a:t>
              </a:r>
              <a:r>
                <a:rPr lang="es-CO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(1</a:t>
              </a:r>
              <a:r>
                <a:rPr lang="es-MX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s-CO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+</a:t>
              </a:r>
              <a:r>
                <a:rPr lang="es-MX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s-CO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TIR)</a:t>
              </a:r>
              <a:r>
                <a:rPr lang="es-CO" sz="105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〗^"</a:t>
              </a:r>
              <a:r>
                <a:rPr lang="es-CO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</a:t>
              </a:r>
              <a:r>
                <a:rPr lang="es-CO" sz="105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</a:t>
              </a:r>
              <a:r>
                <a:rPr lang="es-MX" sz="105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 "</a:t>
              </a:r>
              <a:r>
                <a:rPr lang="es-MX" sz="1050" b="0" i="0">
                  <a:latin typeface="Cambria Math" panose="02040503050406030204" pitchFamily="18" charset="0"/>
                </a:rPr>
                <a:t> </a:t>
              </a:r>
              <a:r>
                <a:rPr lang="es-CO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+</a:t>
              </a:r>
              <a:r>
                <a:rPr lang="es-MX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s-CO" sz="105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"</a:t>
              </a:r>
              <a:r>
                <a:rPr lang="es-CO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Valor nominal</a:t>
              </a:r>
              <a:r>
                <a:rPr lang="es-CO" sz="105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/〖"</a:t>
              </a:r>
              <a:r>
                <a:rPr lang="es-CO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(1</a:t>
              </a:r>
              <a:r>
                <a:rPr lang="es-MX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s-CO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+</a:t>
              </a:r>
              <a:r>
                <a:rPr lang="es-MX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s-CO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TIR)</a:t>
              </a:r>
              <a:r>
                <a:rPr lang="es-CO" sz="105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〗^"</a:t>
              </a:r>
              <a:r>
                <a:rPr lang="es-CO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n</a:t>
              </a:r>
              <a:r>
                <a:rPr lang="es-CO" sz="105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〗</a:t>
              </a:r>
              <a:endParaRPr lang="es-CO" sz="105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6</xdr:col>
      <xdr:colOff>111672</xdr:colOff>
      <xdr:row>32</xdr:row>
      <xdr:rowOff>228554</xdr:rowOff>
    </xdr:from>
    <xdr:to>
      <xdr:col>13</xdr:col>
      <xdr:colOff>332053</xdr:colOff>
      <xdr:row>35</xdr:row>
      <xdr:rowOff>85396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6 CuadroTexto">
              <a:extLst>
                <a:ext uri="{FF2B5EF4-FFF2-40B4-BE49-F238E27FC236}">
                  <a16:creationId xmlns:a16="http://schemas.microsoft.com/office/drawing/2014/main" id="{FEB28C98-C68D-477F-993E-4D49460EC554}"/>
                </a:ext>
              </a:extLst>
            </xdr:cNvPr>
            <xdr:cNvSpPr txBox="1"/>
          </xdr:nvSpPr>
          <xdr:spPr>
            <a:xfrm>
              <a:off x="6102569" y="8249261"/>
              <a:ext cx="5554381" cy="62541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="horz" wrap="square" lIns="91440" tIns="45720" rIns="91440" bIns="4572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Cupón corrido = </a:t>
              </a:r>
              <a:r>
                <a:rPr lang="es-CO" sz="1100" b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Cantidad cupón x </a:t>
              </a:r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s-CO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ctrlPr>
                            <a:rPr lang="es-CO" sz="11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s-CO" sz="110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D</m:t>
                          </m:r>
                          <m:r>
                            <m:rPr>
                              <m:nor/>
                            </m:rPr>
                            <a:rPr lang="es-CO" sz="110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í</m:t>
                          </m:r>
                          <m:r>
                            <m:rPr>
                              <m:nor/>
                            </m:rPr>
                            <a:rPr lang="es-CO" sz="110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as</m:t>
                          </m:r>
                          <m:r>
                            <m:rPr>
                              <m:nor/>
                            </m:rPr>
                            <a:rPr lang="es-CO" sz="110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es-CO" sz="110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transcurridos</m:t>
                          </m:r>
                          <m:r>
                            <m:rPr>
                              <m:nor/>
                            </m:rPr>
                            <a:rPr lang="es-CO" sz="110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es-CO" sz="110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desde</m:t>
                          </m:r>
                          <m:r>
                            <m:rPr>
                              <m:nor/>
                            </m:rPr>
                            <a:rPr lang="es-CO" sz="110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es-CO" sz="110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el</m:t>
                          </m:r>
                          <m:r>
                            <m:rPr>
                              <m:nor/>
                            </m:rPr>
                            <a:rPr lang="es-CO" sz="110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 ú</m:t>
                          </m:r>
                          <m:r>
                            <m:rPr>
                              <m:nor/>
                            </m:rPr>
                            <a:rPr lang="es-CO" sz="110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ltimo</m:t>
                          </m:r>
                          <m:r>
                            <m:rPr>
                              <m:nor/>
                            </m:rPr>
                            <a:rPr lang="es-CO" sz="110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es-CO" sz="110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pago</m:t>
                          </m:r>
                          <m:r>
                            <m:rPr>
                              <m:nor/>
                            </m:rPr>
                            <a:rPr lang="es-CO" sz="110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es-CO" sz="110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de</m:t>
                          </m:r>
                          <m:r>
                            <m:rPr>
                              <m:nor/>
                            </m:rPr>
                            <a:rPr lang="es-CO" sz="110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es-CO" sz="110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cup</m:t>
                          </m:r>
                          <m:r>
                            <m:rPr>
                              <m:nor/>
                            </m:rPr>
                            <a:rPr lang="es-CO" sz="110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ó</m:t>
                          </m:r>
                          <m:r>
                            <m:rPr>
                              <m:nor/>
                            </m:rPr>
                            <a:rPr lang="es-CO" sz="110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n</m:t>
                          </m:r>
                        </m:num>
                        <m:den>
                          <m:r>
                            <m:rPr>
                              <m:nor/>
                            </m:rPr>
                            <a:rPr lang="es-CO" sz="110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d</m:t>
                          </m:r>
                          <m:r>
                            <m:rPr>
                              <m:nor/>
                            </m:rPr>
                            <a:rPr lang="es-CO" sz="110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í</m:t>
                          </m:r>
                          <m:r>
                            <m:rPr>
                              <m:nor/>
                            </m:rPr>
                            <a:rPr lang="es-CO" sz="110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as</m:t>
                          </m:r>
                          <m:r>
                            <m:rPr>
                              <m:nor/>
                            </m:rPr>
                            <a:rPr lang="es-CO" sz="110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es-CO" sz="110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entre</m:t>
                          </m:r>
                          <m:r>
                            <m:rPr>
                              <m:nor/>
                            </m:rPr>
                            <a:rPr lang="es-CO" sz="110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es-CO" sz="110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pagos</m:t>
                          </m:r>
                          <m:r>
                            <m:rPr>
                              <m:nor/>
                            </m:rPr>
                            <a:rPr lang="es-CO" sz="110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es-CO" sz="110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de</m:t>
                          </m:r>
                          <m:r>
                            <m:rPr>
                              <m:nor/>
                            </m:rPr>
                            <a:rPr lang="es-CO" sz="110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es-CO" sz="110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cupones</m:t>
                          </m:r>
                        </m:den>
                      </m:f>
                    </m:e>
                  </m:d>
                </m:oMath>
              </a14:m>
              <a:endParaRPr lang="es-CO" sz="1100" b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3" name="6 CuadroTexto">
              <a:extLst>
                <a:ext uri="{FF2B5EF4-FFF2-40B4-BE49-F238E27FC236}">
                  <a16:creationId xmlns:a16="http://schemas.microsoft.com/office/drawing/2014/main" id="{FEB28C98-C68D-477F-993E-4D49460EC554}"/>
                </a:ext>
              </a:extLst>
            </xdr:cNvPr>
            <xdr:cNvSpPr txBox="1"/>
          </xdr:nvSpPr>
          <xdr:spPr>
            <a:xfrm>
              <a:off x="6102569" y="8249261"/>
              <a:ext cx="5554381" cy="62541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="horz" wrap="square" lIns="91440" tIns="45720" rIns="91440" bIns="4572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Cupón corrido = </a:t>
              </a:r>
              <a:r>
                <a:rPr lang="es-CO" sz="1100" b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Cantidad cupón x </a:t>
              </a:r>
              <a:r>
                <a:rPr lang="es-CO" sz="1100" b="0" i="0">
                  <a:latin typeface="Cambria Math" panose="02040503050406030204" pitchFamily="18" charset="0"/>
                </a:rPr>
                <a:t>["</a:t>
              </a:r>
              <a:r>
                <a:rPr lang="es-CO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Días transcurridos desde el último pago de cupón</a:t>
              </a:r>
              <a:r>
                <a:rPr lang="es-CO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CO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días entre pagos de cupones</a:t>
              </a:r>
              <a:r>
                <a:rPr lang="es-CO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]</a:t>
              </a:r>
              <a:endParaRPr lang="es-CO" sz="1100" b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oneCellAnchor>
    <xdr:from>
      <xdr:col>6</xdr:col>
      <xdr:colOff>295602</xdr:colOff>
      <xdr:row>35</xdr:row>
      <xdr:rowOff>58911</xdr:rowOff>
    </xdr:from>
    <xdr:ext cx="2862099" cy="327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222C7F1-D026-4F71-AFA1-4F4ACC9869C6}"/>
                </a:ext>
              </a:extLst>
            </xdr:cNvPr>
            <xdr:cNvSpPr txBox="1"/>
          </xdr:nvSpPr>
          <xdr:spPr>
            <a:xfrm>
              <a:off x="6286499" y="8848187"/>
              <a:ext cx="2862099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rtl="0" eaLnBrk="1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CO" sz="1050" b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Precio</m:t>
                    </m:r>
                    <m:r>
                      <m:rPr>
                        <m:nor/>
                      </m:rPr>
                      <a:rPr lang="es-CO" sz="1050" b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CO" sz="1050" b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sucio</m:t>
                    </m:r>
                    <m:r>
                      <m:rPr>
                        <m:nor/>
                      </m:rPr>
                      <a:rPr lang="es-CO" sz="1050" b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r>
                      <m:rPr>
                        <m:nor/>
                      </m:rPr>
                      <a:rPr lang="es-CO" sz="1050" b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Precio</m:t>
                    </m:r>
                    <m:r>
                      <m:rPr>
                        <m:nor/>
                      </m:rPr>
                      <a:rPr lang="es-CO" sz="1050" b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CO" sz="1050" b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limpio</m:t>
                    </m:r>
                    <m:r>
                      <m:rPr>
                        <m:nor/>
                      </m:rPr>
                      <a:rPr lang="es-CO" sz="1050" b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+ </m:t>
                    </m:r>
                    <m:r>
                      <m:rPr>
                        <m:nor/>
                      </m:rPr>
                      <a:rPr lang="es-CO" sz="1050" b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cup</m:t>
                    </m:r>
                    <m:r>
                      <m:rPr>
                        <m:nor/>
                      </m:rPr>
                      <a:rPr lang="es-CO" sz="1050" b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CO" sz="1050" b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CO" sz="1050" b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CO" sz="1050" b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corrido</m:t>
                    </m:r>
                  </m:oMath>
                </m:oMathPara>
              </a14:m>
              <a:endParaRPr lang="es-CO" sz="1050"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endParaRPr lang="es-CO" sz="105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222C7F1-D026-4F71-AFA1-4F4ACC9869C6}"/>
                </a:ext>
              </a:extLst>
            </xdr:cNvPr>
            <xdr:cNvSpPr txBox="1"/>
          </xdr:nvSpPr>
          <xdr:spPr>
            <a:xfrm>
              <a:off x="6286499" y="8848187"/>
              <a:ext cx="2862099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rtl="0" eaLnBrk="1" latinLnBrk="0" hangingPunct="1"/>
              <a:r>
                <a:rPr lang="es-CO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"Precio sucio = Precio limpio + cupón corrido</a:t>
              </a:r>
              <a:r>
                <a:rPr lang="es-CO" sz="105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050"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endParaRPr lang="es-CO" sz="105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twoCellAnchor editAs="oneCell">
    <xdr:from>
      <xdr:col>3</xdr:col>
      <xdr:colOff>202406</xdr:colOff>
      <xdr:row>11</xdr:row>
      <xdr:rowOff>140543</xdr:rowOff>
    </xdr:from>
    <xdr:to>
      <xdr:col>7</xdr:col>
      <xdr:colOff>616990</xdr:colOff>
      <xdr:row>18</xdr:row>
      <xdr:rowOff>178572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D6C56135-F70A-4113-BDFC-74F7F0C52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4219" y="2956371"/>
          <a:ext cx="4212678" cy="17644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1545771</xdr:colOff>
      <xdr:row>29</xdr:row>
      <xdr:rowOff>88446</xdr:rowOff>
    </xdr:from>
    <xdr:to>
      <xdr:col>9</xdr:col>
      <xdr:colOff>323484</xdr:colOff>
      <xdr:row>31</xdr:row>
      <xdr:rowOff>146614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42">
              <a:extLst>
                <a:ext uri="{FF2B5EF4-FFF2-40B4-BE49-F238E27FC236}">
                  <a16:creationId xmlns:a16="http://schemas.microsoft.com/office/drawing/2014/main" id="{E1E54665-EB66-43FB-B0C1-CD4919F3C1CA}"/>
                </a:ext>
              </a:extLst>
            </xdr:cNvPr>
            <xdr:cNvSpPr txBox="1"/>
          </xdr:nvSpPr>
          <xdr:spPr>
            <a:xfrm>
              <a:off x="7832271" y="6413046"/>
              <a:ext cx="2968713" cy="49359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CO" sz="105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Precio</m:t>
                    </m:r>
                    <m:r>
                      <m:rPr>
                        <m:nor/>
                      </m:rPr>
                      <a:rPr lang="es-MX" sz="105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CO" sz="105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s-CO" sz="105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nor/>
                            <m:brk m:alnAt="23"/>
                          </m:rPr>
                          <a:rPr lang="es-CO" sz="105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</m:t>
                        </m:r>
                        <m:r>
                          <m:rPr>
                            <m:nor/>
                          </m:rPr>
                          <a:rPr lang="es-CO" sz="105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lang="es-CO" sz="105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</m:sup>
                      <m:e>
                        <m:f>
                          <m:fPr>
                            <m:ctrlPr>
                              <a:rPr lang="es-CO" sz="105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m:rPr>
                                <m:nor/>
                              </m:rPr>
                              <a:rPr lang="es-CO" sz="1050" b="0" i="0">
                                <a:latin typeface="Tahoma" panose="020B0604030504040204" pitchFamily="34" charset="0"/>
                                <a:ea typeface="Tahoma" panose="020B0604030504040204" pitchFamily="34" charset="0"/>
                                <a:cs typeface="Tahoma" panose="020B0604030504040204" pitchFamily="34" charset="0"/>
                              </a:rPr>
                              <m:t>Cupones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O" sz="105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m:rPr>
                                    <m:nor/>
                                  </m:rPr>
                                  <a:rPr lang="es-CO" sz="1050" b="0" i="0">
                                    <a:latin typeface="Tahoma" panose="020B0604030504040204" pitchFamily="34" charset="0"/>
                                    <a:ea typeface="Tahoma" panose="020B0604030504040204" pitchFamily="34" charset="0"/>
                                    <a:cs typeface="Tahoma" panose="020B0604030504040204" pitchFamily="34" charset="0"/>
                                  </a:rPr>
                                  <m:t>(1</m:t>
                                </m:r>
                                <m:r>
                                  <m:rPr>
                                    <m:nor/>
                                  </m:rPr>
                                  <a:rPr lang="es-MX" sz="1050" b="0" i="0">
                                    <a:latin typeface="Tahoma" panose="020B0604030504040204" pitchFamily="34" charset="0"/>
                                    <a:ea typeface="Tahoma" panose="020B0604030504040204" pitchFamily="34" charset="0"/>
                                    <a:cs typeface="Tahoma" panose="020B0604030504040204" pitchFamily="34" charset="0"/>
                                  </a:rPr>
                                  <m:t> </m:t>
                                </m:r>
                                <m:r>
                                  <m:rPr>
                                    <m:nor/>
                                  </m:rPr>
                                  <a:rPr lang="es-CO" sz="1050" b="0" i="0">
                                    <a:latin typeface="Tahoma" panose="020B0604030504040204" pitchFamily="34" charset="0"/>
                                    <a:ea typeface="Tahoma" panose="020B0604030504040204" pitchFamily="34" charset="0"/>
                                    <a:cs typeface="Tahoma" panose="020B0604030504040204" pitchFamily="34" charset="0"/>
                                  </a:rPr>
                                  <m:t>+</m:t>
                                </m:r>
                                <m:r>
                                  <m:rPr>
                                    <m:nor/>
                                  </m:rPr>
                                  <a:rPr lang="es-MX" sz="1050" b="0" i="0">
                                    <a:latin typeface="Tahoma" panose="020B0604030504040204" pitchFamily="34" charset="0"/>
                                    <a:ea typeface="Tahoma" panose="020B0604030504040204" pitchFamily="34" charset="0"/>
                                    <a:cs typeface="Tahoma" panose="020B0604030504040204" pitchFamily="34" charset="0"/>
                                  </a:rPr>
                                  <m:t> </m:t>
                                </m:r>
                                <m:r>
                                  <m:rPr>
                                    <m:nor/>
                                  </m:rPr>
                                  <a:rPr lang="es-CO" sz="1050" b="0" i="0">
                                    <a:latin typeface="Tahoma" panose="020B0604030504040204" pitchFamily="34" charset="0"/>
                                    <a:ea typeface="Tahoma" panose="020B0604030504040204" pitchFamily="34" charset="0"/>
                                    <a:cs typeface="Tahoma" panose="020B0604030504040204" pitchFamily="34" charset="0"/>
                                  </a:rPr>
                                  <m:t>TIR</m:t>
                                </m:r>
                                <m:r>
                                  <m:rPr>
                                    <m:nor/>
                                  </m:rPr>
                                  <a:rPr lang="es-CO" sz="1050" b="0" i="0">
                                    <a:latin typeface="Tahoma" panose="020B0604030504040204" pitchFamily="34" charset="0"/>
                                    <a:ea typeface="Tahoma" panose="020B0604030504040204" pitchFamily="34" charset="0"/>
                                    <a:cs typeface="Tahoma" panose="020B0604030504040204" pitchFamily="34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m:rPr>
                                    <m:nor/>
                                  </m:rPr>
                                  <a:rPr lang="es-CO" sz="1050" b="0" i="0">
                                    <a:latin typeface="Tahoma" panose="020B0604030504040204" pitchFamily="34" charset="0"/>
                                    <a:ea typeface="Tahoma" panose="020B0604030504040204" pitchFamily="34" charset="0"/>
                                    <a:cs typeface="Tahoma" panose="020B0604030504040204" pitchFamily="34" charset="0"/>
                                  </a:rPr>
                                  <m:t>t</m:t>
                                </m:r>
                              </m:sup>
                            </m:sSup>
                          </m:den>
                        </m:f>
                        <m:r>
                          <m:rPr>
                            <m:nor/>
                          </m:rPr>
                          <a:rPr lang="es-MX" sz="105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CO" sz="105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s-MX" sz="105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f>
                          <m:fPr>
                            <m:ctrlPr>
                              <a:rPr lang="es-CO" sz="105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m:rPr>
                                <m:nor/>
                              </m:rPr>
                              <a:rPr lang="es-CO" sz="1050" b="0" i="0">
                                <a:latin typeface="Tahoma" panose="020B0604030504040204" pitchFamily="34" charset="0"/>
                                <a:ea typeface="Tahoma" panose="020B0604030504040204" pitchFamily="34" charset="0"/>
                                <a:cs typeface="Tahoma" panose="020B0604030504040204" pitchFamily="34" charset="0"/>
                              </a:rPr>
                              <m:t>Valor</m:t>
                            </m:r>
                            <m:r>
                              <m:rPr>
                                <m:nor/>
                              </m:rPr>
                              <a:rPr lang="es-CO" sz="1050" b="0" i="0">
                                <a:latin typeface="Tahoma" panose="020B0604030504040204" pitchFamily="34" charset="0"/>
                                <a:ea typeface="Tahoma" panose="020B0604030504040204" pitchFamily="34" charset="0"/>
                                <a:cs typeface="Tahoma" panose="020B0604030504040204" pitchFamily="34" charset="0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s-CO" sz="1050" b="0" i="0">
                                <a:latin typeface="Tahoma" panose="020B0604030504040204" pitchFamily="34" charset="0"/>
                                <a:ea typeface="Tahoma" panose="020B0604030504040204" pitchFamily="34" charset="0"/>
                                <a:cs typeface="Tahoma" panose="020B0604030504040204" pitchFamily="34" charset="0"/>
                              </a:rPr>
                              <m:t>nominal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O" sz="105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m:rPr>
                                    <m:nor/>
                                  </m:rPr>
                                  <a:rPr lang="es-CO" sz="1050" b="0" i="0">
                                    <a:latin typeface="Tahoma" panose="020B0604030504040204" pitchFamily="34" charset="0"/>
                                    <a:ea typeface="Tahoma" panose="020B0604030504040204" pitchFamily="34" charset="0"/>
                                    <a:cs typeface="Tahoma" panose="020B0604030504040204" pitchFamily="34" charset="0"/>
                                  </a:rPr>
                                  <m:t>(1</m:t>
                                </m:r>
                                <m:r>
                                  <m:rPr>
                                    <m:nor/>
                                  </m:rPr>
                                  <a:rPr lang="es-MX" sz="1050" b="0" i="0">
                                    <a:latin typeface="Tahoma" panose="020B0604030504040204" pitchFamily="34" charset="0"/>
                                    <a:ea typeface="Tahoma" panose="020B0604030504040204" pitchFamily="34" charset="0"/>
                                    <a:cs typeface="Tahoma" panose="020B0604030504040204" pitchFamily="34" charset="0"/>
                                  </a:rPr>
                                  <m:t> </m:t>
                                </m:r>
                                <m:r>
                                  <m:rPr>
                                    <m:nor/>
                                  </m:rPr>
                                  <a:rPr lang="es-CO" sz="1050" b="0" i="0">
                                    <a:latin typeface="Tahoma" panose="020B0604030504040204" pitchFamily="34" charset="0"/>
                                    <a:ea typeface="Tahoma" panose="020B0604030504040204" pitchFamily="34" charset="0"/>
                                    <a:cs typeface="Tahoma" panose="020B0604030504040204" pitchFamily="34" charset="0"/>
                                  </a:rPr>
                                  <m:t>+</m:t>
                                </m:r>
                                <m:r>
                                  <m:rPr>
                                    <m:nor/>
                                  </m:rPr>
                                  <a:rPr lang="es-MX" sz="1050" b="0" i="0">
                                    <a:latin typeface="Tahoma" panose="020B0604030504040204" pitchFamily="34" charset="0"/>
                                    <a:ea typeface="Tahoma" panose="020B0604030504040204" pitchFamily="34" charset="0"/>
                                    <a:cs typeface="Tahoma" panose="020B0604030504040204" pitchFamily="34" charset="0"/>
                                  </a:rPr>
                                  <m:t> </m:t>
                                </m:r>
                                <m:r>
                                  <m:rPr>
                                    <m:nor/>
                                  </m:rPr>
                                  <a:rPr lang="es-CO" sz="1050" b="0" i="0">
                                    <a:latin typeface="Tahoma" panose="020B0604030504040204" pitchFamily="34" charset="0"/>
                                    <a:ea typeface="Tahoma" panose="020B0604030504040204" pitchFamily="34" charset="0"/>
                                    <a:cs typeface="Tahoma" panose="020B0604030504040204" pitchFamily="34" charset="0"/>
                                  </a:rPr>
                                  <m:t>TIR</m:t>
                                </m:r>
                                <m:r>
                                  <m:rPr>
                                    <m:nor/>
                                  </m:rPr>
                                  <a:rPr lang="es-CO" sz="1050" b="0" i="0">
                                    <a:latin typeface="Tahoma" panose="020B0604030504040204" pitchFamily="34" charset="0"/>
                                    <a:ea typeface="Tahoma" panose="020B0604030504040204" pitchFamily="34" charset="0"/>
                                    <a:cs typeface="Tahoma" panose="020B0604030504040204" pitchFamily="34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m:rPr>
                                    <m:nor/>
                                  </m:rPr>
                                  <a:rPr lang="es-CO" sz="1050" b="0" i="0">
                                    <a:latin typeface="Tahoma" panose="020B0604030504040204" pitchFamily="34" charset="0"/>
                                    <a:ea typeface="Tahoma" panose="020B0604030504040204" pitchFamily="34" charset="0"/>
                                    <a:cs typeface="Tahoma" panose="020B0604030504040204" pitchFamily="34" charset="0"/>
                                  </a:rPr>
                                  <m:t>n</m:t>
                                </m:r>
                              </m:sup>
                            </m:sSup>
                          </m:den>
                        </m:f>
                      </m:e>
                    </m:nary>
                  </m:oMath>
                </m:oMathPara>
              </a14:m>
              <a:endParaRPr lang="es-CO" sz="105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2" name="CuadroTexto 42">
              <a:extLst>
                <a:ext uri="{FF2B5EF4-FFF2-40B4-BE49-F238E27FC236}">
                  <a16:creationId xmlns:a16="http://schemas.microsoft.com/office/drawing/2014/main" id="{E1E54665-EB66-43FB-B0C1-CD4919F3C1CA}"/>
                </a:ext>
              </a:extLst>
            </xdr:cNvPr>
            <xdr:cNvSpPr txBox="1"/>
          </xdr:nvSpPr>
          <xdr:spPr>
            <a:xfrm>
              <a:off x="7832271" y="6413046"/>
              <a:ext cx="2968713" cy="49359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05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"Precio</a:t>
              </a:r>
              <a:r>
                <a:rPr lang="es-MX" sz="105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s-CO" sz="105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=" </a:t>
              </a:r>
              <a:r>
                <a:rPr lang="es-CO" sz="1050" b="0" i="0">
                  <a:latin typeface="Cambria Math" panose="02040503050406030204" pitchFamily="18" charset="0"/>
                </a:rPr>
                <a:t>∑_"</a:t>
              </a:r>
              <a:r>
                <a:rPr lang="es-CO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t=1</a:t>
              </a:r>
              <a:r>
                <a:rPr lang="es-CO" sz="105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^"</a:t>
              </a:r>
              <a:r>
                <a:rPr lang="es-CO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n</a:t>
              </a:r>
              <a:r>
                <a:rPr lang="es-CO" sz="105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▒〖"</a:t>
              </a:r>
              <a:r>
                <a:rPr lang="es-CO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Cupones</a:t>
              </a:r>
              <a:r>
                <a:rPr lang="es-CO" sz="105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/〖"</a:t>
              </a:r>
              <a:r>
                <a:rPr lang="es-CO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(1</a:t>
              </a:r>
              <a:r>
                <a:rPr lang="es-MX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s-CO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+</a:t>
              </a:r>
              <a:r>
                <a:rPr lang="es-MX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s-CO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TIR)</a:t>
              </a:r>
              <a:r>
                <a:rPr lang="es-CO" sz="105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〗^"</a:t>
              </a:r>
              <a:r>
                <a:rPr lang="es-CO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</a:t>
              </a:r>
              <a:r>
                <a:rPr lang="es-CO" sz="105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</a:t>
              </a:r>
              <a:r>
                <a:rPr lang="es-MX" sz="105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 "</a:t>
              </a:r>
              <a:r>
                <a:rPr lang="es-MX" sz="1050" b="0" i="0">
                  <a:latin typeface="Cambria Math" panose="02040503050406030204" pitchFamily="18" charset="0"/>
                </a:rPr>
                <a:t> </a:t>
              </a:r>
              <a:r>
                <a:rPr lang="es-CO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+</a:t>
              </a:r>
              <a:r>
                <a:rPr lang="es-MX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s-CO" sz="105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"</a:t>
              </a:r>
              <a:r>
                <a:rPr lang="es-CO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Valor nominal</a:t>
              </a:r>
              <a:r>
                <a:rPr lang="es-CO" sz="105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/〖"</a:t>
              </a:r>
              <a:r>
                <a:rPr lang="es-CO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(1</a:t>
              </a:r>
              <a:r>
                <a:rPr lang="es-MX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s-CO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+</a:t>
              </a:r>
              <a:r>
                <a:rPr lang="es-MX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s-CO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TIR)</a:t>
              </a:r>
              <a:r>
                <a:rPr lang="es-CO" sz="105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〗^"</a:t>
              </a:r>
              <a:r>
                <a:rPr lang="es-CO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n</a:t>
              </a:r>
              <a:r>
                <a:rPr lang="es-CO" sz="105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〗</a:t>
              </a:r>
              <a:endParaRPr lang="es-CO" sz="105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5</xdr:col>
      <xdr:colOff>1752600</xdr:colOff>
      <xdr:row>36</xdr:row>
      <xdr:rowOff>87086</xdr:rowOff>
    </xdr:from>
    <xdr:to>
      <xdr:col>12</xdr:col>
      <xdr:colOff>568677</xdr:colOff>
      <xdr:row>38</xdr:row>
      <xdr:rowOff>157842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6 CuadroTexto">
              <a:extLst>
                <a:ext uri="{FF2B5EF4-FFF2-40B4-BE49-F238E27FC236}">
                  <a16:creationId xmlns:a16="http://schemas.microsoft.com/office/drawing/2014/main" id="{5A4EDB48-5712-4C2D-9FE7-E58AF40D7F95}"/>
                </a:ext>
              </a:extLst>
            </xdr:cNvPr>
            <xdr:cNvSpPr txBox="1"/>
          </xdr:nvSpPr>
          <xdr:spPr>
            <a:xfrm>
              <a:off x="8039100" y="7935686"/>
              <a:ext cx="5293077" cy="506185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="horz" wrap="square" lIns="91440" tIns="45720" rIns="91440" bIns="4572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05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Cupón corrido = </a:t>
              </a:r>
              <a:r>
                <a:rPr lang="es-CO" sz="1050" b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Cantidad cupón x </a:t>
              </a:r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s-CO" sz="105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ctrlPr>
                            <a:rPr lang="es-CO" sz="105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D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í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as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transcurridos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desde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el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 ú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ltimo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pago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de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cup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ó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n</m:t>
                          </m:r>
                        </m:num>
                        <m:den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d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í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as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entre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pagos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de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cupones</m:t>
                          </m:r>
                        </m:den>
                      </m:f>
                    </m:e>
                  </m:d>
                </m:oMath>
              </a14:m>
              <a:endParaRPr lang="es-CO" sz="1050" b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3" name="6 CuadroTexto">
              <a:extLst>
                <a:ext uri="{FF2B5EF4-FFF2-40B4-BE49-F238E27FC236}">
                  <a16:creationId xmlns:a16="http://schemas.microsoft.com/office/drawing/2014/main" id="{5A4EDB48-5712-4C2D-9FE7-E58AF40D7F95}"/>
                </a:ext>
              </a:extLst>
            </xdr:cNvPr>
            <xdr:cNvSpPr txBox="1"/>
          </xdr:nvSpPr>
          <xdr:spPr>
            <a:xfrm>
              <a:off x="8039100" y="7935686"/>
              <a:ext cx="5293077" cy="506185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="horz" wrap="square" lIns="91440" tIns="45720" rIns="91440" bIns="4572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05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Cupón corrido = </a:t>
              </a:r>
              <a:r>
                <a:rPr lang="es-CO" sz="1050" b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Cantidad cupón x </a:t>
              </a:r>
              <a:r>
                <a:rPr lang="es-CO" sz="1050" b="0" i="0">
                  <a:latin typeface="Cambria Math" panose="02040503050406030204" pitchFamily="18" charset="0"/>
                </a:rPr>
                <a:t>["</a:t>
              </a:r>
              <a:r>
                <a:rPr lang="es-CO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Días transcurridos desde el último pago de cupón</a:t>
              </a:r>
              <a:r>
                <a:rPr lang="es-CO" sz="105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CO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días entre pagos de cupones</a:t>
              </a:r>
              <a:r>
                <a:rPr lang="es-CO" sz="105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]</a:t>
              </a:r>
              <a:endParaRPr lang="es-CO" sz="1050" b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oneCellAnchor>
    <xdr:from>
      <xdr:col>5</xdr:col>
      <xdr:colOff>1861456</xdr:colOff>
      <xdr:row>39</xdr:row>
      <xdr:rowOff>38780</xdr:rowOff>
    </xdr:from>
    <xdr:ext cx="2797629" cy="327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93AD9ED-7472-4F61-B0FB-E25BD57CC009}"/>
                </a:ext>
              </a:extLst>
            </xdr:cNvPr>
            <xdr:cNvSpPr txBox="1"/>
          </xdr:nvSpPr>
          <xdr:spPr>
            <a:xfrm>
              <a:off x="8147956" y="8540523"/>
              <a:ext cx="2797629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rtl="0" eaLnBrk="1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CO" sz="1050" b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Precio</m:t>
                    </m:r>
                    <m:r>
                      <m:rPr>
                        <m:nor/>
                      </m:rPr>
                      <a:rPr lang="es-CO" sz="1050" b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CO" sz="1050" b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sucio</m:t>
                    </m:r>
                    <m:r>
                      <m:rPr>
                        <m:nor/>
                      </m:rPr>
                      <a:rPr lang="es-CO" sz="1050" b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r>
                      <m:rPr>
                        <m:nor/>
                      </m:rPr>
                      <a:rPr lang="es-CO" sz="1050" b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Precio</m:t>
                    </m:r>
                    <m:r>
                      <m:rPr>
                        <m:nor/>
                      </m:rPr>
                      <a:rPr lang="es-CO" sz="1050" b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CO" sz="1050" b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limpio</m:t>
                    </m:r>
                    <m:r>
                      <m:rPr>
                        <m:nor/>
                      </m:rPr>
                      <a:rPr lang="es-CO" sz="1050" b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+ </m:t>
                    </m:r>
                    <m:r>
                      <m:rPr>
                        <m:nor/>
                      </m:rPr>
                      <a:rPr lang="es-CO" sz="1050" b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cup</m:t>
                    </m:r>
                    <m:r>
                      <m:rPr>
                        <m:nor/>
                      </m:rPr>
                      <a:rPr lang="es-CO" sz="1050" b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CO" sz="1050" b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CO" sz="1050" b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CO" sz="1050" b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corrido</m:t>
                    </m:r>
                  </m:oMath>
                </m:oMathPara>
              </a14:m>
              <a:endParaRPr lang="es-CO" sz="1050"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endParaRPr lang="es-CO" sz="105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93AD9ED-7472-4F61-B0FB-E25BD57CC009}"/>
                </a:ext>
              </a:extLst>
            </xdr:cNvPr>
            <xdr:cNvSpPr txBox="1"/>
          </xdr:nvSpPr>
          <xdr:spPr>
            <a:xfrm>
              <a:off x="8147956" y="8540523"/>
              <a:ext cx="2797629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rtl="0" eaLnBrk="1" latinLnBrk="0" hangingPunct="1"/>
              <a:r>
                <a:rPr lang="es-CO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"Precio sucio = Precio limpio + cupón corrido</a:t>
              </a:r>
              <a:r>
                <a:rPr lang="es-CO" sz="105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050"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endParaRPr lang="es-CO" sz="105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195943</xdr:colOff>
      <xdr:row>36</xdr:row>
      <xdr:rowOff>125185</xdr:rowOff>
    </xdr:from>
    <xdr:to>
      <xdr:col>9</xdr:col>
      <xdr:colOff>445950</xdr:colOff>
      <xdr:row>38</xdr:row>
      <xdr:rowOff>139811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42">
              <a:extLst>
                <a:ext uri="{FF2B5EF4-FFF2-40B4-BE49-F238E27FC236}">
                  <a16:creationId xmlns:a16="http://schemas.microsoft.com/office/drawing/2014/main" id="{B7EE3EE1-5283-40DA-A8B3-D2BF59B6967F}"/>
                </a:ext>
              </a:extLst>
            </xdr:cNvPr>
            <xdr:cNvSpPr txBox="1"/>
          </xdr:nvSpPr>
          <xdr:spPr>
            <a:xfrm>
              <a:off x="7141029" y="8430985"/>
              <a:ext cx="2563221" cy="49359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CO" sz="105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Precio</m:t>
                    </m:r>
                    <m:r>
                      <m:rPr>
                        <m:nor/>
                      </m:rPr>
                      <a:rPr lang="es-MX" sz="105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CO" sz="105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s-CO" sz="105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nor/>
                            <m:brk m:alnAt="23"/>
                          </m:rPr>
                          <a:rPr lang="es-CO" sz="105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</m:t>
                        </m:r>
                        <m:r>
                          <m:rPr>
                            <m:nor/>
                          </m:rPr>
                          <a:rPr lang="es-CO" sz="105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=1</m:t>
                        </m:r>
                      </m:sub>
                      <m:sup>
                        <m:r>
                          <m:rPr>
                            <m:nor/>
                          </m:rPr>
                          <a:rPr lang="es-CO" sz="105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</m:sup>
                      <m:e>
                        <m:f>
                          <m:fPr>
                            <m:ctrlPr>
                              <a:rPr lang="es-CO" sz="105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m:rPr>
                                <m:nor/>
                              </m:rPr>
                              <a:rPr lang="es-CO" sz="1050" b="0" i="0">
                                <a:latin typeface="Tahoma" panose="020B0604030504040204" pitchFamily="34" charset="0"/>
                                <a:ea typeface="Tahoma" panose="020B0604030504040204" pitchFamily="34" charset="0"/>
                                <a:cs typeface="Tahoma" panose="020B0604030504040204" pitchFamily="34" charset="0"/>
                              </a:rPr>
                              <m:t>Cupones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O" sz="105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m:rPr>
                                    <m:nor/>
                                  </m:rPr>
                                  <a:rPr lang="es-CO" sz="1050" b="0" i="0">
                                    <a:latin typeface="Tahoma" panose="020B0604030504040204" pitchFamily="34" charset="0"/>
                                    <a:ea typeface="Tahoma" panose="020B0604030504040204" pitchFamily="34" charset="0"/>
                                    <a:cs typeface="Tahoma" panose="020B0604030504040204" pitchFamily="34" charset="0"/>
                                  </a:rPr>
                                  <m:t>(1</m:t>
                                </m:r>
                                <m:r>
                                  <m:rPr>
                                    <m:nor/>
                                  </m:rPr>
                                  <a:rPr lang="es-MX" sz="1050" b="0" i="0">
                                    <a:latin typeface="Tahoma" panose="020B0604030504040204" pitchFamily="34" charset="0"/>
                                    <a:ea typeface="Tahoma" panose="020B0604030504040204" pitchFamily="34" charset="0"/>
                                    <a:cs typeface="Tahoma" panose="020B0604030504040204" pitchFamily="34" charset="0"/>
                                  </a:rPr>
                                  <m:t> </m:t>
                                </m:r>
                                <m:r>
                                  <m:rPr>
                                    <m:nor/>
                                  </m:rPr>
                                  <a:rPr lang="es-CO" sz="1050" b="0" i="0">
                                    <a:latin typeface="Tahoma" panose="020B0604030504040204" pitchFamily="34" charset="0"/>
                                    <a:ea typeface="Tahoma" panose="020B0604030504040204" pitchFamily="34" charset="0"/>
                                    <a:cs typeface="Tahoma" panose="020B0604030504040204" pitchFamily="34" charset="0"/>
                                  </a:rPr>
                                  <m:t>+</m:t>
                                </m:r>
                                <m:r>
                                  <m:rPr>
                                    <m:nor/>
                                  </m:rPr>
                                  <a:rPr lang="es-MX" sz="1050" b="0" i="0">
                                    <a:latin typeface="Tahoma" panose="020B0604030504040204" pitchFamily="34" charset="0"/>
                                    <a:ea typeface="Tahoma" panose="020B0604030504040204" pitchFamily="34" charset="0"/>
                                    <a:cs typeface="Tahoma" panose="020B0604030504040204" pitchFamily="34" charset="0"/>
                                  </a:rPr>
                                  <m:t> </m:t>
                                </m:r>
                                <m:r>
                                  <m:rPr>
                                    <m:nor/>
                                  </m:rPr>
                                  <a:rPr lang="es-CO" sz="1050" b="0" i="0">
                                    <a:latin typeface="Tahoma" panose="020B0604030504040204" pitchFamily="34" charset="0"/>
                                    <a:ea typeface="Tahoma" panose="020B0604030504040204" pitchFamily="34" charset="0"/>
                                    <a:cs typeface="Tahoma" panose="020B0604030504040204" pitchFamily="34" charset="0"/>
                                  </a:rPr>
                                  <m:t>TIR</m:t>
                                </m:r>
                                <m:r>
                                  <m:rPr>
                                    <m:nor/>
                                  </m:rPr>
                                  <a:rPr lang="es-CO" sz="1050" b="0" i="0">
                                    <a:latin typeface="Tahoma" panose="020B0604030504040204" pitchFamily="34" charset="0"/>
                                    <a:ea typeface="Tahoma" panose="020B0604030504040204" pitchFamily="34" charset="0"/>
                                    <a:cs typeface="Tahoma" panose="020B0604030504040204" pitchFamily="34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m:rPr>
                                    <m:nor/>
                                  </m:rPr>
                                  <a:rPr lang="es-CO" sz="1050" b="0" i="0">
                                    <a:latin typeface="Tahoma" panose="020B0604030504040204" pitchFamily="34" charset="0"/>
                                    <a:ea typeface="Tahoma" panose="020B0604030504040204" pitchFamily="34" charset="0"/>
                                    <a:cs typeface="Tahoma" panose="020B0604030504040204" pitchFamily="34" charset="0"/>
                                  </a:rPr>
                                  <m:t>t</m:t>
                                </m:r>
                              </m:sup>
                            </m:sSup>
                          </m:den>
                        </m:f>
                        <m:r>
                          <m:rPr>
                            <m:nor/>
                          </m:rPr>
                          <a:rPr lang="es-MX" sz="105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CO" sz="105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s-MX" sz="105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f>
                          <m:fPr>
                            <m:ctrlPr>
                              <a:rPr lang="es-CO" sz="105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m:rPr>
                                <m:nor/>
                              </m:rPr>
                              <a:rPr lang="es-CO" sz="1050" b="0" i="0">
                                <a:latin typeface="Tahoma" panose="020B0604030504040204" pitchFamily="34" charset="0"/>
                                <a:ea typeface="Tahoma" panose="020B0604030504040204" pitchFamily="34" charset="0"/>
                                <a:cs typeface="Tahoma" panose="020B0604030504040204" pitchFamily="34" charset="0"/>
                              </a:rPr>
                              <m:t>Valor</m:t>
                            </m:r>
                            <m:r>
                              <m:rPr>
                                <m:nor/>
                              </m:rPr>
                              <a:rPr lang="es-CO" sz="1050" b="0" i="0">
                                <a:latin typeface="Tahoma" panose="020B0604030504040204" pitchFamily="34" charset="0"/>
                                <a:ea typeface="Tahoma" panose="020B0604030504040204" pitchFamily="34" charset="0"/>
                                <a:cs typeface="Tahoma" panose="020B0604030504040204" pitchFamily="34" charset="0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s-CO" sz="1050" b="0" i="0">
                                <a:latin typeface="Tahoma" panose="020B0604030504040204" pitchFamily="34" charset="0"/>
                                <a:ea typeface="Tahoma" panose="020B0604030504040204" pitchFamily="34" charset="0"/>
                                <a:cs typeface="Tahoma" panose="020B0604030504040204" pitchFamily="34" charset="0"/>
                              </a:rPr>
                              <m:t>nominal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O" sz="105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m:rPr>
                                    <m:nor/>
                                  </m:rPr>
                                  <a:rPr lang="es-CO" sz="1050" b="0" i="0">
                                    <a:latin typeface="Tahoma" panose="020B0604030504040204" pitchFamily="34" charset="0"/>
                                    <a:ea typeface="Tahoma" panose="020B0604030504040204" pitchFamily="34" charset="0"/>
                                    <a:cs typeface="Tahoma" panose="020B0604030504040204" pitchFamily="34" charset="0"/>
                                  </a:rPr>
                                  <m:t>(1</m:t>
                                </m:r>
                                <m:r>
                                  <m:rPr>
                                    <m:nor/>
                                  </m:rPr>
                                  <a:rPr lang="es-MX" sz="1050" b="0" i="0">
                                    <a:latin typeface="Tahoma" panose="020B0604030504040204" pitchFamily="34" charset="0"/>
                                    <a:ea typeface="Tahoma" panose="020B0604030504040204" pitchFamily="34" charset="0"/>
                                    <a:cs typeface="Tahoma" panose="020B0604030504040204" pitchFamily="34" charset="0"/>
                                  </a:rPr>
                                  <m:t> </m:t>
                                </m:r>
                                <m:r>
                                  <m:rPr>
                                    <m:nor/>
                                  </m:rPr>
                                  <a:rPr lang="es-CO" sz="1050" b="0" i="0">
                                    <a:latin typeface="Tahoma" panose="020B0604030504040204" pitchFamily="34" charset="0"/>
                                    <a:ea typeface="Tahoma" panose="020B0604030504040204" pitchFamily="34" charset="0"/>
                                    <a:cs typeface="Tahoma" panose="020B0604030504040204" pitchFamily="34" charset="0"/>
                                  </a:rPr>
                                  <m:t>+</m:t>
                                </m:r>
                                <m:r>
                                  <m:rPr>
                                    <m:nor/>
                                  </m:rPr>
                                  <a:rPr lang="es-MX" sz="1050" b="0" i="0">
                                    <a:latin typeface="Tahoma" panose="020B0604030504040204" pitchFamily="34" charset="0"/>
                                    <a:ea typeface="Tahoma" panose="020B0604030504040204" pitchFamily="34" charset="0"/>
                                    <a:cs typeface="Tahoma" panose="020B0604030504040204" pitchFamily="34" charset="0"/>
                                  </a:rPr>
                                  <m:t> </m:t>
                                </m:r>
                                <m:r>
                                  <m:rPr>
                                    <m:nor/>
                                  </m:rPr>
                                  <a:rPr lang="es-CO" sz="1050" b="0" i="0">
                                    <a:latin typeface="Tahoma" panose="020B0604030504040204" pitchFamily="34" charset="0"/>
                                    <a:ea typeface="Tahoma" panose="020B0604030504040204" pitchFamily="34" charset="0"/>
                                    <a:cs typeface="Tahoma" panose="020B0604030504040204" pitchFamily="34" charset="0"/>
                                  </a:rPr>
                                  <m:t>TIR</m:t>
                                </m:r>
                                <m:r>
                                  <m:rPr>
                                    <m:nor/>
                                  </m:rPr>
                                  <a:rPr lang="es-CO" sz="1050" b="0" i="0">
                                    <a:latin typeface="Tahoma" panose="020B0604030504040204" pitchFamily="34" charset="0"/>
                                    <a:ea typeface="Tahoma" panose="020B0604030504040204" pitchFamily="34" charset="0"/>
                                    <a:cs typeface="Tahoma" panose="020B0604030504040204" pitchFamily="34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m:rPr>
                                    <m:nor/>
                                  </m:rPr>
                                  <a:rPr lang="es-CO" sz="1050" b="0" i="0">
                                    <a:latin typeface="Tahoma" panose="020B0604030504040204" pitchFamily="34" charset="0"/>
                                    <a:ea typeface="Tahoma" panose="020B0604030504040204" pitchFamily="34" charset="0"/>
                                    <a:cs typeface="Tahoma" panose="020B0604030504040204" pitchFamily="34" charset="0"/>
                                  </a:rPr>
                                  <m:t>n</m:t>
                                </m:r>
                              </m:sup>
                            </m:sSup>
                          </m:den>
                        </m:f>
                      </m:e>
                    </m:nary>
                  </m:oMath>
                </m:oMathPara>
              </a14:m>
              <a:endParaRPr lang="es-CO" sz="105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7" name="CuadroTexto 42">
              <a:extLst>
                <a:ext uri="{FF2B5EF4-FFF2-40B4-BE49-F238E27FC236}">
                  <a16:creationId xmlns:a16="http://schemas.microsoft.com/office/drawing/2014/main" id="{B7EE3EE1-5283-40DA-A8B3-D2BF59B6967F}"/>
                </a:ext>
              </a:extLst>
            </xdr:cNvPr>
            <xdr:cNvSpPr txBox="1"/>
          </xdr:nvSpPr>
          <xdr:spPr>
            <a:xfrm>
              <a:off x="7141029" y="8430985"/>
              <a:ext cx="2563221" cy="49359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05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"Precio</a:t>
              </a:r>
              <a:r>
                <a:rPr lang="es-MX" sz="105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s-CO" sz="105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=" </a:t>
              </a:r>
              <a:r>
                <a:rPr lang="es-CO" sz="1050" b="0" i="0">
                  <a:latin typeface="Cambria Math" panose="02040503050406030204" pitchFamily="18" charset="0"/>
                </a:rPr>
                <a:t>∑_"</a:t>
              </a:r>
              <a:r>
                <a:rPr lang="es-CO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t=1</a:t>
              </a:r>
              <a:r>
                <a:rPr lang="es-CO" sz="105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^"</a:t>
              </a:r>
              <a:r>
                <a:rPr lang="es-CO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n</a:t>
              </a:r>
              <a:r>
                <a:rPr lang="es-CO" sz="105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▒〖"</a:t>
              </a:r>
              <a:r>
                <a:rPr lang="es-CO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Cupones</a:t>
              </a:r>
              <a:r>
                <a:rPr lang="es-CO" sz="105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/〖"</a:t>
              </a:r>
              <a:r>
                <a:rPr lang="es-CO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(1</a:t>
              </a:r>
              <a:r>
                <a:rPr lang="es-MX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s-CO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+</a:t>
              </a:r>
              <a:r>
                <a:rPr lang="es-MX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s-CO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TIR)</a:t>
              </a:r>
              <a:r>
                <a:rPr lang="es-CO" sz="105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〗^"</a:t>
              </a:r>
              <a:r>
                <a:rPr lang="es-CO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</a:t>
              </a:r>
              <a:r>
                <a:rPr lang="es-CO" sz="105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</a:t>
              </a:r>
              <a:r>
                <a:rPr lang="es-MX" sz="105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 "</a:t>
              </a:r>
              <a:r>
                <a:rPr lang="es-MX" sz="1050" b="0" i="0">
                  <a:latin typeface="Cambria Math" panose="02040503050406030204" pitchFamily="18" charset="0"/>
                </a:rPr>
                <a:t> </a:t>
              </a:r>
              <a:r>
                <a:rPr lang="es-CO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+</a:t>
              </a:r>
              <a:r>
                <a:rPr lang="es-MX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s-CO" sz="105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"</a:t>
              </a:r>
              <a:r>
                <a:rPr lang="es-CO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Valor nominal</a:t>
              </a:r>
              <a:r>
                <a:rPr lang="es-CO" sz="105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/〖"</a:t>
              </a:r>
              <a:r>
                <a:rPr lang="es-CO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(1</a:t>
              </a:r>
              <a:r>
                <a:rPr lang="es-MX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s-CO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+</a:t>
              </a:r>
              <a:r>
                <a:rPr lang="es-MX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s-CO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TIR)</a:t>
              </a:r>
              <a:r>
                <a:rPr lang="es-CO" sz="105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〗^"</a:t>
              </a:r>
              <a:r>
                <a:rPr lang="es-CO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n</a:t>
              </a:r>
              <a:r>
                <a:rPr lang="es-CO" sz="105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〗</a:t>
              </a:r>
              <a:endParaRPr lang="es-CO" sz="105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6</xdr:col>
      <xdr:colOff>212271</xdr:colOff>
      <xdr:row>43</xdr:row>
      <xdr:rowOff>179614</xdr:rowOff>
    </xdr:from>
    <xdr:to>
      <xdr:col>13</xdr:col>
      <xdr:colOff>223055</xdr:colOff>
      <xdr:row>45</xdr:row>
      <xdr:rowOff>122464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6 CuadroTexto">
              <a:extLst>
                <a:ext uri="{FF2B5EF4-FFF2-40B4-BE49-F238E27FC236}">
                  <a16:creationId xmlns:a16="http://schemas.microsoft.com/office/drawing/2014/main" id="{466AB897-9077-4E3B-B69A-354433D723EB}"/>
                </a:ext>
              </a:extLst>
            </xdr:cNvPr>
            <xdr:cNvSpPr txBox="1"/>
          </xdr:nvSpPr>
          <xdr:spPr>
            <a:xfrm>
              <a:off x="7157357" y="10172700"/>
              <a:ext cx="5371998" cy="421821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="horz" wrap="square" lIns="91440" tIns="45720" rIns="91440" bIns="4572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05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Cupón corrido = </a:t>
              </a:r>
              <a:r>
                <a:rPr lang="es-CO" sz="1050" b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Cantidad cupón x </a:t>
              </a:r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s-CO" sz="105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ctrlPr>
                            <a:rPr lang="es-CO" sz="105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D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í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as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transcurridos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desde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el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 ú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ltimo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pago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de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cup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ó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n</m:t>
                          </m:r>
                        </m:num>
                        <m:den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d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í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as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entre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pagos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de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es-CO" sz="1050" b="0" i="0">
                              <a:latin typeface="Tahoma" panose="020B0604030504040204" pitchFamily="34" charset="0"/>
                              <a:ea typeface="Tahoma" panose="020B0604030504040204" pitchFamily="34" charset="0"/>
                              <a:cs typeface="Tahoma" panose="020B0604030504040204" pitchFamily="34" charset="0"/>
                            </a:rPr>
                            <m:t>cupones</m:t>
                          </m:r>
                        </m:den>
                      </m:f>
                    </m:e>
                  </m:d>
                </m:oMath>
              </a14:m>
              <a:endParaRPr lang="es-CO" sz="1050" b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9" name="6 CuadroTexto">
              <a:extLst>
                <a:ext uri="{FF2B5EF4-FFF2-40B4-BE49-F238E27FC236}">
                  <a16:creationId xmlns:a16="http://schemas.microsoft.com/office/drawing/2014/main" id="{466AB897-9077-4E3B-B69A-354433D723EB}"/>
                </a:ext>
              </a:extLst>
            </xdr:cNvPr>
            <xdr:cNvSpPr txBox="1"/>
          </xdr:nvSpPr>
          <xdr:spPr>
            <a:xfrm>
              <a:off x="7157357" y="10172700"/>
              <a:ext cx="5371998" cy="421821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="horz" wrap="square" lIns="91440" tIns="45720" rIns="91440" bIns="4572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05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Cupón corrido = </a:t>
              </a:r>
              <a:r>
                <a:rPr lang="es-CO" sz="1050" b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Cantidad cupón x </a:t>
              </a:r>
              <a:r>
                <a:rPr lang="es-CO" sz="1050" b="0" i="0">
                  <a:latin typeface="Cambria Math" panose="02040503050406030204" pitchFamily="18" charset="0"/>
                </a:rPr>
                <a:t>["</a:t>
              </a:r>
              <a:r>
                <a:rPr lang="es-CO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Días transcurridos desde el último pago de cupón</a:t>
              </a:r>
              <a:r>
                <a:rPr lang="es-CO" sz="105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CO" sz="105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días entre pagos de cupones</a:t>
              </a:r>
              <a:r>
                <a:rPr lang="es-CO" sz="105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]</a:t>
              </a:r>
              <a:endParaRPr lang="es-CO" sz="1050" b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oneCellAnchor>
    <xdr:from>
      <xdr:col>6</xdr:col>
      <xdr:colOff>288471</xdr:colOff>
      <xdr:row>46</xdr:row>
      <xdr:rowOff>86404</xdr:rowOff>
    </xdr:from>
    <xdr:ext cx="2925536" cy="327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5EC9E606-B878-410D-AD82-DD00A1A5FE21}"/>
                </a:ext>
              </a:extLst>
            </xdr:cNvPr>
            <xdr:cNvSpPr txBox="1"/>
          </xdr:nvSpPr>
          <xdr:spPr>
            <a:xfrm>
              <a:off x="7233557" y="10797947"/>
              <a:ext cx="2925536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rtl="0" eaLnBrk="1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CO" sz="1050" b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Precio</m:t>
                    </m:r>
                    <m:r>
                      <m:rPr>
                        <m:nor/>
                      </m:rPr>
                      <a:rPr lang="es-CO" sz="1050" b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CO" sz="1050" b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sucio</m:t>
                    </m:r>
                    <m:r>
                      <m:rPr>
                        <m:nor/>
                      </m:rPr>
                      <a:rPr lang="es-CO" sz="1050" b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r>
                      <m:rPr>
                        <m:nor/>
                      </m:rPr>
                      <a:rPr lang="es-CO" sz="1050" b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Precio</m:t>
                    </m:r>
                    <m:r>
                      <m:rPr>
                        <m:nor/>
                      </m:rPr>
                      <a:rPr lang="es-CO" sz="1050" b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CO" sz="1050" b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limpio</m:t>
                    </m:r>
                    <m:r>
                      <m:rPr>
                        <m:nor/>
                      </m:rPr>
                      <a:rPr lang="es-CO" sz="1050" b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+ </m:t>
                    </m:r>
                    <m:r>
                      <m:rPr>
                        <m:nor/>
                      </m:rPr>
                      <a:rPr lang="es-CO" sz="1050" b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cup</m:t>
                    </m:r>
                    <m:r>
                      <m:rPr>
                        <m:nor/>
                      </m:rPr>
                      <a:rPr lang="es-CO" sz="1050" b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CO" sz="1050" b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CO" sz="1050" b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CO" sz="1050" b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corrido</m:t>
                    </m:r>
                  </m:oMath>
                </m:oMathPara>
              </a14:m>
              <a:endParaRPr lang="es-CO" sz="1050"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endParaRPr lang="es-CO" sz="105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5EC9E606-B878-410D-AD82-DD00A1A5FE21}"/>
                </a:ext>
              </a:extLst>
            </xdr:cNvPr>
            <xdr:cNvSpPr txBox="1"/>
          </xdr:nvSpPr>
          <xdr:spPr>
            <a:xfrm>
              <a:off x="7233557" y="10797947"/>
              <a:ext cx="2925536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rtl="0" eaLnBrk="1" latinLnBrk="0" hangingPunct="1"/>
              <a:r>
                <a:rPr lang="es-CO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"Precio sucio = Precio limpio + cupón corrido</a:t>
              </a:r>
              <a:r>
                <a:rPr lang="es-CO" sz="105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050"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endParaRPr lang="es-CO" sz="105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BBD92-A549-4E70-AB32-347342EE98E9}">
  <dimension ref="A1:M42"/>
  <sheetViews>
    <sheetView showGridLines="0" tabSelected="1" zoomScale="160" zoomScaleNormal="160" workbookViewId="0">
      <selection activeCell="B12" sqref="B12"/>
    </sheetView>
  </sheetViews>
  <sheetFormatPr baseColWidth="10" defaultRowHeight="15" x14ac:dyDescent="0.25"/>
  <cols>
    <col min="1" max="1" width="18.140625" customWidth="1"/>
    <col min="2" max="2" width="18.7109375" customWidth="1"/>
    <col min="3" max="3" width="11.85546875" bestFit="1" customWidth="1"/>
    <col min="4" max="4" width="12.85546875" customWidth="1"/>
    <col min="5" max="5" width="16.85546875" customWidth="1"/>
    <col min="6" max="6" width="17.5703125" customWidth="1"/>
  </cols>
  <sheetData>
    <row r="1" spans="1:13" ht="15.75" thickBot="1" x14ac:dyDescent="0.3">
      <c r="A1" s="45" t="s">
        <v>78</v>
      </c>
      <c r="B1" s="46"/>
      <c r="C1" s="46"/>
      <c r="D1" s="46"/>
      <c r="E1" s="46"/>
      <c r="F1" s="46"/>
    </row>
    <row r="2" spans="1:13" ht="15.75" thickBot="1" x14ac:dyDescent="0.3">
      <c r="A2" s="1" t="s">
        <v>48</v>
      </c>
      <c r="B2" s="2" t="s">
        <v>49</v>
      </c>
      <c r="C2" s="2" t="s">
        <v>50</v>
      </c>
      <c r="D2" s="2" t="s">
        <v>0</v>
      </c>
      <c r="E2" s="2" t="s">
        <v>1</v>
      </c>
      <c r="F2" s="2" t="s">
        <v>51</v>
      </c>
      <c r="G2" s="2" t="s">
        <v>52</v>
      </c>
      <c r="H2" s="2" t="s">
        <v>53</v>
      </c>
      <c r="I2" s="2" t="s">
        <v>54</v>
      </c>
      <c r="J2" s="2" t="s">
        <v>55</v>
      </c>
      <c r="K2" s="2" t="s">
        <v>56</v>
      </c>
      <c r="L2" s="2" t="s">
        <v>57</v>
      </c>
      <c r="M2" s="2" t="s">
        <v>58</v>
      </c>
    </row>
    <row r="3" spans="1:13" ht="15.75" thickBot="1" x14ac:dyDescent="0.3">
      <c r="A3" s="31">
        <v>0.46447916666666672</v>
      </c>
      <c r="B3" s="32">
        <v>98.069000000000003</v>
      </c>
      <c r="C3" s="32" t="s">
        <v>79</v>
      </c>
      <c r="D3" s="33">
        <v>3000000000</v>
      </c>
      <c r="E3" s="33">
        <v>2942070000</v>
      </c>
      <c r="F3" s="32" t="s">
        <v>65</v>
      </c>
      <c r="G3" s="32" t="s">
        <v>59</v>
      </c>
      <c r="H3" s="32" t="s">
        <v>80</v>
      </c>
      <c r="I3" s="32" t="s">
        <v>81</v>
      </c>
      <c r="J3" s="34">
        <v>43991</v>
      </c>
      <c r="K3" s="34">
        <v>44355</v>
      </c>
      <c r="L3" s="32" t="s">
        <v>69</v>
      </c>
      <c r="M3" s="32" t="s">
        <v>61</v>
      </c>
    </row>
    <row r="4" spans="1:13" ht="15.75" thickBot="1" x14ac:dyDescent="0.3"/>
    <row r="5" spans="1:13" ht="36.75" thickBot="1" x14ac:dyDescent="0.3">
      <c r="A5" s="3" t="s">
        <v>4</v>
      </c>
      <c r="B5" s="4" t="s">
        <v>82</v>
      </c>
      <c r="C5" s="3" t="s">
        <v>5</v>
      </c>
      <c r="D5" s="5" t="s">
        <v>83</v>
      </c>
    </row>
    <row r="6" spans="1:13" ht="24.75" thickBot="1" x14ac:dyDescent="0.3">
      <c r="A6" s="3" t="s">
        <v>7</v>
      </c>
      <c r="B6" s="5" t="s">
        <v>8</v>
      </c>
      <c r="C6" s="3" t="s">
        <v>9</v>
      </c>
      <c r="D6" s="5" t="s">
        <v>84</v>
      </c>
    </row>
    <row r="7" spans="1:13" ht="24.75" thickBot="1" x14ac:dyDescent="0.3">
      <c r="A7" s="3" t="s">
        <v>11</v>
      </c>
      <c r="B7" s="5" t="s">
        <v>3</v>
      </c>
      <c r="C7" s="3" t="s">
        <v>12</v>
      </c>
      <c r="D7" s="6">
        <v>43991</v>
      </c>
    </row>
    <row r="8" spans="1:13" ht="24.75" thickBot="1" x14ac:dyDescent="0.3">
      <c r="A8" s="3" t="s">
        <v>13</v>
      </c>
      <c r="B8" s="6">
        <v>44355</v>
      </c>
      <c r="C8" s="3" t="s">
        <v>14</v>
      </c>
      <c r="D8" s="5" t="s">
        <v>81</v>
      </c>
    </row>
    <row r="9" spans="1:13" ht="15.75" thickBot="1" x14ac:dyDescent="0.3">
      <c r="A9" s="3" t="s">
        <v>16</v>
      </c>
      <c r="B9" s="5" t="s">
        <v>17</v>
      </c>
      <c r="C9" s="3" t="s">
        <v>18</v>
      </c>
      <c r="D9" s="5" t="s">
        <v>19</v>
      </c>
    </row>
    <row r="10" spans="1:13" ht="15.75" thickBot="1" x14ac:dyDescent="0.3">
      <c r="A10" s="3" t="s">
        <v>20</v>
      </c>
      <c r="B10" s="5" t="s">
        <v>21</v>
      </c>
      <c r="C10" s="3" t="s">
        <v>22</v>
      </c>
      <c r="D10" s="5" t="s">
        <v>80</v>
      </c>
    </row>
    <row r="12" spans="1:13" ht="18" customHeight="1" x14ac:dyDescent="0.25">
      <c r="A12" s="9" t="s">
        <v>24</v>
      </c>
      <c r="B12" s="10" t="s">
        <v>82</v>
      </c>
    </row>
    <row r="13" spans="1:13" ht="18" customHeight="1" x14ac:dyDescent="0.25">
      <c r="A13" s="11" t="s">
        <v>25</v>
      </c>
      <c r="B13" s="36">
        <v>98.069000000000003</v>
      </c>
    </row>
    <row r="14" spans="1:13" ht="18" customHeight="1" x14ac:dyDescent="0.25">
      <c r="A14" s="11" t="s">
        <v>26</v>
      </c>
      <c r="B14" s="12">
        <v>2.3300000000000001E-2</v>
      </c>
    </row>
    <row r="15" spans="1:13" ht="18" customHeight="1" x14ac:dyDescent="0.25">
      <c r="A15" s="11" t="s">
        <v>27</v>
      </c>
      <c r="B15" s="14">
        <v>100</v>
      </c>
    </row>
    <row r="16" spans="1:13" ht="18" customHeight="1" x14ac:dyDescent="0.25">
      <c r="A16" s="11" t="s">
        <v>28</v>
      </c>
      <c r="B16" s="35">
        <v>0</v>
      </c>
    </row>
    <row r="17" spans="1:6" ht="18" customHeight="1" x14ac:dyDescent="0.25">
      <c r="A17" s="11" t="s">
        <v>29</v>
      </c>
      <c r="B17" s="14">
        <f>+B16*B15</f>
        <v>0</v>
      </c>
      <c r="C17" s="7"/>
    </row>
    <row r="18" spans="1:6" ht="18" customHeight="1" x14ac:dyDescent="0.25">
      <c r="A18" s="11" t="s">
        <v>30</v>
      </c>
      <c r="B18" s="14" t="s">
        <v>85</v>
      </c>
      <c r="C18" s="7"/>
    </row>
    <row r="19" spans="1:6" ht="18" customHeight="1" x14ac:dyDescent="0.25">
      <c r="A19" s="11" t="s">
        <v>32</v>
      </c>
      <c r="B19" s="19">
        <v>44355</v>
      </c>
      <c r="C19" s="43"/>
    </row>
    <row r="20" spans="1:6" ht="18" customHeight="1" x14ac:dyDescent="0.25">
      <c r="A20" s="11" t="s">
        <v>33</v>
      </c>
      <c r="B20" s="19">
        <v>44046</v>
      </c>
    </row>
    <row r="21" spans="1:6" ht="18" customHeight="1" x14ac:dyDescent="0.25"/>
    <row r="22" spans="1:6" ht="18" customHeight="1" x14ac:dyDescent="0.25"/>
    <row r="23" spans="1:6" ht="18" customHeight="1" x14ac:dyDescent="0.25">
      <c r="A23" s="11"/>
      <c r="B23" s="10" t="s">
        <v>34</v>
      </c>
      <c r="C23" s="10" t="s">
        <v>35</v>
      </c>
      <c r="D23" s="10" t="s">
        <v>36</v>
      </c>
      <c r="E23" s="10" t="s">
        <v>37</v>
      </c>
      <c r="F23" s="10" t="s">
        <v>38</v>
      </c>
    </row>
    <row r="24" spans="1:6" ht="18" customHeight="1" x14ac:dyDescent="0.25">
      <c r="A24" s="11" t="s">
        <v>32</v>
      </c>
      <c r="B24" s="19">
        <f>+B19</f>
        <v>44355</v>
      </c>
      <c r="C24" s="44">
        <f>+B24-$B$20</f>
        <v>309</v>
      </c>
      <c r="D24" s="14">
        <f>+C24/365</f>
        <v>0.84657534246575339</v>
      </c>
      <c r="E24" s="14">
        <v>100</v>
      </c>
      <c r="F24" s="14">
        <f>+E24/(1+$B$14)^D24</f>
        <v>98.068995910190495</v>
      </c>
    </row>
    <row r="25" spans="1:6" ht="18" customHeight="1" x14ac:dyDescent="0.25">
      <c r="A25" s="11"/>
      <c r="B25" s="14"/>
      <c r="C25" s="14"/>
      <c r="D25" s="14"/>
      <c r="E25" s="10" t="s">
        <v>25</v>
      </c>
      <c r="F25" s="37">
        <f>SUM(F24:F24)</f>
        <v>98.068995910190495</v>
      </c>
    </row>
    <row r="26" spans="1:6" ht="18" customHeight="1" x14ac:dyDescent="0.25"/>
    <row r="27" spans="1:6" ht="18" customHeight="1" x14ac:dyDescent="0.25"/>
    <row r="28" spans="1:6" ht="18" customHeight="1" x14ac:dyDescent="0.25"/>
    <row r="29" spans="1:6" ht="18" customHeight="1" x14ac:dyDescent="0.25"/>
    <row r="30" spans="1:6" ht="18" customHeight="1" x14ac:dyDescent="0.25"/>
    <row r="31" spans="1:6" ht="18" customHeight="1" x14ac:dyDescent="0.25"/>
    <row r="32" spans="1:6" ht="18" customHeight="1" x14ac:dyDescent="0.25"/>
    <row r="33" ht="18" customHeight="1" x14ac:dyDescent="0.25"/>
    <row r="34" ht="18" customHeight="1" x14ac:dyDescent="0.25"/>
    <row r="35" ht="18" customHeight="1" x14ac:dyDescent="0.25"/>
    <row r="36" ht="18" customHeight="1" x14ac:dyDescent="0.25"/>
    <row r="37" ht="18" customHeight="1" x14ac:dyDescent="0.25"/>
    <row r="38" ht="18" customHeight="1" x14ac:dyDescent="0.25"/>
    <row r="39" ht="18" customHeight="1" x14ac:dyDescent="0.25"/>
    <row r="40" ht="18" customHeight="1" x14ac:dyDescent="0.25"/>
    <row r="41" ht="18" customHeight="1" x14ac:dyDescent="0.25"/>
    <row r="42" ht="18" customHeight="1" x14ac:dyDescent="0.25"/>
  </sheetData>
  <mergeCells count="1">
    <mergeCell ref="A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81BFB-CEC5-437E-97EB-4AD86F782C8A}">
  <dimension ref="A1:M53"/>
  <sheetViews>
    <sheetView showGridLines="0" zoomScale="160" zoomScaleNormal="160" workbookViewId="0">
      <selection activeCell="B13" sqref="B13"/>
    </sheetView>
  </sheetViews>
  <sheetFormatPr baseColWidth="10" defaultRowHeight="15" x14ac:dyDescent="0.25"/>
  <cols>
    <col min="1" max="1" width="17" customWidth="1"/>
    <col min="2" max="2" width="17.7109375" bestFit="1" customWidth="1"/>
    <col min="3" max="3" width="12" bestFit="1" customWidth="1"/>
    <col min="4" max="4" width="12.42578125" customWidth="1"/>
    <col min="5" max="5" width="19.5703125" customWidth="1"/>
    <col min="6" max="6" width="13.5703125" customWidth="1"/>
  </cols>
  <sheetData>
    <row r="1" spans="1:13" ht="15.75" thickBot="1" x14ac:dyDescent="0.3">
      <c r="A1" t="s">
        <v>70</v>
      </c>
    </row>
    <row r="2" spans="1:13" ht="15.75" thickBot="1" x14ac:dyDescent="0.3">
      <c r="A2" s="1" t="s">
        <v>48</v>
      </c>
      <c r="B2" s="2" t="s">
        <v>49</v>
      </c>
      <c r="C2" s="2" t="s">
        <v>50</v>
      </c>
      <c r="D2" s="2" t="s">
        <v>0</v>
      </c>
      <c r="E2" s="2" t="s">
        <v>1</v>
      </c>
      <c r="F2" s="2" t="s">
        <v>51</v>
      </c>
      <c r="G2" s="2" t="s">
        <v>52</v>
      </c>
      <c r="H2" s="2" t="s">
        <v>53</v>
      </c>
      <c r="I2" s="2" t="s">
        <v>54</v>
      </c>
      <c r="J2" s="2" t="s">
        <v>55</v>
      </c>
      <c r="K2" s="2" t="s">
        <v>56</v>
      </c>
      <c r="L2" s="2" t="s">
        <v>57</v>
      </c>
      <c r="M2" s="2" t="s">
        <v>58</v>
      </c>
    </row>
    <row r="3" spans="1:13" ht="15.75" thickBot="1" x14ac:dyDescent="0.3">
      <c r="A3" s="31">
        <v>0.38086805555555553</v>
      </c>
      <c r="B3" s="32">
        <v>109.02</v>
      </c>
      <c r="C3" s="32" t="s">
        <v>64</v>
      </c>
      <c r="D3" s="33">
        <v>3000000000</v>
      </c>
      <c r="E3" s="33">
        <v>3270606000</v>
      </c>
      <c r="F3" s="32" t="s">
        <v>65</v>
      </c>
      <c r="G3" s="32" t="s">
        <v>59</v>
      </c>
      <c r="H3" s="32" t="s">
        <v>60</v>
      </c>
      <c r="I3" s="32" t="s">
        <v>15</v>
      </c>
      <c r="J3" s="34">
        <v>41033</v>
      </c>
      <c r="K3" s="34">
        <v>44685</v>
      </c>
      <c r="L3" s="32" t="s">
        <v>66</v>
      </c>
      <c r="M3" s="32" t="s">
        <v>61</v>
      </c>
    </row>
    <row r="4" spans="1:13" ht="15.75" thickBot="1" x14ac:dyDescent="0.3"/>
    <row r="5" spans="1:13" ht="36.75" thickBot="1" x14ac:dyDescent="0.3">
      <c r="A5" s="3" t="s">
        <v>4</v>
      </c>
      <c r="B5" s="4" t="s">
        <v>62</v>
      </c>
      <c r="C5" s="3" t="s">
        <v>5</v>
      </c>
      <c r="D5" s="5" t="s">
        <v>6</v>
      </c>
    </row>
    <row r="6" spans="1:13" ht="24.75" thickBot="1" x14ac:dyDescent="0.3">
      <c r="A6" s="3" t="s">
        <v>7</v>
      </c>
      <c r="B6" s="5" t="s">
        <v>8</v>
      </c>
      <c r="C6" s="3" t="s">
        <v>9</v>
      </c>
      <c r="D6" s="5" t="s">
        <v>63</v>
      </c>
    </row>
    <row r="7" spans="1:13" ht="24.75" thickBot="1" x14ac:dyDescent="0.3">
      <c r="A7" s="3" t="s">
        <v>11</v>
      </c>
      <c r="B7" s="5" t="s">
        <v>3</v>
      </c>
      <c r="C7" s="3" t="s">
        <v>12</v>
      </c>
      <c r="D7" s="6">
        <v>41033</v>
      </c>
    </row>
    <row r="8" spans="1:13" ht="24.75" thickBot="1" x14ac:dyDescent="0.3">
      <c r="A8" s="3" t="s">
        <v>13</v>
      </c>
      <c r="B8" s="6">
        <v>44685</v>
      </c>
      <c r="C8" s="3" t="s">
        <v>14</v>
      </c>
      <c r="D8" s="5" t="s">
        <v>15</v>
      </c>
    </row>
    <row r="9" spans="1:13" ht="15.75" thickBot="1" x14ac:dyDescent="0.3">
      <c r="A9" s="3" t="s">
        <v>16</v>
      </c>
      <c r="B9" s="5" t="s">
        <v>17</v>
      </c>
      <c r="C9" s="3" t="s">
        <v>18</v>
      </c>
      <c r="D9" s="5" t="s">
        <v>19</v>
      </c>
    </row>
    <row r="10" spans="1:13" ht="15.75" thickBot="1" x14ac:dyDescent="0.3">
      <c r="A10" s="3" t="s">
        <v>20</v>
      </c>
      <c r="B10" s="5" t="s">
        <v>21</v>
      </c>
      <c r="C10" s="3" t="s">
        <v>22</v>
      </c>
      <c r="D10" s="5" t="s">
        <v>60</v>
      </c>
    </row>
    <row r="13" spans="1:13" ht="20.25" customHeight="1" x14ac:dyDescent="0.25">
      <c r="A13" s="9" t="s">
        <v>24</v>
      </c>
      <c r="B13" s="10" t="s">
        <v>62</v>
      </c>
      <c r="C13" s="11"/>
      <c r="D13" s="11"/>
      <c r="E13" s="11"/>
      <c r="F13" s="11"/>
    </row>
    <row r="14" spans="1:13" ht="20.25" customHeight="1" x14ac:dyDescent="0.25">
      <c r="A14" s="11" t="s">
        <v>25</v>
      </c>
      <c r="B14" s="36">
        <v>109.02</v>
      </c>
      <c r="C14" s="29"/>
      <c r="D14" s="11"/>
      <c r="E14" s="11"/>
      <c r="F14" s="11"/>
    </row>
    <row r="15" spans="1:13" ht="20.25" customHeight="1" x14ac:dyDescent="0.25">
      <c r="A15" s="11" t="s">
        <v>26</v>
      </c>
      <c r="B15" s="12">
        <v>2.58E-2</v>
      </c>
      <c r="C15" s="11"/>
      <c r="D15" s="11"/>
      <c r="E15" s="11"/>
      <c r="F15" s="11"/>
    </row>
    <row r="16" spans="1:13" ht="20.25" customHeight="1" x14ac:dyDescent="0.25">
      <c r="A16" s="11" t="s">
        <v>27</v>
      </c>
      <c r="B16" s="14">
        <v>100</v>
      </c>
      <c r="C16" s="11"/>
      <c r="D16" s="11"/>
      <c r="E16" s="11"/>
      <c r="F16" s="11"/>
    </row>
    <row r="17" spans="1:7" ht="20.25" customHeight="1" x14ac:dyDescent="0.25">
      <c r="A17" s="11" t="s">
        <v>28</v>
      </c>
      <c r="B17" s="35">
        <v>7.0000000000000007E-2</v>
      </c>
      <c r="C17" s="11"/>
      <c r="D17" s="11"/>
      <c r="E17" s="11"/>
      <c r="F17" s="11"/>
    </row>
    <row r="18" spans="1:7" ht="20.25" customHeight="1" x14ac:dyDescent="0.25">
      <c r="A18" s="11" t="s">
        <v>29</v>
      </c>
      <c r="B18" s="14">
        <f>+B17*B16</f>
        <v>7.0000000000000009</v>
      </c>
      <c r="C18" s="11"/>
      <c r="D18" s="11"/>
      <c r="E18" s="11"/>
      <c r="F18" s="11"/>
    </row>
    <row r="19" spans="1:7" ht="20.25" customHeight="1" x14ac:dyDescent="0.25">
      <c r="A19" s="11" t="s">
        <v>30</v>
      </c>
      <c r="B19" s="14" t="s">
        <v>31</v>
      </c>
      <c r="C19" s="11"/>
      <c r="D19" s="11"/>
      <c r="E19" s="11"/>
      <c r="F19" s="11"/>
    </row>
    <row r="20" spans="1:7" ht="20.25" customHeight="1" x14ac:dyDescent="0.25">
      <c r="A20" s="11" t="s">
        <v>32</v>
      </c>
      <c r="B20" s="19">
        <v>44685</v>
      </c>
      <c r="C20" s="11"/>
      <c r="D20" s="11"/>
      <c r="E20" s="11"/>
      <c r="F20" s="11"/>
    </row>
    <row r="21" spans="1:7" ht="20.25" customHeight="1" x14ac:dyDescent="0.25">
      <c r="A21" s="11" t="s">
        <v>33</v>
      </c>
      <c r="B21" s="19">
        <v>44046</v>
      </c>
      <c r="C21" s="11"/>
      <c r="D21" s="11"/>
      <c r="E21" s="11"/>
      <c r="F21" s="11"/>
    </row>
    <row r="22" spans="1:7" ht="20.25" customHeight="1" x14ac:dyDescent="0.25">
      <c r="A22" s="11"/>
      <c r="B22" s="11"/>
      <c r="C22" s="11"/>
      <c r="D22" s="11"/>
      <c r="E22" s="11"/>
      <c r="F22" s="11"/>
    </row>
    <row r="23" spans="1:7" ht="20.25" customHeight="1" x14ac:dyDescent="0.25">
      <c r="A23" s="11"/>
      <c r="B23" s="10" t="s">
        <v>34</v>
      </c>
      <c r="C23" s="10" t="s">
        <v>35</v>
      </c>
      <c r="D23" s="10" t="s">
        <v>36</v>
      </c>
      <c r="E23" s="10" t="s">
        <v>37</v>
      </c>
      <c r="F23" s="10" t="s">
        <v>38</v>
      </c>
    </row>
    <row r="24" spans="1:7" ht="20.25" customHeight="1" x14ac:dyDescent="0.25">
      <c r="A24" s="11" t="s">
        <v>39</v>
      </c>
      <c r="B24" s="19">
        <v>44320</v>
      </c>
      <c r="C24" s="14">
        <f>+B24-$B$21</f>
        <v>274</v>
      </c>
      <c r="D24" s="14">
        <f>+C24/365</f>
        <v>0.75068493150684934</v>
      </c>
      <c r="E24" s="14">
        <f>+$B$18</f>
        <v>7.0000000000000009</v>
      </c>
      <c r="F24" s="14">
        <f>+E24/(1+$B$15)^D24</f>
        <v>6.8674173567805754</v>
      </c>
    </row>
    <row r="25" spans="1:7" ht="20.25" customHeight="1" x14ac:dyDescent="0.25">
      <c r="A25" s="11" t="s">
        <v>32</v>
      </c>
      <c r="B25" s="19">
        <v>44685</v>
      </c>
      <c r="C25" s="14">
        <f t="shared" ref="C25" si="0">+B25-$B$21</f>
        <v>639</v>
      </c>
      <c r="D25" s="14">
        <f>+C25/365</f>
        <v>1.7506849315068493</v>
      </c>
      <c r="E25" s="14">
        <f>+$B$18+B16</f>
        <v>107</v>
      </c>
      <c r="F25" s="14">
        <f>+E25/(1+$B$15)^D25</f>
        <v>102.33318346315369</v>
      </c>
    </row>
    <row r="26" spans="1:7" ht="20.25" customHeight="1" x14ac:dyDescent="0.25">
      <c r="A26" s="11"/>
      <c r="B26" s="14"/>
      <c r="C26" s="14"/>
      <c r="D26" s="14"/>
      <c r="E26" s="10" t="s">
        <v>25</v>
      </c>
      <c r="F26" s="37">
        <f>SUM(F24:F25)</f>
        <v>109.20060081993427</v>
      </c>
    </row>
    <row r="27" spans="1:7" ht="20.25" customHeight="1" x14ac:dyDescent="0.25"/>
    <row r="28" spans="1:7" ht="20.25" customHeight="1" x14ac:dyDescent="0.25">
      <c r="E28" s="10" t="s">
        <v>40</v>
      </c>
      <c r="F28" s="37">
        <f>+PRICE(B21,B20,B17,B15,B16,1,1)</f>
        <v>107.45539534048221</v>
      </c>
      <c r="G28" s="48"/>
    </row>
    <row r="29" spans="1:7" ht="20.25" customHeight="1" x14ac:dyDescent="0.25">
      <c r="E29" s="47" t="s">
        <v>41</v>
      </c>
      <c r="F29" s="47"/>
    </row>
    <row r="30" spans="1:7" ht="20.25" customHeight="1" x14ac:dyDescent="0.25">
      <c r="E30" s="11" t="s">
        <v>42</v>
      </c>
      <c r="F30" s="19">
        <v>43955</v>
      </c>
    </row>
    <row r="31" spans="1:7" ht="20.25" customHeight="1" x14ac:dyDescent="0.25">
      <c r="E31" s="11" t="s">
        <v>33</v>
      </c>
      <c r="F31" s="19">
        <f>+B21</f>
        <v>44046</v>
      </c>
    </row>
    <row r="32" spans="1:7" ht="20.25" customHeight="1" x14ac:dyDescent="0.25">
      <c r="E32" s="11" t="s">
        <v>43</v>
      </c>
      <c r="F32" s="14">
        <v>365</v>
      </c>
      <c r="G32" s="48"/>
    </row>
    <row r="33" spans="1:7" ht="20.25" customHeight="1" x14ac:dyDescent="0.25">
      <c r="E33" s="11" t="s">
        <v>44</v>
      </c>
      <c r="F33" s="14">
        <f>+F31-F30</f>
        <v>91</v>
      </c>
      <c r="G33" s="49"/>
    </row>
    <row r="34" spans="1:7" ht="20.25" customHeight="1" x14ac:dyDescent="0.25">
      <c r="E34" s="10" t="s">
        <v>41</v>
      </c>
      <c r="F34" s="10">
        <f>+B18*F33/F32</f>
        <v>1.7452054794520551</v>
      </c>
    </row>
    <row r="35" spans="1:7" ht="20.25" customHeight="1" x14ac:dyDescent="0.25">
      <c r="E35" s="10" t="s">
        <v>25</v>
      </c>
      <c r="F35" s="16">
        <f>+F34+F28</f>
        <v>109.20060081993427</v>
      </c>
    </row>
    <row r="38" spans="1:7" x14ac:dyDescent="0.25">
      <c r="A38" s="11" t="s">
        <v>26</v>
      </c>
      <c r="B38" s="12">
        <v>2.6800000000000001E-2</v>
      </c>
    </row>
    <row r="39" spans="1:7" x14ac:dyDescent="0.25">
      <c r="A39" s="11" t="s">
        <v>25</v>
      </c>
      <c r="B39" s="36">
        <v>109.0211661090471</v>
      </c>
    </row>
    <row r="40" spans="1:7" x14ac:dyDescent="0.25">
      <c r="A40" s="11" t="s">
        <v>27</v>
      </c>
      <c r="B40" s="41">
        <v>3000000000</v>
      </c>
    </row>
    <row r="41" spans="1:7" x14ac:dyDescent="0.25">
      <c r="A41" s="11" t="s">
        <v>74</v>
      </c>
      <c r="B41" s="41">
        <f>+B40*B39/100</f>
        <v>3270634983.2714128</v>
      </c>
    </row>
    <row r="43" spans="1:7" x14ac:dyDescent="0.25">
      <c r="A43" s="11" t="s">
        <v>26</v>
      </c>
      <c r="B43" s="12">
        <f>+B38+0.1%</f>
        <v>2.7800000000000002E-2</v>
      </c>
      <c r="C43" s="11" t="s">
        <v>75</v>
      </c>
    </row>
    <row r="44" spans="1:7" x14ac:dyDescent="0.25">
      <c r="A44" s="11" t="s">
        <v>25</v>
      </c>
      <c r="B44" s="36">
        <v>108.84220656147559</v>
      </c>
    </row>
    <row r="45" spans="1:7" x14ac:dyDescent="0.25">
      <c r="A45" s="11" t="s">
        <v>77</v>
      </c>
      <c r="B45" s="42">
        <f>+B44/B39-1</f>
        <v>-1.6415119555087676E-3</v>
      </c>
    </row>
    <row r="46" spans="1:7" x14ac:dyDescent="0.25">
      <c r="A46" s="11" t="s">
        <v>27</v>
      </c>
      <c r="B46" s="41">
        <v>3000000000</v>
      </c>
    </row>
    <row r="47" spans="1:7" x14ac:dyDescent="0.25">
      <c r="A47" s="11" t="s">
        <v>74</v>
      </c>
      <c r="B47" s="41">
        <f>+B46*B44/100</f>
        <v>3265266196.8442674</v>
      </c>
    </row>
    <row r="49" spans="1:3" x14ac:dyDescent="0.25">
      <c r="A49" s="11" t="s">
        <v>26</v>
      </c>
      <c r="B49" s="12">
        <f>+B38-0.1%</f>
        <v>2.58E-2</v>
      </c>
      <c r="C49" s="11" t="s">
        <v>76</v>
      </c>
    </row>
    <row r="50" spans="1:3" x14ac:dyDescent="0.25">
      <c r="A50" s="11" t="s">
        <v>25</v>
      </c>
      <c r="B50" s="36">
        <v>109.20060081993427</v>
      </c>
    </row>
    <row r="51" spans="1:3" x14ac:dyDescent="0.25">
      <c r="A51" s="11" t="s">
        <v>77</v>
      </c>
      <c r="B51" s="42">
        <f>+B50/B39-1</f>
        <v>1.6458704056392381E-3</v>
      </c>
    </row>
    <row r="52" spans="1:3" x14ac:dyDescent="0.25">
      <c r="A52" s="11" t="s">
        <v>27</v>
      </c>
      <c r="B52" s="41">
        <v>3000000000</v>
      </c>
    </row>
    <row r="53" spans="1:3" x14ac:dyDescent="0.25">
      <c r="A53" s="11" t="s">
        <v>74</v>
      </c>
      <c r="B53" s="41">
        <f>+B52*B50/100</f>
        <v>3276018024.5980282</v>
      </c>
    </row>
  </sheetData>
  <mergeCells count="1">
    <mergeCell ref="E29:F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4507D-7E77-45FC-B87D-25631FE7E713}">
  <dimension ref="A1:M42"/>
  <sheetViews>
    <sheetView showGridLines="0" zoomScale="175" zoomScaleNormal="175" workbookViewId="0">
      <selection activeCell="B13" sqref="B13"/>
    </sheetView>
  </sheetViews>
  <sheetFormatPr baseColWidth="10" defaultRowHeight="15" x14ac:dyDescent="0.25"/>
  <cols>
    <col min="1" max="1" width="16.140625" customWidth="1"/>
    <col min="2" max="2" width="16.42578125" customWidth="1"/>
    <col min="3" max="5" width="20.5703125" customWidth="1"/>
    <col min="6" max="6" width="28.5703125" customWidth="1"/>
  </cols>
  <sheetData>
    <row r="1" spans="1:13" ht="15.75" thickBot="1" x14ac:dyDescent="0.3">
      <c r="A1" t="s">
        <v>68</v>
      </c>
    </row>
    <row r="2" spans="1:13" ht="15.75" thickBot="1" x14ac:dyDescent="0.3">
      <c r="A2" s="1" t="s">
        <v>48</v>
      </c>
      <c r="B2" s="2" t="s">
        <v>49</v>
      </c>
      <c r="C2" s="2" t="s">
        <v>50</v>
      </c>
      <c r="D2" s="2" t="s">
        <v>0</v>
      </c>
      <c r="E2" s="2" t="s">
        <v>1</v>
      </c>
      <c r="F2" s="2" t="s">
        <v>51</v>
      </c>
      <c r="G2" s="2" t="s">
        <v>52</v>
      </c>
      <c r="H2" s="2" t="s">
        <v>53</v>
      </c>
      <c r="I2" s="2" t="s">
        <v>54</v>
      </c>
      <c r="J2" s="2" t="s">
        <v>55</v>
      </c>
      <c r="K2" s="2" t="s">
        <v>56</v>
      </c>
      <c r="L2" s="2" t="s">
        <v>57</v>
      </c>
      <c r="M2" s="2" t="s">
        <v>58</v>
      </c>
    </row>
    <row r="3" spans="1:13" ht="15.75" thickBot="1" x14ac:dyDescent="0.3">
      <c r="A3" s="31">
        <v>0.38108796296296293</v>
      </c>
      <c r="B3" s="32">
        <v>122.91800000000001</v>
      </c>
      <c r="C3" s="32" t="s">
        <v>67</v>
      </c>
      <c r="D3" s="33">
        <v>1000000000</v>
      </c>
      <c r="E3" s="33">
        <v>1229184000</v>
      </c>
      <c r="F3" s="32" t="s">
        <v>65</v>
      </c>
      <c r="G3" s="32" t="s">
        <v>59</v>
      </c>
      <c r="H3" s="32" t="s">
        <v>47</v>
      </c>
      <c r="I3" s="32" t="s">
        <v>15</v>
      </c>
      <c r="J3" s="34">
        <v>40781</v>
      </c>
      <c r="K3" s="34">
        <v>46260</v>
      </c>
      <c r="L3" s="32" t="s">
        <v>69</v>
      </c>
      <c r="M3" s="32" t="s">
        <v>61</v>
      </c>
    </row>
    <row r="4" spans="1:13" ht="15.75" thickBot="1" x14ac:dyDescent="0.3"/>
    <row r="5" spans="1:13" ht="15.75" thickBot="1" x14ac:dyDescent="0.3">
      <c r="A5" s="3" t="s">
        <v>4</v>
      </c>
      <c r="B5" s="4" t="s">
        <v>45</v>
      </c>
      <c r="C5" s="3" t="s">
        <v>5</v>
      </c>
      <c r="D5" s="3"/>
      <c r="E5" s="5" t="s">
        <v>6</v>
      </c>
      <c r="F5" s="27"/>
    </row>
    <row r="6" spans="1:13" ht="15.75" thickBot="1" x14ac:dyDescent="0.3">
      <c r="A6" s="3" t="s">
        <v>7</v>
      </c>
      <c r="B6" s="5" t="s">
        <v>8</v>
      </c>
      <c r="C6" s="3" t="s">
        <v>9</v>
      </c>
      <c r="D6" s="3"/>
      <c r="E6" s="5" t="s">
        <v>46</v>
      </c>
    </row>
    <row r="7" spans="1:13" ht="15.75" thickBot="1" x14ac:dyDescent="0.3">
      <c r="A7" s="3" t="s">
        <v>11</v>
      </c>
      <c r="B7" s="5" t="s">
        <v>3</v>
      </c>
      <c r="C7" s="3" t="s">
        <v>12</v>
      </c>
      <c r="D7" s="3"/>
      <c r="E7" s="6">
        <v>40781</v>
      </c>
    </row>
    <row r="8" spans="1:13" ht="24.75" thickBot="1" x14ac:dyDescent="0.3">
      <c r="A8" s="3" t="s">
        <v>13</v>
      </c>
      <c r="B8" s="6">
        <v>46260</v>
      </c>
      <c r="C8" s="3" t="s">
        <v>14</v>
      </c>
      <c r="D8" s="3"/>
      <c r="E8" s="5" t="s">
        <v>15</v>
      </c>
    </row>
    <row r="9" spans="1:13" ht="15.75" thickBot="1" x14ac:dyDescent="0.3">
      <c r="A9" s="3" t="s">
        <v>16</v>
      </c>
      <c r="B9" s="5" t="s">
        <v>17</v>
      </c>
      <c r="C9" s="3" t="s">
        <v>18</v>
      </c>
      <c r="D9" s="3"/>
      <c r="E9" s="5" t="s">
        <v>19</v>
      </c>
    </row>
    <row r="10" spans="1:13" ht="24.75" thickBot="1" x14ac:dyDescent="0.3">
      <c r="A10" s="3" t="s">
        <v>20</v>
      </c>
      <c r="B10" s="5" t="s">
        <v>21</v>
      </c>
      <c r="C10" s="3" t="s">
        <v>22</v>
      </c>
      <c r="D10" s="3"/>
      <c r="E10" s="5" t="s">
        <v>47</v>
      </c>
    </row>
    <row r="13" spans="1:13" ht="17.25" customHeight="1" x14ac:dyDescent="0.25">
      <c r="A13" s="9" t="s">
        <v>24</v>
      </c>
      <c r="B13" s="10" t="s">
        <v>45</v>
      </c>
      <c r="C13" s="11"/>
      <c r="D13" s="11"/>
      <c r="E13" s="11"/>
      <c r="F13" s="11"/>
    </row>
    <row r="14" spans="1:13" ht="17.25" customHeight="1" x14ac:dyDescent="0.25">
      <c r="A14" s="11" t="s">
        <v>25</v>
      </c>
      <c r="B14" s="22">
        <v>122.91800000000001</v>
      </c>
      <c r="C14" s="29"/>
      <c r="D14" s="11"/>
      <c r="E14" s="11"/>
      <c r="F14" s="11"/>
    </row>
    <row r="15" spans="1:13" ht="17.25" customHeight="1" x14ac:dyDescent="0.25">
      <c r="A15" s="11" t="s">
        <v>26</v>
      </c>
      <c r="B15" s="24">
        <v>4.4499999999999998E-2</v>
      </c>
      <c r="C15" s="11"/>
      <c r="D15" s="11"/>
      <c r="E15" s="11"/>
      <c r="F15" s="11"/>
    </row>
    <row r="16" spans="1:13" ht="17.25" customHeight="1" x14ac:dyDescent="0.25">
      <c r="A16" s="11" t="s">
        <v>27</v>
      </c>
      <c r="B16" s="23">
        <v>100</v>
      </c>
      <c r="C16" s="11"/>
      <c r="D16" s="11"/>
      <c r="E16" s="11"/>
      <c r="F16" s="11"/>
    </row>
    <row r="17" spans="1:6" ht="17.25" customHeight="1" x14ac:dyDescent="0.25">
      <c r="A17" s="11" t="s">
        <v>28</v>
      </c>
      <c r="B17" s="30">
        <v>7.4999999999999997E-2</v>
      </c>
      <c r="C17" s="11"/>
      <c r="D17" s="11"/>
      <c r="E17" s="11"/>
      <c r="F17" s="11"/>
    </row>
    <row r="18" spans="1:6" ht="17.25" customHeight="1" x14ac:dyDescent="0.25">
      <c r="A18" s="11" t="s">
        <v>29</v>
      </c>
      <c r="B18" s="23">
        <f>+B17*B16</f>
        <v>7.5</v>
      </c>
      <c r="C18" s="11"/>
      <c r="D18" s="11"/>
      <c r="E18" s="11"/>
      <c r="F18" s="11"/>
    </row>
    <row r="19" spans="1:6" ht="17.25" customHeight="1" x14ac:dyDescent="0.25">
      <c r="A19" s="11" t="s">
        <v>30</v>
      </c>
      <c r="B19" s="23" t="s">
        <v>31</v>
      </c>
      <c r="C19" s="11"/>
      <c r="D19" s="11"/>
      <c r="E19" s="11"/>
      <c r="F19" s="11"/>
    </row>
    <row r="20" spans="1:6" ht="17.25" customHeight="1" x14ac:dyDescent="0.25">
      <c r="A20" s="11" t="s">
        <v>32</v>
      </c>
      <c r="B20" s="25">
        <v>46260</v>
      </c>
      <c r="C20" s="11"/>
      <c r="D20" s="11"/>
      <c r="E20" s="11"/>
      <c r="F20" s="11"/>
    </row>
    <row r="21" spans="1:6" ht="17.25" customHeight="1" x14ac:dyDescent="0.25">
      <c r="A21" s="11" t="s">
        <v>33</v>
      </c>
      <c r="B21" s="25">
        <v>44046</v>
      </c>
      <c r="C21" s="11"/>
      <c r="D21" s="11"/>
      <c r="E21" s="11"/>
      <c r="F21" s="11"/>
    </row>
    <row r="22" spans="1:6" ht="17.25" customHeight="1" x14ac:dyDescent="0.25">
      <c r="A22" s="11"/>
      <c r="B22" s="11"/>
      <c r="C22" s="11"/>
      <c r="D22" s="11"/>
      <c r="E22" s="11"/>
      <c r="F22" s="11"/>
    </row>
    <row r="23" spans="1:6" ht="17.25" customHeight="1" x14ac:dyDescent="0.25">
      <c r="A23" s="11"/>
      <c r="B23" s="10" t="s">
        <v>34</v>
      </c>
      <c r="C23" s="10" t="s">
        <v>35</v>
      </c>
      <c r="D23" s="10" t="s">
        <v>36</v>
      </c>
      <c r="E23" s="10" t="s">
        <v>37</v>
      </c>
      <c r="F23" s="10" t="s">
        <v>38</v>
      </c>
    </row>
    <row r="24" spans="1:6" ht="17.25" customHeight="1" x14ac:dyDescent="0.25">
      <c r="A24" s="11" t="s">
        <v>39</v>
      </c>
      <c r="B24" s="19">
        <v>44069</v>
      </c>
      <c r="C24" s="14">
        <f>+B24-$B$21</f>
        <v>23</v>
      </c>
      <c r="D24" s="14">
        <f>+C24/365</f>
        <v>6.3013698630136991E-2</v>
      </c>
      <c r="E24" s="14">
        <f>+$B$18</f>
        <v>7.5</v>
      </c>
      <c r="F24" s="14">
        <f>+E24/(1+$B$15)^D24</f>
        <v>7.4794518790553894</v>
      </c>
    </row>
    <row r="25" spans="1:6" ht="17.25" customHeight="1" x14ac:dyDescent="0.25">
      <c r="A25" s="11"/>
      <c r="B25" s="19">
        <v>44434</v>
      </c>
      <c r="C25" s="14">
        <f>+B25-$B$21</f>
        <v>388</v>
      </c>
      <c r="D25" s="14">
        <f t="shared" ref="D25:D30" si="0">+C25/365</f>
        <v>1.0630136986301371</v>
      </c>
      <c r="E25" s="14">
        <f t="shared" ref="E25:E29" si="1">+$B$18</f>
        <v>7.5</v>
      </c>
      <c r="F25" s="14">
        <f t="shared" ref="F25:F30" si="2">+E25/(1+$B$15)^D25</f>
        <v>7.1607964375829489</v>
      </c>
    </row>
    <row r="26" spans="1:6" ht="17.25" customHeight="1" x14ac:dyDescent="0.25">
      <c r="A26" s="11"/>
      <c r="B26" s="19">
        <v>44799</v>
      </c>
      <c r="C26" s="14">
        <f>+B26-$B$21</f>
        <v>753</v>
      </c>
      <c r="D26" s="14">
        <f t="shared" si="0"/>
        <v>2.0630136986301371</v>
      </c>
      <c r="E26" s="14">
        <f t="shared" si="1"/>
        <v>7.5</v>
      </c>
      <c r="F26" s="14">
        <f t="shared" si="2"/>
        <v>6.8557170297586874</v>
      </c>
    </row>
    <row r="27" spans="1:6" ht="17.25" customHeight="1" x14ac:dyDescent="0.25">
      <c r="A27" s="11"/>
      <c r="B27" s="19">
        <v>45164</v>
      </c>
      <c r="C27" s="14">
        <f>+B27-$B$21</f>
        <v>1118</v>
      </c>
      <c r="D27" s="14">
        <f t="shared" si="0"/>
        <v>3.0630136986301371</v>
      </c>
      <c r="E27" s="14">
        <f t="shared" si="1"/>
        <v>7.5</v>
      </c>
      <c r="F27" s="14">
        <f t="shared" si="2"/>
        <v>6.5636352606593471</v>
      </c>
    </row>
    <row r="28" spans="1:6" ht="17.25" customHeight="1" x14ac:dyDescent="0.25">
      <c r="A28" s="40" t="s">
        <v>73</v>
      </c>
      <c r="B28" s="38">
        <v>45530</v>
      </c>
      <c r="C28" s="39">
        <f>+B28-$B$21-1</f>
        <v>1483</v>
      </c>
      <c r="D28" s="14">
        <f t="shared" si="0"/>
        <v>4.0630136986301366</v>
      </c>
      <c r="E28" s="14">
        <f t="shared" si="1"/>
        <v>7.5</v>
      </c>
      <c r="F28" s="14">
        <f t="shared" si="2"/>
        <v>6.2839973773665356</v>
      </c>
    </row>
    <row r="29" spans="1:6" ht="17.25" customHeight="1" x14ac:dyDescent="0.25">
      <c r="A29" s="11"/>
      <c r="B29" s="19">
        <v>45895</v>
      </c>
      <c r="C29" s="14">
        <f>+B29-$B$21-1</f>
        <v>1848</v>
      </c>
      <c r="D29" s="14">
        <f t="shared" si="0"/>
        <v>5.0630136986301366</v>
      </c>
      <c r="E29" s="14">
        <f t="shared" si="1"/>
        <v>7.5</v>
      </c>
      <c r="F29" s="14">
        <f t="shared" si="2"/>
        <v>6.0162732191158792</v>
      </c>
    </row>
    <row r="30" spans="1:6" ht="17.25" customHeight="1" x14ac:dyDescent="0.25">
      <c r="A30" s="11" t="s">
        <v>32</v>
      </c>
      <c r="B30" s="19">
        <v>46260</v>
      </c>
      <c r="C30" s="14">
        <f>+B30-$B$21-1</f>
        <v>2213</v>
      </c>
      <c r="D30" s="14">
        <f t="shared" si="0"/>
        <v>6.0630136986301366</v>
      </c>
      <c r="E30" s="14">
        <f>+$B$18+B16</f>
        <v>107.5</v>
      </c>
      <c r="F30" s="14">
        <f t="shared" si="2"/>
        <v>82.55935804116254</v>
      </c>
    </row>
    <row r="31" spans="1:6" ht="17.25" customHeight="1" x14ac:dyDescent="0.25">
      <c r="A31" s="11"/>
      <c r="B31" s="14"/>
      <c r="C31" s="14"/>
      <c r="D31" s="14"/>
      <c r="E31" s="10" t="s">
        <v>25</v>
      </c>
      <c r="F31" s="16">
        <f>SUM(F24:F30)</f>
        <v>122.91922924470133</v>
      </c>
    </row>
    <row r="32" spans="1:6" ht="17.25" customHeight="1" x14ac:dyDescent="0.25">
      <c r="A32" s="11"/>
      <c r="B32" s="11"/>
      <c r="C32" s="11"/>
      <c r="D32" s="11"/>
      <c r="E32" s="10"/>
      <c r="F32" s="14"/>
    </row>
    <row r="33" spans="1:6" ht="17.25" customHeight="1" x14ac:dyDescent="0.25">
      <c r="A33" s="11"/>
      <c r="B33" s="11"/>
      <c r="C33" s="11"/>
      <c r="D33" s="11"/>
      <c r="E33" s="10" t="s">
        <v>40</v>
      </c>
      <c r="F33" s="16">
        <f>+PRICE(B21,B20,B17,B15,B16,1,1)</f>
        <v>115.89146211718756</v>
      </c>
    </row>
    <row r="34" spans="1:6" ht="17.25" customHeight="1" x14ac:dyDescent="0.25">
      <c r="A34" s="11"/>
      <c r="B34" s="11"/>
      <c r="C34" s="11"/>
      <c r="D34" s="11"/>
      <c r="E34" s="47" t="s">
        <v>41</v>
      </c>
      <c r="F34" s="47"/>
    </row>
    <row r="35" spans="1:6" ht="17.25" customHeight="1" x14ac:dyDescent="0.25">
      <c r="A35" s="11"/>
      <c r="B35" s="11"/>
      <c r="C35" s="11"/>
      <c r="D35" s="11"/>
      <c r="E35" s="11" t="s">
        <v>42</v>
      </c>
      <c r="F35" s="19">
        <v>43703</v>
      </c>
    </row>
    <row r="36" spans="1:6" ht="17.25" customHeight="1" x14ac:dyDescent="0.25">
      <c r="A36" s="11"/>
      <c r="B36" s="11"/>
      <c r="C36" s="11"/>
      <c r="D36" s="11"/>
      <c r="E36" s="11" t="s">
        <v>33</v>
      </c>
      <c r="F36" s="19">
        <f>+B21</f>
        <v>44046</v>
      </c>
    </row>
    <row r="37" spans="1:6" ht="17.25" customHeight="1" x14ac:dyDescent="0.25">
      <c r="A37" s="11"/>
      <c r="B37" s="11"/>
      <c r="C37" s="11"/>
      <c r="D37" s="11"/>
      <c r="E37" s="11" t="s">
        <v>43</v>
      </c>
      <c r="F37" s="14">
        <v>365</v>
      </c>
    </row>
    <row r="38" spans="1:6" ht="17.25" customHeight="1" x14ac:dyDescent="0.25">
      <c r="A38" s="11"/>
      <c r="B38" s="11"/>
      <c r="C38" s="11"/>
      <c r="D38" s="11"/>
      <c r="E38" s="11" t="s">
        <v>44</v>
      </c>
      <c r="F38" s="14">
        <f>+F36-F35-1</f>
        <v>342</v>
      </c>
    </row>
    <row r="39" spans="1:6" ht="17.25" customHeight="1" x14ac:dyDescent="0.25">
      <c r="A39" s="11"/>
      <c r="B39" s="11"/>
      <c r="C39" s="11"/>
      <c r="D39" s="11"/>
      <c r="E39" s="10" t="s">
        <v>41</v>
      </c>
      <c r="F39" s="10">
        <f>+B18*F38/F37</f>
        <v>7.0273972602739727</v>
      </c>
    </row>
    <row r="40" spans="1:6" ht="17.25" customHeight="1" x14ac:dyDescent="0.25">
      <c r="A40" s="11"/>
      <c r="B40" s="11"/>
      <c r="C40" s="11"/>
      <c r="D40" s="11"/>
      <c r="E40" s="10" t="s">
        <v>25</v>
      </c>
      <c r="F40" s="16">
        <f>+F39+F33</f>
        <v>122.91885937746153</v>
      </c>
    </row>
    <row r="41" spans="1:6" x14ac:dyDescent="0.25">
      <c r="F41" s="28"/>
    </row>
    <row r="42" spans="1:6" x14ac:dyDescent="0.25">
      <c r="F42" s="28"/>
    </row>
  </sheetData>
  <mergeCells count="1">
    <mergeCell ref="E34:F3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BB905-53A1-429B-94DF-E59BDBFFB147}">
  <dimension ref="A1:M54"/>
  <sheetViews>
    <sheetView showGridLines="0" zoomScale="175" zoomScaleNormal="175" workbookViewId="0">
      <selection activeCell="B12" sqref="B12"/>
    </sheetView>
  </sheetViews>
  <sheetFormatPr baseColWidth="10" defaultRowHeight="15" x14ac:dyDescent="0.25"/>
  <cols>
    <col min="1" max="1" width="16.7109375" customWidth="1"/>
    <col min="2" max="4" width="17" customWidth="1"/>
    <col min="5" max="5" width="18.42578125" bestFit="1" customWidth="1"/>
    <col min="6" max="6" width="18" customWidth="1"/>
    <col min="9" max="9" width="11.85546875" bestFit="1" customWidth="1"/>
  </cols>
  <sheetData>
    <row r="1" spans="1:13" ht="15.75" thickBot="1" x14ac:dyDescent="0.3">
      <c r="A1" s="45" t="s">
        <v>71</v>
      </c>
      <c r="B1" s="46"/>
      <c r="C1" s="46"/>
      <c r="D1" s="46"/>
      <c r="E1" s="46"/>
      <c r="F1" s="46"/>
    </row>
    <row r="2" spans="1:13" ht="15.75" thickBot="1" x14ac:dyDescent="0.3">
      <c r="A2" s="1" t="s">
        <v>48</v>
      </c>
      <c r="B2" s="2" t="s">
        <v>49</v>
      </c>
      <c r="C2" s="2" t="s">
        <v>50</v>
      </c>
      <c r="D2" s="2" t="s">
        <v>0</v>
      </c>
      <c r="E2" s="2" t="s">
        <v>1</v>
      </c>
      <c r="F2" s="2" t="s">
        <v>51</v>
      </c>
      <c r="G2" s="2" t="s">
        <v>52</v>
      </c>
      <c r="H2" s="2" t="s">
        <v>53</v>
      </c>
      <c r="I2" s="2" t="s">
        <v>54</v>
      </c>
      <c r="J2" s="2" t="s">
        <v>55</v>
      </c>
      <c r="K2" s="2" t="s">
        <v>56</v>
      </c>
      <c r="L2" s="2" t="s">
        <v>57</v>
      </c>
      <c r="M2" s="2" t="s">
        <v>58</v>
      </c>
    </row>
    <row r="3" spans="1:13" ht="15.75" thickBot="1" x14ac:dyDescent="0.3">
      <c r="A3" s="31">
        <v>0.42237268518518517</v>
      </c>
      <c r="B3" s="32">
        <v>111.76600000000001</v>
      </c>
      <c r="C3" s="32" t="s">
        <v>72</v>
      </c>
      <c r="D3" s="33">
        <v>500000000</v>
      </c>
      <c r="E3" s="33">
        <v>558832000</v>
      </c>
      <c r="F3" s="32" t="s">
        <v>65</v>
      </c>
      <c r="G3" s="32" t="s">
        <v>59</v>
      </c>
      <c r="H3" s="32" t="s">
        <v>23</v>
      </c>
      <c r="I3" s="32" t="s">
        <v>15</v>
      </c>
      <c r="J3" s="34">
        <v>43391</v>
      </c>
      <c r="K3" s="34">
        <v>49235</v>
      </c>
      <c r="L3" s="32" t="s">
        <v>69</v>
      </c>
      <c r="M3" s="32" t="s">
        <v>61</v>
      </c>
    </row>
    <row r="4" spans="1:13" ht="15.75" thickBot="1" x14ac:dyDescent="0.3"/>
    <row r="5" spans="1:13" ht="24.75" thickBot="1" x14ac:dyDescent="0.3">
      <c r="A5" s="3" t="s">
        <v>4</v>
      </c>
      <c r="B5" s="4" t="s">
        <v>2</v>
      </c>
      <c r="C5" s="3" t="s">
        <v>5</v>
      </c>
      <c r="D5" s="5" t="s">
        <v>6</v>
      </c>
    </row>
    <row r="6" spans="1:13" ht="15.75" thickBot="1" x14ac:dyDescent="0.3">
      <c r="A6" s="3" t="s">
        <v>7</v>
      </c>
      <c r="B6" s="5" t="s">
        <v>8</v>
      </c>
      <c r="C6" s="3" t="s">
        <v>9</v>
      </c>
      <c r="D6" s="5" t="s">
        <v>10</v>
      </c>
    </row>
    <row r="7" spans="1:13" ht="15.75" thickBot="1" x14ac:dyDescent="0.3">
      <c r="A7" s="3" t="s">
        <v>11</v>
      </c>
      <c r="B7" s="5" t="s">
        <v>3</v>
      </c>
      <c r="C7" s="3" t="s">
        <v>12</v>
      </c>
      <c r="D7" s="6">
        <v>43391</v>
      </c>
    </row>
    <row r="8" spans="1:13" ht="15.75" thickBot="1" x14ac:dyDescent="0.3">
      <c r="A8" s="3" t="s">
        <v>13</v>
      </c>
      <c r="B8" s="6">
        <v>49235</v>
      </c>
      <c r="C8" s="3" t="s">
        <v>14</v>
      </c>
      <c r="D8" s="5" t="s">
        <v>15</v>
      </c>
    </row>
    <row r="9" spans="1:13" ht="15.75" thickBot="1" x14ac:dyDescent="0.3">
      <c r="A9" s="3" t="s">
        <v>16</v>
      </c>
      <c r="B9" s="5" t="s">
        <v>17</v>
      </c>
      <c r="C9" s="3" t="s">
        <v>18</v>
      </c>
      <c r="D9" s="5" t="s">
        <v>19</v>
      </c>
    </row>
    <row r="10" spans="1:13" ht="24.75" thickBot="1" x14ac:dyDescent="0.3">
      <c r="A10" s="3" t="s">
        <v>20</v>
      </c>
      <c r="B10" s="5" t="s">
        <v>21</v>
      </c>
      <c r="C10" s="3" t="s">
        <v>22</v>
      </c>
      <c r="D10" s="5" t="s">
        <v>23</v>
      </c>
    </row>
    <row r="12" spans="1:13" ht="18.75" customHeight="1" x14ac:dyDescent="0.25">
      <c r="A12" s="9" t="s">
        <v>24</v>
      </c>
      <c r="B12" s="10" t="s">
        <v>2</v>
      </c>
      <c r="C12" s="11"/>
      <c r="D12" s="11"/>
      <c r="E12" s="11"/>
      <c r="F12" s="11"/>
      <c r="G12" s="11"/>
      <c r="H12" s="11"/>
      <c r="I12" s="11"/>
    </row>
    <row r="13" spans="1:13" ht="18.75" customHeight="1" x14ac:dyDescent="0.25">
      <c r="A13" s="11" t="s">
        <v>25</v>
      </c>
      <c r="B13" s="22">
        <v>111.76600000000001</v>
      </c>
      <c r="C13" s="11"/>
      <c r="D13" s="11"/>
      <c r="E13" s="11"/>
      <c r="F13" s="11"/>
      <c r="G13" s="11"/>
      <c r="H13" s="11"/>
      <c r="I13" s="11"/>
    </row>
    <row r="14" spans="1:13" ht="18.75" customHeight="1" x14ac:dyDescent="0.25">
      <c r="A14" s="11" t="s">
        <v>26</v>
      </c>
      <c r="B14" s="12">
        <v>6.5799999999999997E-2</v>
      </c>
      <c r="C14" s="11"/>
      <c r="D14" s="11"/>
      <c r="E14" s="11"/>
      <c r="F14" s="11"/>
      <c r="G14" s="11"/>
      <c r="H14" s="11"/>
      <c r="I14" s="11"/>
    </row>
    <row r="15" spans="1:13" ht="18.75" customHeight="1" x14ac:dyDescent="0.25">
      <c r="A15" s="11" t="s">
        <v>27</v>
      </c>
      <c r="B15" s="23">
        <v>100</v>
      </c>
      <c r="C15" s="11"/>
      <c r="D15" s="11"/>
      <c r="E15" s="11"/>
      <c r="F15" s="11"/>
      <c r="G15" s="11"/>
      <c r="H15" s="11"/>
      <c r="I15" s="11"/>
    </row>
    <row r="16" spans="1:13" ht="18.75" customHeight="1" x14ac:dyDescent="0.25">
      <c r="A16" s="11" t="s">
        <v>28</v>
      </c>
      <c r="B16" s="24">
        <v>7.2499999999999995E-2</v>
      </c>
      <c r="C16" s="11"/>
      <c r="D16" s="11"/>
      <c r="E16" s="11"/>
      <c r="F16" s="11"/>
      <c r="G16" s="11"/>
      <c r="H16" s="11"/>
      <c r="I16" s="11"/>
    </row>
    <row r="17" spans="1:9" ht="18.75" customHeight="1" x14ac:dyDescent="0.25">
      <c r="A17" s="11" t="s">
        <v>29</v>
      </c>
      <c r="B17" s="23">
        <f>+B16*B15</f>
        <v>7.2499999999999991</v>
      </c>
      <c r="C17" s="11"/>
      <c r="D17" s="11"/>
      <c r="E17" s="11"/>
      <c r="F17" s="11"/>
      <c r="G17" s="11"/>
      <c r="H17" s="11"/>
      <c r="I17" s="11"/>
    </row>
    <row r="18" spans="1:9" ht="18.75" customHeight="1" x14ac:dyDescent="0.25">
      <c r="A18" s="11" t="s">
        <v>30</v>
      </c>
      <c r="B18" s="23" t="s">
        <v>31</v>
      </c>
      <c r="C18" s="11"/>
      <c r="D18" s="26"/>
      <c r="E18" s="11"/>
      <c r="F18" s="11"/>
      <c r="G18" s="11"/>
      <c r="H18" s="11"/>
      <c r="I18" s="11"/>
    </row>
    <row r="19" spans="1:9" ht="18.75" customHeight="1" x14ac:dyDescent="0.25">
      <c r="A19" s="11" t="s">
        <v>32</v>
      </c>
      <c r="B19" s="25">
        <v>49235</v>
      </c>
      <c r="C19" s="11"/>
      <c r="D19" s="11"/>
      <c r="E19" s="11"/>
      <c r="F19" s="11"/>
      <c r="G19" s="11"/>
      <c r="H19" s="11"/>
      <c r="I19" s="11"/>
    </row>
    <row r="20" spans="1:9" ht="18.75" customHeight="1" x14ac:dyDescent="0.25">
      <c r="A20" s="11" t="s">
        <v>33</v>
      </c>
      <c r="B20" s="25">
        <v>44046</v>
      </c>
      <c r="C20" s="11"/>
      <c r="D20" s="11"/>
      <c r="E20" s="11"/>
      <c r="F20" s="11"/>
      <c r="G20" s="11"/>
      <c r="H20" s="11"/>
      <c r="I20" s="11"/>
    </row>
    <row r="21" spans="1:9" ht="18.75" customHeight="1" x14ac:dyDescent="0.25">
      <c r="A21" s="11"/>
      <c r="B21" s="11"/>
      <c r="C21" s="11"/>
      <c r="D21" s="11"/>
      <c r="E21" s="11"/>
      <c r="F21" s="11"/>
      <c r="G21" s="11"/>
      <c r="H21" s="11"/>
      <c r="I21" s="11"/>
    </row>
    <row r="22" spans="1:9" ht="18.75" customHeight="1" x14ac:dyDescent="0.25">
      <c r="A22" s="11"/>
      <c r="B22" s="10" t="s">
        <v>34</v>
      </c>
      <c r="C22" s="10" t="s">
        <v>35</v>
      </c>
      <c r="D22" s="10" t="s">
        <v>36</v>
      </c>
      <c r="E22" s="10" t="s">
        <v>37</v>
      </c>
      <c r="F22" s="10" t="s">
        <v>38</v>
      </c>
      <c r="G22" s="11"/>
      <c r="H22" s="11"/>
      <c r="I22" s="11"/>
    </row>
    <row r="23" spans="1:9" ht="18.75" customHeight="1" x14ac:dyDescent="0.25">
      <c r="A23" s="11" t="s">
        <v>39</v>
      </c>
      <c r="B23" s="19">
        <v>44122</v>
      </c>
      <c r="C23" s="14">
        <f>+B23-$B$20</f>
        <v>76</v>
      </c>
      <c r="D23" s="14">
        <f>+C23/365</f>
        <v>0.20821917808219179</v>
      </c>
      <c r="E23" s="14">
        <f>+$B$17</f>
        <v>7.2499999999999991</v>
      </c>
      <c r="F23" s="15">
        <f>+E23/(1+$B$14)^D23</f>
        <v>7.154435813863337</v>
      </c>
      <c r="G23" s="11"/>
      <c r="H23" s="11"/>
      <c r="I23" s="11"/>
    </row>
    <row r="24" spans="1:9" ht="18.75" customHeight="1" x14ac:dyDescent="0.25">
      <c r="A24" s="11"/>
      <c r="B24" s="19">
        <v>44487</v>
      </c>
      <c r="C24" s="14">
        <f>+B24-$B$20</f>
        <v>441</v>
      </c>
      <c r="D24" s="14">
        <f t="shared" ref="D24:D37" si="0">+C24/365</f>
        <v>1.2082191780821918</v>
      </c>
      <c r="E24" s="14">
        <f t="shared" ref="E24:E36" si="1">+$B$17</f>
        <v>7.2499999999999991</v>
      </c>
      <c r="F24" s="15">
        <f t="shared" ref="F24:F37" si="2">+E24/(1+$B$14)^D24</f>
        <v>6.7127376748577001</v>
      </c>
      <c r="G24" s="11"/>
      <c r="H24" s="11"/>
      <c r="I24" s="11"/>
    </row>
    <row r="25" spans="1:9" ht="18.75" customHeight="1" x14ac:dyDescent="0.25">
      <c r="A25" s="11"/>
      <c r="B25" s="19">
        <v>44852</v>
      </c>
      <c r="C25" s="14">
        <f t="shared" ref="C25:C26" si="3">+B25-$B$20</f>
        <v>806</v>
      </c>
      <c r="D25" s="14">
        <f t="shared" si="0"/>
        <v>2.2082191780821918</v>
      </c>
      <c r="E25" s="14">
        <f t="shared" si="1"/>
        <v>7.2499999999999991</v>
      </c>
      <c r="F25" s="15">
        <f t="shared" si="2"/>
        <v>6.2983089461978796</v>
      </c>
      <c r="G25" s="11"/>
      <c r="H25" s="11"/>
      <c r="I25" s="11"/>
    </row>
    <row r="26" spans="1:9" ht="18.75" customHeight="1" x14ac:dyDescent="0.25">
      <c r="A26" s="11"/>
      <c r="B26" s="19">
        <v>45217</v>
      </c>
      <c r="C26" s="14">
        <f t="shared" si="3"/>
        <v>1171</v>
      </c>
      <c r="D26" s="14">
        <f t="shared" si="0"/>
        <v>3.2082191780821918</v>
      </c>
      <c r="E26" s="14">
        <f t="shared" si="1"/>
        <v>7.2499999999999991</v>
      </c>
      <c r="F26" s="15">
        <f t="shared" si="2"/>
        <v>5.9094660782490891</v>
      </c>
      <c r="G26" s="11"/>
      <c r="H26" s="11"/>
      <c r="I26" s="11"/>
    </row>
    <row r="27" spans="1:9" ht="18.75" customHeight="1" x14ac:dyDescent="0.25">
      <c r="A27" s="11" t="s">
        <v>73</v>
      </c>
      <c r="B27" s="38">
        <v>45583</v>
      </c>
      <c r="C27" s="39">
        <f>+B27-$B$20-1</f>
        <v>1536</v>
      </c>
      <c r="D27" s="14">
        <f t="shared" si="0"/>
        <v>4.2082191780821914</v>
      </c>
      <c r="E27" s="14">
        <f t="shared" si="1"/>
        <v>7.2499999999999991</v>
      </c>
      <c r="F27" s="15">
        <f t="shared" si="2"/>
        <v>5.5446294597946038</v>
      </c>
      <c r="G27" s="11"/>
      <c r="H27" s="11"/>
      <c r="I27" s="11"/>
    </row>
    <row r="28" spans="1:9" ht="18.75" customHeight="1" x14ac:dyDescent="0.25">
      <c r="A28" s="11"/>
      <c r="B28" s="19">
        <v>45948</v>
      </c>
      <c r="C28" s="14">
        <f>+B28-$B$20-1</f>
        <v>1901</v>
      </c>
      <c r="D28" s="14">
        <f t="shared" si="0"/>
        <v>5.2082191780821914</v>
      </c>
      <c r="E28" s="14">
        <f t="shared" si="1"/>
        <v>7.2499999999999991</v>
      </c>
      <c r="F28" s="15">
        <f t="shared" si="2"/>
        <v>5.2023170011208508</v>
      </c>
      <c r="G28" s="11"/>
      <c r="H28" s="11"/>
      <c r="I28" s="11"/>
    </row>
    <row r="29" spans="1:9" ht="18.75" customHeight="1" x14ac:dyDescent="0.25">
      <c r="A29" s="11"/>
      <c r="B29" s="19">
        <v>46313</v>
      </c>
      <c r="C29" s="14">
        <f>+B29-$B$20-1</f>
        <v>2266</v>
      </c>
      <c r="D29" s="14">
        <f t="shared" si="0"/>
        <v>6.2082191780821914</v>
      </c>
      <c r="E29" s="14">
        <f t="shared" si="1"/>
        <v>7.2499999999999991</v>
      </c>
      <c r="F29" s="15">
        <f t="shared" si="2"/>
        <v>4.881138113267828</v>
      </c>
      <c r="G29" s="11"/>
      <c r="H29" s="11"/>
      <c r="I29" s="11"/>
    </row>
    <row r="30" spans="1:9" ht="18.75" customHeight="1" x14ac:dyDescent="0.25">
      <c r="A30" s="11"/>
      <c r="B30" s="19">
        <v>46678</v>
      </c>
      <c r="C30" s="14">
        <f>+B30-$B$20-1</f>
        <v>2631</v>
      </c>
      <c r="D30" s="14">
        <f t="shared" si="0"/>
        <v>7.2082191780821914</v>
      </c>
      <c r="E30" s="14">
        <f t="shared" si="1"/>
        <v>7.2499999999999991</v>
      </c>
      <c r="F30" s="15">
        <f t="shared" si="2"/>
        <v>4.579788058986515</v>
      </c>
      <c r="G30" s="11"/>
      <c r="H30" s="11"/>
      <c r="I30" s="11"/>
    </row>
    <row r="31" spans="1:9" ht="18.75" customHeight="1" x14ac:dyDescent="0.25">
      <c r="A31" s="11" t="s">
        <v>73</v>
      </c>
      <c r="B31" s="38">
        <v>47044</v>
      </c>
      <c r="C31" s="39">
        <f>+B31-$B$20-2</f>
        <v>2996</v>
      </c>
      <c r="D31" s="14">
        <f t="shared" si="0"/>
        <v>8.2082191780821923</v>
      </c>
      <c r="E31" s="14">
        <f t="shared" si="1"/>
        <v>7.2499999999999991</v>
      </c>
      <c r="F31" s="15">
        <f t="shared" si="2"/>
        <v>4.2970426524549765</v>
      </c>
      <c r="G31" s="11"/>
      <c r="H31" s="11"/>
      <c r="I31" s="11"/>
    </row>
    <row r="32" spans="1:9" ht="18.75" customHeight="1" x14ac:dyDescent="0.25">
      <c r="A32" s="11"/>
      <c r="B32" s="19">
        <v>47409</v>
      </c>
      <c r="C32" s="14">
        <f>+B32-$B$20-2</f>
        <v>3361</v>
      </c>
      <c r="D32" s="14">
        <f t="shared" si="0"/>
        <v>9.2082191780821923</v>
      </c>
      <c r="E32" s="14">
        <f t="shared" si="1"/>
        <v>7.2499999999999991</v>
      </c>
      <c r="F32" s="15">
        <f t="shared" si="2"/>
        <v>4.031753286221595</v>
      </c>
      <c r="G32" s="11"/>
      <c r="H32" s="11"/>
      <c r="I32" s="11"/>
    </row>
    <row r="33" spans="1:9" ht="18.75" customHeight="1" x14ac:dyDescent="0.25">
      <c r="A33" s="11"/>
      <c r="B33" s="19">
        <v>47774</v>
      </c>
      <c r="C33" s="14">
        <f t="shared" ref="C33:C34" si="4">+B33-$B$20-2</f>
        <v>3726</v>
      </c>
      <c r="D33" s="14">
        <f t="shared" si="0"/>
        <v>10.208219178082192</v>
      </c>
      <c r="E33" s="14">
        <f t="shared" si="1"/>
        <v>7.2499999999999991</v>
      </c>
      <c r="F33" s="15">
        <f t="shared" si="2"/>
        <v>3.7828422651731985</v>
      </c>
      <c r="G33" s="11"/>
      <c r="H33" s="11"/>
      <c r="I33" s="11"/>
    </row>
    <row r="34" spans="1:9" ht="18.75" customHeight="1" x14ac:dyDescent="0.25">
      <c r="A34" s="11"/>
      <c r="B34" s="19">
        <v>48139</v>
      </c>
      <c r="C34" s="14">
        <f t="shared" si="4"/>
        <v>4091</v>
      </c>
      <c r="D34" s="14">
        <f t="shared" si="0"/>
        <v>11.208219178082192</v>
      </c>
      <c r="E34" s="14">
        <f t="shared" si="1"/>
        <v>7.2499999999999991</v>
      </c>
      <c r="F34" s="15">
        <f t="shared" si="2"/>
        <v>3.5492984285730889</v>
      </c>
      <c r="G34" s="11"/>
      <c r="H34" s="11"/>
      <c r="I34" s="11"/>
    </row>
    <row r="35" spans="1:9" ht="18.75" customHeight="1" x14ac:dyDescent="0.25">
      <c r="A35" s="11" t="s">
        <v>73</v>
      </c>
      <c r="B35" s="38">
        <v>48505</v>
      </c>
      <c r="C35" s="39">
        <f>+B35-$B$20-3</f>
        <v>4456</v>
      </c>
      <c r="D35" s="14">
        <f t="shared" si="0"/>
        <v>12.208219178082192</v>
      </c>
      <c r="E35" s="14">
        <f t="shared" si="1"/>
        <v>7.2499999999999991</v>
      </c>
      <c r="F35" s="15">
        <f t="shared" si="2"/>
        <v>3.330173042384208</v>
      </c>
      <c r="G35" s="11"/>
      <c r="H35" s="11"/>
      <c r="I35" s="11"/>
    </row>
    <row r="36" spans="1:9" ht="18.75" customHeight="1" x14ac:dyDescent="0.25">
      <c r="A36" s="11"/>
      <c r="B36" s="19">
        <v>48870</v>
      </c>
      <c r="C36" s="14">
        <f>+B36-$B$20-3</f>
        <v>4821</v>
      </c>
      <c r="D36" s="14">
        <f t="shared" si="0"/>
        <v>13.208219178082192</v>
      </c>
      <c r="E36" s="14">
        <f t="shared" si="1"/>
        <v>7.2499999999999991</v>
      </c>
      <c r="F36" s="15">
        <f t="shared" si="2"/>
        <v>3.1245759451906623</v>
      </c>
      <c r="G36" s="11"/>
      <c r="H36" s="11"/>
      <c r="I36" s="11"/>
    </row>
    <row r="37" spans="1:9" ht="18.75" customHeight="1" x14ac:dyDescent="0.25">
      <c r="A37" s="11" t="s">
        <v>32</v>
      </c>
      <c r="B37" s="19">
        <v>49235</v>
      </c>
      <c r="C37" s="14">
        <f>+B37-$B$20-3</f>
        <v>5186</v>
      </c>
      <c r="D37" s="14">
        <f t="shared" si="0"/>
        <v>14.208219178082192</v>
      </c>
      <c r="E37" s="14">
        <f>+$B$17+B15</f>
        <v>107.25</v>
      </c>
      <c r="F37" s="15">
        <f t="shared" si="2"/>
        <v>43.368526167385802</v>
      </c>
      <c r="G37" s="11"/>
      <c r="H37" s="11"/>
      <c r="I37" s="11"/>
    </row>
    <row r="38" spans="1:9" ht="18.75" customHeight="1" x14ac:dyDescent="0.25">
      <c r="A38" s="11"/>
      <c r="B38" s="14"/>
      <c r="C38" s="14"/>
      <c r="D38" s="14"/>
      <c r="E38" s="10" t="s">
        <v>25</v>
      </c>
      <c r="F38" s="16">
        <f>SUM(F23:F37)</f>
        <v>111.76703293372134</v>
      </c>
      <c r="G38" s="11"/>
      <c r="H38" s="10"/>
      <c r="I38" s="17"/>
    </row>
    <row r="39" spans="1:9" ht="18.75" customHeight="1" x14ac:dyDescent="0.25">
      <c r="A39" s="11"/>
      <c r="B39" s="11"/>
      <c r="C39" s="11"/>
      <c r="D39" s="11"/>
      <c r="E39" s="11"/>
      <c r="F39" s="11"/>
      <c r="G39" s="11"/>
      <c r="H39" s="10"/>
      <c r="I39" s="11"/>
    </row>
    <row r="40" spans="1:9" ht="18.75" customHeight="1" x14ac:dyDescent="0.25">
      <c r="A40" s="11"/>
      <c r="B40" s="11"/>
      <c r="C40" s="11"/>
      <c r="D40" s="11"/>
      <c r="E40" s="10" t="s">
        <v>40</v>
      </c>
      <c r="F40" s="16">
        <f>+PRICE(B20,B19,B16,B14,B15,1,1)</f>
        <v>106.02654947386698</v>
      </c>
      <c r="G40" s="11"/>
      <c r="H40" s="18"/>
      <c r="I40" s="11"/>
    </row>
    <row r="41" spans="1:9" ht="18.75" customHeight="1" x14ac:dyDescent="0.25">
      <c r="A41" s="11"/>
      <c r="B41" s="11"/>
      <c r="C41" s="11"/>
      <c r="D41" s="11"/>
      <c r="E41" s="47" t="s">
        <v>41</v>
      </c>
      <c r="F41" s="47"/>
      <c r="G41" s="11"/>
      <c r="H41" s="18"/>
      <c r="I41" s="11"/>
    </row>
    <row r="42" spans="1:9" ht="19.5" customHeight="1" x14ac:dyDescent="0.25">
      <c r="A42" s="11"/>
      <c r="B42" s="11"/>
      <c r="C42" s="11"/>
      <c r="D42" s="11"/>
      <c r="E42" s="11" t="s">
        <v>42</v>
      </c>
      <c r="F42" s="19">
        <v>43756</v>
      </c>
      <c r="G42" s="11"/>
      <c r="H42" s="18"/>
      <c r="I42" s="11"/>
    </row>
    <row r="43" spans="1:9" ht="18.75" customHeight="1" x14ac:dyDescent="0.25">
      <c r="A43" s="11"/>
      <c r="B43" s="11"/>
      <c r="C43" s="11"/>
      <c r="D43" s="11"/>
      <c r="E43" s="11" t="s">
        <v>33</v>
      </c>
      <c r="F43" s="19">
        <f>+B20</f>
        <v>44046</v>
      </c>
      <c r="G43" s="11"/>
      <c r="H43" s="18"/>
      <c r="I43" s="11"/>
    </row>
    <row r="44" spans="1:9" ht="18.75" customHeight="1" x14ac:dyDescent="0.25">
      <c r="A44" s="11"/>
      <c r="B44" s="11"/>
      <c r="C44" s="11"/>
      <c r="D44" s="11"/>
      <c r="E44" s="11" t="s">
        <v>43</v>
      </c>
      <c r="F44" s="14">
        <v>365</v>
      </c>
      <c r="G44" s="11"/>
      <c r="H44" s="18"/>
      <c r="I44" s="11"/>
    </row>
    <row r="45" spans="1:9" ht="18.75" customHeight="1" x14ac:dyDescent="0.25">
      <c r="A45" s="11"/>
      <c r="B45" s="11"/>
      <c r="C45" s="11"/>
      <c r="D45" s="11"/>
      <c r="E45" s="11" t="s">
        <v>44</v>
      </c>
      <c r="F45" s="14">
        <f>+F43-F42-1</f>
        <v>289</v>
      </c>
      <c r="G45" s="11"/>
      <c r="H45" s="11"/>
      <c r="I45" s="11"/>
    </row>
    <row r="46" spans="1:9" ht="18.75" customHeight="1" x14ac:dyDescent="0.25">
      <c r="A46" s="11"/>
      <c r="B46" s="11"/>
      <c r="C46" s="11"/>
      <c r="D46" s="11"/>
      <c r="E46" s="10" t="s">
        <v>41</v>
      </c>
      <c r="F46" s="10">
        <f>+B17*F45/F44</f>
        <v>5.7404109589041079</v>
      </c>
      <c r="G46" s="10"/>
      <c r="H46" s="10"/>
      <c r="I46" s="11"/>
    </row>
    <row r="47" spans="1:9" ht="18.75" customHeight="1" x14ac:dyDescent="0.25">
      <c r="A47" s="11"/>
      <c r="B47" s="11"/>
      <c r="C47" s="11"/>
      <c r="D47" s="11"/>
      <c r="E47" s="10" t="s">
        <v>25</v>
      </c>
      <c r="F47" s="16">
        <f>+F46+F40</f>
        <v>111.76696043277109</v>
      </c>
      <c r="G47" s="12"/>
      <c r="H47" s="12"/>
      <c r="I47" s="11"/>
    </row>
    <row r="48" spans="1:9" ht="18.7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</row>
    <row r="49" spans="1:10" ht="18.75" customHeight="1" x14ac:dyDescent="0.25">
      <c r="A49" s="11"/>
      <c r="B49" s="13"/>
      <c r="C49" s="11"/>
      <c r="D49" s="11"/>
      <c r="E49" s="11"/>
      <c r="F49" s="11"/>
      <c r="G49" s="10"/>
      <c r="H49" s="20"/>
      <c r="I49" s="21"/>
      <c r="J49" s="8"/>
    </row>
    <row r="50" spans="1:10" x14ac:dyDescent="0.25">
      <c r="B50" s="7"/>
      <c r="I50" s="8"/>
      <c r="J50" s="8"/>
    </row>
    <row r="51" spans="1:10" x14ac:dyDescent="0.25">
      <c r="B51" s="7"/>
    </row>
    <row r="52" spans="1:10" x14ac:dyDescent="0.25">
      <c r="B52" s="7"/>
    </row>
    <row r="53" spans="1:10" x14ac:dyDescent="0.25">
      <c r="B53" s="7"/>
    </row>
    <row r="54" spans="1:10" x14ac:dyDescent="0.25">
      <c r="B54" s="7"/>
    </row>
  </sheetData>
  <mergeCells count="2">
    <mergeCell ref="A1:F1"/>
    <mergeCell ref="E41:F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TCO364080621</vt:lpstr>
      <vt:lpstr>TFIT10040522</vt:lpstr>
      <vt:lpstr>TFIT15260826</vt:lpstr>
      <vt:lpstr>TFIT16181034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JIMÉNEZ</dc:creator>
  <cp:lastModifiedBy>MIGUEL JIMÉNEZ</cp:lastModifiedBy>
  <dcterms:created xsi:type="dcterms:W3CDTF">2020-08-09T01:43:54Z</dcterms:created>
  <dcterms:modified xsi:type="dcterms:W3CDTF">2020-08-15T05:46:40Z</dcterms:modified>
</cp:coreProperties>
</file>