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AMEN ANÁLISIS ESTADOS FINANCIEROS\"/>
    </mc:Choice>
  </mc:AlternateContent>
  <xr:revisionPtr revIDLastSave="0" documentId="13_ncr:1_{42DD6952-6D8D-4F9B-8848-41B8D0C61FC9}" xr6:coauthVersionLast="47" xr6:coauthVersionMax="47" xr10:uidLastSave="{00000000-0000-0000-0000-000000000000}"/>
  <bookViews>
    <workbookView xWindow="-120" yWindow="-120" windowWidth="29040" windowHeight="15840" xr2:uid="{D935A356-1ADB-41FD-AA54-E5FDB860A9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H66" i="1"/>
  <c r="H67" i="1"/>
  <c r="H64" i="1"/>
  <c r="E73" i="1"/>
  <c r="E72" i="1"/>
  <c r="E74" i="1" s="1"/>
  <c r="C75" i="1"/>
  <c r="D75" i="1"/>
  <c r="E75" i="1"/>
  <c r="F75" i="1"/>
  <c r="G75" i="1"/>
  <c r="B75" i="1"/>
  <c r="C72" i="1"/>
  <c r="C74" i="1" s="1"/>
  <c r="D72" i="1"/>
  <c r="F72" i="1"/>
  <c r="G72" i="1"/>
  <c r="C73" i="1"/>
  <c r="D73" i="1"/>
  <c r="F73" i="1"/>
  <c r="G73" i="1"/>
  <c r="C77" i="1"/>
  <c r="D77" i="1"/>
  <c r="E77" i="1"/>
  <c r="F77" i="1"/>
  <c r="G77" i="1"/>
  <c r="B77" i="1"/>
  <c r="B73" i="1"/>
  <c r="B72" i="1"/>
  <c r="B74" i="1" l="1"/>
  <c r="F74" i="1"/>
  <c r="D74" i="1"/>
  <c r="G74" i="1"/>
  <c r="C70" i="1"/>
  <c r="D70" i="1"/>
  <c r="E70" i="1"/>
  <c r="F70" i="1"/>
  <c r="G70" i="1"/>
  <c r="B70" i="1"/>
  <c r="C67" i="1"/>
  <c r="D67" i="1"/>
  <c r="E67" i="1"/>
  <c r="B67" i="1"/>
  <c r="C65" i="1"/>
  <c r="D65" i="1"/>
  <c r="E65" i="1"/>
  <c r="B65" i="1"/>
  <c r="C64" i="1"/>
  <c r="D64" i="1"/>
  <c r="E64" i="1"/>
  <c r="B64" i="1"/>
  <c r="C62" i="1"/>
  <c r="D62" i="1"/>
  <c r="E62" i="1"/>
  <c r="C59" i="1" l="1"/>
  <c r="C66" i="1" s="1"/>
  <c r="D59" i="1"/>
  <c r="D66" i="1" s="1"/>
  <c r="E59" i="1"/>
  <c r="E66" i="1" s="1"/>
  <c r="B59" i="1"/>
  <c r="B66" i="1" s="1"/>
  <c r="F46" i="1"/>
  <c r="G46" i="1"/>
  <c r="B12" i="1"/>
  <c r="C12" i="1"/>
  <c r="D12" i="1"/>
  <c r="E12" i="1"/>
  <c r="G12" i="1"/>
  <c r="F12" i="1"/>
  <c r="E38" i="1"/>
  <c r="D38" i="1"/>
  <c r="C38" i="1"/>
  <c r="B38" i="1"/>
  <c r="F38" i="1"/>
  <c r="G38" i="1"/>
  <c r="D32" i="1"/>
  <c r="C32" i="1"/>
  <c r="B32" i="1"/>
  <c r="E32" i="1"/>
  <c r="F32" i="1"/>
  <c r="G32" i="1"/>
  <c r="D28" i="1"/>
  <c r="C28" i="1"/>
  <c r="B28" i="1"/>
  <c r="E28" i="1"/>
  <c r="F28" i="1"/>
  <c r="G28" i="1"/>
  <c r="B20" i="1"/>
  <c r="C20" i="1"/>
  <c r="D20" i="1"/>
  <c r="E20" i="1"/>
  <c r="F20" i="1"/>
  <c r="G20" i="1"/>
  <c r="B69" i="1" l="1"/>
  <c r="F51" i="1"/>
  <c r="F64" i="1"/>
  <c r="G69" i="1"/>
  <c r="E69" i="1"/>
  <c r="G51" i="1"/>
  <c r="G64" i="1"/>
  <c r="F69" i="1"/>
  <c r="D69" i="1"/>
  <c r="C69" i="1"/>
  <c r="B33" i="1"/>
  <c r="B39" i="1" s="1"/>
  <c r="D33" i="1"/>
  <c r="D39" i="1" s="1"/>
  <c r="G33" i="1"/>
  <c r="G39" i="1" s="1"/>
  <c r="F33" i="1"/>
  <c r="F39" i="1" s="1"/>
  <c r="E33" i="1"/>
  <c r="E39" i="1" s="1"/>
  <c r="C33" i="1"/>
  <c r="C39" i="1" s="1"/>
  <c r="F21" i="1"/>
  <c r="E21" i="1"/>
  <c r="G21" i="1"/>
  <c r="D21" i="1"/>
  <c r="B21" i="1"/>
  <c r="C21" i="1"/>
  <c r="F54" i="1" l="1"/>
  <c r="F56" i="1" s="1"/>
  <c r="F65" i="1"/>
  <c r="F59" i="1"/>
  <c r="F66" i="1" s="1"/>
  <c r="G54" i="1"/>
  <c r="G56" i="1" s="1"/>
  <c r="G65" i="1"/>
  <c r="G59" i="1"/>
  <c r="G66" i="1" s="1"/>
  <c r="D40" i="1"/>
  <c r="B40" i="1"/>
  <c r="E40" i="1"/>
  <c r="C40" i="1"/>
  <c r="G40" i="1"/>
  <c r="F40" i="1"/>
  <c r="G67" i="1" l="1"/>
  <c r="G62" i="1"/>
  <c r="F62" i="1"/>
  <c r="F67" i="1"/>
</calcChain>
</file>

<file path=xl/sharedStrings.xml><?xml version="1.0" encoding="utf-8"?>
<sst xmlns="http://schemas.openxmlformats.org/spreadsheetml/2006/main" count="65" uniqueCount="64">
  <si>
    <t>MEDIPIEL SAS</t>
  </si>
  <si>
    <t>G4773 - Comercio al por menor de productos farmacéuticos y medicinales, cosméticos y artículos de tocador en establecimientos especializados</t>
  </si>
  <si>
    <t>Efectivo y equivalentes</t>
  </si>
  <si>
    <t>Cuentas comerciales por cobrar</t>
  </si>
  <si>
    <t>Inventarios corrientes</t>
  </si>
  <si>
    <t>Otros activos no financieros corrientes</t>
  </si>
  <si>
    <t>Activos corrientes totales</t>
  </si>
  <si>
    <t>Propiedades, planta y equipo</t>
  </si>
  <si>
    <t>Activos intangibles distintos de la plusvalía</t>
  </si>
  <si>
    <t xml:space="preserve">Activos por impuestos diferidos </t>
  </si>
  <si>
    <t>Otros activos financieros no corrientes</t>
  </si>
  <si>
    <t>Total de activos no corrientes</t>
  </si>
  <si>
    <t>Total de activos</t>
  </si>
  <si>
    <t>Otras provisiones corrientes</t>
  </si>
  <si>
    <t>Cuentas por pagar comerciales</t>
  </si>
  <si>
    <t>Pasivos por impuestos corrientes</t>
  </si>
  <si>
    <t>Otros pasivos financieros corrientes</t>
  </si>
  <si>
    <t>Pasivos corrientes totales</t>
  </si>
  <si>
    <t>Pasivo por impuestos diferidos</t>
  </si>
  <si>
    <t>Otros pasivos financieros no corrientes</t>
  </si>
  <si>
    <t>Total de pasivos no corrientes</t>
  </si>
  <si>
    <t>Total pasivos</t>
  </si>
  <si>
    <t>Capital emitido</t>
  </si>
  <si>
    <t>Otras reservas</t>
  </si>
  <si>
    <t>Ganancias acumuladas</t>
  </si>
  <si>
    <t>Patrimonio total</t>
  </si>
  <si>
    <t>Total de patrimonio y pasivos</t>
  </si>
  <si>
    <t>Activos por impuestos</t>
  </si>
  <si>
    <t>Otros activos no financieros no corrientes</t>
  </si>
  <si>
    <t>Activos no corrientes distintos al efectivo pignorados</t>
  </si>
  <si>
    <t>Otros pasivos no financieros no corrientes</t>
  </si>
  <si>
    <t>Otros pasivos no financieros</t>
  </si>
  <si>
    <t>Prima de emisión</t>
  </si>
  <si>
    <t>Otros activos financieros corrientes</t>
  </si>
  <si>
    <t>Cifras en miles de pesos</t>
  </si>
  <si>
    <t>Ingresos de actividades ordinarias</t>
  </si>
  <si>
    <t>Costo de ventas</t>
  </si>
  <si>
    <t>Ganancia bruta</t>
  </si>
  <si>
    <t>Otros ingresos</t>
  </si>
  <si>
    <t>Gastos de ventas</t>
  </si>
  <si>
    <t>Gastos de administración</t>
  </si>
  <si>
    <t>Otros gastos</t>
  </si>
  <si>
    <t>Ganancia (pérdida) por actividades de operación</t>
  </si>
  <si>
    <t>Ingresos financieros</t>
  </si>
  <si>
    <t>Costos financieros</t>
  </si>
  <si>
    <t>Ganancia (pérdida), antes de impuestos</t>
  </si>
  <si>
    <t xml:space="preserve">Ingreso (gasto) por impuestos </t>
  </si>
  <si>
    <t>Ganancia (pérdida)</t>
  </si>
  <si>
    <t>Depreciación y Amortización</t>
  </si>
  <si>
    <t>EBITDA</t>
  </si>
  <si>
    <t>Dividendos</t>
  </si>
  <si>
    <t>Margen Bruto</t>
  </si>
  <si>
    <t>Margen Operacional</t>
  </si>
  <si>
    <t>Margen EBITDA</t>
  </si>
  <si>
    <t>Margen Neto</t>
  </si>
  <si>
    <t>KTNO (AC-PC)</t>
  </si>
  <si>
    <t>Provisiones por beneficios a los empleados</t>
  </si>
  <si>
    <t>KTNO (Efectivo+CxC+Inv-CxP)</t>
  </si>
  <si>
    <t>Deudas corto plazo</t>
  </si>
  <si>
    <t>Deudas largo plazo</t>
  </si>
  <si>
    <t>Total deudas financieras</t>
  </si>
  <si>
    <t>CAPEX (Activo Fijo) (PPE+Intangibles)</t>
  </si>
  <si>
    <t>Intereses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</si>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</sst>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">
    <xf numFmtId="0" fontId="0" fillId="0" borderId="0" xfId="0"/>
    <xf numFmtId="165" fontId="3" fillId="0" borderId="0" xfId="2" applyNumberFormat="1" applyFont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65" fontId="4" fillId="0" borderId="0" xfId="2" applyNumberFormat="1" applyFont="1" applyFill="1" applyBorder="1" applyAlignment="1">
      <alignment vertical="center"/>
    </xf>
    <xf numFmtId="165" fontId="4" fillId="0" borderId="0" xfId="2" applyNumberFormat="1" applyFont="1" applyBorder="1" applyAlignment="1">
      <alignment vertical="center"/>
    </xf>
    <xf numFmtId="49" fontId="4" fillId="0" borderId="1" xfId="2" applyNumberFormat="1" applyFont="1" applyBorder="1" applyAlignment="1">
      <alignment horizontal="center" vertical="center"/>
    </xf>
    <xf numFmtId="6" fontId="5" fillId="2" borderId="1" xfId="0" applyNumberFormat="1" applyFont="1" applyFill="1" applyBorder="1" applyAlignment="1">
      <alignment horizontal="center" vertical="center"/>
    </xf>
    <xf numFmtId="6" fontId="6" fillId="0" borderId="2" xfId="0" applyNumberFormat="1" applyFont="1" applyBorder="1" applyAlignment="1">
      <alignment horizontal="center" vertical="center"/>
    </xf>
    <xf numFmtId="9" fontId="0" fillId="0" borderId="0" xfId="1" applyFont="1"/>
    <xf numFmtId="9" fontId="5" fillId="2" borderId="1" xfId="1" applyFont="1" applyFill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</cellXfs>
  <cellStyles count="3">
    <cellStyle name="Comma 28" xfId="2" xr:uid="{5CC851B8-BB5A-4352-8ADF-514482018D5B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980C-5AEB-4135-A182-6371DB9EB951}">
  <dimension ref="A1:H77"/>
  <sheetViews>
    <sheetView tabSelected="1" workbookViewId="0"/>
  </sheetViews>
  <sheetFormatPr baseColWidth="10" defaultRowHeight="15" x14ac:dyDescent="0.25"/>
  <cols>
    <col min="1" max="1" width="52.85546875" customWidth="1"/>
    <col min="2" max="7" width="18" customWidth="1"/>
  </cols>
  <sheetData>
    <row r="1" spans="1:7" ht="16.5" x14ac:dyDescent="0.25">
      <c r="A1" s="4" t="s">
        <v>0</v>
      </c>
    </row>
    <row r="2" spans="1:7" ht="16.5" x14ac:dyDescent="0.25">
      <c r="A2" s="4" t="s">
        <v>1</v>
      </c>
    </row>
    <row r="3" spans="1:7" ht="16.5" x14ac:dyDescent="0.25">
      <c r="A3" s="4" t="s">
        <v>34</v>
      </c>
    </row>
    <row r="4" spans="1:7" ht="16.5" x14ac:dyDescent="0.25">
      <c r="A4" s="4"/>
    </row>
    <row r="5" spans="1:7" ht="16.5" x14ac:dyDescent="0.25">
      <c r="A5" s="4"/>
      <c r="B5" s="5">
        <v>2018</v>
      </c>
      <c r="C5" s="5">
        <v>2019</v>
      </c>
      <c r="D5" s="5">
        <v>2020</v>
      </c>
      <c r="E5" s="5">
        <v>2021</v>
      </c>
      <c r="F5" s="5">
        <v>2022</v>
      </c>
      <c r="G5" s="5">
        <v>2023</v>
      </c>
    </row>
    <row r="6" spans="1:7" ht="16.5" x14ac:dyDescent="0.25">
      <c r="A6" s="1" t="s">
        <v>2</v>
      </c>
      <c r="B6" s="6">
        <v>3883952</v>
      </c>
      <c r="C6" s="6">
        <v>7435524</v>
      </c>
      <c r="D6" s="6">
        <v>5715256</v>
      </c>
      <c r="E6" s="6">
        <v>8399119</v>
      </c>
      <c r="F6" s="6">
        <v>3479000</v>
      </c>
      <c r="G6" s="6">
        <v>11536000</v>
      </c>
    </row>
    <row r="7" spans="1:7" ht="16.5" x14ac:dyDescent="0.25">
      <c r="A7" s="1" t="s">
        <v>3</v>
      </c>
      <c r="B7" s="6">
        <v>492966</v>
      </c>
      <c r="C7" s="6">
        <v>594825</v>
      </c>
      <c r="D7" s="6">
        <v>2049720</v>
      </c>
      <c r="E7" s="6">
        <v>3427207</v>
      </c>
      <c r="F7" s="6">
        <v>2653000</v>
      </c>
      <c r="G7" s="6">
        <v>5701000</v>
      </c>
    </row>
    <row r="8" spans="1:7" ht="16.5" x14ac:dyDescent="0.25">
      <c r="A8" s="1" t="s">
        <v>4</v>
      </c>
      <c r="B8" s="6">
        <v>8840973</v>
      </c>
      <c r="C8" s="6">
        <v>10641215</v>
      </c>
      <c r="D8" s="6">
        <v>10753098</v>
      </c>
      <c r="E8" s="6">
        <v>16394219</v>
      </c>
      <c r="F8" s="6">
        <v>26865000</v>
      </c>
      <c r="G8" s="6">
        <v>49549000</v>
      </c>
    </row>
    <row r="9" spans="1:7" ht="16.5" x14ac:dyDescent="0.25">
      <c r="A9" s="1" t="s">
        <v>27</v>
      </c>
      <c r="B9" s="6">
        <v>1459176</v>
      </c>
      <c r="C9" s="6">
        <v>2055648</v>
      </c>
      <c r="D9" s="6">
        <v>1765169</v>
      </c>
      <c r="E9" s="6">
        <v>568402</v>
      </c>
      <c r="F9" s="6">
        <v>428000</v>
      </c>
      <c r="G9" s="6">
        <v>1859000</v>
      </c>
    </row>
    <row r="10" spans="1:7" ht="16.5" x14ac:dyDescent="0.25">
      <c r="A10" s="1" t="s">
        <v>5</v>
      </c>
      <c r="B10" s="6">
        <v>12070</v>
      </c>
      <c r="C10" s="6">
        <v>137223</v>
      </c>
      <c r="D10" s="6"/>
      <c r="E10" s="6"/>
      <c r="F10" s="6">
        <v>0</v>
      </c>
      <c r="G10" s="6">
        <v>0</v>
      </c>
    </row>
    <row r="11" spans="1:7" ht="16.5" x14ac:dyDescent="0.25">
      <c r="A11" s="1" t="s">
        <v>33</v>
      </c>
      <c r="B11" s="6"/>
      <c r="C11" s="6"/>
      <c r="D11" s="6"/>
      <c r="E11" s="6"/>
      <c r="F11" s="6">
        <v>300000</v>
      </c>
      <c r="G11" s="6">
        <v>0</v>
      </c>
    </row>
    <row r="12" spans="1:7" ht="16.5" x14ac:dyDescent="0.25">
      <c r="A12" s="3" t="s">
        <v>6</v>
      </c>
      <c r="B12" s="7">
        <f>SUM(B6:B11)</f>
        <v>14689137</v>
      </c>
      <c r="C12" s="7">
        <f>SUM(C6:C11)</f>
        <v>20864435</v>
      </c>
      <c r="D12" s="7">
        <f>SUM(D6:D11)</f>
        <v>20283243</v>
      </c>
      <c r="E12" s="7">
        <f t="shared" ref="E12" si="0">SUM(E6:E11)</f>
        <v>28788947</v>
      </c>
      <c r="F12" s="7">
        <f>SUM(F6:F11)</f>
        <v>33725000</v>
      </c>
      <c r="G12" s="7">
        <f t="shared" ref="G12" si="1">SUM(G6:G11)</f>
        <v>68645000</v>
      </c>
    </row>
    <row r="13" spans="1:7" ht="16.5" x14ac:dyDescent="0.25">
      <c r="A13" s="1" t="s">
        <v>7</v>
      </c>
      <c r="B13" s="6">
        <v>2382497</v>
      </c>
      <c r="C13" s="6">
        <v>3740782</v>
      </c>
      <c r="D13" s="6">
        <v>3909264</v>
      </c>
      <c r="E13" s="6">
        <v>9291264</v>
      </c>
      <c r="F13" s="6">
        <v>18858000</v>
      </c>
      <c r="G13" s="6">
        <v>24139000</v>
      </c>
    </row>
    <row r="14" spans="1:7" ht="16.5" x14ac:dyDescent="0.25">
      <c r="A14" s="1" t="s">
        <v>8</v>
      </c>
      <c r="B14" s="6"/>
      <c r="C14" s="6"/>
      <c r="D14" s="6"/>
      <c r="E14" s="6">
        <v>21405</v>
      </c>
      <c r="F14" s="6">
        <v>0</v>
      </c>
      <c r="G14" s="6">
        <v>0</v>
      </c>
    </row>
    <row r="15" spans="1:7" ht="16.5" x14ac:dyDescent="0.25">
      <c r="A15" s="1" t="s">
        <v>9</v>
      </c>
      <c r="B15" s="6">
        <v>452083</v>
      </c>
      <c r="C15" s="6">
        <v>619627</v>
      </c>
      <c r="D15" s="6"/>
      <c r="E15" s="6"/>
      <c r="F15" s="6">
        <v>2119000</v>
      </c>
      <c r="G15" s="6">
        <v>1425000</v>
      </c>
    </row>
    <row r="16" spans="1:7" ht="16.5" x14ac:dyDescent="0.25">
      <c r="A16" s="1" t="s">
        <v>27</v>
      </c>
      <c r="B16" s="6">
        <v>30000</v>
      </c>
      <c r="C16" s="6">
        <v>30000</v>
      </c>
      <c r="D16" s="6">
        <v>614427</v>
      </c>
      <c r="E16" s="6">
        <v>903223</v>
      </c>
      <c r="F16" s="6">
        <v>0</v>
      </c>
      <c r="G16" s="6">
        <v>0</v>
      </c>
    </row>
    <row r="17" spans="1:7" ht="16.5" x14ac:dyDescent="0.25">
      <c r="A17" s="1" t="s">
        <v>10</v>
      </c>
      <c r="B17" s="6"/>
      <c r="C17" s="6"/>
      <c r="D17" s="6">
        <v>30125</v>
      </c>
      <c r="E17" s="6">
        <v>30125</v>
      </c>
      <c r="F17" s="6">
        <v>665000</v>
      </c>
      <c r="G17" s="6">
        <v>4822000</v>
      </c>
    </row>
    <row r="18" spans="1:7" ht="16.5" x14ac:dyDescent="0.25">
      <c r="A18" s="1" t="s">
        <v>28</v>
      </c>
      <c r="B18" s="6"/>
      <c r="C18" s="6"/>
      <c r="D18" s="6">
        <v>76663</v>
      </c>
      <c r="E18" s="6"/>
      <c r="F18" s="6">
        <v>16000</v>
      </c>
      <c r="G18" s="6">
        <v>6000</v>
      </c>
    </row>
    <row r="19" spans="1:7" ht="16.5" x14ac:dyDescent="0.25">
      <c r="A19" s="1" t="s">
        <v>29</v>
      </c>
      <c r="B19" s="6"/>
      <c r="C19" s="6"/>
      <c r="D19" s="6"/>
      <c r="E19" s="6"/>
      <c r="F19" s="6">
        <v>0</v>
      </c>
      <c r="G19" s="6">
        <v>786000</v>
      </c>
    </row>
    <row r="20" spans="1:7" ht="16.5" x14ac:dyDescent="0.25">
      <c r="A20" s="3" t="s">
        <v>11</v>
      </c>
      <c r="B20" s="7">
        <f t="shared" ref="B20:G20" si="2">SUM(B13:B19)</f>
        <v>2864580</v>
      </c>
      <c r="C20" s="7">
        <f t="shared" si="2"/>
        <v>4390409</v>
      </c>
      <c r="D20" s="7">
        <f t="shared" si="2"/>
        <v>4630479</v>
      </c>
      <c r="E20" s="7">
        <f t="shared" si="2"/>
        <v>10246017</v>
      </c>
      <c r="F20" s="7">
        <f t="shared" si="2"/>
        <v>21658000</v>
      </c>
      <c r="G20" s="7">
        <f t="shared" si="2"/>
        <v>31178000</v>
      </c>
    </row>
    <row r="21" spans="1:7" ht="16.5" x14ac:dyDescent="0.25">
      <c r="A21" s="3" t="s">
        <v>12</v>
      </c>
      <c r="B21" s="7">
        <f t="shared" ref="B21:G21" si="3">+B12+B20</f>
        <v>17553717</v>
      </c>
      <c r="C21" s="7">
        <f t="shared" si="3"/>
        <v>25254844</v>
      </c>
      <c r="D21" s="7">
        <f t="shared" si="3"/>
        <v>24913722</v>
      </c>
      <c r="E21" s="7">
        <f t="shared" si="3"/>
        <v>39034964</v>
      </c>
      <c r="F21" s="7">
        <f t="shared" si="3"/>
        <v>55383000</v>
      </c>
      <c r="G21" s="7">
        <f t="shared" si="3"/>
        <v>99823000</v>
      </c>
    </row>
    <row r="22" spans="1:7" ht="16.5" x14ac:dyDescent="0.25">
      <c r="A22" s="2" t="s">
        <v>56</v>
      </c>
      <c r="B22" s="6">
        <v>301750</v>
      </c>
      <c r="C22" s="6">
        <v>487441</v>
      </c>
      <c r="D22" s="6">
        <v>328137</v>
      </c>
      <c r="E22" s="6">
        <v>440945</v>
      </c>
      <c r="F22" s="6">
        <v>1099000</v>
      </c>
      <c r="G22" s="6">
        <v>1583000</v>
      </c>
    </row>
    <row r="23" spans="1:7" ht="16.5" x14ac:dyDescent="0.25">
      <c r="A23" s="2" t="s">
        <v>13</v>
      </c>
      <c r="B23" s="6">
        <v>1348413</v>
      </c>
      <c r="C23" s="6">
        <v>1786644</v>
      </c>
      <c r="D23" s="6">
        <v>1897919</v>
      </c>
      <c r="E23" s="6">
        <v>3601791</v>
      </c>
      <c r="F23" s="6">
        <v>780000</v>
      </c>
      <c r="G23" s="6">
        <v>1251000</v>
      </c>
    </row>
    <row r="24" spans="1:7" ht="16.5" x14ac:dyDescent="0.25">
      <c r="A24" s="2" t="s">
        <v>14</v>
      </c>
      <c r="B24" s="6">
        <v>7050922</v>
      </c>
      <c r="C24" s="6">
        <v>10627179</v>
      </c>
      <c r="D24" s="6">
        <v>9958761</v>
      </c>
      <c r="E24" s="6">
        <v>15787474</v>
      </c>
      <c r="F24" s="6">
        <v>18148000</v>
      </c>
      <c r="G24" s="6">
        <v>41662000</v>
      </c>
    </row>
    <row r="25" spans="1:7" ht="16.5" x14ac:dyDescent="0.25">
      <c r="A25" s="2" t="s">
        <v>15</v>
      </c>
      <c r="B25" s="6">
        <v>2083357</v>
      </c>
      <c r="C25" s="6">
        <v>2734316</v>
      </c>
      <c r="D25" s="6">
        <v>2261864</v>
      </c>
      <c r="E25" s="6">
        <v>2983162</v>
      </c>
      <c r="F25" s="6">
        <v>6835000</v>
      </c>
      <c r="G25" s="6">
        <v>5125000</v>
      </c>
    </row>
    <row r="26" spans="1:7" ht="16.5" x14ac:dyDescent="0.25">
      <c r="A26" s="2" t="s">
        <v>16</v>
      </c>
      <c r="B26" s="6">
        <v>3930</v>
      </c>
      <c r="C26" s="6">
        <v>3908</v>
      </c>
      <c r="D26" s="6">
        <v>13028</v>
      </c>
      <c r="E26" s="6">
        <v>0</v>
      </c>
      <c r="F26" s="6">
        <v>2411000</v>
      </c>
      <c r="G26" s="6">
        <v>7456000</v>
      </c>
    </row>
    <row r="27" spans="1:7" ht="16.5" x14ac:dyDescent="0.25">
      <c r="A27" s="2" t="s">
        <v>30</v>
      </c>
      <c r="B27" s="6">
        <v>53939</v>
      </c>
      <c r="C27" s="6">
        <v>69417</v>
      </c>
      <c r="D27" s="6">
        <v>40958</v>
      </c>
      <c r="E27" s="6">
        <v>107032</v>
      </c>
      <c r="F27" s="6">
        <v>8778000</v>
      </c>
      <c r="G27" s="6">
        <v>8728000</v>
      </c>
    </row>
    <row r="28" spans="1:7" ht="16.5" x14ac:dyDescent="0.25">
      <c r="A28" s="3" t="s">
        <v>17</v>
      </c>
      <c r="B28" s="7">
        <f t="shared" ref="B28:G28" si="4">SUM(B22:B27)</f>
        <v>10842311</v>
      </c>
      <c r="C28" s="7">
        <f t="shared" si="4"/>
        <v>15708905</v>
      </c>
      <c r="D28" s="7">
        <f t="shared" si="4"/>
        <v>14500667</v>
      </c>
      <c r="E28" s="7">
        <f t="shared" si="4"/>
        <v>22920404</v>
      </c>
      <c r="F28" s="7">
        <f t="shared" si="4"/>
        <v>38051000</v>
      </c>
      <c r="G28" s="7">
        <f t="shared" si="4"/>
        <v>65805000</v>
      </c>
    </row>
    <row r="29" spans="1:7" ht="16.5" x14ac:dyDescent="0.25">
      <c r="A29" s="2" t="s">
        <v>18</v>
      </c>
      <c r="B29" s="6">
        <v>21809</v>
      </c>
      <c r="C29" s="6">
        <v>16003</v>
      </c>
      <c r="D29" s="6">
        <v>30664</v>
      </c>
      <c r="E29" s="6">
        <v>34021</v>
      </c>
      <c r="F29" s="6">
        <v>0</v>
      </c>
      <c r="G29" s="6">
        <v>0</v>
      </c>
    </row>
    <row r="30" spans="1:7" ht="16.5" x14ac:dyDescent="0.25">
      <c r="A30" s="2" t="s">
        <v>19</v>
      </c>
      <c r="B30" s="6">
        <v>450000</v>
      </c>
      <c r="C30" s="6">
        <v>450000</v>
      </c>
      <c r="D30" s="6"/>
      <c r="E30" s="6"/>
      <c r="F30" s="6">
        <v>4019000</v>
      </c>
      <c r="G30" s="6">
        <v>7750000</v>
      </c>
    </row>
    <row r="31" spans="1:7" ht="16.5" x14ac:dyDescent="0.25">
      <c r="A31" s="1" t="s">
        <v>31</v>
      </c>
      <c r="B31" s="6"/>
      <c r="C31" s="6"/>
      <c r="D31" s="6"/>
      <c r="E31" s="6"/>
      <c r="F31" s="6">
        <v>78000</v>
      </c>
      <c r="G31" s="6">
        <v>314000</v>
      </c>
    </row>
    <row r="32" spans="1:7" ht="16.5" x14ac:dyDescent="0.25">
      <c r="A32" s="3" t="s">
        <v>20</v>
      </c>
      <c r="B32" s="7">
        <f t="shared" ref="B32:G32" si="5">SUM(B29:B31)</f>
        <v>471809</v>
      </c>
      <c r="C32" s="7">
        <f t="shared" si="5"/>
        <v>466003</v>
      </c>
      <c r="D32" s="7">
        <f t="shared" si="5"/>
        <v>30664</v>
      </c>
      <c r="E32" s="7">
        <f t="shared" si="5"/>
        <v>34021</v>
      </c>
      <c r="F32" s="7">
        <f t="shared" si="5"/>
        <v>4097000</v>
      </c>
      <c r="G32" s="7">
        <f t="shared" si="5"/>
        <v>8064000</v>
      </c>
    </row>
    <row r="33" spans="1:7" ht="16.5" x14ac:dyDescent="0.25">
      <c r="A33" s="3" t="s">
        <v>21</v>
      </c>
      <c r="B33" s="7">
        <f t="shared" ref="B33:G33" si="6">+B28+B32</f>
        <v>11314120</v>
      </c>
      <c r="C33" s="7">
        <f t="shared" si="6"/>
        <v>16174908</v>
      </c>
      <c r="D33" s="7">
        <f t="shared" si="6"/>
        <v>14531331</v>
      </c>
      <c r="E33" s="7">
        <f t="shared" si="6"/>
        <v>22954425</v>
      </c>
      <c r="F33" s="7">
        <f t="shared" si="6"/>
        <v>42148000</v>
      </c>
      <c r="G33" s="7">
        <f t="shared" si="6"/>
        <v>73869000</v>
      </c>
    </row>
    <row r="34" spans="1:7" ht="16.5" x14ac:dyDescent="0.25">
      <c r="A34" s="1" t="s">
        <v>22</v>
      </c>
      <c r="B34" s="6">
        <v>500000</v>
      </c>
      <c r="C34" s="6">
        <v>500000</v>
      </c>
      <c r="D34" s="6">
        <v>500000</v>
      </c>
      <c r="E34" s="6">
        <v>500000</v>
      </c>
      <c r="F34" s="6">
        <v>500000</v>
      </c>
      <c r="G34" s="6">
        <v>500000</v>
      </c>
    </row>
    <row r="35" spans="1:7" ht="16.5" x14ac:dyDescent="0.25">
      <c r="A35" s="1" t="s">
        <v>32</v>
      </c>
      <c r="B35" s="6">
        <v>52000</v>
      </c>
      <c r="C35" s="6">
        <v>52000</v>
      </c>
      <c r="D35" s="6">
        <v>52000</v>
      </c>
      <c r="E35" s="6">
        <v>52000</v>
      </c>
      <c r="F35" s="6">
        <v>52000</v>
      </c>
      <c r="G35" s="6">
        <v>52000</v>
      </c>
    </row>
    <row r="36" spans="1:7" ht="16.5" x14ac:dyDescent="0.25">
      <c r="A36" s="1" t="s">
        <v>23</v>
      </c>
      <c r="B36" s="6">
        <v>250000</v>
      </c>
      <c r="C36" s="6">
        <v>250000</v>
      </c>
      <c r="D36" s="6">
        <v>250000</v>
      </c>
      <c r="E36" s="6">
        <v>250000</v>
      </c>
      <c r="F36" s="6">
        <v>250000</v>
      </c>
      <c r="G36" s="6">
        <v>250000</v>
      </c>
    </row>
    <row r="37" spans="1:7" ht="16.5" x14ac:dyDescent="0.25">
      <c r="A37" s="1" t="s">
        <v>24</v>
      </c>
      <c r="B37" s="6">
        <v>5437597</v>
      </c>
      <c r="C37" s="6">
        <v>8277936</v>
      </c>
      <c r="D37" s="6">
        <v>9580391</v>
      </c>
      <c r="E37" s="6">
        <v>15278539</v>
      </c>
      <c r="F37" s="6">
        <v>12433000</v>
      </c>
      <c r="G37" s="6">
        <v>25152000</v>
      </c>
    </row>
    <row r="38" spans="1:7" ht="16.5" x14ac:dyDescent="0.25">
      <c r="A38" s="4" t="s">
        <v>25</v>
      </c>
      <c r="B38" s="7">
        <f>SUM(B34:B37)</f>
        <v>6239597</v>
      </c>
      <c r="C38" s="7">
        <f>SUM(C34:C37)</f>
        <v>9079936</v>
      </c>
      <c r="D38" s="7">
        <f>SUM(D34:D37)</f>
        <v>10382391</v>
      </c>
      <c r="E38" s="7">
        <f t="shared" ref="E38" si="7">SUM(E34:E37)</f>
        <v>16080539</v>
      </c>
      <c r="F38" s="7">
        <f>SUM(F34:F37)</f>
        <v>13235000</v>
      </c>
      <c r="G38" s="7">
        <f>SUM(G34:G37)</f>
        <v>25954000</v>
      </c>
    </row>
    <row r="39" spans="1:7" ht="16.5" x14ac:dyDescent="0.25">
      <c r="A39" s="4" t="s">
        <v>26</v>
      </c>
      <c r="B39" s="7">
        <f>+B33+B38</f>
        <v>17553717</v>
      </c>
      <c r="C39" s="7">
        <f>+C33+C38</f>
        <v>25254844</v>
      </c>
      <c r="D39" s="7">
        <f>+D33+D38</f>
        <v>24913722</v>
      </c>
      <c r="E39" s="7">
        <f t="shared" ref="E39" si="8">+E33+E38</f>
        <v>39034964</v>
      </c>
      <c r="F39" s="7">
        <f>+F33+F38</f>
        <v>55383000</v>
      </c>
      <c r="G39" s="7">
        <f>+G33+G38</f>
        <v>99823000</v>
      </c>
    </row>
    <row r="40" spans="1:7" ht="16.5" x14ac:dyDescent="0.25">
      <c r="B40" s="1" t="b">
        <f>+B39=B21</f>
        <v>1</v>
      </c>
      <c r="C40" s="1" t="b">
        <f>+C39=C21</f>
        <v>1</v>
      </c>
      <c r="D40" s="1" t="b">
        <f>+D39=D21</f>
        <v>1</v>
      </c>
      <c r="E40" s="1" t="b">
        <f>+E39=E21</f>
        <v>1</v>
      </c>
      <c r="F40" s="1" t="b">
        <f t="shared" ref="F40" si="9">+F39=F21</f>
        <v>1</v>
      </c>
      <c r="G40" s="1" t="b">
        <f>+G39=G21</f>
        <v>1</v>
      </c>
    </row>
    <row r="43" spans="1:7" ht="16.5" x14ac:dyDescent="0.25">
      <c r="B43" s="5">
        <v>2018</v>
      </c>
      <c r="C43" s="5">
        <v>2019</v>
      </c>
      <c r="D43" s="5">
        <v>2020</v>
      </c>
      <c r="E43" s="5">
        <v>2021</v>
      </c>
      <c r="F43" s="5">
        <v>2022</v>
      </c>
      <c r="G43" s="5">
        <v>2023</v>
      </c>
    </row>
    <row r="44" spans="1:7" ht="16.5" x14ac:dyDescent="0.25">
      <c r="A44" s="1" t="s">
        <v>35</v>
      </c>
      <c r="B44" s="6">
        <v>44668888</v>
      </c>
      <c r="C44" s="6">
        <v>57951863</v>
      </c>
      <c r="D44" s="6">
        <v>60166363</v>
      </c>
      <c r="E44" s="6">
        <v>93935110</v>
      </c>
      <c r="F44" s="6">
        <v>136472000</v>
      </c>
      <c r="G44" s="6">
        <v>205595000</v>
      </c>
    </row>
    <row r="45" spans="1:7" ht="16.5" x14ac:dyDescent="0.25">
      <c r="A45" s="1" t="s">
        <v>36</v>
      </c>
      <c r="B45" s="6">
        <v>22677864</v>
      </c>
      <c r="C45" s="6">
        <v>29752121</v>
      </c>
      <c r="D45" s="6">
        <v>32016537</v>
      </c>
      <c r="E45" s="6">
        <v>47959227</v>
      </c>
      <c r="F45" s="6">
        <v>66707000</v>
      </c>
      <c r="G45" s="6">
        <v>105386000</v>
      </c>
    </row>
    <row r="46" spans="1:7" ht="16.5" x14ac:dyDescent="0.25">
      <c r="A46" s="4" t="s">
        <v>37</v>
      </c>
      <c r="B46" s="7">
        <v>21991024</v>
      </c>
      <c r="C46" s="7">
        <v>28199742</v>
      </c>
      <c r="D46" s="7">
        <v>28149826</v>
      </c>
      <c r="E46" s="7">
        <v>45975883</v>
      </c>
      <c r="F46" s="7">
        <f>+F44-F45</f>
        <v>69765000</v>
      </c>
      <c r="G46" s="7">
        <f>+G44-G45</f>
        <v>100209000</v>
      </c>
    </row>
    <row r="47" spans="1:7" ht="16.5" x14ac:dyDescent="0.25">
      <c r="A47" s="1" t="s">
        <v>38</v>
      </c>
      <c r="B47" s="6">
        <v>203416</v>
      </c>
      <c r="C47" s="6">
        <v>82608</v>
      </c>
      <c r="D47" s="6">
        <v>429773</v>
      </c>
      <c r="E47" s="6">
        <v>1526143</v>
      </c>
      <c r="F47" s="6">
        <v>959000</v>
      </c>
      <c r="G47" s="6">
        <v>782000</v>
      </c>
    </row>
    <row r="48" spans="1:7" ht="16.5" x14ac:dyDescent="0.25">
      <c r="A48" s="1" t="s">
        <v>39</v>
      </c>
      <c r="B48" s="6">
        <v>12135257</v>
      </c>
      <c r="C48" s="6">
        <v>16129032</v>
      </c>
      <c r="D48" s="6">
        <v>17276931</v>
      </c>
      <c r="E48" s="6">
        <v>29047990</v>
      </c>
      <c r="F48" s="6">
        <v>42710000</v>
      </c>
      <c r="G48" s="6">
        <v>58350000</v>
      </c>
    </row>
    <row r="49" spans="1:8" ht="16.5" x14ac:dyDescent="0.25">
      <c r="A49" s="1" t="s">
        <v>40</v>
      </c>
      <c r="B49" s="6">
        <v>3970309</v>
      </c>
      <c r="C49" s="6">
        <v>3965566</v>
      </c>
      <c r="D49" s="6">
        <v>2998412</v>
      </c>
      <c r="E49" s="6">
        <v>3911213</v>
      </c>
      <c r="F49" s="6">
        <v>7079000</v>
      </c>
      <c r="G49" s="6">
        <v>9112000</v>
      </c>
    </row>
    <row r="50" spans="1:8" ht="16.5" x14ac:dyDescent="0.25">
      <c r="A50" s="1" t="s">
        <v>41</v>
      </c>
      <c r="B50" s="6">
        <v>260062</v>
      </c>
      <c r="C50" s="6">
        <v>274411</v>
      </c>
      <c r="D50" s="6">
        <v>143847</v>
      </c>
      <c r="E50" s="6">
        <v>313310</v>
      </c>
      <c r="F50" s="6">
        <v>357000</v>
      </c>
      <c r="G50" s="6">
        <v>1090000</v>
      </c>
    </row>
    <row r="51" spans="1:8" ht="16.5" x14ac:dyDescent="0.25">
      <c r="A51" s="4" t="s">
        <v>42</v>
      </c>
      <c r="B51" s="7">
        <v>5828812</v>
      </c>
      <c r="C51" s="7">
        <v>7913341</v>
      </c>
      <c r="D51" s="7">
        <v>8160409</v>
      </c>
      <c r="E51" s="7">
        <v>14229513</v>
      </c>
      <c r="F51" s="7">
        <f>+F46+F47-F48-F49-F50</f>
        <v>20578000</v>
      </c>
      <c r="G51" s="7">
        <f>+G46+G47-G48-G49-G50</f>
        <v>32439000</v>
      </c>
    </row>
    <row r="52" spans="1:8" ht="16.5" x14ac:dyDescent="0.25">
      <c r="A52" s="2" t="s">
        <v>43</v>
      </c>
      <c r="B52" s="6">
        <v>123057</v>
      </c>
      <c r="C52" s="6">
        <v>152751</v>
      </c>
      <c r="D52" s="6">
        <v>177513</v>
      </c>
      <c r="E52" s="6">
        <v>26704</v>
      </c>
      <c r="F52" s="6">
        <v>150000</v>
      </c>
      <c r="G52" s="6">
        <v>304000</v>
      </c>
    </row>
    <row r="53" spans="1:8" ht="16.5" x14ac:dyDescent="0.25">
      <c r="A53" s="2" t="s">
        <v>44</v>
      </c>
      <c r="B53" s="6">
        <v>878382</v>
      </c>
      <c r="C53" s="6">
        <v>998335</v>
      </c>
      <c r="D53" s="6">
        <v>1377114</v>
      </c>
      <c r="E53" s="6">
        <v>1810083</v>
      </c>
      <c r="F53" s="6">
        <v>1901000</v>
      </c>
      <c r="G53" s="6">
        <v>4521000</v>
      </c>
    </row>
    <row r="54" spans="1:8" ht="16.5" x14ac:dyDescent="0.25">
      <c r="A54" s="3" t="s">
        <v>45</v>
      </c>
      <c r="B54" s="7">
        <v>5073487</v>
      </c>
      <c r="C54" s="7">
        <v>7067757</v>
      </c>
      <c r="D54" s="7">
        <v>6960808</v>
      </c>
      <c r="E54" s="7">
        <v>12446134</v>
      </c>
      <c r="F54" s="7">
        <f>+F51+F52-F53</f>
        <v>18827000</v>
      </c>
      <c r="G54" s="7">
        <f>+G51+G52-G53</f>
        <v>28222000</v>
      </c>
    </row>
    <row r="55" spans="1:8" ht="16.5" x14ac:dyDescent="0.25">
      <c r="A55" s="2" t="s">
        <v>46</v>
      </c>
      <c r="B55" s="6">
        <v>1877631</v>
      </c>
      <c r="C55" s="6">
        <v>2348920</v>
      </c>
      <c r="D55" s="6">
        <v>2281727</v>
      </c>
      <c r="E55" s="6">
        <v>3747986</v>
      </c>
      <c r="F55" s="6">
        <v>6397000</v>
      </c>
      <c r="G55" s="6">
        <v>10636000</v>
      </c>
    </row>
    <row r="56" spans="1:8" ht="16.5" x14ac:dyDescent="0.25">
      <c r="A56" s="3" t="s">
        <v>47</v>
      </c>
      <c r="B56" s="7">
        <v>3195856</v>
      </c>
      <c r="C56" s="7">
        <v>4718837</v>
      </c>
      <c r="D56" s="7">
        <v>4679081</v>
      </c>
      <c r="E56" s="7">
        <v>8698148</v>
      </c>
      <c r="F56" s="7">
        <f>+F54-F55</f>
        <v>12430000</v>
      </c>
      <c r="G56" s="7">
        <f>+G54-G55</f>
        <v>17586000</v>
      </c>
    </row>
    <row r="58" spans="1:8" ht="16.5" x14ac:dyDescent="0.25">
      <c r="A58" s="2" t="s">
        <v>48</v>
      </c>
      <c r="B58" s="6">
        <v>722150</v>
      </c>
      <c r="C58" s="6">
        <v>942616</v>
      </c>
      <c r="D58" s="6">
        <v>1274068</v>
      </c>
      <c r="E58" s="6">
        <v>2392640</v>
      </c>
      <c r="F58" s="6">
        <v>3878180</v>
      </c>
      <c r="G58" s="6">
        <v>6028000</v>
      </c>
    </row>
    <row r="59" spans="1:8" ht="16.5" x14ac:dyDescent="0.25">
      <c r="A59" s="4" t="s">
        <v>49</v>
      </c>
      <c r="B59" s="7">
        <f>+B51+B58</f>
        <v>6550962</v>
      </c>
      <c r="C59" s="7">
        <f t="shared" ref="C59:G59" si="10">+C51+C58</f>
        <v>8855957</v>
      </c>
      <c r="D59" s="7">
        <f t="shared" si="10"/>
        <v>9434477</v>
      </c>
      <c r="E59" s="7">
        <f t="shared" si="10"/>
        <v>16622153</v>
      </c>
      <c r="F59" s="7">
        <f t="shared" si="10"/>
        <v>24456180</v>
      </c>
      <c r="G59" s="7">
        <f t="shared" si="10"/>
        <v>38467000</v>
      </c>
    </row>
    <row r="61" spans="1:8" ht="16.5" x14ac:dyDescent="0.25">
      <c r="B61" s="5">
        <v>2018</v>
      </c>
      <c r="C61" s="5">
        <v>2019</v>
      </c>
      <c r="D61" s="5">
        <v>2020</v>
      </c>
      <c r="E61" s="5">
        <v>2021</v>
      </c>
      <c r="F61" s="5">
        <v>2022</v>
      </c>
      <c r="G61" s="5">
        <v>2023</v>
      </c>
    </row>
    <row r="62" spans="1:8" ht="16.5" x14ac:dyDescent="0.25">
      <c r="A62" s="1" t="s">
        <v>50</v>
      </c>
      <c r="B62" s="6"/>
      <c r="C62" s="6">
        <f>+B37+C56-C37</f>
        <v>1878498</v>
      </c>
      <c r="D62" s="6">
        <f>+C37+D56-D37</f>
        <v>3376626</v>
      </c>
      <c r="E62" s="6">
        <f>+D37+E56-E37</f>
        <v>3000000</v>
      </c>
      <c r="F62" s="6">
        <f>+E37+F56-F37</f>
        <v>15275539</v>
      </c>
      <c r="G62" s="6">
        <f>+F37+G56-G37</f>
        <v>4867000</v>
      </c>
    </row>
    <row r="63" spans="1:8" ht="16.5" x14ac:dyDescent="0.25">
      <c r="A63" s="1"/>
      <c r="H63" s="10" t="s">
        <v>63</v>
      </c>
    </row>
    <row r="64" spans="1:8" ht="16.5" x14ac:dyDescent="0.25">
      <c r="A64" s="1" t="s">
        <v>51</v>
      </c>
      <c r="B64" s="9">
        <f>+B46/B44</f>
        <v>0.49231187487810307</v>
      </c>
      <c r="C64" s="9">
        <f>+C46/C44</f>
        <v>0.48660630634083324</v>
      </c>
      <c r="D64" s="9">
        <f>+D46/D44</f>
        <v>0.4678665054093431</v>
      </c>
      <c r="E64" s="9">
        <f>+E46/E44</f>
        <v>0.48944301018011266</v>
      </c>
      <c r="F64" s="9">
        <f>+F46/F44</f>
        <v>0.51120376340934404</v>
      </c>
      <c r="G64" s="9">
        <f>+G46/G44</f>
        <v>0.48740971327123717</v>
      </c>
      <c r="H64" s="11">
        <f>+AVERAGE(B64:G64)</f>
        <v>0.48914019558149552</v>
      </c>
    </row>
    <row r="65" spans="1:8" ht="16.5" x14ac:dyDescent="0.25">
      <c r="A65" s="1" t="s">
        <v>52</v>
      </c>
      <c r="B65" s="9">
        <f>+B51/B44</f>
        <v>0.13048930163652159</v>
      </c>
      <c r="C65" s="9">
        <f>+C51/C44</f>
        <v>0.13655024343220856</v>
      </c>
      <c r="D65" s="9">
        <f>+D51/D44</f>
        <v>0.13563075102279326</v>
      </c>
      <c r="E65" s="9">
        <f>+E51/E44</f>
        <v>0.15148236905242352</v>
      </c>
      <c r="F65" s="9">
        <f>+F51/F44</f>
        <v>0.15078550911542293</v>
      </c>
      <c r="G65" s="9">
        <f>+G51/G44</f>
        <v>0.15778107444247186</v>
      </c>
      <c r="H65" s="11">
        <f t="shared" ref="H65:H67" si="11">+AVERAGE(B65:G65)</f>
        <v>0.14378654145030698</v>
      </c>
    </row>
    <row r="66" spans="1:8" ht="16.5" x14ac:dyDescent="0.25">
      <c r="A66" s="1" t="s">
        <v>53</v>
      </c>
      <c r="B66" s="9">
        <f>+B59/B44</f>
        <v>0.14665603495658991</v>
      </c>
      <c r="C66" s="9">
        <f>+C59/C44</f>
        <v>0.15281574295549394</v>
      </c>
      <c r="D66" s="9">
        <f>+D59/D44</f>
        <v>0.15680650332811374</v>
      </c>
      <c r="E66" s="9">
        <f>+E59/E44</f>
        <v>0.17695356933099882</v>
      </c>
      <c r="F66" s="9">
        <f>+F59/F44</f>
        <v>0.17920291341813704</v>
      </c>
      <c r="G66" s="9">
        <f>+G59/G44</f>
        <v>0.18710085361998102</v>
      </c>
      <c r="H66" s="11">
        <f t="shared" si="11"/>
        <v>0.1665892696015524</v>
      </c>
    </row>
    <row r="67" spans="1:8" ht="16.5" x14ac:dyDescent="0.25">
      <c r="A67" s="1" t="s">
        <v>54</v>
      </c>
      <c r="B67" s="9">
        <f>+B56/B44</f>
        <v>7.1545456873696969E-2</v>
      </c>
      <c r="C67" s="9">
        <f>+C56/C44</f>
        <v>8.1426838685065228E-2</v>
      </c>
      <c r="D67" s="9">
        <f>+D56/D44</f>
        <v>7.7769051787291849E-2</v>
      </c>
      <c r="E67" s="9">
        <f>+E56/E44</f>
        <v>9.2597411127745527E-2</v>
      </c>
      <c r="F67" s="9">
        <f>+F56/F44</f>
        <v>9.1080954334955153E-2</v>
      </c>
      <c r="G67" s="9">
        <f>+G56/G44</f>
        <v>8.5537099637637101E-2</v>
      </c>
      <c r="H67" s="11">
        <f t="shared" si="11"/>
        <v>8.3326135407731969E-2</v>
      </c>
    </row>
    <row r="68" spans="1:8" ht="16.5" x14ac:dyDescent="0.25">
      <c r="A68" s="1"/>
    </row>
    <row r="69" spans="1:8" ht="16.5" x14ac:dyDescent="0.25">
      <c r="A69" s="1" t="s">
        <v>55</v>
      </c>
      <c r="B69" s="6">
        <f>+B12-B28</f>
        <v>3846826</v>
      </c>
      <c r="C69" s="6">
        <f>+C12-C28</f>
        <v>5155530</v>
      </c>
      <c r="D69" s="6">
        <f>+D12-D28</f>
        <v>5782576</v>
      </c>
      <c r="E69" s="6">
        <f>+E12-E28</f>
        <v>5868543</v>
      </c>
      <c r="F69" s="6">
        <f>+F12-F28</f>
        <v>-4326000</v>
      </c>
      <c r="G69" s="6">
        <f>+G12-G28</f>
        <v>2840000</v>
      </c>
    </row>
    <row r="70" spans="1:8" ht="16.5" x14ac:dyDescent="0.25">
      <c r="A70" s="1" t="s">
        <v>57</v>
      </c>
      <c r="B70" s="6">
        <f>+B6+B7+B8-B24</f>
        <v>6166969</v>
      </c>
      <c r="C70" s="6">
        <f>+C6+C7+C8-C24</f>
        <v>8044385</v>
      </c>
      <c r="D70" s="6">
        <f>+D6+D7+D8-D24</f>
        <v>8559313</v>
      </c>
      <c r="E70" s="6">
        <f>+E6+E7+E8-E24</f>
        <v>12433071</v>
      </c>
      <c r="F70" s="6">
        <f>+F6+F7+F8-F24</f>
        <v>14849000</v>
      </c>
      <c r="G70" s="6">
        <f>+G6+G7+G8-G24</f>
        <v>25124000</v>
      </c>
    </row>
    <row r="71" spans="1:8" ht="16.5" x14ac:dyDescent="0.25">
      <c r="A71" s="1"/>
      <c r="B71" s="8"/>
      <c r="C71" s="8"/>
      <c r="D71" s="8"/>
      <c r="E71" s="8"/>
      <c r="F71" s="8"/>
      <c r="G71" s="8"/>
    </row>
    <row r="72" spans="1:8" ht="16.5" x14ac:dyDescent="0.25">
      <c r="A72" s="1" t="s">
        <v>58</v>
      </c>
      <c r="B72" s="6">
        <f>+B26</f>
        <v>3930</v>
      </c>
      <c r="C72" s="6">
        <f>+C26</f>
        <v>3908</v>
      </c>
      <c r="D72" s="6">
        <f>+D26</f>
        <v>13028</v>
      </c>
      <c r="E72" s="6">
        <f>+E26</f>
        <v>0</v>
      </c>
      <c r="F72" s="6">
        <f>+F26</f>
        <v>2411000</v>
      </c>
      <c r="G72" s="6">
        <f>+G26</f>
        <v>7456000</v>
      </c>
    </row>
    <row r="73" spans="1:8" ht="16.5" x14ac:dyDescent="0.25">
      <c r="A73" s="1" t="s">
        <v>59</v>
      </c>
      <c r="B73" s="6">
        <f>+B30</f>
        <v>450000</v>
      </c>
      <c r="C73" s="6">
        <f>+C30</f>
        <v>450000</v>
      </c>
      <c r="D73" s="6">
        <f>+D30</f>
        <v>0</v>
      </c>
      <c r="E73" s="6">
        <f>+E30</f>
        <v>0</v>
      </c>
      <c r="F73" s="6">
        <f>+F30</f>
        <v>4019000</v>
      </c>
      <c r="G73" s="6">
        <f>+G30</f>
        <v>7750000</v>
      </c>
    </row>
    <row r="74" spans="1:8" ht="16.5" x14ac:dyDescent="0.25">
      <c r="A74" s="3" t="s">
        <v>60</v>
      </c>
      <c r="B74" s="7">
        <f>SUM(B72:B73)</f>
        <v>453930</v>
      </c>
      <c r="C74" s="7">
        <f t="shared" ref="C74:G74" si="12">SUM(C72:C73)</f>
        <v>453908</v>
      </c>
      <c r="D74" s="7">
        <f t="shared" si="12"/>
        <v>13028</v>
      </c>
      <c r="E74" s="7">
        <f t="shared" si="12"/>
        <v>0</v>
      </c>
      <c r="F74" s="7">
        <f t="shared" si="12"/>
        <v>6430000</v>
      </c>
      <c r="G74" s="7">
        <f t="shared" si="12"/>
        <v>15206000</v>
      </c>
    </row>
    <row r="75" spans="1:8" ht="16.5" x14ac:dyDescent="0.25">
      <c r="A75" s="2" t="s">
        <v>62</v>
      </c>
      <c r="B75" s="6">
        <f>+B53</f>
        <v>878382</v>
      </c>
      <c r="C75" s="6">
        <f t="shared" ref="C75:G75" si="13">+C53</f>
        <v>998335</v>
      </c>
      <c r="D75" s="6">
        <f t="shared" si="13"/>
        <v>1377114</v>
      </c>
      <c r="E75" s="6">
        <f t="shared" si="13"/>
        <v>1810083</v>
      </c>
      <c r="F75" s="6">
        <f t="shared" si="13"/>
        <v>1901000</v>
      </c>
      <c r="G75" s="6">
        <f t="shared" si="13"/>
        <v>4521000</v>
      </c>
    </row>
    <row r="76" spans="1:8" x14ac:dyDescent="0.25">
      <c r="B76" s="8"/>
      <c r="C76" s="8"/>
      <c r="D76" s="8"/>
      <c r="E76" s="8"/>
      <c r="F76" s="8"/>
      <c r="G76" s="8"/>
    </row>
    <row r="77" spans="1:8" ht="16.5" x14ac:dyDescent="0.25">
      <c r="A77" s="2" t="s">
        <v>61</v>
      </c>
      <c r="B77" s="6">
        <f t="shared" ref="B77:G77" si="14">+B13+B14</f>
        <v>2382497</v>
      </c>
      <c r="C77" s="6">
        <f t="shared" si="14"/>
        <v>3740782</v>
      </c>
      <c r="D77" s="6">
        <f t="shared" si="14"/>
        <v>3909264</v>
      </c>
      <c r="E77" s="6">
        <f t="shared" si="14"/>
        <v>9312669</v>
      </c>
      <c r="F77" s="6">
        <f t="shared" si="14"/>
        <v>18858000</v>
      </c>
      <c r="G77" s="6">
        <f t="shared" si="14"/>
        <v>24139000</v>
      </c>
    </row>
  </sheetData>
  <pageMargins left="0.7" right="0.7" top="0.75" bottom="0.75" header="0.3" footer="0.3"/>
  <ignoredErrors>
    <ignoredError sqref="G12 B12: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2025-05-13T02:15:00Z</dcterms:created>
  <dcterms:modified xsi:type="dcterms:W3CDTF">2025-05-14T22:57:55Z</dcterms:modified>
</cp:coreProperties>
</file>