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DE INVERSIONES\Teoría moderna de portafolios de inversión\"/>
    </mc:Choice>
  </mc:AlternateContent>
  <xr:revisionPtr revIDLastSave="0" documentId="13_ncr:1_{DC6FDA54-1142-4037-A4CE-74A84F69BE5F}" xr6:coauthVersionLast="45" xr6:coauthVersionMax="45" xr10:uidLastSave="{00000000-0000-0000-0000-000000000000}"/>
  <bookViews>
    <workbookView xWindow="-120" yWindow="-120" windowWidth="29040" windowHeight="15840" xr2:uid="{C74C9531-E793-4111-AC75-A53E815EA844}"/>
  </bookViews>
  <sheets>
    <sheet name="Cuatro acciones 2020 COLCAP m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" i="1" l="1"/>
  <c r="T14" i="1"/>
  <c r="U14" i="1"/>
  <c r="V14" i="1"/>
  <c r="S14" i="1"/>
  <c r="T12" i="1"/>
  <c r="U12" i="1"/>
  <c r="V12" i="1"/>
  <c r="S12" i="1"/>
  <c r="T10" i="1"/>
  <c r="U10" i="1"/>
  <c r="V10" i="1"/>
  <c r="S10" i="1"/>
  <c r="S8" i="1"/>
  <c r="T6" i="1"/>
  <c r="U6" i="1"/>
  <c r="V6" i="1"/>
  <c r="W6" i="1"/>
  <c r="T7" i="1"/>
  <c r="U7" i="1"/>
  <c r="V7" i="1"/>
  <c r="W7" i="1"/>
  <c r="S7" i="1"/>
  <c r="S6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4" i="1"/>
  <c r="H4" i="1"/>
  <c r="I4" i="1"/>
  <c r="J4" i="1"/>
  <c r="K4" i="1"/>
  <c r="G5" i="1"/>
  <c r="H5" i="1"/>
  <c r="I5" i="1"/>
  <c r="J5" i="1"/>
  <c r="K5" i="1"/>
  <c r="H3" i="1"/>
  <c r="L3" i="1" s="1"/>
  <c r="I3" i="1"/>
  <c r="J3" i="1"/>
  <c r="K3" i="1"/>
  <c r="S3" i="1" s="1"/>
  <c r="G3" i="1"/>
  <c r="U18" i="1" l="1"/>
  <c r="L53" i="1" l="1"/>
  <c r="L50" i="1"/>
  <c r="L47" i="1"/>
  <c r="L44" i="1"/>
  <c r="L41" i="1"/>
  <c r="L38" i="1"/>
  <c r="L35" i="1"/>
  <c r="L32" i="1"/>
  <c r="L29" i="1"/>
  <c r="L26" i="1"/>
  <c r="L23" i="1"/>
  <c r="L20" i="1"/>
  <c r="L17" i="1"/>
  <c r="L14" i="1"/>
  <c r="L9" i="1"/>
  <c r="L6" i="1"/>
  <c r="L12" i="1" l="1"/>
  <c r="L15" i="1"/>
  <c r="L18" i="1"/>
  <c r="L7" i="1"/>
  <c r="L10" i="1"/>
  <c r="L22" i="1"/>
  <c r="L31" i="1"/>
  <c r="L40" i="1"/>
  <c r="L46" i="1"/>
  <c r="L55" i="1"/>
  <c r="L61" i="1"/>
  <c r="L16" i="1"/>
  <c r="L25" i="1"/>
  <c r="L37" i="1"/>
  <c r="L49" i="1"/>
  <c r="L58" i="1"/>
  <c r="L13" i="1"/>
  <c r="L19" i="1"/>
  <c r="L28" i="1"/>
  <c r="L34" i="1"/>
  <c r="L43" i="1"/>
  <c r="L52" i="1"/>
  <c r="L56" i="1"/>
  <c r="L59" i="1"/>
  <c r="L62" i="1"/>
  <c r="L11" i="1"/>
  <c r="L5" i="1"/>
  <c r="L8" i="1"/>
  <c r="L27" i="1"/>
  <c r="L21" i="1"/>
  <c r="L24" i="1"/>
  <c r="L30" i="1"/>
  <c r="L36" i="1"/>
  <c r="L42" i="1"/>
  <c r="L48" i="1"/>
  <c r="L54" i="1"/>
  <c r="L60" i="1"/>
  <c r="L33" i="1"/>
  <c r="L39" i="1"/>
  <c r="L45" i="1"/>
  <c r="L51" i="1"/>
  <c r="L57" i="1"/>
  <c r="T11" i="1"/>
  <c r="T21" i="1" s="1"/>
  <c r="S11" i="1"/>
  <c r="L4" i="1"/>
  <c r="U11" i="1"/>
  <c r="U21" i="1" s="1"/>
  <c r="V11" i="1"/>
  <c r="V21" i="1" s="1"/>
  <c r="U23" i="1" l="1"/>
  <c r="U25" i="1"/>
  <c r="V23" i="1"/>
  <c r="V25" i="1"/>
  <c r="T23" i="1"/>
  <c r="T25" i="1"/>
  <c r="S21" i="1"/>
  <c r="S25" i="1" s="1"/>
  <c r="S13" i="1"/>
  <c r="S29" i="1" s="1"/>
  <c r="S32" i="1" s="1"/>
  <c r="S15" i="1"/>
  <c r="S22" i="1" s="1"/>
  <c r="V13" i="1"/>
  <c r="V29" i="1" s="1"/>
  <c r="V32" i="1" s="1"/>
  <c r="T13" i="1"/>
  <c r="T29" i="1" s="1"/>
  <c r="T32" i="1" s="1"/>
  <c r="U13" i="1"/>
  <c r="U29" i="1" s="1"/>
  <c r="U32" i="1" s="1"/>
  <c r="S23" i="1" l="1"/>
  <c r="S24" i="1"/>
  <c r="S26" i="1"/>
  <c r="S30" i="1"/>
  <c r="S33" i="1" s="1"/>
</calcChain>
</file>

<file path=xl/sharedStrings.xml><?xml version="1.0" encoding="utf-8"?>
<sst xmlns="http://schemas.openxmlformats.org/spreadsheetml/2006/main" count="69" uniqueCount="30">
  <si>
    <t>Fecha</t>
  </si>
  <si>
    <t>ECO</t>
  </si>
  <si>
    <t>PFAVAL</t>
  </si>
  <si>
    <t>ISA</t>
  </si>
  <si>
    <t>NUTRESA</t>
  </si>
  <si>
    <t>Rendimientos</t>
  </si>
  <si>
    <t>Portafolio</t>
  </si>
  <si>
    <t>COLCAP</t>
  </si>
  <si>
    <t>Beta</t>
  </si>
  <si>
    <t>Volatilidad</t>
  </si>
  <si>
    <t>Beta portafolio</t>
  </si>
  <si>
    <t>CAPM</t>
  </si>
  <si>
    <t>E.A.</t>
  </si>
  <si>
    <t>Diario</t>
  </si>
  <si>
    <t>CAPM portafolio</t>
  </si>
  <si>
    <r>
      <t>Varianza mercado (σ</t>
    </r>
    <r>
      <rPr>
        <vertAlign val="superscript"/>
        <sz val="10"/>
        <color theme="1"/>
        <rFont val="Tahoma"/>
        <family val="2"/>
      </rPr>
      <t>2</t>
    </r>
    <r>
      <rPr>
        <vertAlign val="subscript"/>
        <sz val="10"/>
        <color theme="1"/>
        <rFont val="Tahoma"/>
        <family val="2"/>
      </rPr>
      <t>m</t>
    </r>
    <r>
      <rPr>
        <sz val="10"/>
        <color theme="1"/>
        <rFont val="Tahoma"/>
        <family val="2"/>
      </rPr>
      <t>)</t>
    </r>
  </si>
  <si>
    <r>
      <t>Proporciones (W</t>
    </r>
    <r>
      <rPr>
        <vertAlign val="subscript"/>
        <sz val="10"/>
        <color theme="1"/>
        <rFont val="Tahoma"/>
        <family val="2"/>
      </rPr>
      <t>i</t>
    </r>
    <r>
      <rPr>
        <sz val="10"/>
        <color theme="1"/>
        <rFont val="Tahoma"/>
        <family val="2"/>
      </rPr>
      <t>)</t>
    </r>
  </si>
  <si>
    <r>
      <t>E[R</t>
    </r>
    <r>
      <rPr>
        <vertAlign val="subscript"/>
        <sz val="10"/>
        <color theme="1"/>
        <rFont val="Tahoma"/>
        <family val="2"/>
      </rPr>
      <t>𝑖</t>
    </r>
    <r>
      <rPr>
        <sz val="10"/>
        <color theme="1"/>
        <rFont val="Tahoma"/>
        <family val="2"/>
      </rPr>
      <t>]</t>
    </r>
  </si>
  <si>
    <r>
      <t>E[R</t>
    </r>
    <r>
      <rPr>
        <vertAlign val="subscript"/>
        <sz val="10"/>
        <color theme="1"/>
        <rFont val="Tahoma"/>
        <family val="2"/>
      </rPr>
      <t>P</t>
    </r>
    <r>
      <rPr>
        <sz val="10"/>
        <color theme="1"/>
        <rFont val="Tahoma"/>
        <family val="2"/>
      </rPr>
      <t>]</t>
    </r>
  </si>
  <si>
    <r>
      <t>Covarianza (σ</t>
    </r>
    <r>
      <rPr>
        <vertAlign val="subscript"/>
        <sz val="10"/>
        <color theme="1"/>
        <rFont val="Tahoma"/>
        <family val="2"/>
      </rPr>
      <t>i,𝑚</t>
    </r>
    <r>
      <rPr>
        <sz val="10"/>
        <color theme="1"/>
        <rFont val="Tahoma"/>
        <family val="2"/>
      </rPr>
      <t>)</t>
    </r>
  </si>
  <si>
    <r>
      <t>Correlación (ρ</t>
    </r>
    <r>
      <rPr>
        <vertAlign val="subscript"/>
        <sz val="10"/>
        <color theme="1"/>
        <rFont val="Tahoma"/>
        <family val="2"/>
      </rPr>
      <t>i,m</t>
    </r>
    <r>
      <rPr>
        <sz val="10"/>
        <color theme="1"/>
        <rFont val="Tahoma"/>
        <family val="2"/>
      </rPr>
      <t>)</t>
    </r>
  </si>
  <si>
    <t>Efectiva Mensual</t>
  </si>
  <si>
    <t>Mensual</t>
  </si>
  <si>
    <r>
      <t xml:space="preserve">Los precios mensuales de </t>
    </r>
    <r>
      <rPr>
        <b/>
        <i/>
        <sz val="10"/>
        <color theme="1"/>
        <rFont val="Tahoma"/>
        <family val="2"/>
      </rPr>
      <t>Investing</t>
    </r>
    <r>
      <rPr>
        <b/>
        <sz val="10"/>
        <color theme="1"/>
        <rFont val="Tahoma"/>
        <family val="2"/>
      </rPr>
      <t xml:space="preserve"> son del último día del mes.</t>
    </r>
  </si>
  <si>
    <t>Beta ajustado</t>
  </si>
  <si>
    <t>Beta ajustado portafolio</t>
  </si>
  <si>
    <t>Anualizado</t>
  </si>
  <si>
    <t>Coeficientes Betas para abril de 2020.</t>
  </si>
  <si>
    <r>
      <t>Como se está trabajando con rendimientos discretos, se puede utilizar la R</t>
    </r>
    <r>
      <rPr>
        <vertAlign val="subscript"/>
        <sz val="10"/>
        <color theme="1"/>
        <rFont val="Tahoma"/>
        <family val="2"/>
      </rPr>
      <t>f</t>
    </r>
    <r>
      <rPr>
        <sz val="10"/>
        <color theme="1"/>
        <rFont val="Tahoma"/>
        <family val="2"/>
      </rPr>
      <t xml:space="preserve"> en tiempo discreto.</t>
    </r>
  </si>
  <si>
    <r>
      <t>R</t>
    </r>
    <r>
      <rPr>
        <vertAlign val="subscript"/>
        <sz val="10"/>
        <color theme="1"/>
        <rFont val="Tahoma"/>
        <family val="2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</si>
</sst>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,###.00"/>
    <numFmt numFmtId="165" formatCode="0.000%"/>
    <numFmt numFmtId="166" formatCode="0.0000%"/>
    <numFmt numFmtId="167" formatCode="0.00000%"/>
    <numFmt numFmtId="168" formatCode="0.0000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vertAlign val="superscript"/>
      <sz val="10"/>
      <color theme="1"/>
      <name val="Tahoma"/>
      <family val="2"/>
    </font>
    <font>
      <vertAlign val="subscript"/>
      <sz val="10"/>
      <color theme="1"/>
      <name val="Tahoma"/>
      <family val="2"/>
    </font>
    <font>
      <b/>
      <i/>
      <sz val="10"/>
      <color theme="1"/>
      <name val="Tahoma"/>
      <family val="2"/>
    </font>
    <font>
      <sz val="11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6D2DA"/>
        <bgColor indexed="64"/>
      </patternFill>
    </fill>
    <fill>
      <patternFill patternType="solid">
        <fgColor rgb="FFD1D8B0"/>
        <bgColor indexed="64"/>
      </patternFill>
    </fill>
    <fill>
      <patternFill patternType="solid">
        <fgColor rgb="FFAEDABA"/>
        <bgColor indexed="64"/>
      </patternFill>
    </fill>
    <fill>
      <patternFill patternType="solid">
        <fgColor rgb="FFB6C0DC"/>
        <bgColor indexed="64"/>
      </patternFill>
    </fill>
    <fill>
      <patternFill patternType="solid">
        <fgColor rgb="FF99BACF"/>
        <bgColor indexed="64"/>
      </patternFill>
    </fill>
    <fill>
      <patternFill patternType="solid">
        <fgColor rgb="FF98D9F6"/>
        <bgColor indexed="64"/>
      </patternFill>
    </fill>
    <fill>
      <patternFill patternType="solid">
        <fgColor rgb="FFD9E4CE"/>
        <bgColor indexed="64"/>
      </patternFill>
    </fill>
    <fill>
      <patternFill patternType="solid">
        <fgColor rgb="FFDCDAC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/>
    <xf numFmtId="14" fontId="3" fillId="0" borderId="0" xfId="0" applyNumberFormat="1" applyFont="1"/>
    <xf numFmtId="166" fontId="3" fillId="0" borderId="0" xfId="1" applyNumberFormat="1" applyFont="1" applyAlignment="1">
      <alignment horizontal="center" vertical="center"/>
    </xf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8" fontId="3" fillId="0" borderId="0" xfId="0" applyNumberFormat="1" applyFont="1"/>
    <xf numFmtId="0" fontId="3" fillId="7" borderId="0" xfId="0" applyFont="1" applyFill="1"/>
    <xf numFmtId="167" fontId="3" fillId="0" borderId="0" xfId="1" applyNumberFormat="1" applyFont="1" applyAlignment="1">
      <alignment horizontal="center" vertical="center"/>
    </xf>
    <xf numFmtId="164" fontId="3" fillId="0" borderId="0" xfId="0" applyNumberFormat="1" applyFont="1"/>
    <xf numFmtId="0" fontId="3" fillId="0" borderId="0" xfId="0" applyFont="1" applyAlignment="1">
      <alignment horizontal="center" vertical="center"/>
    </xf>
    <xf numFmtId="17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center" vertical="center"/>
    </xf>
    <xf numFmtId="9" fontId="7" fillId="0" borderId="0" xfId="1" applyFont="1" applyAlignment="1">
      <alignment horizontal="center" vertic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DCDAC6"/>
      <color rgb="FFD9E4CE"/>
      <color rgb="FF98D9F6"/>
      <color rgb="FF99BACF"/>
      <color rgb="FFBB8D3B"/>
      <color rgb="FFB6C0DC"/>
      <color rgb="FF97A5CD"/>
      <color rgb="FFAEDABA"/>
      <color rgb="FFD1D8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'Cuatro acciones 2020 COLCAP mes'!$G$2</c:f>
              <c:strCache>
                <c:ptCount val="1"/>
                <c:pt idx="0">
                  <c:v>ECO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440991943843237"/>
                  <c:y val="-0.11214620707293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s-CO"/>
                </a:p>
              </c:txPr>
            </c:trendlineLbl>
          </c:trendline>
          <c:xVal>
            <c:numRef>
              <c:f>'Cuatro acciones 2020 COLCAP mes'!$K$3:$K$62</c:f>
              <c:numCache>
                <c:formatCode>General</c:formatCode>
                <c:ptCount val="60"/>
                <c:pt idx="0">
                  <c:v>7.0311661633272626E-2</c:v>
                </c:pt>
                <c:pt idx="1">
                  <c:v>-6.4260393167901997E-2</c:v>
                </c:pt>
                <c:pt idx="2">
                  <c:v>1.8926696361604822E-2</c:v>
                </c:pt>
                <c:pt idx="3">
                  <c:v>-1.0598264919067013E-2</c:v>
                </c:pt>
                <c:pt idx="4">
                  <c:v>-5.3634872916097365E-2</c:v>
                </c:pt>
                <c:pt idx="5">
                  <c:v>-2.2276771031373599E-2</c:v>
                </c:pt>
                <c:pt idx="6">
                  <c:v>-5.6612133046707314E-4</c:v>
                </c:pt>
                <c:pt idx="7">
                  <c:v>-8.5187952024825098E-2</c:v>
                </c:pt>
                <c:pt idx="8">
                  <c:v>3.5311748447539593E-2</c:v>
                </c:pt>
                <c:pt idx="9">
                  <c:v>1.8531520052699424E-2</c:v>
                </c:pt>
                <c:pt idx="10">
                  <c:v>5.8786986528691632E-2</c:v>
                </c:pt>
                <c:pt idx="11">
                  <c:v>7.4025253783646772E-2</c:v>
                </c:pt>
                <c:pt idx="12">
                  <c:v>4.6023632948430926E-3</c:v>
                </c:pt>
                <c:pt idx="13">
                  <c:v>-3.7179124268112873E-2</c:v>
                </c:pt>
                <c:pt idx="14">
                  <c:v>1.5992139325808008E-2</c:v>
                </c:pt>
                <c:pt idx="15">
                  <c:v>-3.7770907263284803E-3</c:v>
                </c:pt>
                <c:pt idx="16">
                  <c:v>5.5006038739661589E-2</c:v>
                </c:pt>
                <c:pt idx="17">
                  <c:v>-2.9959860308075847E-2</c:v>
                </c:pt>
                <c:pt idx="18">
                  <c:v>1.994278586527054E-2</c:v>
                </c:pt>
                <c:pt idx="19">
                  <c:v>-5.8189860347264477E-2</c:v>
                </c:pt>
                <c:pt idx="20">
                  <c:v>5.1015885604982714E-2</c:v>
                </c:pt>
                <c:pt idx="21">
                  <c:v>4.2835582386362425E-3</c:v>
                </c:pt>
                <c:pt idx="22">
                  <c:v>-2.2954466765379822E-2</c:v>
                </c:pt>
                <c:pt idx="23">
                  <c:v>2.9631081722975683E-2</c:v>
                </c:pt>
                <c:pt idx="24">
                  <c:v>4.3423817927519259E-3</c:v>
                </c:pt>
                <c:pt idx="25">
                  <c:v>4.9535558569199667E-2</c:v>
                </c:pt>
                <c:pt idx="26">
                  <c:v>1.6269764081473959E-2</c:v>
                </c:pt>
                <c:pt idx="27">
                  <c:v>1.2625606671679446E-2</c:v>
                </c:pt>
                <c:pt idx="28">
                  <c:v>6.0754571781540534E-4</c:v>
                </c:pt>
                <c:pt idx="29">
                  <c:v>3.5418648424376808E-3</c:v>
                </c:pt>
                <c:pt idx="30">
                  <c:v>-4.2312036140690568E-2</c:v>
                </c:pt>
                <c:pt idx="31">
                  <c:v>1.4495500428196362E-2</c:v>
                </c:pt>
                <c:pt idx="32">
                  <c:v>4.7341945572677124E-2</c:v>
                </c:pt>
                <c:pt idx="33">
                  <c:v>2.9418954183595858E-2</c:v>
                </c:pt>
                <c:pt idx="34">
                  <c:v>-5.1245684067309338E-2</c:v>
                </c:pt>
                <c:pt idx="35">
                  <c:v>-1.5429572558224414E-2</c:v>
                </c:pt>
                <c:pt idx="36">
                  <c:v>7.5601846762668901E-2</c:v>
                </c:pt>
                <c:pt idx="37">
                  <c:v>-1.2040420041390831E-2</c:v>
                </c:pt>
                <c:pt idx="38">
                  <c:v>1.958996838450644E-2</c:v>
                </c:pt>
                <c:pt idx="39">
                  <c:v>-3.1965555069403573E-2</c:v>
                </c:pt>
                <c:pt idx="40">
                  <c:v>1.0592165596750913E-2</c:v>
                </c:pt>
                <c:pt idx="41">
                  <c:v>-2.3788380640017648E-2</c:v>
                </c:pt>
                <c:pt idx="42">
                  <c:v>-7.5620655082432986E-2</c:v>
                </c:pt>
                <c:pt idx="43">
                  <c:v>-9.2947751009209156E-3</c:v>
                </c:pt>
                <c:pt idx="44">
                  <c:v>-3.8651721237783043E-2</c:v>
                </c:pt>
                <c:pt idx="45">
                  <c:v>9.1317037852676863E-2</c:v>
                </c:pt>
                <c:pt idx="46">
                  <c:v>4.2335574736871218E-2</c:v>
                </c:pt>
                <c:pt idx="47">
                  <c:v>5.2689505194693176E-2</c:v>
                </c:pt>
                <c:pt idx="48">
                  <c:v>-8.8805471928652402E-3</c:v>
                </c:pt>
                <c:pt idx="49">
                  <c:v>-5.5057065148318651E-2</c:v>
                </c:pt>
                <c:pt idx="50">
                  <c:v>4.1681237390719605E-2</c:v>
                </c:pt>
                <c:pt idx="51">
                  <c:v>8.4894575785356974E-3</c:v>
                </c:pt>
                <c:pt idx="52">
                  <c:v>-1.6707956444086403E-3</c:v>
                </c:pt>
                <c:pt idx="53">
                  <c:v>1.1824151020827012E-2</c:v>
                </c:pt>
                <c:pt idx="54">
                  <c:v>3.4975538036452258E-2</c:v>
                </c:pt>
                <c:pt idx="55">
                  <c:v>-1.2999418302054311E-2</c:v>
                </c:pt>
                <c:pt idx="56">
                  <c:v>3.1329098218273899E-2</c:v>
                </c:pt>
                <c:pt idx="57">
                  <c:v>-2.321314709880784E-2</c:v>
                </c:pt>
                <c:pt idx="58">
                  <c:v>-4.5706755017458689E-2</c:v>
                </c:pt>
                <c:pt idx="59">
                  <c:v>-0.27131342724943686</c:v>
                </c:pt>
              </c:numCache>
            </c:numRef>
          </c:xVal>
          <c:yVal>
            <c:numRef>
              <c:f>'Cuatro acciones 2020 COLCAP mes'!$G$3:$G$62</c:f>
              <c:numCache>
                <c:formatCode>General</c:formatCode>
                <c:ptCount val="60"/>
                <c:pt idx="0">
                  <c:v>2.7848101265822711E-2</c:v>
                </c:pt>
                <c:pt idx="1">
                  <c:v>-0.10591133004926112</c:v>
                </c:pt>
                <c:pt idx="2">
                  <c:v>-4.6831955922865043E-2</c:v>
                </c:pt>
                <c:pt idx="3">
                  <c:v>-6.9364161849710948E-2</c:v>
                </c:pt>
                <c:pt idx="4">
                  <c:v>-9.3167701863353658E-3</c:v>
                </c:pt>
                <c:pt idx="5">
                  <c:v>-0.16614420062695923</c:v>
                </c:pt>
                <c:pt idx="6">
                  <c:v>1.5037593984962516E-2</c:v>
                </c:pt>
                <c:pt idx="7">
                  <c:v>-3.3333333333333326E-2</c:v>
                </c:pt>
                <c:pt idx="8">
                  <c:v>-0.14942528735632188</c:v>
                </c:pt>
                <c:pt idx="9">
                  <c:v>-7.2072072072072113E-2</c:v>
                </c:pt>
                <c:pt idx="10">
                  <c:v>0.10679611650485432</c:v>
                </c:pt>
                <c:pt idx="11">
                  <c:v>0.14912280701754388</c:v>
                </c:pt>
                <c:pt idx="12">
                  <c:v>8.0152671755725269E-2</c:v>
                </c:pt>
                <c:pt idx="13">
                  <c:v>-5.3003533568904637E-2</c:v>
                </c:pt>
                <c:pt idx="14">
                  <c:v>4.1044776119403048E-2</c:v>
                </c:pt>
                <c:pt idx="15">
                  <c:v>-6.8100358422939045E-2</c:v>
                </c:pt>
                <c:pt idx="16">
                  <c:v>1.538461538461533E-2</c:v>
                </c:pt>
                <c:pt idx="17">
                  <c:v>-5.3030303030302983E-2</c:v>
                </c:pt>
                <c:pt idx="18">
                  <c:v>4.8000000000000043E-2</c:v>
                </c:pt>
                <c:pt idx="19">
                  <c:v>7.6335877862594437E-3</c:v>
                </c:pt>
                <c:pt idx="20">
                  <c:v>4.5454545454545414E-2</c:v>
                </c:pt>
                <c:pt idx="21">
                  <c:v>-3.6231884057971175E-3</c:v>
                </c:pt>
                <c:pt idx="22">
                  <c:v>-4.0000000000000036E-2</c:v>
                </c:pt>
                <c:pt idx="23">
                  <c:v>2.2727272727272707E-2</c:v>
                </c:pt>
                <c:pt idx="24">
                  <c:v>7.4074074074073071E-3</c:v>
                </c:pt>
                <c:pt idx="25">
                  <c:v>-1.8382352941176516E-2</c:v>
                </c:pt>
                <c:pt idx="26">
                  <c:v>3.3707865168539408E-2</c:v>
                </c:pt>
                <c:pt idx="27">
                  <c:v>1.0869565217391353E-2</c:v>
                </c:pt>
                <c:pt idx="28">
                  <c:v>-1.7921146953404965E-2</c:v>
                </c:pt>
                <c:pt idx="29">
                  <c:v>2.1897810218978186E-2</c:v>
                </c:pt>
                <c:pt idx="30">
                  <c:v>0.18928571428571428</c:v>
                </c:pt>
                <c:pt idx="31">
                  <c:v>5.1051051051051122E-2</c:v>
                </c:pt>
                <c:pt idx="32">
                  <c:v>0.2628571428571429</c:v>
                </c:pt>
                <c:pt idx="33">
                  <c:v>0.20361990950226239</c:v>
                </c:pt>
                <c:pt idx="34">
                  <c:v>-5.6390977443608992E-2</c:v>
                </c:pt>
                <c:pt idx="35">
                  <c:v>4.1832669322709126E-2</c:v>
                </c:pt>
                <c:pt idx="36">
                  <c:v>0.18546845124282973</c:v>
                </c:pt>
                <c:pt idx="37">
                  <c:v>-3.225806451612856E-3</c:v>
                </c:pt>
                <c:pt idx="38">
                  <c:v>-2.1035598705501646E-2</c:v>
                </c:pt>
                <c:pt idx="39">
                  <c:v>1.4876033057851235E-2</c:v>
                </c:pt>
                <c:pt idx="40">
                  <c:v>0.11400651465798051</c:v>
                </c:pt>
                <c:pt idx="41">
                  <c:v>0.17836257309941517</c:v>
                </c:pt>
                <c:pt idx="42">
                  <c:v>-7.1960297766749393E-2</c:v>
                </c:pt>
                <c:pt idx="43">
                  <c:v>-0.1697860962566845</c:v>
                </c:pt>
                <c:pt idx="44">
                  <c:v>-0.14814814814814814</c:v>
                </c:pt>
                <c:pt idx="45">
                  <c:v>0.10396975425330823</c:v>
                </c:pt>
                <c:pt idx="46">
                  <c:v>6.8493150684931559E-2</c:v>
                </c:pt>
                <c:pt idx="47">
                  <c:v>9.4551282051282159E-2</c:v>
                </c:pt>
                <c:pt idx="48">
                  <c:v>-0.12591508052708633</c:v>
                </c:pt>
                <c:pt idx="49">
                  <c:v>-7.3701842546063601E-2</c:v>
                </c:pt>
                <c:pt idx="50">
                  <c:v>5.6057866184448413E-2</c:v>
                </c:pt>
                <c:pt idx="51">
                  <c:v>6.8493150684931781E-3</c:v>
                </c:pt>
                <c:pt idx="52">
                  <c:v>-6.8027210884353706E-2</c:v>
                </c:pt>
                <c:pt idx="53">
                  <c:v>7.6642335766423431E-2</c:v>
                </c:pt>
                <c:pt idx="54">
                  <c:v>3.050847457627115E-2</c:v>
                </c:pt>
                <c:pt idx="55">
                  <c:v>8.2236842105263053E-2</c:v>
                </c:pt>
                <c:pt idx="56">
                  <c:v>7.5987841945288626E-3</c:v>
                </c:pt>
                <c:pt idx="57">
                  <c:v>-4.0723981900452455E-2</c:v>
                </c:pt>
                <c:pt idx="58">
                  <c:v>-2.3584905660377409E-2</c:v>
                </c:pt>
                <c:pt idx="59">
                  <c:v>-0.38808373590982281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D-4540-A637-D91F85E3D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291695"/>
        <c:axId val="1524936463"/>
      </c:scatterChart>
      <c:valAx>
        <c:axId val="16352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524936463"/>
        <c:crosses val="autoZero"/>
        <c:crossBetween val="midCat"/>
      </c:valAx>
      <c:valAx>
        <c:axId val="152493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63529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'Cuatro acciones 2020 COLCAP mes'!$H$2</c:f>
              <c:strCache>
                <c:ptCount val="1"/>
                <c:pt idx="0">
                  <c:v>PFAVAL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440991943843237"/>
                  <c:y val="-0.11214620707293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s-CO"/>
                </a:p>
              </c:txPr>
            </c:trendlineLbl>
          </c:trendline>
          <c:xVal>
            <c:numRef>
              <c:f>'Cuatro acciones 2020 COLCAP mes'!$K$3:$K$62</c:f>
              <c:numCache>
                <c:formatCode>General</c:formatCode>
                <c:ptCount val="60"/>
                <c:pt idx="0">
                  <c:v>7.0311661633272626E-2</c:v>
                </c:pt>
                <c:pt idx="1">
                  <c:v>-6.4260393167901997E-2</c:v>
                </c:pt>
                <c:pt idx="2">
                  <c:v>1.8926696361604822E-2</c:v>
                </c:pt>
                <c:pt idx="3">
                  <c:v>-1.0598264919067013E-2</c:v>
                </c:pt>
                <c:pt idx="4">
                  <c:v>-5.3634872916097365E-2</c:v>
                </c:pt>
                <c:pt idx="5">
                  <c:v>-2.2276771031373599E-2</c:v>
                </c:pt>
                <c:pt idx="6">
                  <c:v>-5.6612133046707314E-4</c:v>
                </c:pt>
                <c:pt idx="7">
                  <c:v>-8.5187952024825098E-2</c:v>
                </c:pt>
                <c:pt idx="8">
                  <c:v>3.5311748447539593E-2</c:v>
                </c:pt>
                <c:pt idx="9">
                  <c:v>1.8531520052699424E-2</c:v>
                </c:pt>
                <c:pt idx="10">
                  <c:v>5.8786986528691632E-2</c:v>
                </c:pt>
                <c:pt idx="11">
                  <c:v>7.4025253783646772E-2</c:v>
                </c:pt>
                <c:pt idx="12">
                  <c:v>4.6023632948430926E-3</c:v>
                </c:pt>
                <c:pt idx="13">
                  <c:v>-3.7179124268112873E-2</c:v>
                </c:pt>
                <c:pt idx="14">
                  <c:v>1.5992139325808008E-2</c:v>
                </c:pt>
                <c:pt idx="15">
                  <c:v>-3.7770907263284803E-3</c:v>
                </c:pt>
                <c:pt idx="16">
                  <c:v>5.5006038739661589E-2</c:v>
                </c:pt>
                <c:pt idx="17">
                  <c:v>-2.9959860308075847E-2</c:v>
                </c:pt>
                <c:pt idx="18">
                  <c:v>1.994278586527054E-2</c:v>
                </c:pt>
                <c:pt idx="19">
                  <c:v>-5.8189860347264477E-2</c:v>
                </c:pt>
                <c:pt idx="20">
                  <c:v>5.1015885604982714E-2</c:v>
                </c:pt>
                <c:pt idx="21">
                  <c:v>4.2835582386362425E-3</c:v>
                </c:pt>
                <c:pt idx="22">
                  <c:v>-2.2954466765379822E-2</c:v>
                </c:pt>
                <c:pt idx="23">
                  <c:v>2.9631081722975683E-2</c:v>
                </c:pt>
                <c:pt idx="24">
                  <c:v>4.3423817927519259E-3</c:v>
                </c:pt>
                <c:pt idx="25">
                  <c:v>4.9535558569199667E-2</c:v>
                </c:pt>
                <c:pt idx="26">
                  <c:v>1.6269764081473959E-2</c:v>
                </c:pt>
                <c:pt idx="27">
                  <c:v>1.2625606671679446E-2</c:v>
                </c:pt>
                <c:pt idx="28">
                  <c:v>6.0754571781540534E-4</c:v>
                </c:pt>
                <c:pt idx="29">
                  <c:v>3.5418648424376808E-3</c:v>
                </c:pt>
                <c:pt idx="30">
                  <c:v>-4.2312036140690568E-2</c:v>
                </c:pt>
                <c:pt idx="31">
                  <c:v>1.4495500428196362E-2</c:v>
                </c:pt>
                <c:pt idx="32">
                  <c:v>4.7341945572677124E-2</c:v>
                </c:pt>
                <c:pt idx="33">
                  <c:v>2.9418954183595858E-2</c:v>
                </c:pt>
                <c:pt idx="34">
                  <c:v>-5.1245684067309338E-2</c:v>
                </c:pt>
                <c:pt idx="35">
                  <c:v>-1.5429572558224414E-2</c:v>
                </c:pt>
                <c:pt idx="36">
                  <c:v>7.5601846762668901E-2</c:v>
                </c:pt>
                <c:pt idx="37">
                  <c:v>-1.2040420041390831E-2</c:v>
                </c:pt>
                <c:pt idx="38">
                  <c:v>1.958996838450644E-2</c:v>
                </c:pt>
                <c:pt idx="39">
                  <c:v>-3.1965555069403573E-2</c:v>
                </c:pt>
                <c:pt idx="40">
                  <c:v>1.0592165596750913E-2</c:v>
                </c:pt>
                <c:pt idx="41">
                  <c:v>-2.3788380640017648E-2</c:v>
                </c:pt>
                <c:pt idx="42">
                  <c:v>-7.5620655082432986E-2</c:v>
                </c:pt>
                <c:pt idx="43">
                  <c:v>-9.2947751009209156E-3</c:v>
                </c:pt>
                <c:pt idx="44">
                  <c:v>-3.8651721237783043E-2</c:v>
                </c:pt>
                <c:pt idx="45">
                  <c:v>9.1317037852676863E-2</c:v>
                </c:pt>
                <c:pt idx="46">
                  <c:v>4.2335574736871218E-2</c:v>
                </c:pt>
                <c:pt idx="47">
                  <c:v>5.2689505194693176E-2</c:v>
                </c:pt>
                <c:pt idx="48">
                  <c:v>-8.8805471928652402E-3</c:v>
                </c:pt>
                <c:pt idx="49">
                  <c:v>-5.5057065148318651E-2</c:v>
                </c:pt>
                <c:pt idx="50">
                  <c:v>4.1681237390719605E-2</c:v>
                </c:pt>
                <c:pt idx="51">
                  <c:v>8.4894575785356974E-3</c:v>
                </c:pt>
                <c:pt idx="52">
                  <c:v>-1.6707956444086403E-3</c:v>
                </c:pt>
                <c:pt idx="53">
                  <c:v>1.1824151020827012E-2</c:v>
                </c:pt>
                <c:pt idx="54">
                  <c:v>3.4975538036452258E-2</c:v>
                </c:pt>
                <c:pt idx="55">
                  <c:v>-1.2999418302054311E-2</c:v>
                </c:pt>
                <c:pt idx="56">
                  <c:v>3.1329098218273899E-2</c:v>
                </c:pt>
                <c:pt idx="57">
                  <c:v>-2.321314709880784E-2</c:v>
                </c:pt>
                <c:pt idx="58">
                  <c:v>-4.5706755017458689E-2</c:v>
                </c:pt>
                <c:pt idx="59">
                  <c:v>-0.27131342724943686</c:v>
                </c:pt>
              </c:numCache>
            </c:numRef>
          </c:xVal>
          <c:yVal>
            <c:numRef>
              <c:f>'Cuatro acciones 2020 COLCAP mes'!$H$3:$H$62</c:f>
              <c:numCache>
                <c:formatCode>General</c:formatCode>
                <c:ptCount val="60"/>
                <c:pt idx="0">
                  <c:v>3.8626609442059978E-2</c:v>
                </c:pt>
                <c:pt idx="1">
                  <c:v>5.7851239669421517E-2</c:v>
                </c:pt>
                <c:pt idx="2">
                  <c:v>-3.90625E-3</c:v>
                </c:pt>
                <c:pt idx="3">
                  <c:v>-2.7450980392156876E-2</c:v>
                </c:pt>
                <c:pt idx="4">
                  <c:v>-4.8387096774193505E-2</c:v>
                </c:pt>
                <c:pt idx="5">
                  <c:v>-4.237288135593209E-3</c:v>
                </c:pt>
                <c:pt idx="6">
                  <c:v>-1.2765957446808529E-2</c:v>
                </c:pt>
                <c:pt idx="7">
                  <c:v>-6.0344827586206851E-2</c:v>
                </c:pt>
                <c:pt idx="8">
                  <c:v>0</c:v>
                </c:pt>
                <c:pt idx="9">
                  <c:v>-3.2110091743119296E-2</c:v>
                </c:pt>
                <c:pt idx="10">
                  <c:v>6.1611374407583019E-2</c:v>
                </c:pt>
                <c:pt idx="11">
                  <c:v>4.4642857142857206E-2</c:v>
                </c:pt>
                <c:pt idx="12">
                  <c:v>1.7094017094017033E-2</c:v>
                </c:pt>
                <c:pt idx="13">
                  <c:v>-4.621848739495793E-2</c:v>
                </c:pt>
                <c:pt idx="14">
                  <c:v>3.9647577092511099E-2</c:v>
                </c:pt>
                <c:pt idx="15">
                  <c:v>-8.4745762711864181E-3</c:v>
                </c:pt>
                <c:pt idx="16">
                  <c:v>6.8376068376068355E-2</c:v>
                </c:pt>
                <c:pt idx="17">
                  <c:v>8.0000000000000071E-3</c:v>
                </c:pt>
                <c:pt idx="18">
                  <c:v>-1.5873015873015928E-2</c:v>
                </c:pt>
                <c:pt idx="19">
                  <c:v>-6.0483870967741882E-2</c:v>
                </c:pt>
                <c:pt idx="20">
                  <c:v>4.2918454935622297E-2</c:v>
                </c:pt>
                <c:pt idx="21">
                  <c:v>-1.6460905349794275E-2</c:v>
                </c:pt>
                <c:pt idx="22">
                  <c:v>-5.0209205020920522E-2</c:v>
                </c:pt>
                <c:pt idx="23">
                  <c:v>3.0837004405286361E-2</c:v>
                </c:pt>
                <c:pt idx="24">
                  <c:v>-4.2735042735042583E-3</c:v>
                </c:pt>
                <c:pt idx="25">
                  <c:v>4.2918454935622297E-2</c:v>
                </c:pt>
                <c:pt idx="26">
                  <c:v>3.292181069958855E-2</c:v>
                </c:pt>
                <c:pt idx="27">
                  <c:v>5.1792828685258918E-2</c:v>
                </c:pt>
                <c:pt idx="28">
                  <c:v>0</c:v>
                </c:pt>
                <c:pt idx="29">
                  <c:v>7.575757575757569E-3</c:v>
                </c:pt>
                <c:pt idx="30">
                  <c:v>-4.8872180451127845E-2</c:v>
                </c:pt>
                <c:pt idx="31">
                  <c:v>-2.371541501976282E-2</c:v>
                </c:pt>
                <c:pt idx="32">
                  <c:v>4.4534412955465674E-2</c:v>
                </c:pt>
                <c:pt idx="33">
                  <c:v>-1.1627906976744207E-2</c:v>
                </c:pt>
                <c:pt idx="34">
                  <c:v>-2.7450980392156876E-2</c:v>
                </c:pt>
                <c:pt idx="35">
                  <c:v>-6.0483870967741882E-2</c:v>
                </c:pt>
                <c:pt idx="36">
                  <c:v>6.0085836909871349E-2</c:v>
                </c:pt>
                <c:pt idx="37">
                  <c:v>8.0971659919029104E-3</c:v>
                </c:pt>
                <c:pt idx="38">
                  <c:v>-1.2048192771084376E-2</c:v>
                </c:pt>
                <c:pt idx="39">
                  <c:v>-6.9105691056910556E-2</c:v>
                </c:pt>
                <c:pt idx="40">
                  <c:v>4.8034934497816595E-2</c:v>
                </c:pt>
                <c:pt idx="41">
                  <c:v>-2.9166666666666674E-2</c:v>
                </c:pt>
                <c:pt idx="42">
                  <c:v>-3.0042918454935674E-2</c:v>
                </c:pt>
                <c:pt idx="43">
                  <c:v>-8.4070796460177011E-2</c:v>
                </c:pt>
                <c:pt idx="44">
                  <c:v>-3.4782608695652195E-2</c:v>
                </c:pt>
                <c:pt idx="45">
                  <c:v>7.1071071071071135E-2</c:v>
                </c:pt>
                <c:pt idx="46">
                  <c:v>9.8130841121495394E-2</c:v>
                </c:pt>
                <c:pt idx="47">
                  <c:v>5.1063829787234116E-2</c:v>
                </c:pt>
                <c:pt idx="48">
                  <c:v>8.0971659919029104E-3</c:v>
                </c:pt>
                <c:pt idx="49">
                  <c:v>-5.6224899598393607E-2</c:v>
                </c:pt>
                <c:pt idx="50">
                  <c:v>9.3617021276595658E-2</c:v>
                </c:pt>
                <c:pt idx="51">
                  <c:v>-1.5564202334630295E-2</c:v>
                </c:pt>
                <c:pt idx="52">
                  <c:v>1.5810276679841806E-2</c:v>
                </c:pt>
                <c:pt idx="53">
                  <c:v>1.1673151750972721E-2</c:v>
                </c:pt>
                <c:pt idx="54">
                  <c:v>6.5384615384615374E-2</c:v>
                </c:pt>
                <c:pt idx="55">
                  <c:v>2.1660649819494671E-2</c:v>
                </c:pt>
                <c:pt idx="56">
                  <c:v>3.180212014134276E-2</c:v>
                </c:pt>
                <c:pt idx="57">
                  <c:v>-6.8493150684931781E-3</c:v>
                </c:pt>
                <c:pt idx="58">
                  <c:v>0</c:v>
                </c:pt>
                <c:pt idx="59">
                  <c:v>-0.38137931034482764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2-4591-A2CC-AE37B162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291695"/>
        <c:axId val="1524936463"/>
      </c:scatterChart>
      <c:valAx>
        <c:axId val="16352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524936463"/>
        <c:crosses val="autoZero"/>
        <c:crossBetween val="midCat"/>
      </c:valAx>
      <c:valAx>
        <c:axId val="152493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63529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'Cuatro acciones 2020 COLCAP mes'!$I$2</c:f>
              <c:strCache>
                <c:ptCount val="1"/>
                <c:pt idx="0">
                  <c:v>ISA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440991943843237"/>
                  <c:y val="-0.11214620707293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s-CO"/>
                </a:p>
              </c:txPr>
            </c:trendlineLbl>
          </c:trendline>
          <c:xVal>
            <c:numRef>
              <c:f>'Cuatro acciones 2020 COLCAP mes'!$K$3:$K$62</c:f>
              <c:numCache>
                <c:formatCode>General</c:formatCode>
                <c:ptCount val="60"/>
                <c:pt idx="0">
                  <c:v>7.0311661633272626E-2</c:v>
                </c:pt>
                <c:pt idx="1">
                  <c:v>-6.4260393167901997E-2</c:v>
                </c:pt>
                <c:pt idx="2">
                  <c:v>1.8926696361604822E-2</c:v>
                </c:pt>
                <c:pt idx="3">
                  <c:v>-1.0598264919067013E-2</c:v>
                </c:pt>
                <c:pt idx="4">
                  <c:v>-5.3634872916097365E-2</c:v>
                </c:pt>
                <c:pt idx="5">
                  <c:v>-2.2276771031373599E-2</c:v>
                </c:pt>
                <c:pt idx="6">
                  <c:v>-5.6612133046707314E-4</c:v>
                </c:pt>
                <c:pt idx="7">
                  <c:v>-8.5187952024825098E-2</c:v>
                </c:pt>
                <c:pt idx="8">
                  <c:v>3.5311748447539593E-2</c:v>
                </c:pt>
                <c:pt idx="9">
                  <c:v>1.8531520052699424E-2</c:v>
                </c:pt>
                <c:pt idx="10">
                  <c:v>5.8786986528691632E-2</c:v>
                </c:pt>
                <c:pt idx="11">
                  <c:v>7.4025253783646772E-2</c:v>
                </c:pt>
                <c:pt idx="12">
                  <c:v>4.6023632948430926E-3</c:v>
                </c:pt>
                <c:pt idx="13">
                  <c:v>-3.7179124268112873E-2</c:v>
                </c:pt>
                <c:pt idx="14">
                  <c:v>1.5992139325808008E-2</c:v>
                </c:pt>
                <c:pt idx="15">
                  <c:v>-3.7770907263284803E-3</c:v>
                </c:pt>
                <c:pt idx="16">
                  <c:v>5.5006038739661589E-2</c:v>
                </c:pt>
                <c:pt idx="17">
                  <c:v>-2.9959860308075847E-2</c:v>
                </c:pt>
                <c:pt idx="18">
                  <c:v>1.994278586527054E-2</c:v>
                </c:pt>
                <c:pt idx="19">
                  <c:v>-5.8189860347264477E-2</c:v>
                </c:pt>
                <c:pt idx="20">
                  <c:v>5.1015885604982714E-2</c:v>
                </c:pt>
                <c:pt idx="21">
                  <c:v>4.2835582386362425E-3</c:v>
                </c:pt>
                <c:pt idx="22">
                  <c:v>-2.2954466765379822E-2</c:v>
                </c:pt>
                <c:pt idx="23">
                  <c:v>2.9631081722975683E-2</c:v>
                </c:pt>
                <c:pt idx="24">
                  <c:v>4.3423817927519259E-3</c:v>
                </c:pt>
                <c:pt idx="25">
                  <c:v>4.9535558569199667E-2</c:v>
                </c:pt>
                <c:pt idx="26">
                  <c:v>1.6269764081473959E-2</c:v>
                </c:pt>
                <c:pt idx="27">
                  <c:v>1.2625606671679446E-2</c:v>
                </c:pt>
                <c:pt idx="28">
                  <c:v>6.0754571781540534E-4</c:v>
                </c:pt>
                <c:pt idx="29">
                  <c:v>3.5418648424376808E-3</c:v>
                </c:pt>
                <c:pt idx="30">
                  <c:v>-4.2312036140690568E-2</c:v>
                </c:pt>
                <c:pt idx="31">
                  <c:v>1.4495500428196362E-2</c:v>
                </c:pt>
                <c:pt idx="32">
                  <c:v>4.7341945572677124E-2</c:v>
                </c:pt>
                <c:pt idx="33">
                  <c:v>2.9418954183595858E-2</c:v>
                </c:pt>
                <c:pt idx="34">
                  <c:v>-5.1245684067309338E-2</c:v>
                </c:pt>
                <c:pt idx="35">
                  <c:v>-1.5429572558224414E-2</c:v>
                </c:pt>
                <c:pt idx="36">
                  <c:v>7.5601846762668901E-2</c:v>
                </c:pt>
                <c:pt idx="37">
                  <c:v>-1.2040420041390831E-2</c:v>
                </c:pt>
                <c:pt idx="38">
                  <c:v>1.958996838450644E-2</c:v>
                </c:pt>
                <c:pt idx="39">
                  <c:v>-3.1965555069403573E-2</c:v>
                </c:pt>
                <c:pt idx="40">
                  <c:v>1.0592165596750913E-2</c:v>
                </c:pt>
                <c:pt idx="41">
                  <c:v>-2.3788380640017648E-2</c:v>
                </c:pt>
                <c:pt idx="42">
                  <c:v>-7.5620655082432986E-2</c:v>
                </c:pt>
                <c:pt idx="43">
                  <c:v>-9.2947751009209156E-3</c:v>
                </c:pt>
                <c:pt idx="44">
                  <c:v>-3.8651721237783043E-2</c:v>
                </c:pt>
                <c:pt idx="45">
                  <c:v>9.1317037852676863E-2</c:v>
                </c:pt>
                <c:pt idx="46">
                  <c:v>4.2335574736871218E-2</c:v>
                </c:pt>
                <c:pt idx="47">
                  <c:v>5.2689505194693176E-2</c:v>
                </c:pt>
                <c:pt idx="48">
                  <c:v>-8.8805471928652402E-3</c:v>
                </c:pt>
                <c:pt idx="49">
                  <c:v>-5.5057065148318651E-2</c:v>
                </c:pt>
                <c:pt idx="50">
                  <c:v>4.1681237390719605E-2</c:v>
                </c:pt>
                <c:pt idx="51">
                  <c:v>8.4894575785356974E-3</c:v>
                </c:pt>
                <c:pt idx="52">
                  <c:v>-1.6707956444086403E-3</c:v>
                </c:pt>
                <c:pt idx="53">
                  <c:v>1.1824151020827012E-2</c:v>
                </c:pt>
                <c:pt idx="54">
                  <c:v>3.4975538036452258E-2</c:v>
                </c:pt>
                <c:pt idx="55">
                  <c:v>-1.2999418302054311E-2</c:v>
                </c:pt>
                <c:pt idx="56">
                  <c:v>3.1329098218273899E-2</c:v>
                </c:pt>
                <c:pt idx="57">
                  <c:v>-2.321314709880784E-2</c:v>
                </c:pt>
                <c:pt idx="58">
                  <c:v>-4.5706755017458689E-2</c:v>
                </c:pt>
                <c:pt idx="59">
                  <c:v>-0.27131342724943686</c:v>
                </c:pt>
              </c:numCache>
            </c:numRef>
          </c:xVal>
          <c:yVal>
            <c:numRef>
              <c:f>'Cuatro acciones 2020 COLCAP mes'!$I$3:$I$62</c:f>
              <c:numCache>
                <c:formatCode>General</c:formatCode>
                <c:ptCount val="60"/>
                <c:pt idx="0">
                  <c:v>7.6716016150740307E-2</c:v>
                </c:pt>
                <c:pt idx="1">
                  <c:v>2.3749999999999938E-2</c:v>
                </c:pt>
                <c:pt idx="2">
                  <c:v>-0.10256410256410253</c:v>
                </c:pt>
                <c:pt idx="3">
                  <c:v>-3.6734693877551017E-2</c:v>
                </c:pt>
                <c:pt idx="4">
                  <c:v>-6.2146892655367214E-2</c:v>
                </c:pt>
                <c:pt idx="5">
                  <c:v>7.6807228915662717E-2</c:v>
                </c:pt>
                <c:pt idx="6">
                  <c:v>-2.9370629370629397E-2</c:v>
                </c:pt>
                <c:pt idx="7">
                  <c:v>-2.0172910662824228E-2</c:v>
                </c:pt>
                <c:pt idx="8">
                  <c:v>8.5294117647058743E-2</c:v>
                </c:pt>
                <c:pt idx="9">
                  <c:v>-2.7100271002710175E-3</c:v>
                </c:pt>
                <c:pt idx="10">
                  <c:v>5.2989130434782705E-2</c:v>
                </c:pt>
                <c:pt idx="11">
                  <c:v>0.11612903225806459</c:v>
                </c:pt>
                <c:pt idx="12">
                  <c:v>5.7803468208093012E-3</c:v>
                </c:pt>
                <c:pt idx="13">
                  <c:v>1.1494252873563315E-2</c:v>
                </c:pt>
                <c:pt idx="14">
                  <c:v>1.5909090909090873E-2</c:v>
                </c:pt>
                <c:pt idx="15">
                  <c:v>1.6778523489932917E-2</c:v>
                </c:pt>
                <c:pt idx="16">
                  <c:v>8.9108910891089188E-2</c:v>
                </c:pt>
                <c:pt idx="17">
                  <c:v>-1.5151515151515138E-2</c:v>
                </c:pt>
                <c:pt idx="18">
                  <c:v>2.4615384615384706E-2</c:v>
                </c:pt>
                <c:pt idx="19">
                  <c:v>-9.009009009009028E-3</c:v>
                </c:pt>
                <c:pt idx="20">
                  <c:v>8.0808080808081328E-3</c:v>
                </c:pt>
                <c:pt idx="21">
                  <c:v>5.8116232464929807E-2</c:v>
                </c:pt>
                <c:pt idx="22">
                  <c:v>6.0606060606060552E-2</c:v>
                </c:pt>
                <c:pt idx="23">
                  <c:v>3.5714285714285809E-2</c:v>
                </c:pt>
                <c:pt idx="24">
                  <c:v>5.1724137931035141E-3</c:v>
                </c:pt>
                <c:pt idx="25">
                  <c:v>0.20926243567753011</c:v>
                </c:pt>
                <c:pt idx="26">
                  <c:v>-5.3900709219858123E-2</c:v>
                </c:pt>
                <c:pt idx="27">
                  <c:v>2.5487256371814038E-2</c:v>
                </c:pt>
                <c:pt idx="28">
                  <c:v>-2.3391812865497075E-2</c:v>
                </c:pt>
                <c:pt idx="29">
                  <c:v>2.39520958083832E-2</c:v>
                </c:pt>
                <c:pt idx="30">
                  <c:v>-2.6315789473684181E-2</c:v>
                </c:pt>
                <c:pt idx="31">
                  <c:v>3.6036036036036112E-2</c:v>
                </c:pt>
                <c:pt idx="32">
                  <c:v>2.8985507246376718E-2</c:v>
                </c:pt>
                <c:pt idx="33">
                  <c:v>7.0422535211267512E-3</c:v>
                </c:pt>
                <c:pt idx="34">
                  <c:v>-4.1958041958041981E-2</c:v>
                </c:pt>
                <c:pt idx="35">
                  <c:v>-2.7737226277372296E-2</c:v>
                </c:pt>
                <c:pt idx="36">
                  <c:v>8.7087087087087012E-2</c:v>
                </c:pt>
                <c:pt idx="37">
                  <c:v>-2.2099447513812209E-2</c:v>
                </c:pt>
                <c:pt idx="38">
                  <c:v>2.4011299435028333E-2</c:v>
                </c:pt>
                <c:pt idx="39">
                  <c:v>-2.0689655172413834E-2</c:v>
                </c:pt>
                <c:pt idx="40">
                  <c:v>-4.7887323943662019E-2</c:v>
                </c:pt>
                <c:pt idx="41">
                  <c:v>-1.0355029585798814E-2</c:v>
                </c:pt>
                <c:pt idx="42">
                  <c:v>-0.10612855007473843</c:v>
                </c:pt>
                <c:pt idx="43">
                  <c:v>8.1939799331103735E-2</c:v>
                </c:pt>
                <c:pt idx="44">
                  <c:v>8.0370942812983071E-2</c:v>
                </c:pt>
                <c:pt idx="45">
                  <c:v>-4.2918454935622075E-3</c:v>
                </c:pt>
                <c:pt idx="46">
                  <c:v>4.3103448275862988E-3</c:v>
                </c:pt>
                <c:pt idx="47">
                  <c:v>0.14163090128755362</c:v>
                </c:pt>
                <c:pt idx="48">
                  <c:v>-8.7719298245614308E-3</c:v>
                </c:pt>
                <c:pt idx="49">
                  <c:v>2.4020227560050511E-2</c:v>
                </c:pt>
                <c:pt idx="50">
                  <c:v>0.10246913580246919</c:v>
                </c:pt>
                <c:pt idx="51">
                  <c:v>-3.3594624860022737E-3</c:v>
                </c:pt>
                <c:pt idx="52">
                  <c:v>2.134831460674147E-2</c:v>
                </c:pt>
                <c:pt idx="53">
                  <c:v>3.3003300330032292E-3</c:v>
                </c:pt>
                <c:pt idx="54">
                  <c:v>6.9078947368421018E-2</c:v>
                </c:pt>
                <c:pt idx="55">
                  <c:v>-2.6666666666666616E-2</c:v>
                </c:pt>
                <c:pt idx="56">
                  <c:v>3.2665964172813533E-2</c:v>
                </c:pt>
                <c:pt idx="57">
                  <c:v>-4.081632653061229E-2</c:v>
                </c:pt>
                <c:pt idx="58">
                  <c:v>-1.0638297872340385E-2</c:v>
                </c:pt>
                <c:pt idx="59">
                  <c:v>-0.16774193548387095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7-4030-B7E5-DAD5E75B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291695"/>
        <c:axId val="1524936463"/>
      </c:scatterChart>
      <c:valAx>
        <c:axId val="16352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524936463"/>
        <c:crosses val="autoZero"/>
        <c:crossBetween val="midCat"/>
      </c:valAx>
      <c:valAx>
        <c:axId val="152493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63529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'Cuatro acciones 2020 COLCAP mes'!$J$2</c:f>
              <c:strCache>
                <c:ptCount val="1"/>
                <c:pt idx="0">
                  <c:v>NUTRESA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440991943843237"/>
                  <c:y val="-0.11214620707293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s-CO"/>
                </a:p>
              </c:txPr>
            </c:trendlineLbl>
          </c:trendline>
          <c:xVal>
            <c:numRef>
              <c:f>'Cuatro acciones 2020 COLCAP mes'!$K$3:$K$62</c:f>
              <c:numCache>
                <c:formatCode>General</c:formatCode>
                <c:ptCount val="60"/>
                <c:pt idx="0">
                  <c:v>7.0311661633272626E-2</c:v>
                </c:pt>
                <c:pt idx="1">
                  <c:v>-6.4260393167901997E-2</c:v>
                </c:pt>
                <c:pt idx="2">
                  <c:v>1.8926696361604822E-2</c:v>
                </c:pt>
                <c:pt idx="3">
                  <c:v>-1.0598264919067013E-2</c:v>
                </c:pt>
                <c:pt idx="4">
                  <c:v>-5.3634872916097365E-2</c:v>
                </c:pt>
                <c:pt idx="5">
                  <c:v>-2.2276771031373599E-2</c:v>
                </c:pt>
                <c:pt idx="6">
                  <c:v>-5.6612133046707314E-4</c:v>
                </c:pt>
                <c:pt idx="7">
                  <c:v>-8.5187952024825098E-2</c:v>
                </c:pt>
                <c:pt idx="8">
                  <c:v>3.5311748447539593E-2</c:v>
                </c:pt>
                <c:pt idx="9">
                  <c:v>1.8531520052699424E-2</c:v>
                </c:pt>
                <c:pt idx="10">
                  <c:v>5.8786986528691632E-2</c:v>
                </c:pt>
                <c:pt idx="11">
                  <c:v>7.4025253783646772E-2</c:v>
                </c:pt>
                <c:pt idx="12">
                  <c:v>4.6023632948430926E-3</c:v>
                </c:pt>
                <c:pt idx="13">
                  <c:v>-3.7179124268112873E-2</c:v>
                </c:pt>
                <c:pt idx="14">
                  <c:v>1.5992139325808008E-2</c:v>
                </c:pt>
                <c:pt idx="15">
                  <c:v>-3.7770907263284803E-3</c:v>
                </c:pt>
                <c:pt idx="16">
                  <c:v>5.5006038739661589E-2</c:v>
                </c:pt>
                <c:pt idx="17">
                  <c:v>-2.9959860308075847E-2</c:v>
                </c:pt>
                <c:pt idx="18">
                  <c:v>1.994278586527054E-2</c:v>
                </c:pt>
                <c:pt idx="19">
                  <c:v>-5.8189860347264477E-2</c:v>
                </c:pt>
                <c:pt idx="20">
                  <c:v>5.1015885604982714E-2</c:v>
                </c:pt>
                <c:pt idx="21">
                  <c:v>4.2835582386362425E-3</c:v>
                </c:pt>
                <c:pt idx="22">
                  <c:v>-2.2954466765379822E-2</c:v>
                </c:pt>
                <c:pt idx="23">
                  <c:v>2.9631081722975683E-2</c:v>
                </c:pt>
                <c:pt idx="24">
                  <c:v>4.3423817927519259E-3</c:v>
                </c:pt>
                <c:pt idx="25">
                  <c:v>4.9535558569199667E-2</c:v>
                </c:pt>
                <c:pt idx="26">
                  <c:v>1.6269764081473959E-2</c:v>
                </c:pt>
                <c:pt idx="27">
                  <c:v>1.2625606671679446E-2</c:v>
                </c:pt>
                <c:pt idx="28">
                  <c:v>6.0754571781540534E-4</c:v>
                </c:pt>
                <c:pt idx="29">
                  <c:v>3.5418648424376808E-3</c:v>
                </c:pt>
                <c:pt idx="30">
                  <c:v>-4.2312036140690568E-2</c:v>
                </c:pt>
                <c:pt idx="31">
                  <c:v>1.4495500428196362E-2</c:v>
                </c:pt>
                <c:pt idx="32">
                  <c:v>4.7341945572677124E-2</c:v>
                </c:pt>
                <c:pt idx="33">
                  <c:v>2.9418954183595858E-2</c:v>
                </c:pt>
                <c:pt idx="34">
                  <c:v>-5.1245684067309338E-2</c:v>
                </c:pt>
                <c:pt idx="35">
                  <c:v>-1.5429572558224414E-2</c:v>
                </c:pt>
                <c:pt idx="36">
                  <c:v>7.5601846762668901E-2</c:v>
                </c:pt>
                <c:pt idx="37">
                  <c:v>-1.2040420041390831E-2</c:v>
                </c:pt>
                <c:pt idx="38">
                  <c:v>1.958996838450644E-2</c:v>
                </c:pt>
                <c:pt idx="39">
                  <c:v>-3.1965555069403573E-2</c:v>
                </c:pt>
                <c:pt idx="40">
                  <c:v>1.0592165596750913E-2</c:v>
                </c:pt>
                <c:pt idx="41">
                  <c:v>-2.3788380640017648E-2</c:v>
                </c:pt>
                <c:pt idx="42">
                  <c:v>-7.5620655082432986E-2</c:v>
                </c:pt>
                <c:pt idx="43">
                  <c:v>-9.2947751009209156E-3</c:v>
                </c:pt>
                <c:pt idx="44">
                  <c:v>-3.8651721237783043E-2</c:v>
                </c:pt>
                <c:pt idx="45">
                  <c:v>9.1317037852676863E-2</c:v>
                </c:pt>
                <c:pt idx="46">
                  <c:v>4.2335574736871218E-2</c:v>
                </c:pt>
                <c:pt idx="47">
                  <c:v>5.2689505194693176E-2</c:v>
                </c:pt>
                <c:pt idx="48">
                  <c:v>-8.8805471928652402E-3</c:v>
                </c:pt>
                <c:pt idx="49">
                  <c:v>-5.5057065148318651E-2</c:v>
                </c:pt>
                <c:pt idx="50">
                  <c:v>4.1681237390719605E-2</c:v>
                </c:pt>
                <c:pt idx="51">
                  <c:v>8.4894575785356974E-3</c:v>
                </c:pt>
                <c:pt idx="52">
                  <c:v>-1.6707956444086403E-3</c:v>
                </c:pt>
                <c:pt idx="53">
                  <c:v>1.1824151020827012E-2</c:v>
                </c:pt>
                <c:pt idx="54">
                  <c:v>3.4975538036452258E-2</c:v>
                </c:pt>
                <c:pt idx="55">
                  <c:v>-1.2999418302054311E-2</c:v>
                </c:pt>
                <c:pt idx="56">
                  <c:v>3.1329098218273899E-2</c:v>
                </c:pt>
                <c:pt idx="57">
                  <c:v>-2.321314709880784E-2</c:v>
                </c:pt>
                <c:pt idx="58">
                  <c:v>-4.5706755017458689E-2</c:v>
                </c:pt>
                <c:pt idx="59">
                  <c:v>-0.27131342724943686</c:v>
                </c:pt>
              </c:numCache>
            </c:numRef>
          </c:xVal>
          <c:yVal>
            <c:numRef>
              <c:f>'Cuatro acciones 2020 COLCAP mes'!$J$3:$J$62</c:f>
              <c:numCache>
                <c:formatCode>General</c:formatCode>
                <c:ptCount val="60"/>
                <c:pt idx="0">
                  <c:v>8.1222707423580731E-2</c:v>
                </c:pt>
                <c:pt idx="1">
                  <c:v>-9.1276252019386162E-2</c:v>
                </c:pt>
                <c:pt idx="2">
                  <c:v>1.777777777777767E-2</c:v>
                </c:pt>
                <c:pt idx="3">
                  <c:v>-3.4061135371179052E-2</c:v>
                </c:pt>
                <c:pt idx="4">
                  <c:v>-0.10036166365280286</c:v>
                </c:pt>
                <c:pt idx="5">
                  <c:v>4.4221105527638249E-2</c:v>
                </c:pt>
                <c:pt idx="6">
                  <c:v>5.0048123195380212E-2</c:v>
                </c:pt>
                <c:pt idx="7">
                  <c:v>-9.1659028414298849E-2</c:v>
                </c:pt>
                <c:pt idx="8">
                  <c:v>0.14127144298688199</c:v>
                </c:pt>
                <c:pt idx="9">
                  <c:v>4.0671971706454535E-2</c:v>
                </c:pt>
                <c:pt idx="10">
                  <c:v>3.0586236193712812E-2</c:v>
                </c:pt>
                <c:pt idx="11">
                  <c:v>5.1112943116240706E-2</c:v>
                </c:pt>
                <c:pt idx="12">
                  <c:v>1.9607843137254832E-2</c:v>
                </c:pt>
                <c:pt idx="13">
                  <c:v>-1.9230769230769273E-2</c:v>
                </c:pt>
                <c:pt idx="14">
                  <c:v>-1.5686274509803977E-2</c:v>
                </c:pt>
                <c:pt idx="15">
                  <c:v>4.7808764940238113E-3</c:v>
                </c:pt>
                <c:pt idx="16">
                  <c:v>3.5685963521015163E-2</c:v>
                </c:pt>
                <c:pt idx="17">
                  <c:v>-2.9862174578866751E-2</c:v>
                </c:pt>
                <c:pt idx="18">
                  <c:v>-6.3141278610892027E-3</c:v>
                </c:pt>
                <c:pt idx="19">
                  <c:v>-9.213661636219217E-2</c:v>
                </c:pt>
                <c:pt idx="20">
                  <c:v>8.9238845144356871E-2</c:v>
                </c:pt>
                <c:pt idx="21">
                  <c:v>-3.3734939759036187E-2</c:v>
                </c:pt>
                <c:pt idx="22">
                  <c:v>-1.9118869492934287E-2</c:v>
                </c:pt>
                <c:pt idx="23">
                  <c:v>3.3050847457627208E-2</c:v>
                </c:pt>
                <c:pt idx="24">
                  <c:v>1.6406890894176129E-3</c:v>
                </c:pt>
                <c:pt idx="25">
                  <c:v>5.8149058149058241E-2</c:v>
                </c:pt>
                <c:pt idx="26">
                  <c:v>2.1671826625387025E-2</c:v>
                </c:pt>
                <c:pt idx="27">
                  <c:v>1.1363636363636465E-2</c:v>
                </c:pt>
                <c:pt idx="28">
                  <c:v>1.6479400749063622E-2</c:v>
                </c:pt>
                <c:pt idx="29">
                  <c:v>-1.1053795136330091E-2</c:v>
                </c:pt>
                <c:pt idx="30">
                  <c:v>6.7064083457526458E-3</c:v>
                </c:pt>
                <c:pt idx="31">
                  <c:v>1.6284233900814238E-2</c:v>
                </c:pt>
                <c:pt idx="32">
                  <c:v>1.3109978150036339E-2</c:v>
                </c:pt>
                <c:pt idx="33">
                  <c:v>-2.8037383177570097E-2</c:v>
                </c:pt>
                <c:pt idx="34">
                  <c:v>-1.4792899408283544E-3</c:v>
                </c:pt>
                <c:pt idx="35">
                  <c:v>-3.7777777777777799E-2</c:v>
                </c:pt>
                <c:pt idx="36">
                  <c:v>4.6959199384141614E-2</c:v>
                </c:pt>
                <c:pt idx="37">
                  <c:v>-5.0735294117647101E-2</c:v>
                </c:pt>
                <c:pt idx="38">
                  <c:v>4.5701006971339941E-2</c:v>
                </c:pt>
                <c:pt idx="39">
                  <c:v>-2.2222222222222365E-3</c:v>
                </c:pt>
                <c:pt idx="40">
                  <c:v>-9.651076466221209E-3</c:v>
                </c:pt>
                <c:pt idx="41">
                  <c:v>-9.2953523238380797E-2</c:v>
                </c:pt>
                <c:pt idx="42">
                  <c:v>-7.8512396694214837E-2</c:v>
                </c:pt>
                <c:pt idx="43">
                  <c:v>8.9686098654708557E-2</c:v>
                </c:pt>
                <c:pt idx="44">
                  <c:v>-3.2921810699588439E-2</c:v>
                </c:pt>
                <c:pt idx="45">
                  <c:v>0.12936170212765963</c:v>
                </c:pt>
                <c:pt idx="46">
                  <c:v>-1.6578749058025588E-2</c:v>
                </c:pt>
                <c:pt idx="47">
                  <c:v>-1.226053639846747E-2</c:v>
                </c:pt>
                <c:pt idx="48">
                  <c:v>3.9565554693560934E-2</c:v>
                </c:pt>
                <c:pt idx="49">
                  <c:v>-7.1641791044776082E-2</c:v>
                </c:pt>
                <c:pt idx="50">
                  <c:v>5.6270096463022501E-3</c:v>
                </c:pt>
                <c:pt idx="51">
                  <c:v>3.9968025579535382E-3</c:v>
                </c:pt>
                <c:pt idx="52">
                  <c:v>2.866242038216571E-2</c:v>
                </c:pt>
                <c:pt idx="53">
                  <c:v>-1.9349845201238391E-2</c:v>
                </c:pt>
                <c:pt idx="54">
                  <c:v>1.1838989739542116E-2</c:v>
                </c:pt>
                <c:pt idx="55">
                  <c:v>1.0140405616224646E-2</c:v>
                </c:pt>
                <c:pt idx="56">
                  <c:v>-1.9305019305019266E-2</c:v>
                </c:pt>
                <c:pt idx="57">
                  <c:v>-2.5196850393700787E-2</c:v>
                </c:pt>
                <c:pt idx="58">
                  <c:v>-5.4119547657512146E-2</c:v>
                </c:pt>
                <c:pt idx="59">
                  <c:v>-0.18445772843723318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09-4304-9751-4A9E9966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291695"/>
        <c:axId val="1524936463"/>
      </c:scatterChart>
      <c:valAx>
        <c:axId val="16352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524936463"/>
        <c:crosses val="autoZero"/>
        <c:crossBetween val="midCat"/>
      </c:valAx>
      <c:valAx>
        <c:axId val="152493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63529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'Cuatro acciones 2020 COLCAP mes'!$L$2</c:f>
              <c:strCache>
                <c:ptCount val="1"/>
                <c:pt idx="0">
                  <c:v>Portafolio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440991943843237"/>
                  <c:y val="-0.11214620707293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s-CO"/>
                </a:p>
              </c:txPr>
            </c:trendlineLbl>
          </c:trendline>
          <c:xVal>
            <c:numRef>
              <c:f>'Cuatro acciones 2020 COLCAP mes'!$K$3:$K$62</c:f>
              <c:numCache>
                <c:formatCode>General</c:formatCode>
                <c:ptCount val="60"/>
                <c:pt idx="0">
                  <c:v>7.0311661633272626E-2</c:v>
                </c:pt>
                <c:pt idx="1">
                  <c:v>-6.4260393167901997E-2</c:v>
                </c:pt>
                <c:pt idx="2">
                  <c:v>1.8926696361604822E-2</c:v>
                </c:pt>
                <c:pt idx="3">
                  <c:v>-1.0598264919067013E-2</c:v>
                </c:pt>
                <c:pt idx="4">
                  <c:v>-5.3634872916097365E-2</c:v>
                </c:pt>
                <c:pt idx="5">
                  <c:v>-2.2276771031373599E-2</c:v>
                </c:pt>
                <c:pt idx="6">
                  <c:v>-5.6612133046707314E-4</c:v>
                </c:pt>
                <c:pt idx="7">
                  <c:v>-8.5187952024825098E-2</c:v>
                </c:pt>
                <c:pt idx="8">
                  <c:v>3.5311748447539593E-2</c:v>
                </c:pt>
                <c:pt idx="9">
                  <c:v>1.8531520052699424E-2</c:v>
                </c:pt>
                <c:pt idx="10">
                  <c:v>5.8786986528691632E-2</c:v>
                </c:pt>
                <c:pt idx="11">
                  <c:v>7.4025253783646772E-2</c:v>
                </c:pt>
                <c:pt idx="12">
                  <c:v>4.6023632948430926E-3</c:v>
                </c:pt>
                <c:pt idx="13">
                  <c:v>-3.7179124268112873E-2</c:v>
                </c:pt>
                <c:pt idx="14">
                  <c:v>1.5992139325808008E-2</c:v>
                </c:pt>
                <c:pt idx="15">
                  <c:v>-3.7770907263284803E-3</c:v>
                </c:pt>
                <c:pt idx="16">
                  <c:v>5.5006038739661589E-2</c:v>
                </c:pt>
                <c:pt idx="17">
                  <c:v>-2.9959860308075847E-2</c:v>
                </c:pt>
                <c:pt idx="18">
                  <c:v>1.994278586527054E-2</c:v>
                </c:pt>
                <c:pt idx="19">
                  <c:v>-5.8189860347264477E-2</c:v>
                </c:pt>
                <c:pt idx="20">
                  <c:v>5.1015885604982714E-2</c:v>
                </c:pt>
                <c:pt idx="21">
                  <c:v>4.2835582386362425E-3</c:v>
                </c:pt>
                <c:pt idx="22">
                  <c:v>-2.2954466765379822E-2</c:v>
                </c:pt>
                <c:pt idx="23">
                  <c:v>2.9631081722975683E-2</c:v>
                </c:pt>
                <c:pt idx="24">
                  <c:v>4.3423817927519259E-3</c:v>
                </c:pt>
                <c:pt idx="25">
                  <c:v>4.9535558569199667E-2</c:v>
                </c:pt>
                <c:pt idx="26">
                  <c:v>1.6269764081473959E-2</c:v>
                </c:pt>
                <c:pt idx="27">
                  <c:v>1.2625606671679446E-2</c:v>
                </c:pt>
                <c:pt idx="28">
                  <c:v>6.0754571781540534E-4</c:v>
                </c:pt>
                <c:pt idx="29">
                  <c:v>3.5418648424376808E-3</c:v>
                </c:pt>
                <c:pt idx="30">
                  <c:v>-4.2312036140690568E-2</c:v>
                </c:pt>
                <c:pt idx="31">
                  <c:v>1.4495500428196362E-2</c:v>
                </c:pt>
                <c:pt idx="32">
                  <c:v>4.7341945572677124E-2</c:v>
                </c:pt>
                <c:pt idx="33">
                  <c:v>2.9418954183595858E-2</c:v>
                </c:pt>
                <c:pt idx="34">
                  <c:v>-5.1245684067309338E-2</c:v>
                </c:pt>
                <c:pt idx="35">
                  <c:v>-1.5429572558224414E-2</c:v>
                </c:pt>
                <c:pt idx="36">
                  <c:v>7.5601846762668901E-2</c:v>
                </c:pt>
                <c:pt idx="37">
                  <c:v>-1.2040420041390831E-2</c:v>
                </c:pt>
                <c:pt idx="38">
                  <c:v>1.958996838450644E-2</c:v>
                </c:pt>
                <c:pt idx="39">
                  <c:v>-3.1965555069403573E-2</c:v>
                </c:pt>
                <c:pt idx="40">
                  <c:v>1.0592165596750913E-2</c:v>
                </c:pt>
                <c:pt idx="41">
                  <c:v>-2.3788380640017648E-2</c:v>
                </c:pt>
                <c:pt idx="42">
                  <c:v>-7.5620655082432986E-2</c:v>
                </c:pt>
                <c:pt idx="43">
                  <c:v>-9.2947751009209156E-3</c:v>
                </c:pt>
                <c:pt idx="44">
                  <c:v>-3.8651721237783043E-2</c:v>
                </c:pt>
                <c:pt idx="45">
                  <c:v>9.1317037852676863E-2</c:v>
                </c:pt>
                <c:pt idx="46">
                  <c:v>4.2335574736871218E-2</c:v>
                </c:pt>
                <c:pt idx="47">
                  <c:v>5.2689505194693176E-2</c:v>
                </c:pt>
                <c:pt idx="48">
                  <c:v>-8.8805471928652402E-3</c:v>
                </c:pt>
                <c:pt idx="49">
                  <c:v>-5.5057065148318651E-2</c:v>
                </c:pt>
                <c:pt idx="50">
                  <c:v>4.1681237390719605E-2</c:v>
                </c:pt>
                <c:pt idx="51">
                  <c:v>8.4894575785356974E-3</c:v>
                </c:pt>
                <c:pt idx="52">
                  <c:v>-1.6707956444086403E-3</c:v>
                </c:pt>
                <c:pt idx="53">
                  <c:v>1.1824151020827012E-2</c:v>
                </c:pt>
                <c:pt idx="54">
                  <c:v>3.4975538036452258E-2</c:v>
                </c:pt>
                <c:pt idx="55">
                  <c:v>-1.2999418302054311E-2</c:v>
                </c:pt>
                <c:pt idx="56">
                  <c:v>3.1329098218273899E-2</c:v>
                </c:pt>
                <c:pt idx="57">
                  <c:v>-2.321314709880784E-2</c:v>
                </c:pt>
                <c:pt idx="58">
                  <c:v>-4.5706755017458689E-2</c:v>
                </c:pt>
                <c:pt idx="59">
                  <c:v>-0.27131342724943686</c:v>
                </c:pt>
              </c:numCache>
            </c:numRef>
          </c:xVal>
          <c:yVal>
            <c:numRef>
              <c:f>'Cuatro acciones 2020 COLCAP mes'!$L$3:$L$62</c:f>
              <c:numCache>
                <c:formatCode>General</c:formatCode>
                <c:ptCount val="60"/>
                <c:pt idx="0">
                  <c:v>7.0375423454098571E-2</c:v>
                </c:pt>
                <c:pt idx="1">
                  <c:v>9.8630377660629924E-4</c:v>
                </c:pt>
                <c:pt idx="2">
                  <c:v>-8.0023807237585634E-2</c:v>
                </c:pt>
                <c:pt idx="3">
                  <c:v>-3.9266099149860109E-2</c:v>
                </c:pt>
                <c:pt idx="4">
                  <c:v>-5.999736771414891E-2</c:v>
                </c:pt>
                <c:pt idx="5">
                  <c:v>4.5201247770035285E-2</c:v>
                </c:pt>
                <c:pt idx="6">
                  <c:v>-1.6157698182278201E-2</c:v>
                </c:pt>
                <c:pt idx="7">
                  <c:v>-3.064616055119173E-2</c:v>
                </c:pt>
                <c:pt idx="8">
                  <c:v>6.3155203798350074E-2</c:v>
                </c:pt>
                <c:pt idx="9">
                  <c:v>-6.7780349489209865E-3</c:v>
                </c:pt>
                <c:pt idx="10">
                  <c:v>5.6560651816322895E-2</c:v>
                </c:pt>
                <c:pt idx="11">
                  <c:v>0.10935249206406977</c:v>
                </c:pt>
                <c:pt idx="12">
                  <c:v>1.5166012459605837E-2</c:v>
                </c:pt>
                <c:pt idx="13">
                  <c:v>-9.1366499454280121E-4</c:v>
                </c:pt>
                <c:pt idx="14">
                  <c:v>1.6450047197403617E-2</c:v>
                </c:pt>
                <c:pt idx="15">
                  <c:v>5.8282156109988438E-3</c:v>
                </c:pt>
                <c:pt idx="16">
                  <c:v>7.5357544477683364E-2</c:v>
                </c:pt>
                <c:pt idx="17">
                  <c:v>-1.9252884124553327E-2</c:v>
                </c:pt>
                <c:pt idx="18">
                  <c:v>2.1836474881778818E-2</c:v>
                </c:pt>
                <c:pt idx="19">
                  <c:v>-1.8231253162737139E-2</c:v>
                </c:pt>
                <c:pt idx="20">
                  <c:v>2.1675867867277446E-2</c:v>
                </c:pt>
                <c:pt idx="21">
                  <c:v>3.9028316264724312E-2</c:v>
                </c:pt>
                <c:pt idx="22">
                  <c:v>3.7032198254205957E-2</c:v>
                </c:pt>
                <c:pt idx="23">
                  <c:v>3.3905376524468664E-2</c:v>
                </c:pt>
                <c:pt idx="24">
                  <c:v>4.5704447808349149E-3</c:v>
                </c:pt>
                <c:pt idx="25">
                  <c:v>0.16306942002571687</c:v>
                </c:pt>
                <c:pt idx="26">
                  <c:v>-3.3241472200521524E-2</c:v>
                </c:pt>
                <c:pt idx="27">
                  <c:v>2.3928403871226255E-2</c:v>
                </c:pt>
                <c:pt idx="28">
                  <c:v>-1.7688034269556941E-2</c:v>
                </c:pt>
                <c:pt idx="29">
                  <c:v>1.9427261243340089E-2</c:v>
                </c:pt>
                <c:pt idx="30">
                  <c:v>-2.5812388646728351E-3</c:v>
                </c:pt>
                <c:pt idx="31">
                  <c:v>3.2574784771225482E-2</c:v>
                </c:pt>
                <c:pt idx="32">
                  <c:v>5.1562563183273749E-2</c:v>
                </c:pt>
                <c:pt idx="33">
                  <c:v>2.2258547424477082E-2</c:v>
                </c:pt>
                <c:pt idx="34">
                  <c:v>-3.8628107226583067E-2</c:v>
                </c:pt>
                <c:pt idx="35">
                  <c:v>-2.3421624101923184E-2</c:v>
                </c:pt>
                <c:pt idx="36">
                  <c:v>9.1562372223505953E-2</c:v>
                </c:pt>
                <c:pt idx="37">
                  <c:v>-2.1565837392690006E-2</c:v>
                </c:pt>
                <c:pt idx="38">
                  <c:v>1.987260576430086E-2</c:v>
                </c:pt>
                <c:pt idx="39">
                  <c:v>-1.7707144848593006E-2</c:v>
                </c:pt>
                <c:pt idx="40">
                  <c:v>-2.3078202413679753E-2</c:v>
                </c:pt>
                <c:pt idx="41">
                  <c:v>-6.8370053657900408E-4</c:v>
                </c:pt>
                <c:pt idx="42">
                  <c:v>-9.6145827924897023E-2</c:v>
                </c:pt>
                <c:pt idx="43">
                  <c:v>4.9241309915121358E-2</c:v>
                </c:pt>
                <c:pt idx="44">
                  <c:v>4.0432080790181034E-2</c:v>
                </c:pt>
                <c:pt idx="45">
                  <c:v>2.3667815071478686E-2</c:v>
                </c:pt>
                <c:pt idx="46">
                  <c:v>1.3330740839455093E-2</c:v>
                </c:pt>
                <c:pt idx="47">
                  <c:v>0.1170054420203084</c:v>
                </c:pt>
                <c:pt idx="48">
                  <c:v>-1.4809041652178469E-2</c:v>
                </c:pt>
                <c:pt idx="49">
                  <c:v>6.6956233103423329E-4</c:v>
                </c:pt>
                <c:pt idx="50">
                  <c:v>8.7701190498756743E-2</c:v>
                </c:pt>
                <c:pt idx="51">
                  <c:v>-2.2131952185885481E-3</c:v>
                </c:pt>
                <c:pt idx="52">
                  <c:v>1.2865270738829392E-2</c:v>
                </c:pt>
                <c:pt idx="53">
                  <c:v>8.7881541688195636E-3</c:v>
                </c:pt>
                <c:pt idx="54">
                  <c:v>5.9313187727127861E-2</c:v>
                </c:pt>
                <c:pt idx="55">
                  <c:v>-9.6792427368764585E-3</c:v>
                </c:pt>
                <c:pt idx="56">
                  <c:v>2.4918955625628247E-2</c:v>
                </c:pt>
                <c:pt idx="57">
                  <c:v>-3.7546793880799199E-2</c:v>
                </c:pt>
                <c:pt idx="58">
                  <c:v>-1.5749168736044244E-2</c:v>
                </c:pt>
                <c:pt idx="59">
                  <c:v>-0.20212956356485021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C-451A-AE8C-B9DD6B08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291695"/>
        <c:axId val="1524936463"/>
      </c:scatterChart>
      <c:valAx>
        <c:axId val="16352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524936463"/>
        <c:crosses val="autoZero"/>
        <c:crossBetween val="midCat"/>
      </c:valAx>
      <c:valAx>
        <c:axId val="152493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63529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530085</xdr:colOff>
      <xdr:row>3</xdr:row>
      <xdr:rowOff>13641</xdr:rowOff>
    </xdr:from>
    <xdr:to>
      <xdr:col>15</xdr:col>
      <xdr:colOff>672316</xdr:colOff>
      <xdr:row>5</xdr:row>
      <xdr:rowOff>146957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6">
              <a:extLst>
                <a:ext uri="{FF2B5EF4-FFF2-40B4-BE49-F238E27FC236}">
                  <a16:creationId xmlns:a16="http://schemas.microsoft.com/office/drawing/2014/main" id="{A8548E84-C0C9-4963-BC6D-D710FFC4E012}"/>
                </a:ext>
              </a:extLst>
            </xdr:cNvPr>
            <xdr:cNvSpPr txBox="1"/>
          </xdr:nvSpPr>
          <xdr:spPr>
            <a:xfrm>
              <a:off x="10915056" y="557927"/>
              <a:ext cx="1666231" cy="514316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400" b="0" i="1" kern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𝐹𝑖𝑛𝑎𝑙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400" b="0" i="1" kern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𝐼𝑛𝑖𝑐𝑖𝑎𝑙</m:t>
                            </m:r>
                          </m:sub>
                        </m:sSub>
                      </m:den>
                    </m:f>
                    <m:r>
                      <a:rPr lang="es-MX" sz="1400" b="0" i="1" kern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−1</m:t>
                    </m:r>
                  </m:oMath>
                </m:oMathPara>
              </a14:m>
              <a:endParaRPr lang="es-CO" sz="1400"/>
            </a:p>
          </xdr:txBody>
        </xdr:sp>
      </mc:Choice>
      <mc:Fallback>
        <xdr:sp macro="" textlink="">
          <xdr:nvSpPr>
            <xdr:cNvPr id="2" name="CuadroTexto 6">
              <a:extLst>
                <a:ext uri="{FF2B5EF4-FFF2-40B4-BE49-F238E27FC236}">
                  <a16:creationId xmlns:a16="http://schemas.microsoft.com/office/drawing/2014/main" id="{A8548E84-C0C9-4963-BC6D-D710FFC4E012}"/>
                </a:ext>
              </a:extLst>
            </xdr:cNvPr>
            <xdr:cNvSpPr txBox="1"/>
          </xdr:nvSpPr>
          <xdr:spPr>
            <a:xfrm>
              <a:off x="10915056" y="557927"/>
              <a:ext cx="1666231" cy="514316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𝑅=</a:t>
              </a:r>
              <a:r>
                <a:rPr lang="es-MX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𝑃_𝐹𝑖𝑛𝑎𝑙/𝑃_𝐼𝑛𝑖𝑐𝑖𝑎𝑙 −1</a:t>
              </a:r>
              <a:endParaRPr lang="es-CO" sz="1400"/>
            </a:p>
          </xdr:txBody>
        </xdr:sp>
      </mc:Fallback>
    </mc:AlternateContent>
    <xdr:clientData/>
  </xdr:twoCellAnchor>
  <xdr:twoCellAnchor>
    <xdr:from>
      <xdr:col>13</xdr:col>
      <xdr:colOff>299635</xdr:colOff>
      <xdr:row>6</xdr:row>
      <xdr:rowOff>46286</xdr:rowOff>
    </xdr:from>
    <xdr:to>
      <xdr:col>16</xdr:col>
      <xdr:colOff>19488</xdr:colOff>
      <xdr:row>9</xdr:row>
      <xdr:rowOff>182217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6">
              <a:extLst>
                <a:ext uri="{FF2B5EF4-FFF2-40B4-BE49-F238E27FC236}">
                  <a16:creationId xmlns:a16="http://schemas.microsoft.com/office/drawing/2014/main" id="{149E4DD5-1165-4BE9-A50D-75E153344072}"/>
                </a:ext>
              </a:extLst>
            </xdr:cNvPr>
            <xdr:cNvSpPr txBox="1"/>
          </xdr:nvSpPr>
          <xdr:spPr>
            <a:xfrm>
              <a:off x="10661178" y="998786"/>
              <a:ext cx="2005853" cy="707431"/>
            </a:xfrm>
            <a:prstGeom prst="rect">
              <a:avLst/>
            </a:prstGeom>
            <a:solidFill>
              <a:srgbClr val="96D2DA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s-MX" sz="14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MX" sz="140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  <m:r>
                      <a:rPr lang="es-MX" sz="1400" b="0" i="1">
                        <a:latin typeface="Cambria Math" panose="02040503050406030204" pitchFamily="18" charset="0"/>
                      </a:rPr>
                      <m:t>]=</m:t>
                    </m:r>
                    <m:nary>
                      <m:naryPr>
                        <m:chr m:val="∑"/>
                        <m:ctrlPr>
                          <a:rPr lang="es-CO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1400" i="1">
                            <a:latin typeface="Cambria Math"/>
                          </a:rPr>
                          <m:t>𝑖</m:t>
                        </m:r>
                        <m:r>
                          <a:rPr lang="es-CO" sz="1400" i="1"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es-CO" sz="1400" i="1">
                            <a:latin typeface="Cambria Math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s-CO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i="1">
                                <a:latin typeface="Cambria Math"/>
                              </a:rPr>
                              <m:t>𝑊</m:t>
                            </m:r>
                          </m:e>
                          <m:sub>
                            <m:r>
                              <a:rPr lang="es-CO" sz="140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lang="es-CO" sz="1400" i="1">
                            <a:latin typeface="Cambria Math"/>
                            <a:ea typeface="Cambria Math"/>
                          </a:rPr>
                          <m:t>×</m:t>
                        </m:r>
                        <m:sSub>
                          <m:sSubPr>
                            <m:ctrlPr>
                              <a:rPr lang="es-CO" sz="140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s-CO" sz="1400" i="1">
                                <a:latin typeface="Cambria Math"/>
                                <a:ea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s-CO" sz="1400" i="1">
                                <a:latin typeface="Cambria Math"/>
                                <a:ea typeface="Cambria Math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3" name="CuadroTexto 6">
              <a:extLst>
                <a:ext uri="{FF2B5EF4-FFF2-40B4-BE49-F238E27FC236}">
                  <a16:creationId xmlns:a16="http://schemas.microsoft.com/office/drawing/2014/main" id="{149E4DD5-1165-4BE9-A50D-75E153344072}"/>
                </a:ext>
              </a:extLst>
            </xdr:cNvPr>
            <xdr:cNvSpPr txBox="1"/>
          </xdr:nvSpPr>
          <xdr:spPr>
            <a:xfrm>
              <a:off x="10661178" y="998786"/>
              <a:ext cx="2005853" cy="707431"/>
            </a:xfrm>
            <a:prstGeom prst="rect">
              <a:avLst/>
            </a:prstGeom>
            <a:solidFill>
              <a:srgbClr val="96D2DA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400" i="0">
                  <a:latin typeface="Cambria Math" panose="02040503050406030204" pitchFamily="18" charset="0"/>
                </a:rPr>
                <a:t>〖</a:t>
              </a:r>
              <a:r>
                <a:rPr lang="es-MX" sz="1400" b="0" i="0">
                  <a:latin typeface="Cambria Math" panose="02040503050406030204" pitchFamily="18" charset="0"/>
                </a:rPr>
                <a:t>𝐸[</a:t>
              </a:r>
              <a:r>
                <a:rPr lang="es-MX" sz="1400" i="0">
                  <a:latin typeface="Cambria Math" panose="02040503050406030204" pitchFamily="18" charset="0"/>
                </a:rPr>
                <a:t>𝑅〗_𝑃</a:t>
              </a:r>
              <a:r>
                <a:rPr lang="es-MX" sz="1400" b="0" i="0">
                  <a:latin typeface="Cambria Math" panose="02040503050406030204" pitchFamily="18" charset="0"/>
                </a:rPr>
                <a:t>]=</a:t>
              </a:r>
              <a:r>
                <a:rPr lang="es-CO" sz="1400" i="0">
                  <a:latin typeface="Cambria Math" panose="02040503050406030204" pitchFamily="18" charset="0"/>
                </a:rPr>
                <a:t>∑_(</a:t>
              </a:r>
              <a:r>
                <a:rPr lang="es-CO" sz="1400" i="0">
                  <a:latin typeface="Cambria Math"/>
                </a:rPr>
                <a:t>𝑖=1</a:t>
              </a:r>
              <a:r>
                <a:rPr lang="es-CO" sz="1400" i="0">
                  <a:latin typeface="Cambria Math" panose="02040503050406030204" pitchFamily="18" charset="0"/>
                </a:rPr>
                <a:t>)^</a:t>
              </a:r>
              <a:r>
                <a:rPr lang="es-CO" sz="1400" i="0">
                  <a:latin typeface="Cambria Math"/>
                </a:rPr>
                <a:t>𝑛</a:t>
              </a:r>
              <a:r>
                <a:rPr lang="es-CO" sz="1400" i="0">
                  <a:latin typeface="Cambria Math" panose="02040503050406030204" pitchFamily="18" charset="0"/>
                  <a:ea typeface="Cambria Math"/>
                </a:rPr>
                <a:t>▒〖</a:t>
              </a:r>
              <a:r>
                <a:rPr lang="es-CO" sz="1400" i="0">
                  <a:latin typeface="Cambria Math"/>
                </a:rPr>
                <a:t>𝑊</a:t>
              </a:r>
              <a:r>
                <a:rPr lang="es-CO" sz="1400" i="0">
                  <a:latin typeface="Cambria Math" panose="02040503050406030204" pitchFamily="18" charset="0"/>
                </a:rPr>
                <a:t>_</a:t>
              </a:r>
              <a:r>
                <a:rPr lang="es-CO" sz="1400" i="0">
                  <a:latin typeface="Cambria Math"/>
                </a:rPr>
                <a:t>𝑖</a:t>
              </a:r>
              <a:r>
                <a:rPr lang="es-CO" sz="1400" i="0">
                  <a:latin typeface="Cambria Math"/>
                  <a:ea typeface="Cambria Math"/>
                </a:rPr>
                <a:t>×𝑅</a:t>
              </a:r>
              <a:r>
                <a:rPr lang="es-CO" sz="14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CO" sz="1400" i="0">
                  <a:latin typeface="Cambria Math"/>
                  <a:ea typeface="Cambria Math"/>
                </a:rPr>
                <a:t>𝑖</a:t>
              </a:r>
              <a:r>
                <a:rPr lang="es-CO" sz="1400" i="0">
                  <a:latin typeface="Cambria Math" panose="02040503050406030204" pitchFamily="18" charset="0"/>
                  <a:ea typeface="Cambria Math"/>
                </a:rPr>
                <a:t> 〗</a:t>
              </a:r>
              <a:endParaRPr lang="es-CO" sz="1400"/>
            </a:p>
          </xdr:txBody>
        </xdr:sp>
      </mc:Fallback>
    </mc:AlternateContent>
    <xdr:clientData/>
  </xdr:twoCellAnchor>
  <xdr:twoCellAnchor>
    <xdr:from>
      <xdr:col>13</xdr:col>
      <xdr:colOff>34347</xdr:colOff>
      <xdr:row>34</xdr:row>
      <xdr:rowOff>80155</xdr:rowOff>
    </xdr:from>
    <xdr:to>
      <xdr:col>22</xdr:col>
      <xdr:colOff>84775</xdr:colOff>
      <xdr:row>53</xdr:row>
      <xdr:rowOff>59027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77B38B-731E-4766-B3C1-8DDB04ED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24630</xdr:colOff>
      <xdr:row>53</xdr:row>
      <xdr:rowOff>99073</xdr:rowOff>
    </xdr:from>
    <xdr:to>
      <xdr:col>22</xdr:col>
      <xdr:colOff>75058</xdr:colOff>
      <xdr:row>72</xdr:row>
      <xdr:rowOff>47772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B75248-AEC6-40F5-B1F6-CA8252599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18748</xdr:colOff>
      <xdr:row>72</xdr:row>
      <xdr:rowOff>133057</xdr:rowOff>
    </xdr:from>
    <xdr:to>
      <xdr:col>22</xdr:col>
      <xdr:colOff>69176</xdr:colOff>
      <xdr:row>91</xdr:row>
      <xdr:rowOff>123168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947627-A458-4AF4-A41F-F66A9E2BF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17590</xdr:colOff>
      <xdr:row>91</xdr:row>
      <xdr:rowOff>164524</xdr:rowOff>
    </xdr:from>
    <xdr:to>
      <xdr:col>22</xdr:col>
      <xdr:colOff>68018</xdr:colOff>
      <xdr:row>110</xdr:row>
      <xdr:rowOff>129789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5051D64-721E-4130-AABD-F171CFD26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500954</xdr:colOff>
      <xdr:row>10</xdr:row>
      <xdr:rowOff>16658</xdr:rowOff>
    </xdr:from>
    <xdr:to>
      <xdr:col>15</xdr:col>
      <xdr:colOff>580793</xdr:colOff>
      <xdr:row>12</xdr:row>
      <xdr:rowOff>140804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E2811BE-B999-4D80-AD08-2D2CEC18A3DA}"/>
                </a:ext>
              </a:extLst>
            </xdr:cNvPr>
            <xdr:cNvSpPr txBox="1"/>
          </xdr:nvSpPr>
          <xdr:spPr>
            <a:xfrm>
              <a:off x="10862497" y="1731158"/>
              <a:ext cx="1603839" cy="505146"/>
            </a:xfrm>
            <a:prstGeom prst="rect">
              <a:avLst/>
            </a:prstGeom>
            <a:solidFill>
              <a:srgbClr val="D1D8B0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i="1">
                            <a:latin typeface="Cambria Math" panose="02040503050406030204" pitchFamily="18" charset="0"/>
                          </a:rPr>
                          <m:t>𝐵𝑒𝑡𝑎</m:t>
                        </m:r>
                      </m:e>
                      <m:sub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MX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  <m:sup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E2811BE-B999-4D80-AD08-2D2CEC18A3DA}"/>
                </a:ext>
              </a:extLst>
            </xdr:cNvPr>
            <xdr:cNvSpPr txBox="1"/>
          </xdr:nvSpPr>
          <xdr:spPr>
            <a:xfrm>
              <a:off x="10862497" y="1731158"/>
              <a:ext cx="1603839" cy="505146"/>
            </a:xfrm>
            <a:prstGeom prst="rect">
              <a:avLst/>
            </a:prstGeom>
            <a:solidFill>
              <a:srgbClr val="D1D8B0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〖</a:t>
              </a:r>
              <a:r>
                <a:rPr lang="es-MX" sz="1400" i="0">
                  <a:latin typeface="Cambria Math" panose="02040503050406030204" pitchFamily="18" charset="0"/>
                </a:rPr>
                <a:t>𝐵𝑒𝑡𝑎</a:t>
              </a:r>
              <a:r>
                <a:rPr lang="es-MX" sz="1400" b="0" i="0">
                  <a:latin typeface="Cambria Math" panose="02040503050406030204" pitchFamily="18" charset="0"/>
                </a:rPr>
                <a:t>〗_𝑖=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𝜎_(𝑖</a:t>
              </a:r>
              <a:r>
                <a:rPr lang="es-MX" sz="1400" b="0" i="0">
                  <a:latin typeface="Cambria Math" panose="02040503050406030204" pitchFamily="18" charset="0"/>
                </a:rPr>
                <a:t>,𝑚)/(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MX" sz="1400" b="0" i="0">
                  <a:latin typeface="Cambria Math" panose="02040503050406030204" pitchFamily="18" charset="0"/>
                </a:rPr>
                <a:t>𝑚^2 )</a:t>
              </a:r>
              <a:endParaRPr lang="es-CO" sz="1400"/>
            </a:p>
          </xdr:txBody>
        </xdr:sp>
      </mc:Fallback>
    </mc:AlternateContent>
    <xdr:clientData/>
  </xdr:twoCellAnchor>
  <xdr:twoCellAnchor>
    <xdr:from>
      <xdr:col>13</xdr:col>
      <xdr:colOff>477822</xdr:colOff>
      <xdr:row>12</xdr:row>
      <xdr:rowOff>157272</xdr:rowOff>
    </xdr:from>
    <xdr:to>
      <xdr:col>15</xdr:col>
      <xdr:colOff>562764</xdr:colOff>
      <xdr:row>15</xdr:row>
      <xdr:rowOff>107675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2F6984A-E79C-474C-AF10-A0E439404DAA}"/>
                </a:ext>
              </a:extLst>
            </xdr:cNvPr>
            <xdr:cNvSpPr txBox="1"/>
          </xdr:nvSpPr>
          <xdr:spPr>
            <a:xfrm>
              <a:off x="10839365" y="2252772"/>
              <a:ext cx="1608942" cy="521903"/>
            </a:xfrm>
            <a:prstGeom prst="rect">
              <a:avLst/>
            </a:prstGeom>
            <a:solidFill>
              <a:srgbClr val="AEDABA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i="1">
                            <a:latin typeface="Cambria Math" panose="02040503050406030204" pitchFamily="18" charset="0"/>
                          </a:rPr>
                          <m:t>𝐵𝑒𝑡𝑎</m:t>
                        </m:r>
                      </m:e>
                      <m:sub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MX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CO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s-CO" sz="140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den>
                    </m:f>
                    <m:sSub>
                      <m:sSubPr>
                        <m:ctrlPr>
                          <a:rPr lang="es-CO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es-CO" sz="140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CO" sz="140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2F6984A-E79C-474C-AF10-A0E439404DAA}"/>
                </a:ext>
              </a:extLst>
            </xdr:cNvPr>
            <xdr:cNvSpPr txBox="1"/>
          </xdr:nvSpPr>
          <xdr:spPr>
            <a:xfrm>
              <a:off x="10839365" y="2252772"/>
              <a:ext cx="1608942" cy="521903"/>
            </a:xfrm>
            <a:prstGeom prst="rect">
              <a:avLst/>
            </a:prstGeom>
            <a:solidFill>
              <a:srgbClr val="AEDABA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〖</a:t>
              </a:r>
              <a:r>
                <a:rPr lang="es-MX" sz="1400" i="0">
                  <a:latin typeface="Cambria Math" panose="02040503050406030204" pitchFamily="18" charset="0"/>
                </a:rPr>
                <a:t>𝐵𝑒𝑡𝑎</a:t>
              </a:r>
              <a:r>
                <a:rPr lang="es-MX" sz="1400" b="0" i="0">
                  <a:latin typeface="Cambria Math" panose="02040503050406030204" pitchFamily="18" charset="0"/>
                </a:rPr>
                <a:t>〗_𝑖=</a:t>
              </a:r>
              <a:r>
                <a:rPr lang="es-CO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</a:t>
              </a:r>
              <a:r>
                <a:rPr lang="es-CO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s-CO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CO" sz="1400" i="0">
                  <a:latin typeface="Cambria Math" panose="02040503050406030204" pitchFamily="18" charset="0"/>
                </a:rPr>
                <a:t>𝑚  </a:t>
              </a:r>
              <a:r>
                <a:rPr lang="es-CO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𝜌_(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</a:t>
              </a:r>
              <a:r>
                <a:rPr lang="es-CO" sz="1400" i="0">
                  <a:latin typeface="Cambria Math" panose="02040503050406030204" pitchFamily="18" charset="0"/>
                </a:rPr>
                <a:t>,𝑚)</a:t>
              </a:r>
              <a:endParaRPr lang="es-CO" sz="1400"/>
            </a:p>
          </xdr:txBody>
        </xdr:sp>
      </mc:Fallback>
    </mc:AlternateContent>
    <xdr:clientData/>
  </xdr:twoCellAnchor>
  <xdr:twoCellAnchor>
    <xdr:from>
      <xdr:col>13</xdr:col>
      <xdr:colOff>562645</xdr:colOff>
      <xdr:row>15</xdr:row>
      <xdr:rowOff>115957</xdr:rowOff>
    </xdr:from>
    <xdr:to>
      <xdr:col>15</xdr:col>
      <xdr:colOff>448476</xdr:colOff>
      <xdr:row>19</xdr:row>
      <xdr:rowOff>107674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6">
              <a:extLst>
                <a:ext uri="{FF2B5EF4-FFF2-40B4-BE49-F238E27FC236}">
                  <a16:creationId xmlns:a16="http://schemas.microsoft.com/office/drawing/2014/main" id="{01C7845F-3629-4849-BE1C-12FA469B8C19}"/>
                </a:ext>
              </a:extLst>
            </xdr:cNvPr>
            <xdr:cNvSpPr txBox="1"/>
          </xdr:nvSpPr>
          <xdr:spPr>
            <a:xfrm>
              <a:off x="10924188" y="2782957"/>
              <a:ext cx="1409831" cy="753717"/>
            </a:xfrm>
            <a:prstGeom prst="rect">
              <a:avLst/>
            </a:prstGeom>
            <a:solidFill>
              <a:srgbClr val="B6C0DC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  <m:r>
                      <a:rPr lang="es-MX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MX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11" name="CuadroTexto 6">
              <a:extLst>
                <a:ext uri="{FF2B5EF4-FFF2-40B4-BE49-F238E27FC236}">
                  <a16:creationId xmlns:a16="http://schemas.microsoft.com/office/drawing/2014/main" id="{01C7845F-3629-4849-BE1C-12FA469B8C19}"/>
                </a:ext>
              </a:extLst>
            </xdr:cNvPr>
            <xdr:cNvSpPr txBox="1"/>
          </xdr:nvSpPr>
          <xdr:spPr>
            <a:xfrm>
              <a:off x="10924188" y="2782957"/>
              <a:ext cx="1409831" cy="753717"/>
            </a:xfrm>
            <a:prstGeom prst="rect">
              <a:avLst/>
            </a:prstGeom>
            <a:solidFill>
              <a:srgbClr val="B6C0DC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MX" sz="1400" b="0" i="0">
                  <a:latin typeface="Cambria Math" panose="02040503050406030204" pitchFamily="18" charset="0"/>
                </a:rPr>
                <a:t>𝑃=∑_(𝑖=1)^𝑛▒〖𝑊_𝑖 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MX" sz="1400" b="0" i="0">
                  <a:latin typeface="Cambria Math" panose="02040503050406030204" pitchFamily="18" charset="0"/>
                </a:rPr>
                <a:t>𝑖 〗</a:t>
              </a:r>
              <a:endParaRPr lang="es-CO" sz="1400"/>
            </a:p>
          </xdr:txBody>
        </xdr:sp>
      </mc:Fallback>
    </mc:AlternateContent>
    <xdr:clientData/>
  </xdr:twoCellAnchor>
  <xdr:twoCellAnchor>
    <xdr:from>
      <xdr:col>13</xdr:col>
      <xdr:colOff>85682</xdr:colOff>
      <xdr:row>20</xdr:row>
      <xdr:rowOff>91765</xdr:rowOff>
    </xdr:from>
    <xdr:to>
      <xdr:col>16</xdr:col>
      <xdr:colOff>488703</xdr:colOff>
      <xdr:row>22</xdr:row>
      <xdr:rowOff>57978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A086455-7E2A-415E-BA7F-11688E3E1196}"/>
                </a:ext>
              </a:extLst>
            </xdr:cNvPr>
            <xdr:cNvSpPr txBox="1"/>
          </xdr:nvSpPr>
          <xdr:spPr>
            <a:xfrm>
              <a:off x="10447225" y="3686417"/>
              <a:ext cx="2689021" cy="347213"/>
            </a:xfrm>
            <a:prstGeom prst="rect">
              <a:avLst/>
            </a:prstGeom>
            <a:solidFill>
              <a:srgbClr val="99BACF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s-CO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d>
                      <m:d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𝐸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4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CO" sz="14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b>
                            </m:s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CO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4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CO" sz="14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s-CO" sz="1400" b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A086455-7E2A-415E-BA7F-11688E3E1196}"/>
                </a:ext>
              </a:extLst>
            </xdr:cNvPr>
            <xdr:cNvSpPr txBox="1"/>
          </xdr:nvSpPr>
          <xdr:spPr>
            <a:xfrm>
              <a:off x="10447225" y="3686417"/>
              <a:ext cx="2689021" cy="347213"/>
            </a:xfrm>
            <a:prstGeom prst="rect">
              <a:avLst/>
            </a:prstGeom>
            <a:solidFill>
              <a:srgbClr val="99BACF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𝐸[𝑅_𝑖 ]=𝑅_𝑓+</a:t>
              </a:r>
              <a:r>
                <a:rPr lang="es-CO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CO" sz="1400" b="0" i="0">
                  <a:latin typeface="Cambria Math" panose="02040503050406030204" pitchFamily="18" charset="0"/>
                </a:rPr>
                <a:t>𝑖 (𝐸[𝑅_𝑚−𝑅_𝑓 ])</a:t>
              </a:r>
              <a:endParaRPr lang="es-CO" sz="1400" b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13</xdr:col>
      <xdr:colOff>24847</xdr:colOff>
      <xdr:row>111</xdr:row>
      <xdr:rowOff>33130</xdr:rowOff>
    </xdr:from>
    <xdr:to>
      <xdr:col>22</xdr:col>
      <xdr:colOff>75275</xdr:colOff>
      <xdr:row>129</xdr:row>
      <xdr:rowOff>164045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C44A93F-D688-4A1A-8F82-5B204ABC8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505239</xdr:colOff>
      <xdr:row>27</xdr:row>
      <xdr:rowOff>157369</xdr:rowOff>
    </xdr:from>
    <xdr:to>
      <xdr:col>16</xdr:col>
      <xdr:colOff>190100</xdr:colOff>
      <xdr:row>30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0">
              <a:extLst>
                <a:ext uri="{FF2B5EF4-FFF2-40B4-BE49-F238E27FC236}">
                  <a16:creationId xmlns:a16="http://schemas.microsoft.com/office/drawing/2014/main" id="{BAEC196B-DAEB-418A-B18D-470CECB5EA38}"/>
                </a:ext>
              </a:extLst>
            </xdr:cNvPr>
            <xdr:cNvSpPr txBox="1"/>
          </xdr:nvSpPr>
          <xdr:spPr>
            <a:xfrm>
              <a:off x="10866782" y="4514021"/>
              <a:ext cx="1970861" cy="505239"/>
            </a:xfrm>
            <a:prstGeom prst="rect">
              <a:avLst/>
            </a:prstGeom>
            <a:solidFill>
              <a:srgbClr val="98D9F6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𝑎𝑗𝑢𝑠𝑡𝑎𝑑𝑜</m:t>
                        </m:r>
                      </m:sub>
                    </m:sSub>
                    <m:r>
                      <a:rPr lang="es-MX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s-MX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MX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14" name="CuadroTexto 10">
              <a:extLst>
                <a:ext uri="{FF2B5EF4-FFF2-40B4-BE49-F238E27FC236}">
                  <a16:creationId xmlns:a16="http://schemas.microsoft.com/office/drawing/2014/main" id="{BAEC196B-DAEB-418A-B18D-470CECB5EA38}"/>
                </a:ext>
              </a:extLst>
            </xdr:cNvPr>
            <xdr:cNvSpPr txBox="1"/>
          </xdr:nvSpPr>
          <xdr:spPr>
            <a:xfrm>
              <a:off x="10866782" y="4514021"/>
              <a:ext cx="1970861" cy="505239"/>
            </a:xfrm>
            <a:prstGeom prst="rect">
              <a:avLst/>
            </a:prstGeom>
            <a:solidFill>
              <a:srgbClr val="98D9F6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𝛽_𝑎𝑗𝑢𝑠𝑡𝑎𝑑𝑜=2/3 𝛽+1/3</a:t>
              </a:r>
              <a:endParaRPr lang="es-CO" sz="1400"/>
            </a:p>
          </xdr:txBody>
        </xdr:sp>
      </mc:Fallback>
    </mc:AlternateContent>
    <xdr:clientData/>
  </xdr:twoCellAnchor>
  <xdr:twoCellAnchor>
    <xdr:from>
      <xdr:col>23</xdr:col>
      <xdr:colOff>24847</xdr:colOff>
      <xdr:row>20</xdr:row>
      <xdr:rowOff>173936</xdr:rowOff>
    </xdr:from>
    <xdr:to>
      <xdr:col>25</xdr:col>
      <xdr:colOff>753201</xdr:colOff>
      <xdr:row>23</xdr:row>
      <xdr:rowOff>20949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22">
              <a:extLst>
                <a:ext uri="{FF2B5EF4-FFF2-40B4-BE49-F238E27FC236}">
                  <a16:creationId xmlns:a16="http://schemas.microsoft.com/office/drawing/2014/main" id="{2391937E-46A6-435D-A254-A4FD341726B6}"/>
                </a:ext>
              </a:extLst>
            </xdr:cNvPr>
            <xdr:cNvSpPr txBox="1"/>
          </xdr:nvSpPr>
          <xdr:spPr>
            <a:xfrm>
              <a:off x="19513825" y="3768588"/>
              <a:ext cx="2252354" cy="418513"/>
            </a:xfrm>
            <a:prstGeom prst="rect">
              <a:avLst/>
            </a:prstGeom>
            <a:solidFill>
              <a:srgbClr val="D9E4CE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𝑑𝑖𝑎𝑟𝑖𝑜</m:t>
                            </m:r>
                          </m:sub>
                        </m:sSub>
                      </m:e>
                    </m:d>
                    <m:r>
                      <a:rPr lang="es-MX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𝐸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𝑚𝑒𝑛𝑠𝑢𝑎𝑙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20</m:t>
                        </m:r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15" name="CuadroTexto 22">
              <a:extLst>
                <a:ext uri="{FF2B5EF4-FFF2-40B4-BE49-F238E27FC236}">
                  <a16:creationId xmlns:a16="http://schemas.microsoft.com/office/drawing/2014/main" id="{2391937E-46A6-435D-A254-A4FD341726B6}"/>
                </a:ext>
              </a:extLst>
            </xdr:cNvPr>
            <xdr:cNvSpPr txBox="1"/>
          </xdr:nvSpPr>
          <xdr:spPr>
            <a:xfrm>
              <a:off x="19513825" y="3768588"/>
              <a:ext cx="2252354" cy="418513"/>
            </a:xfrm>
            <a:prstGeom prst="rect">
              <a:avLst/>
            </a:prstGeom>
            <a:solidFill>
              <a:srgbClr val="D9E4CE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𝐸[𝑅_𝑑𝑖𝑎𝑟𝑖𝑜 ]=𝐸[𝑅_𝑚𝑒𝑛𝑠𝑢𝑎𝑙 ]/20</a:t>
              </a:r>
              <a:endParaRPr lang="es-CO" sz="1400"/>
            </a:p>
          </xdr:txBody>
        </xdr:sp>
      </mc:Fallback>
    </mc:AlternateContent>
    <xdr:clientData/>
  </xdr:twoCellAnchor>
  <xdr:twoCellAnchor>
    <xdr:from>
      <xdr:col>23</xdr:col>
      <xdr:colOff>8283</xdr:colOff>
      <xdr:row>23</xdr:row>
      <xdr:rowOff>182219</xdr:rowOff>
    </xdr:from>
    <xdr:to>
      <xdr:col>26</xdr:col>
      <xdr:colOff>253551</xdr:colOff>
      <xdr:row>25</xdr:row>
      <xdr:rowOff>74544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20">
              <a:extLst>
                <a:ext uri="{FF2B5EF4-FFF2-40B4-BE49-F238E27FC236}">
                  <a16:creationId xmlns:a16="http://schemas.microsoft.com/office/drawing/2014/main" id="{A3FC12B4-799F-4803-89FF-6F28726D3A12}"/>
                </a:ext>
              </a:extLst>
            </xdr:cNvPr>
            <xdr:cNvSpPr txBox="1"/>
          </xdr:nvSpPr>
          <xdr:spPr>
            <a:xfrm>
              <a:off x="19497261" y="4348371"/>
              <a:ext cx="2531268" cy="273325"/>
            </a:xfrm>
            <a:prstGeom prst="rect">
              <a:avLst/>
            </a:prstGeom>
            <a:solidFill>
              <a:srgbClr val="DCDAC6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𝑎𝑛𝑢𝑎𝑙</m:t>
                            </m:r>
                          </m:sub>
                        </m:sSub>
                      </m:e>
                    </m:d>
                    <m:r>
                      <a:rPr lang="es-MX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𝑚𝑒𝑛𝑠𝑢𝑎𝑙</m:t>
                            </m:r>
                          </m:sub>
                        </m:sSub>
                      </m:e>
                    </m:d>
                    <m:r>
                      <a:rPr lang="es-MX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s-MX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12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16" name="CuadroTexto 20">
              <a:extLst>
                <a:ext uri="{FF2B5EF4-FFF2-40B4-BE49-F238E27FC236}">
                  <a16:creationId xmlns:a16="http://schemas.microsoft.com/office/drawing/2014/main" id="{A3FC12B4-799F-4803-89FF-6F28726D3A12}"/>
                </a:ext>
              </a:extLst>
            </xdr:cNvPr>
            <xdr:cNvSpPr txBox="1"/>
          </xdr:nvSpPr>
          <xdr:spPr>
            <a:xfrm>
              <a:off x="19497261" y="4348371"/>
              <a:ext cx="2531268" cy="273325"/>
            </a:xfrm>
            <a:prstGeom prst="rect">
              <a:avLst/>
            </a:prstGeom>
            <a:solidFill>
              <a:srgbClr val="DCDAC6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𝐸[𝑅_𝑎𝑛𝑢𝑎𝑙 ]=𝐸[𝑅_𝑚𝑒𝑛𝑠𝑢𝑎𝑙 ]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×12</a:t>
              </a:r>
              <a:endParaRPr lang="es-CO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26CE-83E7-45E9-A58F-E1155A219318}">
  <dimension ref="A1:X502"/>
  <sheetViews>
    <sheetView tabSelected="1" topLeftCell="K1" zoomScale="175" zoomScaleNormal="175" workbookViewId="0">
      <selection activeCell="M1" sqref="M1:P3"/>
    </sheetView>
  </sheetViews>
  <sheetFormatPr baseColWidth="10" defaultRowHeight="12.75" x14ac:dyDescent="0.2"/>
  <cols>
    <col min="1" max="1" width="12" style="4" bestFit="1" customWidth="1"/>
    <col min="2" max="10" width="11.5703125" style="4" bestFit="1" customWidth="1"/>
    <col min="11" max="11" width="14.7109375" style="4" bestFit="1" customWidth="1"/>
    <col min="12" max="12" width="13.28515625" style="4" customWidth="1"/>
    <col min="13" max="17" width="11.42578125" style="4"/>
    <col min="18" max="18" width="24.85546875" style="4" customWidth="1"/>
    <col min="19" max="21" width="13.140625" style="4" customWidth="1"/>
    <col min="22" max="22" width="13.85546875" style="4" customWidth="1"/>
    <col min="23" max="23" width="12.85546875" style="4" bestFit="1" customWidth="1"/>
    <col min="24" max="16384" width="11.42578125" style="4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24" t="s">
        <v>5</v>
      </c>
      <c r="H1" s="24"/>
      <c r="I1" s="24"/>
      <c r="J1" s="24"/>
      <c r="K1" s="24"/>
      <c r="L1" s="24"/>
      <c r="M1" s="25" t="s">
        <v>23</v>
      </c>
      <c r="N1" s="25"/>
      <c r="O1" s="25"/>
      <c r="P1" s="25"/>
    </row>
    <row r="2" spans="1:24" ht="15" x14ac:dyDescent="0.25">
      <c r="A2" s="17">
        <v>42064</v>
      </c>
      <c r="B2" s="18">
        <v>1975</v>
      </c>
      <c r="C2" s="18">
        <v>1165</v>
      </c>
      <c r="D2" s="18">
        <v>7430</v>
      </c>
      <c r="E2" s="18">
        <v>22900</v>
      </c>
      <c r="F2" s="18">
        <v>1304.6199999999999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7</v>
      </c>
      <c r="L2" s="3" t="s">
        <v>6</v>
      </c>
      <c r="M2" s="25"/>
      <c r="N2" s="25"/>
      <c r="O2" s="25"/>
      <c r="P2" s="25"/>
    </row>
    <row r="3" spans="1:24" ht="15" x14ac:dyDescent="0.25">
      <c r="A3" s="17">
        <v>42095</v>
      </c>
      <c r="B3" s="18">
        <v>2030</v>
      </c>
      <c r="C3" s="18">
        <v>1210</v>
      </c>
      <c r="D3" s="18">
        <v>8000</v>
      </c>
      <c r="E3" s="18">
        <v>24760</v>
      </c>
      <c r="F3" s="18">
        <v>1396.35</v>
      </c>
      <c r="G3" s="4">
        <f t="shared" ref="G3" si="0">+B3/B2-1</f>
        <v>2.7848101265822711E-2</v>
      </c>
      <c r="H3" s="4">
        <f t="shared" ref="H3" si="1">+C3/C2-1</f>
        <v>3.8626609442059978E-2</v>
      </c>
      <c r="I3" s="4">
        <f t="shared" ref="I3" si="2">+D3/D2-1</f>
        <v>7.6716016150740307E-2</v>
      </c>
      <c r="J3" s="4">
        <f t="shared" ref="J3" si="3">+E3/E2-1</f>
        <v>8.1222707423580731E-2</v>
      </c>
      <c r="K3" s="4">
        <f t="shared" ref="K3" si="4">+F3/F2-1</f>
        <v>7.0311661633272626E-2</v>
      </c>
      <c r="L3" s="4">
        <f t="shared" ref="L3:L62" si="5">+SUMPRODUCT($S$5:$V$5,G3:J3)</f>
        <v>7.0375423454098571E-2</v>
      </c>
      <c r="M3" s="25"/>
      <c r="N3" s="25"/>
      <c r="O3" s="25"/>
      <c r="P3" s="25"/>
      <c r="R3" s="4" t="s">
        <v>15</v>
      </c>
      <c r="S3" s="16">
        <f>+VAR(K3:K62)</f>
        <v>2.8265438413420099E-3</v>
      </c>
    </row>
    <row r="4" spans="1:24" ht="15" x14ac:dyDescent="0.25">
      <c r="A4" s="17">
        <v>42125</v>
      </c>
      <c r="B4" s="18">
        <v>1815</v>
      </c>
      <c r="C4" s="18">
        <v>1280</v>
      </c>
      <c r="D4" s="18">
        <v>8190</v>
      </c>
      <c r="E4" s="18">
        <v>22500</v>
      </c>
      <c r="F4" s="18">
        <v>1306.6199999999999</v>
      </c>
      <c r="G4" s="4">
        <f t="shared" ref="G4:G6" si="6">+B4/B3-1</f>
        <v>-0.10591133004926112</v>
      </c>
      <c r="H4" s="4">
        <f t="shared" ref="H4:H6" si="7">+C4/C3-1</f>
        <v>5.7851239669421517E-2</v>
      </c>
      <c r="I4" s="4">
        <f t="shared" ref="I4:I6" si="8">+D4/D3-1</f>
        <v>2.3749999999999938E-2</v>
      </c>
      <c r="J4" s="4">
        <f t="shared" ref="J4:J6" si="9">+E4/E3-1</f>
        <v>-9.1276252019386162E-2</v>
      </c>
      <c r="K4" s="4">
        <f t="shared" ref="K4:K6" si="10">+F4/F3-1</f>
        <v>-6.4260393167901997E-2</v>
      </c>
      <c r="L4" s="4">
        <f t="shared" si="5"/>
        <v>9.8630377660629924E-4</v>
      </c>
      <c r="S4" s="1" t="s">
        <v>1</v>
      </c>
      <c r="T4" s="1" t="s">
        <v>2</v>
      </c>
      <c r="U4" s="1" t="s">
        <v>3</v>
      </c>
      <c r="V4" s="1" t="s">
        <v>4</v>
      </c>
      <c r="W4" s="1" t="s">
        <v>7</v>
      </c>
    </row>
    <row r="5" spans="1:24" ht="15" x14ac:dyDescent="0.25">
      <c r="A5" s="17">
        <v>42156</v>
      </c>
      <c r="B5" s="18">
        <v>1730</v>
      </c>
      <c r="C5" s="18">
        <v>1275</v>
      </c>
      <c r="D5" s="18">
        <v>7350</v>
      </c>
      <c r="E5" s="18">
        <v>22900</v>
      </c>
      <c r="F5" s="18">
        <v>1331.35</v>
      </c>
      <c r="G5" s="4">
        <f t="shared" si="6"/>
        <v>-4.6831955922865043E-2</v>
      </c>
      <c r="H5" s="4">
        <f t="shared" si="7"/>
        <v>-3.90625E-3</v>
      </c>
      <c r="I5" s="4">
        <f t="shared" si="8"/>
        <v>-0.10256410256410253</v>
      </c>
      <c r="J5" s="4">
        <f t="shared" si="9"/>
        <v>1.777777777777767E-2</v>
      </c>
      <c r="K5" s="4">
        <f t="shared" si="10"/>
        <v>1.8926696361604822E-2</v>
      </c>
      <c r="L5" s="4">
        <f t="shared" si="5"/>
        <v>-8.0023807237585634E-2</v>
      </c>
      <c r="R5" s="4" t="s">
        <v>16</v>
      </c>
      <c r="S5" s="20">
        <v>0.1</v>
      </c>
      <c r="T5" s="20">
        <v>0.05</v>
      </c>
      <c r="U5" s="20">
        <v>0.75</v>
      </c>
      <c r="V5" s="20">
        <v>0.1</v>
      </c>
    </row>
    <row r="6" spans="1:24" ht="15" x14ac:dyDescent="0.25">
      <c r="A6" s="17">
        <v>42186</v>
      </c>
      <c r="B6" s="18">
        <v>1610</v>
      </c>
      <c r="C6" s="18">
        <v>1240</v>
      </c>
      <c r="D6" s="18">
        <v>7080</v>
      </c>
      <c r="E6" s="18">
        <v>22120</v>
      </c>
      <c r="F6" s="18">
        <v>1317.24</v>
      </c>
      <c r="G6" s="4">
        <f t="shared" si="6"/>
        <v>-6.9364161849710948E-2</v>
      </c>
      <c r="H6" s="4">
        <f t="shared" si="7"/>
        <v>-2.7450980392156876E-2</v>
      </c>
      <c r="I6" s="4">
        <f t="shared" si="8"/>
        <v>-3.6734693877551017E-2</v>
      </c>
      <c r="J6" s="4">
        <f t="shared" si="9"/>
        <v>-3.4061135371179052E-2</v>
      </c>
      <c r="K6" s="4">
        <f t="shared" si="10"/>
        <v>-1.0598264919067013E-2</v>
      </c>
      <c r="L6" s="4">
        <f t="shared" si="5"/>
        <v>-3.9266099149860109E-2</v>
      </c>
      <c r="R6" s="4" t="s">
        <v>17</v>
      </c>
      <c r="S6" s="6">
        <f>+AVERAGE(G3:G62)</f>
        <v>5.0718153842563545E-3</v>
      </c>
      <c r="T6" s="6">
        <f t="shared" ref="T6:W6" si="11">+AVERAGE(H3:H62)</f>
        <v>-1.8117310774537839E-3</v>
      </c>
      <c r="U6" s="6">
        <f t="shared" si="11"/>
        <v>1.4090848063628507E-2</v>
      </c>
      <c r="V6" s="6">
        <f t="shared" si="11"/>
        <v>-1.4245897231733788E-3</v>
      </c>
      <c r="W6" s="6">
        <f t="shared" si="11"/>
        <v>-8.8003851939968405E-4</v>
      </c>
      <c r="X6" s="4" t="s">
        <v>22</v>
      </c>
    </row>
    <row r="7" spans="1:24" ht="15" x14ac:dyDescent="0.25">
      <c r="A7" s="17">
        <v>42217</v>
      </c>
      <c r="B7" s="18">
        <v>1595</v>
      </c>
      <c r="C7" s="18">
        <v>1180</v>
      </c>
      <c r="D7" s="18">
        <v>6640</v>
      </c>
      <c r="E7" s="18">
        <v>19900</v>
      </c>
      <c r="F7" s="18">
        <v>1246.5899999999999</v>
      </c>
      <c r="G7" s="4">
        <f t="shared" ref="G7:G62" si="12">+B7/B6-1</f>
        <v>-9.3167701863353658E-3</v>
      </c>
      <c r="H7" s="4">
        <f t="shared" ref="H7:H62" si="13">+C7/C6-1</f>
        <v>-4.8387096774193505E-2</v>
      </c>
      <c r="I7" s="4">
        <f t="shared" ref="I7:I62" si="14">+D7/D6-1</f>
        <v>-6.2146892655367214E-2</v>
      </c>
      <c r="J7" s="4">
        <f t="shared" ref="J7:J62" si="15">+E7/E6-1</f>
        <v>-0.10036166365280286</v>
      </c>
      <c r="K7" s="4">
        <f t="shared" ref="K7:K62" si="16">+F7/F6-1</f>
        <v>-5.3634872916097365E-2</v>
      </c>
      <c r="L7" s="4">
        <f t="shared" si="5"/>
        <v>-5.999736771414891E-2</v>
      </c>
      <c r="R7" s="4" t="s">
        <v>9</v>
      </c>
      <c r="S7" s="6">
        <f>+STDEV(G3:G62)</f>
        <v>0.1045579045602649</v>
      </c>
      <c r="T7" s="6">
        <f t="shared" ref="T7:W7" si="17">+STDEV(H3:H62)</f>
        <v>6.56081883397482E-2</v>
      </c>
      <c r="U7" s="6">
        <f t="shared" si="17"/>
        <v>6.0642635662585917E-2</v>
      </c>
      <c r="V7" s="6">
        <f t="shared" si="17"/>
        <v>5.6438236141522852E-2</v>
      </c>
      <c r="W7" s="6">
        <f t="shared" si="17"/>
        <v>5.3165250317684105E-2</v>
      </c>
      <c r="X7" s="4" t="s">
        <v>22</v>
      </c>
    </row>
    <row r="8" spans="1:24" ht="15" x14ac:dyDescent="0.25">
      <c r="A8" s="17">
        <v>42248</v>
      </c>
      <c r="B8" s="18">
        <v>1330</v>
      </c>
      <c r="C8" s="18">
        <v>1175</v>
      </c>
      <c r="D8" s="18">
        <v>7150</v>
      </c>
      <c r="E8" s="18">
        <v>20780</v>
      </c>
      <c r="F8" s="18">
        <v>1218.82</v>
      </c>
      <c r="G8" s="4">
        <f t="shared" si="12"/>
        <v>-0.16614420062695923</v>
      </c>
      <c r="H8" s="4">
        <f t="shared" si="13"/>
        <v>-4.237288135593209E-3</v>
      </c>
      <c r="I8" s="4">
        <f t="shared" si="14"/>
        <v>7.6807228915662717E-2</v>
      </c>
      <c r="J8" s="4">
        <f t="shared" si="15"/>
        <v>4.4221105527638249E-2</v>
      </c>
      <c r="K8" s="4">
        <f t="shared" si="16"/>
        <v>-2.2276771031373599E-2</v>
      </c>
      <c r="L8" s="4">
        <f t="shared" si="5"/>
        <v>4.5201247770035285E-2</v>
      </c>
      <c r="R8" s="4" t="s">
        <v>18</v>
      </c>
      <c r="S8" s="6">
        <f>+AVERAGE(L3:L62)</f>
        <v>1.0842272059956987E-2</v>
      </c>
      <c r="T8" s="4" t="s">
        <v>22</v>
      </c>
    </row>
    <row r="9" spans="1:24" ht="15" x14ac:dyDescent="0.25">
      <c r="A9" s="17">
        <v>42278</v>
      </c>
      <c r="B9" s="18">
        <v>1350</v>
      </c>
      <c r="C9" s="18">
        <v>1160</v>
      </c>
      <c r="D9" s="18">
        <v>6940</v>
      </c>
      <c r="E9" s="18">
        <v>21820</v>
      </c>
      <c r="F9" s="18">
        <v>1218.1300000000001</v>
      </c>
      <c r="G9" s="4">
        <f t="shared" si="12"/>
        <v>1.5037593984962516E-2</v>
      </c>
      <c r="H9" s="4">
        <f t="shared" si="13"/>
        <v>-1.2765957446808529E-2</v>
      </c>
      <c r="I9" s="4">
        <f t="shared" si="14"/>
        <v>-2.9370629370629397E-2</v>
      </c>
      <c r="J9" s="4">
        <f t="shared" si="15"/>
        <v>5.0048123195380212E-2</v>
      </c>
      <c r="K9" s="4">
        <f t="shared" si="16"/>
        <v>-5.6612133046707314E-4</v>
      </c>
      <c r="L9" s="4">
        <f t="shared" si="5"/>
        <v>-1.6157698182278201E-2</v>
      </c>
      <c r="S9" s="1" t="s">
        <v>1</v>
      </c>
      <c r="T9" s="1" t="s">
        <v>2</v>
      </c>
      <c r="U9" s="1" t="s">
        <v>3</v>
      </c>
      <c r="V9" s="1" t="s">
        <v>4</v>
      </c>
    </row>
    <row r="10" spans="1:24" ht="15" x14ac:dyDescent="0.25">
      <c r="A10" s="17">
        <v>42309</v>
      </c>
      <c r="B10" s="18">
        <v>1305</v>
      </c>
      <c r="C10" s="18">
        <v>1090</v>
      </c>
      <c r="D10" s="18">
        <v>6800</v>
      </c>
      <c r="E10" s="18">
        <v>19820</v>
      </c>
      <c r="F10" s="18">
        <v>1114.3599999999999</v>
      </c>
      <c r="G10" s="4">
        <f t="shared" si="12"/>
        <v>-3.3333333333333326E-2</v>
      </c>
      <c r="H10" s="4">
        <f t="shared" si="13"/>
        <v>-6.0344827586206851E-2</v>
      </c>
      <c r="I10" s="4">
        <f t="shared" si="14"/>
        <v>-2.0172910662824228E-2</v>
      </c>
      <c r="J10" s="4">
        <f t="shared" si="15"/>
        <v>-9.1659028414298849E-2</v>
      </c>
      <c r="K10" s="4">
        <f t="shared" si="16"/>
        <v>-8.5187952024825098E-2</v>
      </c>
      <c r="L10" s="4">
        <f t="shared" si="5"/>
        <v>-3.064616055119173E-2</v>
      </c>
      <c r="R10" s="4" t="s">
        <v>19</v>
      </c>
      <c r="S10" s="4">
        <f>+_xlfn.COVARIANCE.S(G3:G62,$K$3:$K$62)</f>
        <v>3.4982884870830076E-3</v>
      </c>
      <c r="T10" s="4">
        <f t="shared" ref="T10:V10" si="18">+_xlfn.COVARIANCE.S(H3:H62,$K$3:$K$62)</f>
        <v>2.9611570755478608E-3</v>
      </c>
      <c r="U10" s="4">
        <f t="shared" si="18"/>
        <v>1.9684753547176887E-3</v>
      </c>
      <c r="V10" s="4">
        <f t="shared" si="18"/>
        <v>2.2773116401038291E-3</v>
      </c>
    </row>
    <row r="11" spans="1:24" ht="15" x14ac:dyDescent="0.25">
      <c r="A11" s="17">
        <v>42339</v>
      </c>
      <c r="B11" s="18">
        <v>1110</v>
      </c>
      <c r="C11" s="18">
        <v>1090</v>
      </c>
      <c r="D11" s="18">
        <v>7380</v>
      </c>
      <c r="E11" s="18">
        <v>22620</v>
      </c>
      <c r="F11" s="18">
        <v>1153.71</v>
      </c>
      <c r="G11" s="4">
        <f t="shared" si="12"/>
        <v>-0.14942528735632188</v>
      </c>
      <c r="H11" s="4">
        <f t="shared" si="13"/>
        <v>0</v>
      </c>
      <c r="I11" s="4">
        <f t="shared" si="14"/>
        <v>8.5294117647058743E-2</v>
      </c>
      <c r="J11" s="4">
        <f t="shared" si="15"/>
        <v>0.14127144298688199</v>
      </c>
      <c r="K11" s="4">
        <f t="shared" si="16"/>
        <v>3.5311748447539593E-2</v>
      </c>
      <c r="L11" s="4">
        <f t="shared" si="5"/>
        <v>6.3155203798350074E-2</v>
      </c>
      <c r="R11" s="7" t="s">
        <v>8</v>
      </c>
      <c r="S11" s="4">
        <f>+S10/$S$3</f>
        <v>1.2376558381709237</v>
      </c>
      <c r="T11" s="4">
        <f>+T10/$S$3</f>
        <v>1.0476246758450907</v>
      </c>
      <c r="U11" s="4">
        <f>+U10/$S$3</f>
        <v>0.69642484433677831</v>
      </c>
      <c r="V11" s="4">
        <f>+V10/$S$3</f>
        <v>0.80568771189573629</v>
      </c>
      <c r="W11" s="4" t="s">
        <v>27</v>
      </c>
    </row>
    <row r="12" spans="1:24" ht="15" x14ac:dyDescent="0.25">
      <c r="A12" s="17">
        <v>42370</v>
      </c>
      <c r="B12" s="18">
        <v>1030</v>
      </c>
      <c r="C12" s="18">
        <v>1055</v>
      </c>
      <c r="D12" s="18">
        <v>7360</v>
      </c>
      <c r="E12" s="18">
        <v>23540</v>
      </c>
      <c r="F12" s="18">
        <v>1175.0899999999999</v>
      </c>
      <c r="G12" s="4">
        <f t="shared" si="12"/>
        <v>-7.2072072072072113E-2</v>
      </c>
      <c r="H12" s="4">
        <f t="shared" si="13"/>
        <v>-3.2110091743119296E-2</v>
      </c>
      <c r="I12" s="4">
        <f t="shared" si="14"/>
        <v>-2.7100271002710175E-3</v>
      </c>
      <c r="J12" s="4">
        <f t="shared" si="15"/>
        <v>4.0671971706454535E-2</v>
      </c>
      <c r="K12" s="4">
        <f t="shared" si="16"/>
        <v>1.8531520052699424E-2</v>
      </c>
      <c r="L12" s="4">
        <f t="shared" si="5"/>
        <v>-6.7780349489209865E-3</v>
      </c>
      <c r="R12" s="4" t="s">
        <v>20</v>
      </c>
      <c r="S12" s="4">
        <f>+CORREL(G3:G62,$K$3:$K$62)</f>
        <v>0.6293190622003566</v>
      </c>
      <c r="T12" s="4">
        <f t="shared" ref="T12:V12" si="19">+CORREL(H3:H62,$K$3:$K$62)</f>
        <v>0.84893714549565136</v>
      </c>
      <c r="U12" s="4">
        <f t="shared" si="19"/>
        <v>0.61055395716354588</v>
      </c>
      <c r="V12" s="4">
        <f t="shared" si="19"/>
        <v>0.7589639898278927</v>
      </c>
    </row>
    <row r="13" spans="1:24" ht="15" x14ac:dyDescent="0.25">
      <c r="A13" s="17">
        <v>42401</v>
      </c>
      <c r="B13" s="18">
        <v>1140</v>
      </c>
      <c r="C13" s="18">
        <v>1120</v>
      </c>
      <c r="D13" s="18">
        <v>7750</v>
      </c>
      <c r="E13" s="18">
        <v>24260</v>
      </c>
      <c r="F13" s="18">
        <v>1244.17</v>
      </c>
      <c r="G13" s="4">
        <f t="shared" si="12"/>
        <v>0.10679611650485432</v>
      </c>
      <c r="H13" s="4">
        <f t="shared" si="13"/>
        <v>6.1611374407583019E-2</v>
      </c>
      <c r="I13" s="4">
        <f t="shared" si="14"/>
        <v>5.2989130434782705E-2</v>
      </c>
      <c r="J13" s="4">
        <f t="shared" si="15"/>
        <v>3.0586236193712812E-2</v>
      </c>
      <c r="K13" s="4">
        <f t="shared" si="16"/>
        <v>5.8786986528691632E-2</v>
      </c>
      <c r="L13" s="4">
        <f t="shared" si="5"/>
        <v>5.6560651816322895E-2</v>
      </c>
      <c r="R13" s="8" t="s">
        <v>8</v>
      </c>
      <c r="S13" s="4">
        <f>+S7/$W$7*S12</f>
        <v>1.2376558381709239</v>
      </c>
      <c r="T13" s="4">
        <f>+T7/$W$7*T12</f>
        <v>1.0476246758450907</v>
      </c>
      <c r="U13" s="4">
        <f>+U7/$W$7*U12</f>
        <v>0.6964248443367782</v>
      </c>
      <c r="V13" s="4">
        <f>+V7/$W$7*V12</f>
        <v>0.80568771189573596</v>
      </c>
    </row>
    <row r="14" spans="1:24" ht="15" x14ac:dyDescent="0.25">
      <c r="A14" s="17">
        <v>42430</v>
      </c>
      <c r="B14" s="18">
        <v>1310</v>
      </c>
      <c r="C14" s="18">
        <v>1170</v>
      </c>
      <c r="D14" s="18">
        <v>8650</v>
      </c>
      <c r="E14" s="18">
        <v>25500</v>
      </c>
      <c r="F14" s="18">
        <v>1336.27</v>
      </c>
      <c r="G14" s="4">
        <f t="shared" si="12"/>
        <v>0.14912280701754388</v>
      </c>
      <c r="H14" s="4">
        <f t="shared" si="13"/>
        <v>4.4642857142857206E-2</v>
      </c>
      <c r="I14" s="4">
        <f t="shared" si="14"/>
        <v>0.11612903225806459</v>
      </c>
      <c r="J14" s="4">
        <f t="shared" si="15"/>
        <v>5.1112943116240706E-2</v>
      </c>
      <c r="K14" s="4">
        <f t="shared" si="16"/>
        <v>7.4025253783646772E-2</v>
      </c>
      <c r="L14" s="4">
        <f t="shared" si="5"/>
        <v>0.10935249206406977</v>
      </c>
      <c r="R14" s="4" t="s">
        <v>8</v>
      </c>
      <c r="S14" s="4">
        <f>+SLOPE(G3:G62,$K$3:$K$62)</f>
        <v>1.2376558381709235</v>
      </c>
      <c r="T14" s="4">
        <f t="shared" ref="T14:V14" si="20">+SLOPE(H3:H62,$K$3:$K$62)</f>
        <v>1.0476246758450907</v>
      </c>
      <c r="U14" s="4">
        <f t="shared" si="20"/>
        <v>0.6964248443367782</v>
      </c>
      <c r="V14" s="4">
        <f t="shared" si="20"/>
        <v>0.80568771189573618</v>
      </c>
    </row>
    <row r="15" spans="1:24" ht="15" x14ac:dyDescent="0.25">
      <c r="A15" s="17">
        <v>42461</v>
      </c>
      <c r="B15" s="18">
        <v>1415</v>
      </c>
      <c r="C15" s="18">
        <v>1190</v>
      </c>
      <c r="D15" s="18">
        <v>8700</v>
      </c>
      <c r="E15" s="18">
        <v>26000</v>
      </c>
      <c r="F15" s="18">
        <v>1342.42</v>
      </c>
      <c r="G15" s="4">
        <f t="shared" si="12"/>
        <v>8.0152671755725269E-2</v>
      </c>
      <c r="H15" s="4">
        <f t="shared" si="13"/>
        <v>1.7094017094017033E-2</v>
      </c>
      <c r="I15" s="4">
        <f t="shared" si="14"/>
        <v>5.7803468208093012E-3</v>
      </c>
      <c r="J15" s="4">
        <f t="shared" si="15"/>
        <v>1.9607843137254832E-2</v>
      </c>
      <c r="K15" s="4">
        <f t="shared" si="16"/>
        <v>4.6023632948430926E-3</v>
      </c>
      <c r="L15" s="4">
        <f t="shared" si="5"/>
        <v>1.5166012459605837E-2</v>
      </c>
      <c r="R15" s="9" t="s">
        <v>10</v>
      </c>
      <c r="S15" s="4">
        <f>+SUMPRODUCT(S5:V5,S14:V14)</f>
        <v>0.77903422205150419</v>
      </c>
    </row>
    <row r="16" spans="1:24" ht="15" x14ac:dyDescent="0.25">
      <c r="A16" s="17">
        <v>42491</v>
      </c>
      <c r="B16" s="18">
        <v>1340</v>
      </c>
      <c r="C16" s="18">
        <v>1135</v>
      </c>
      <c r="D16" s="18">
        <v>8800</v>
      </c>
      <c r="E16" s="18">
        <v>25500</v>
      </c>
      <c r="F16" s="18">
        <v>1292.51</v>
      </c>
      <c r="G16" s="4">
        <f t="shared" si="12"/>
        <v>-5.3003533568904637E-2</v>
      </c>
      <c r="H16" s="4">
        <f t="shared" si="13"/>
        <v>-4.621848739495793E-2</v>
      </c>
      <c r="I16" s="4">
        <f t="shared" si="14"/>
        <v>1.1494252873563315E-2</v>
      </c>
      <c r="J16" s="4">
        <f t="shared" si="15"/>
        <v>-1.9230769230769273E-2</v>
      </c>
      <c r="K16" s="4">
        <f t="shared" si="16"/>
        <v>-3.7179124268112873E-2</v>
      </c>
      <c r="L16" s="4">
        <f t="shared" si="5"/>
        <v>-9.1366499454280121E-4</v>
      </c>
      <c r="R16" s="4" t="s">
        <v>10</v>
      </c>
      <c r="S16" s="4">
        <f>+SLOPE(L3:L62,K3:K62)</f>
        <v>0.77903422205150408</v>
      </c>
    </row>
    <row r="17" spans="1:23" ht="15" x14ac:dyDescent="0.25">
      <c r="A17" s="17">
        <v>42522</v>
      </c>
      <c r="B17" s="18">
        <v>1395</v>
      </c>
      <c r="C17" s="18">
        <v>1180</v>
      </c>
      <c r="D17" s="18">
        <v>8940</v>
      </c>
      <c r="E17" s="18">
        <v>25100</v>
      </c>
      <c r="F17" s="18">
        <v>1313.18</v>
      </c>
      <c r="G17" s="4">
        <f t="shared" si="12"/>
        <v>4.1044776119403048E-2</v>
      </c>
      <c r="H17" s="4">
        <f t="shared" si="13"/>
        <v>3.9647577092511099E-2</v>
      </c>
      <c r="I17" s="4">
        <f t="shared" si="14"/>
        <v>1.5909090909090873E-2</v>
      </c>
      <c r="J17" s="4">
        <f t="shared" si="15"/>
        <v>-1.5686274509803977E-2</v>
      </c>
      <c r="K17" s="4">
        <f t="shared" si="16"/>
        <v>1.5992139325808008E-2</v>
      </c>
      <c r="L17" s="4">
        <f t="shared" si="5"/>
        <v>1.6450047197403617E-2</v>
      </c>
      <c r="U17" s="4" t="s">
        <v>28</v>
      </c>
    </row>
    <row r="18" spans="1:23" ht="15" x14ac:dyDescent="0.25">
      <c r="A18" s="17">
        <v>42552</v>
      </c>
      <c r="B18" s="18">
        <v>1300</v>
      </c>
      <c r="C18" s="18">
        <v>1170</v>
      </c>
      <c r="D18" s="18">
        <v>9090</v>
      </c>
      <c r="E18" s="18">
        <v>25220</v>
      </c>
      <c r="F18" s="18">
        <v>1308.22</v>
      </c>
      <c r="G18" s="4">
        <f t="shared" si="12"/>
        <v>-6.8100358422939045E-2</v>
      </c>
      <c r="H18" s="4">
        <f t="shared" si="13"/>
        <v>-8.4745762711864181E-3</v>
      </c>
      <c r="I18" s="4">
        <f t="shared" si="14"/>
        <v>1.6778523489932917E-2</v>
      </c>
      <c r="J18" s="4">
        <f t="shared" si="15"/>
        <v>4.7808764940238113E-3</v>
      </c>
      <c r="K18" s="4">
        <f t="shared" si="16"/>
        <v>-3.7770907263284803E-3</v>
      </c>
      <c r="L18" s="4">
        <f t="shared" si="5"/>
        <v>5.8282156109988438E-3</v>
      </c>
      <c r="R18" s="4" t="s">
        <v>29</v>
      </c>
      <c r="S18" s="10">
        <v>6.9159999999999999E-2</v>
      </c>
      <c r="T18" s="4" t="s">
        <v>12</v>
      </c>
      <c r="U18" s="11">
        <f>+(1+S18)^(1/12)-1</f>
        <v>5.588331245148348E-3</v>
      </c>
      <c r="V18" s="12" t="s">
        <v>21</v>
      </c>
    </row>
    <row r="19" spans="1:23" ht="15" x14ac:dyDescent="0.25">
      <c r="A19" s="17">
        <v>42583</v>
      </c>
      <c r="B19" s="18">
        <v>1320</v>
      </c>
      <c r="C19" s="18">
        <v>1250</v>
      </c>
      <c r="D19" s="18">
        <v>9900</v>
      </c>
      <c r="E19" s="18">
        <v>26120</v>
      </c>
      <c r="F19" s="18">
        <v>1380.18</v>
      </c>
      <c r="G19" s="4">
        <f t="shared" si="12"/>
        <v>1.538461538461533E-2</v>
      </c>
      <c r="H19" s="4">
        <f t="shared" si="13"/>
        <v>6.8376068376068355E-2</v>
      </c>
      <c r="I19" s="4">
        <f t="shared" si="14"/>
        <v>8.9108910891089188E-2</v>
      </c>
      <c r="J19" s="4">
        <f t="shared" si="15"/>
        <v>3.5685963521015163E-2</v>
      </c>
      <c r="K19" s="4">
        <f t="shared" si="16"/>
        <v>5.5006038739661589E-2</v>
      </c>
      <c r="L19" s="4">
        <f t="shared" si="5"/>
        <v>7.5357544477683364E-2</v>
      </c>
    </row>
    <row r="20" spans="1:23" ht="15" x14ac:dyDescent="0.25">
      <c r="A20" s="17">
        <v>42614</v>
      </c>
      <c r="B20" s="18">
        <v>1250</v>
      </c>
      <c r="C20" s="18">
        <v>1260</v>
      </c>
      <c r="D20" s="18">
        <v>9750</v>
      </c>
      <c r="E20" s="18">
        <v>25340</v>
      </c>
      <c r="F20" s="18">
        <v>1338.83</v>
      </c>
      <c r="G20" s="4">
        <f t="shared" si="12"/>
        <v>-5.3030303030302983E-2</v>
      </c>
      <c r="H20" s="4">
        <f t="shared" si="13"/>
        <v>8.0000000000000071E-3</v>
      </c>
      <c r="I20" s="4">
        <f t="shared" si="14"/>
        <v>-1.5151515151515138E-2</v>
      </c>
      <c r="J20" s="4">
        <f t="shared" si="15"/>
        <v>-2.9862174578866751E-2</v>
      </c>
      <c r="K20" s="4">
        <f t="shared" si="16"/>
        <v>-2.9959860308075847E-2</v>
      </c>
      <c r="L20" s="4">
        <f t="shared" si="5"/>
        <v>-1.9252884124553327E-2</v>
      </c>
      <c r="S20" s="1" t="s">
        <v>1</v>
      </c>
      <c r="T20" s="1" t="s">
        <v>2</v>
      </c>
      <c r="U20" s="1" t="s">
        <v>3</v>
      </c>
      <c r="V20" s="1" t="s">
        <v>4</v>
      </c>
    </row>
    <row r="21" spans="1:23" ht="15" x14ac:dyDescent="0.25">
      <c r="A21" s="17">
        <v>42644</v>
      </c>
      <c r="B21" s="18">
        <v>1310</v>
      </c>
      <c r="C21" s="18">
        <v>1240</v>
      </c>
      <c r="D21" s="18">
        <v>9990</v>
      </c>
      <c r="E21" s="18">
        <v>25180</v>
      </c>
      <c r="F21" s="18">
        <v>1365.53</v>
      </c>
      <c r="G21" s="4">
        <f t="shared" si="12"/>
        <v>4.8000000000000043E-2</v>
      </c>
      <c r="H21" s="4">
        <f t="shared" si="13"/>
        <v>-1.5873015873015928E-2</v>
      </c>
      <c r="I21" s="4">
        <f t="shared" si="14"/>
        <v>2.4615384615384706E-2</v>
      </c>
      <c r="J21" s="4">
        <f t="shared" si="15"/>
        <v>-6.3141278610892027E-3</v>
      </c>
      <c r="K21" s="4">
        <f t="shared" si="16"/>
        <v>1.994278586527054E-2</v>
      </c>
      <c r="L21" s="4">
        <f t="shared" si="5"/>
        <v>2.1836474881778818E-2</v>
      </c>
      <c r="R21" s="13" t="s">
        <v>11</v>
      </c>
      <c r="S21" s="14">
        <f>+$U$18+S11*($W$6-$U$18)</f>
        <v>-2.4172843573928068E-3</v>
      </c>
      <c r="T21" s="14">
        <f>+$U$18+T11*($W$6-$U$18)</f>
        <v>-1.1880925326824701E-3</v>
      </c>
      <c r="U21" s="14">
        <f>+$U$18+U11*($W$6-$U$18)</f>
        <v>1.0835978387602613E-3</v>
      </c>
      <c r="V21" s="14">
        <f>+$U$18+V11*($W$6-$U$18)</f>
        <v>3.7684520985408095E-4</v>
      </c>
      <c r="W21" s="4" t="s">
        <v>22</v>
      </c>
    </row>
    <row r="22" spans="1:23" ht="15" x14ac:dyDescent="0.25">
      <c r="A22" s="17">
        <v>42675</v>
      </c>
      <c r="B22" s="18">
        <v>1320</v>
      </c>
      <c r="C22" s="18">
        <v>1165</v>
      </c>
      <c r="D22" s="18">
        <v>9900</v>
      </c>
      <c r="E22" s="18">
        <v>22860</v>
      </c>
      <c r="F22" s="18">
        <v>1286.07</v>
      </c>
      <c r="G22" s="4">
        <f t="shared" si="12"/>
        <v>7.6335877862594437E-3</v>
      </c>
      <c r="H22" s="4">
        <f t="shared" si="13"/>
        <v>-6.0483870967741882E-2</v>
      </c>
      <c r="I22" s="4">
        <f t="shared" si="14"/>
        <v>-9.009009009009028E-3</v>
      </c>
      <c r="J22" s="4">
        <f t="shared" si="15"/>
        <v>-9.213661636219217E-2</v>
      </c>
      <c r="K22" s="4">
        <f t="shared" si="16"/>
        <v>-5.8189860347264477E-2</v>
      </c>
      <c r="L22" s="4">
        <f t="shared" si="5"/>
        <v>-1.8231253162737139E-2</v>
      </c>
      <c r="R22" s="13" t="s">
        <v>14</v>
      </c>
      <c r="S22" s="14">
        <f>+U18+S15*(W6-U18)</f>
        <v>5.4924983768220043E-4</v>
      </c>
      <c r="T22" s="4" t="s">
        <v>22</v>
      </c>
    </row>
    <row r="23" spans="1:23" ht="15" x14ac:dyDescent="0.25">
      <c r="A23" s="17">
        <v>42705</v>
      </c>
      <c r="B23" s="18">
        <v>1380</v>
      </c>
      <c r="C23" s="18">
        <v>1215</v>
      </c>
      <c r="D23" s="18">
        <v>9980</v>
      </c>
      <c r="E23" s="18">
        <v>24900</v>
      </c>
      <c r="F23" s="18">
        <v>1351.68</v>
      </c>
      <c r="G23" s="4">
        <f t="shared" si="12"/>
        <v>4.5454545454545414E-2</v>
      </c>
      <c r="H23" s="4">
        <f t="shared" si="13"/>
        <v>4.2918454935622297E-2</v>
      </c>
      <c r="I23" s="4">
        <f t="shared" si="14"/>
        <v>8.0808080808081328E-3</v>
      </c>
      <c r="J23" s="4">
        <f t="shared" si="15"/>
        <v>8.9238845144356871E-2</v>
      </c>
      <c r="K23" s="4">
        <f t="shared" si="16"/>
        <v>5.1015885604982714E-2</v>
      </c>
      <c r="L23" s="4">
        <f t="shared" si="5"/>
        <v>2.1675867867277446E-2</v>
      </c>
      <c r="R23" s="22" t="s">
        <v>11</v>
      </c>
      <c r="S23" s="14">
        <f>+S21/20</f>
        <v>-1.2086421786964034E-4</v>
      </c>
      <c r="T23" s="14">
        <f t="shared" ref="T23:V23" si="21">+T21/20</f>
        <v>-5.9404626634123506E-5</v>
      </c>
      <c r="U23" s="14">
        <f t="shared" si="21"/>
        <v>5.4179891938013063E-5</v>
      </c>
      <c r="V23" s="14">
        <f t="shared" si="21"/>
        <v>1.8842260492704047E-5</v>
      </c>
      <c r="W23" s="4" t="s">
        <v>13</v>
      </c>
    </row>
    <row r="24" spans="1:23" ht="15" x14ac:dyDescent="0.25">
      <c r="A24" s="17">
        <v>42736</v>
      </c>
      <c r="B24" s="18">
        <v>1375</v>
      </c>
      <c r="C24" s="18">
        <v>1195</v>
      </c>
      <c r="D24" s="18">
        <v>10560</v>
      </c>
      <c r="E24" s="18">
        <v>24060</v>
      </c>
      <c r="F24" s="18">
        <v>1357.47</v>
      </c>
      <c r="G24" s="4">
        <f t="shared" si="12"/>
        <v>-3.6231884057971175E-3</v>
      </c>
      <c r="H24" s="4">
        <f t="shared" si="13"/>
        <v>-1.6460905349794275E-2</v>
      </c>
      <c r="I24" s="4">
        <f t="shared" si="14"/>
        <v>5.8116232464929807E-2</v>
      </c>
      <c r="J24" s="4">
        <f t="shared" si="15"/>
        <v>-3.3734939759036187E-2</v>
      </c>
      <c r="K24" s="4">
        <f t="shared" si="16"/>
        <v>4.2835582386362425E-3</v>
      </c>
      <c r="L24" s="4">
        <f t="shared" si="5"/>
        <v>3.9028316264724312E-2</v>
      </c>
      <c r="R24" s="22" t="s">
        <v>14</v>
      </c>
      <c r="S24" s="14">
        <f>+S22/20</f>
        <v>2.7462491884110021E-5</v>
      </c>
      <c r="T24" s="4" t="s">
        <v>13</v>
      </c>
    </row>
    <row r="25" spans="1:23" ht="15" x14ac:dyDescent="0.25">
      <c r="A25" s="17">
        <v>42767</v>
      </c>
      <c r="B25" s="18">
        <v>1320</v>
      </c>
      <c r="C25" s="18">
        <v>1135</v>
      </c>
      <c r="D25" s="18">
        <v>11200</v>
      </c>
      <c r="E25" s="18">
        <v>23600</v>
      </c>
      <c r="F25" s="18">
        <v>1326.31</v>
      </c>
      <c r="G25" s="4">
        <f t="shared" si="12"/>
        <v>-4.0000000000000036E-2</v>
      </c>
      <c r="H25" s="4">
        <f t="shared" si="13"/>
        <v>-5.0209205020920522E-2</v>
      </c>
      <c r="I25" s="4">
        <f t="shared" si="14"/>
        <v>6.0606060606060552E-2</v>
      </c>
      <c r="J25" s="4">
        <f t="shared" si="15"/>
        <v>-1.9118869492934287E-2</v>
      </c>
      <c r="K25" s="4">
        <f t="shared" si="16"/>
        <v>-2.2954466765379822E-2</v>
      </c>
      <c r="L25" s="4">
        <f t="shared" si="5"/>
        <v>3.7032198254205957E-2</v>
      </c>
      <c r="R25" s="23" t="s">
        <v>11</v>
      </c>
      <c r="S25" s="14">
        <f>+S21*12</f>
        <v>-2.9007412288713681E-2</v>
      </c>
      <c r="T25" s="14">
        <f t="shared" ref="T25:V25" si="22">+T21*12</f>
        <v>-1.4257110392189642E-2</v>
      </c>
      <c r="U25" s="14">
        <f t="shared" si="22"/>
        <v>1.3003174065123135E-2</v>
      </c>
      <c r="V25" s="14">
        <f t="shared" si="22"/>
        <v>4.5221425182489713E-3</v>
      </c>
      <c r="W25" s="4" t="s">
        <v>26</v>
      </c>
    </row>
    <row r="26" spans="1:23" ht="15" x14ac:dyDescent="0.25">
      <c r="A26" s="17">
        <v>42795</v>
      </c>
      <c r="B26" s="18">
        <v>1350</v>
      </c>
      <c r="C26" s="18">
        <v>1170</v>
      </c>
      <c r="D26" s="18">
        <v>11600</v>
      </c>
      <c r="E26" s="18">
        <v>24380</v>
      </c>
      <c r="F26" s="18">
        <v>1365.61</v>
      </c>
      <c r="G26" s="4">
        <f t="shared" si="12"/>
        <v>2.2727272727272707E-2</v>
      </c>
      <c r="H26" s="4">
        <f t="shared" si="13"/>
        <v>3.0837004405286361E-2</v>
      </c>
      <c r="I26" s="4">
        <f t="shared" si="14"/>
        <v>3.5714285714285809E-2</v>
      </c>
      <c r="J26" s="4">
        <f t="shared" si="15"/>
        <v>3.3050847457627208E-2</v>
      </c>
      <c r="K26" s="4">
        <f t="shared" si="16"/>
        <v>2.9631081722975683E-2</v>
      </c>
      <c r="L26" s="4">
        <f t="shared" si="5"/>
        <v>3.3905376524468664E-2</v>
      </c>
      <c r="R26" s="23" t="s">
        <v>14</v>
      </c>
      <c r="S26" s="14">
        <f>+S22*12</f>
        <v>6.5909980521864052E-3</v>
      </c>
      <c r="T26" s="4" t="s">
        <v>26</v>
      </c>
      <c r="U26" s="14"/>
      <c r="V26" s="14"/>
    </row>
    <row r="27" spans="1:23" ht="15" x14ac:dyDescent="0.25">
      <c r="A27" s="17">
        <v>42826</v>
      </c>
      <c r="B27" s="18">
        <v>1360</v>
      </c>
      <c r="C27" s="18">
        <v>1165</v>
      </c>
      <c r="D27" s="18">
        <v>11660</v>
      </c>
      <c r="E27" s="18">
        <v>24420</v>
      </c>
      <c r="F27" s="18">
        <v>1371.54</v>
      </c>
      <c r="G27" s="4">
        <f t="shared" si="12"/>
        <v>7.4074074074073071E-3</v>
      </c>
      <c r="H27" s="4">
        <f t="shared" si="13"/>
        <v>-4.2735042735042583E-3</v>
      </c>
      <c r="I27" s="4">
        <f t="shared" si="14"/>
        <v>5.1724137931035141E-3</v>
      </c>
      <c r="J27" s="4">
        <f t="shared" si="15"/>
        <v>1.6406890894176129E-3</v>
      </c>
      <c r="K27" s="4">
        <f t="shared" si="16"/>
        <v>4.3423817927519259E-3</v>
      </c>
      <c r="L27" s="4">
        <f t="shared" si="5"/>
        <v>4.5704447808349149E-3</v>
      </c>
    </row>
    <row r="28" spans="1:23" ht="15" x14ac:dyDescent="0.25">
      <c r="A28" s="17">
        <v>42856</v>
      </c>
      <c r="B28" s="18">
        <v>1335</v>
      </c>
      <c r="C28" s="18">
        <v>1215</v>
      </c>
      <c r="D28" s="18">
        <v>14100</v>
      </c>
      <c r="E28" s="18">
        <v>25840</v>
      </c>
      <c r="F28" s="18">
        <v>1439.48</v>
      </c>
      <c r="G28" s="4">
        <f t="shared" si="12"/>
        <v>-1.8382352941176516E-2</v>
      </c>
      <c r="H28" s="4">
        <f t="shared" si="13"/>
        <v>4.2918454935622297E-2</v>
      </c>
      <c r="I28" s="4">
        <f t="shared" si="14"/>
        <v>0.20926243567753011</v>
      </c>
      <c r="J28" s="4">
        <f t="shared" si="15"/>
        <v>5.8149058149058241E-2</v>
      </c>
      <c r="K28" s="4">
        <f t="shared" si="16"/>
        <v>4.9535558569199667E-2</v>
      </c>
      <c r="L28" s="4">
        <f t="shared" si="5"/>
        <v>0.16306942002571687</v>
      </c>
      <c r="S28" s="19" t="s">
        <v>1</v>
      </c>
      <c r="T28" s="19" t="s">
        <v>2</v>
      </c>
      <c r="U28" s="19" t="s">
        <v>3</v>
      </c>
      <c r="V28" s="19" t="s">
        <v>4</v>
      </c>
    </row>
    <row r="29" spans="1:23" ht="15" x14ac:dyDescent="0.25">
      <c r="A29" s="17">
        <v>42887</v>
      </c>
      <c r="B29" s="18">
        <v>1380</v>
      </c>
      <c r="C29" s="18">
        <v>1255</v>
      </c>
      <c r="D29" s="18">
        <v>13340</v>
      </c>
      <c r="E29" s="18">
        <v>26400</v>
      </c>
      <c r="F29" s="18">
        <v>1462.9</v>
      </c>
      <c r="G29" s="4">
        <f t="shared" si="12"/>
        <v>3.3707865168539408E-2</v>
      </c>
      <c r="H29" s="4">
        <f t="shared" si="13"/>
        <v>3.292181069958855E-2</v>
      </c>
      <c r="I29" s="4">
        <f t="shared" si="14"/>
        <v>-5.3900709219858123E-2</v>
      </c>
      <c r="J29" s="4">
        <f t="shared" si="15"/>
        <v>2.1671826625387025E-2</v>
      </c>
      <c r="K29" s="4">
        <f t="shared" si="16"/>
        <v>1.6269764081473959E-2</v>
      </c>
      <c r="L29" s="4">
        <f t="shared" si="5"/>
        <v>-3.3241472200521524E-2</v>
      </c>
      <c r="R29" s="21" t="s">
        <v>24</v>
      </c>
      <c r="S29" s="4">
        <f>2/3*S13+1/3</f>
        <v>1.1584372254472826</v>
      </c>
      <c r="T29" s="4">
        <f>2/3*T13+1/3</f>
        <v>1.0317497838967271</v>
      </c>
      <c r="U29" s="4">
        <f>2/3*U13+1/3</f>
        <v>0.79761656289118543</v>
      </c>
      <c r="V29" s="4">
        <f>2/3*V13+1/3</f>
        <v>0.87045847459715731</v>
      </c>
    </row>
    <row r="30" spans="1:23" ht="15" x14ac:dyDescent="0.25">
      <c r="A30" s="17">
        <v>42917</v>
      </c>
      <c r="B30" s="18">
        <v>1395</v>
      </c>
      <c r="C30" s="18">
        <v>1320</v>
      </c>
      <c r="D30" s="18">
        <v>13680</v>
      </c>
      <c r="E30" s="18">
        <v>26700</v>
      </c>
      <c r="F30" s="18">
        <v>1481.37</v>
      </c>
      <c r="G30" s="4">
        <f t="shared" si="12"/>
        <v>1.0869565217391353E-2</v>
      </c>
      <c r="H30" s="4">
        <f t="shared" si="13"/>
        <v>5.1792828685258918E-2</v>
      </c>
      <c r="I30" s="4">
        <f t="shared" si="14"/>
        <v>2.5487256371814038E-2</v>
      </c>
      <c r="J30" s="4">
        <f t="shared" si="15"/>
        <v>1.1363636363636465E-2</v>
      </c>
      <c r="K30" s="4">
        <f t="shared" si="16"/>
        <v>1.2625606671679446E-2</v>
      </c>
      <c r="L30" s="4">
        <f t="shared" si="5"/>
        <v>2.3928403871226255E-2</v>
      </c>
      <c r="R30" s="9" t="s">
        <v>25</v>
      </c>
      <c r="S30" s="4">
        <f>+SUMPRODUCT(S5:V5,S29:V29)</f>
        <v>0.85268948136766953</v>
      </c>
    </row>
    <row r="31" spans="1:23" ht="15" x14ac:dyDescent="0.25">
      <c r="A31" s="17">
        <v>42948</v>
      </c>
      <c r="B31" s="18">
        <v>1370</v>
      </c>
      <c r="C31" s="18">
        <v>1320</v>
      </c>
      <c r="D31" s="18">
        <v>13360</v>
      </c>
      <c r="E31" s="18">
        <v>27140</v>
      </c>
      <c r="F31" s="18">
        <v>1482.27</v>
      </c>
      <c r="G31" s="4">
        <f t="shared" si="12"/>
        <v>-1.7921146953404965E-2</v>
      </c>
      <c r="H31" s="4">
        <f t="shared" si="13"/>
        <v>0</v>
      </c>
      <c r="I31" s="4">
        <f t="shared" si="14"/>
        <v>-2.3391812865497075E-2</v>
      </c>
      <c r="J31" s="4">
        <f t="shared" si="15"/>
        <v>1.6479400749063622E-2</v>
      </c>
      <c r="K31" s="4">
        <f t="shared" si="16"/>
        <v>6.0754571781540534E-4</v>
      </c>
      <c r="L31" s="4">
        <f t="shared" si="5"/>
        <v>-1.7688034269556941E-2</v>
      </c>
    </row>
    <row r="32" spans="1:23" ht="15" x14ac:dyDescent="0.25">
      <c r="A32" s="17">
        <v>42979</v>
      </c>
      <c r="B32" s="18">
        <v>1400</v>
      </c>
      <c r="C32" s="18">
        <v>1330</v>
      </c>
      <c r="D32" s="18">
        <v>13680</v>
      </c>
      <c r="E32" s="18">
        <v>26840</v>
      </c>
      <c r="F32" s="18">
        <v>1487.52</v>
      </c>
      <c r="G32" s="4">
        <f t="shared" si="12"/>
        <v>2.1897810218978186E-2</v>
      </c>
      <c r="H32" s="4">
        <f t="shared" si="13"/>
        <v>7.575757575757569E-3</v>
      </c>
      <c r="I32" s="4">
        <f t="shared" si="14"/>
        <v>2.39520958083832E-2</v>
      </c>
      <c r="J32" s="4">
        <f t="shared" si="15"/>
        <v>-1.1053795136330091E-2</v>
      </c>
      <c r="K32" s="4">
        <f t="shared" si="16"/>
        <v>3.5418648424376808E-3</v>
      </c>
      <c r="L32" s="4">
        <f t="shared" si="5"/>
        <v>1.9427261243340089E-2</v>
      </c>
      <c r="R32" s="13" t="s">
        <v>11</v>
      </c>
      <c r="S32" s="14">
        <f>+$U$18+S29*($W$6-$U$18)</f>
        <v>-1.9048690780617671E-3</v>
      </c>
      <c r="T32" s="14">
        <f t="shared" ref="T32:V32" si="23">+$U$18+T29*($W$6-$U$18)</f>
        <v>-1.0854078615882079E-3</v>
      </c>
      <c r="U32" s="14">
        <f t="shared" si="23"/>
        <v>4.2905238604027968E-4</v>
      </c>
      <c r="V32" s="14">
        <f t="shared" si="23"/>
        <v>-4.2116033230506049E-5</v>
      </c>
      <c r="W32" s="4" t="s">
        <v>22</v>
      </c>
    </row>
    <row r="33" spans="1:20" ht="15" x14ac:dyDescent="0.25">
      <c r="A33" s="17">
        <v>43009</v>
      </c>
      <c r="B33" s="18">
        <v>1665</v>
      </c>
      <c r="C33" s="18">
        <v>1265</v>
      </c>
      <c r="D33" s="18">
        <v>13320</v>
      </c>
      <c r="E33" s="18">
        <v>27020</v>
      </c>
      <c r="F33" s="18">
        <v>1424.58</v>
      </c>
      <c r="G33" s="4">
        <f t="shared" si="12"/>
        <v>0.18928571428571428</v>
      </c>
      <c r="H33" s="4">
        <f t="shared" si="13"/>
        <v>-4.8872180451127845E-2</v>
      </c>
      <c r="I33" s="4">
        <f t="shared" si="14"/>
        <v>-2.6315789473684181E-2</v>
      </c>
      <c r="J33" s="4">
        <f t="shared" si="15"/>
        <v>6.7064083457526458E-3</v>
      </c>
      <c r="K33" s="4">
        <f t="shared" si="16"/>
        <v>-4.2312036140690568E-2</v>
      </c>
      <c r="L33" s="4">
        <f t="shared" si="5"/>
        <v>-2.5812388646728351E-3</v>
      </c>
      <c r="R33" s="13" t="s">
        <v>14</v>
      </c>
      <c r="S33" s="14">
        <f>+U18+S30*(W6-U18)</f>
        <v>7.2820385321571875E-5</v>
      </c>
      <c r="T33" s="4" t="s">
        <v>22</v>
      </c>
    </row>
    <row r="34" spans="1:20" ht="15" x14ac:dyDescent="0.25">
      <c r="A34" s="17">
        <v>43040</v>
      </c>
      <c r="B34" s="18">
        <v>1750</v>
      </c>
      <c r="C34" s="18">
        <v>1235</v>
      </c>
      <c r="D34" s="18">
        <v>13800</v>
      </c>
      <c r="E34" s="18">
        <v>27460</v>
      </c>
      <c r="F34" s="18">
        <v>1445.23</v>
      </c>
      <c r="G34" s="4">
        <f t="shared" si="12"/>
        <v>5.1051051051051122E-2</v>
      </c>
      <c r="H34" s="4">
        <f t="shared" si="13"/>
        <v>-2.371541501976282E-2</v>
      </c>
      <c r="I34" s="4">
        <f t="shared" si="14"/>
        <v>3.6036036036036112E-2</v>
      </c>
      <c r="J34" s="4">
        <f t="shared" si="15"/>
        <v>1.6284233900814238E-2</v>
      </c>
      <c r="K34" s="4">
        <f t="shared" si="16"/>
        <v>1.4495500428196362E-2</v>
      </c>
      <c r="L34" s="4">
        <f t="shared" si="5"/>
        <v>3.2574784771225482E-2</v>
      </c>
    </row>
    <row r="35" spans="1:20" ht="15" x14ac:dyDescent="0.25">
      <c r="A35" s="17">
        <v>43070</v>
      </c>
      <c r="B35" s="18">
        <v>2210</v>
      </c>
      <c r="C35" s="18">
        <v>1290</v>
      </c>
      <c r="D35" s="18">
        <v>14200</v>
      </c>
      <c r="E35" s="18">
        <v>27820</v>
      </c>
      <c r="F35" s="18">
        <v>1513.65</v>
      </c>
      <c r="G35" s="4">
        <f t="shared" si="12"/>
        <v>0.2628571428571429</v>
      </c>
      <c r="H35" s="4">
        <f t="shared" si="13"/>
        <v>4.4534412955465674E-2</v>
      </c>
      <c r="I35" s="4">
        <f t="shared" si="14"/>
        <v>2.8985507246376718E-2</v>
      </c>
      <c r="J35" s="4">
        <f t="shared" si="15"/>
        <v>1.3109978150036339E-2</v>
      </c>
      <c r="K35" s="4">
        <f t="shared" si="16"/>
        <v>4.7341945572677124E-2</v>
      </c>
      <c r="L35" s="4">
        <f t="shared" si="5"/>
        <v>5.1562563183273749E-2</v>
      </c>
    </row>
    <row r="36" spans="1:20" ht="15" x14ac:dyDescent="0.25">
      <c r="A36" s="17">
        <v>43101</v>
      </c>
      <c r="B36" s="18">
        <v>2660</v>
      </c>
      <c r="C36" s="18">
        <v>1275</v>
      </c>
      <c r="D36" s="18">
        <v>14300</v>
      </c>
      <c r="E36" s="18">
        <v>27040</v>
      </c>
      <c r="F36" s="18">
        <v>1558.18</v>
      </c>
      <c r="G36" s="4">
        <f t="shared" si="12"/>
        <v>0.20361990950226239</v>
      </c>
      <c r="H36" s="4">
        <f t="shared" si="13"/>
        <v>-1.1627906976744207E-2</v>
      </c>
      <c r="I36" s="4">
        <f t="shared" si="14"/>
        <v>7.0422535211267512E-3</v>
      </c>
      <c r="J36" s="4">
        <f t="shared" si="15"/>
        <v>-2.8037383177570097E-2</v>
      </c>
      <c r="K36" s="4">
        <f t="shared" si="16"/>
        <v>2.9418954183595858E-2</v>
      </c>
      <c r="L36" s="4">
        <f t="shared" si="5"/>
        <v>2.2258547424477082E-2</v>
      </c>
    </row>
    <row r="37" spans="1:20" ht="15" x14ac:dyDescent="0.25">
      <c r="A37" s="17">
        <v>43132</v>
      </c>
      <c r="B37" s="18">
        <v>2510</v>
      </c>
      <c r="C37" s="18">
        <v>1240</v>
      </c>
      <c r="D37" s="18">
        <v>13700</v>
      </c>
      <c r="E37" s="18">
        <v>27000</v>
      </c>
      <c r="F37" s="18">
        <v>1478.33</v>
      </c>
      <c r="G37" s="4">
        <f t="shared" si="12"/>
        <v>-5.6390977443608992E-2</v>
      </c>
      <c r="H37" s="4">
        <f t="shared" si="13"/>
        <v>-2.7450980392156876E-2</v>
      </c>
      <c r="I37" s="4">
        <f t="shared" si="14"/>
        <v>-4.1958041958041981E-2</v>
      </c>
      <c r="J37" s="4">
        <f t="shared" si="15"/>
        <v>-1.4792899408283544E-3</v>
      </c>
      <c r="K37" s="4">
        <f t="shared" si="16"/>
        <v>-5.1245684067309338E-2</v>
      </c>
      <c r="L37" s="4">
        <f t="shared" si="5"/>
        <v>-3.8628107226583067E-2</v>
      </c>
    </row>
    <row r="38" spans="1:20" ht="15" x14ac:dyDescent="0.25">
      <c r="A38" s="17">
        <v>43160</v>
      </c>
      <c r="B38" s="18">
        <v>2615</v>
      </c>
      <c r="C38" s="18">
        <v>1165</v>
      </c>
      <c r="D38" s="18">
        <v>13320</v>
      </c>
      <c r="E38" s="18">
        <v>25980</v>
      </c>
      <c r="F38" s="18">
        <v>1455.52</v>
      </c>
      <c r="G38" s="4">
        <f t="shared" si="12"/>
        <v>4.1832669322709126E-2</v>
      </c>
      <c r="H38" s="4">
        <f t="shared" si="13"/>
        <v>-6.0483870967741882E-2</v>
      </c>
      <c r="I38" s="4">
        <f t="shared" si="14"/>
        <v>-2.7737226277372296E-2</v>
      </c>
      <c r="J38" s="4">
        <f t="shared" si="15"/>
        <v>-3.7777777777777799E-2</v>
      </c>
      <c r="K38" s="4">
        <f t="shared" si="16"/>
        <v>-1.5429572558224414E-2</v>
      </c>
      <c r="L38" s="4">
        <f t="shared" si="5"/>
        <v>-2.3421624101923184E-2</v>
      </c>
    </row>
    <row r="39" spans="1:20" ht="15" x14ac:dyDescent="0.25">
      <c r="A39" s="17">
        <v>43191</v>
      </c>
      <c r="B39" s="18">
        <v>3100</v>
      </c>
      <c r="C39" s="18">
        <v>1235</v>
      </c>
      <c r="D39" s="18">
        <v>14480</v>
      </c>
      <c r="E39" s="18">
        <v>27200</v>
      </c>
      <c r="F39" s="18">
        <v>1565.56</v>
      </c>
      <c r="G39" s="4">
        <f t="shared" si="12"/>
        <v>0.18546845124282973</v>
      </c>
      <c r="H39" s="4">
        <f t="shared" si="13"/>
        <v>6.0085836909871349E-2</v>
      </c>
      <c r="I39" s="4">
        <f t="shared" si="14"/>
        <v>8.7087087087087012E-2</v>
      </c>
      <c r="J39" s="4">
        <f t="shared" si="15"/>
        <v>4.6959199384141614E-2</v>
      </c>
      <c r="K39" s="4">
        <f t="shared" si="16"/>
        <v>7.5601846762668901E-2</v>
      </c>
      <c r="L39" s="4">
        <f t="shared" si="5"/>
        <v>9.1562372223505953E-2</v>
      </c>
    </row>
    <row r="40" spans="1:20" ht="15" x14ac:dyDescent="0.25">
      <c r="A40" s="17">
        <v>43221</v>
      </c>
      <c r="B40" s="18">
        <v>3090</v>
      </c>
      <c r="C40" s="18">
        <v>1245</v>
      </c>
      <c r="D40" s="18">
        <v>14160</v>
      </c>
      <c r="E40" s="18">
        <v>25820</v>
      </c>
      <c r="F40" s="18">
        <v>1546.71</v>
      </c>
      <c r="G40" s="4">
        <f t="shared" si="12"/>
        <v>-3.225806451612856E-3</v>
      </c>
      <c r="H40" s="4">
        <f t="shared" si="13"/>
        <v>8.0971659919029104E-3</v>
      </c>
      <c r="I40" s="4">
        <f t="shared" si="14"/>
        <v>-2.2099447513812209E-2</v>
      </c>
      <c r="J40" s="4">
        <f t="shared" si="15"/>
        <v>-5.0735294117647101E-2</v>
      </c>
      <c r="K40" s="4">
        <f t="shared" si="16"/>
        <v>-1.2040420041390831E-2</v>
      </c>
      <c r="L40" s="4">
        <f t="shared" si="5"/>
        <v>-2.1565837392690006E-2</v>
      </c>
    </row>
    <row r="41" spans="1:20" ht="15" x14ac:dyDescent="0.25">
      <c r="A41" s="17">
        <v>43252</v>
      </c>
      <c r="B41" s="18">
        <v>3025</v>
      </c>
      <c r="C41" s="18">
        <v>1230</v>
      </c>
      <c r="D41" s="18">
        <v>14500</v>
      </c>
      <c r="E41" s="18">
        <v>27000</v>
      </c>
      <c r="F41" s="18">
        <v>1577.01</v>
      </c>
      <c r="G41" s="4">
        <f t="shared" si="12"/>
        <v>-2.1035598705501646E-2</v>
      </c>
      <c r="H41" s="4">
        <f t="shared" si="13"/>
        <v>-1.2048192771084376E-2</v>
      </c>
      <c r="I41" s="4">
        <f t="shared" si="14"/>
        <v>2.4011299435028333E-2</v>
      </c>
      <c r="J41" s="4">
        <f t="shared" si="15"/>
        <v>4.5701006971339941E-2</v>
      </c>
      <c r="K41" s="4">
        <f t="shared" si="16"/>
        <v>1.958996838450644E-2</v>
      </c>
      <c r="L41" s="4">
        <f t="shared" si="5"/>
        <v>1.987260576430086E-2</v>
      </c>
    </row>
    <row r="42" spans="1:20" ht="15" x14ac:dyDescent="0.25">
      <c r="A42" s="17">
        <v>43282</v>
      </c>
      <c r="B42" s="18">
        <v>3070</v>
      </c>
      <c r="C42" s="18">
        <v>1145</v>
      </c>
      <c r="D42" s="18">
        <v>14200</v>
      </c>
      <c r="E42" s="18">
        <v>26940</v>
      </c>
      <c r="F42" s="18">
        <v>1526.6</v>
      </c>
      <c r="G42" s="4">
        <f t="shared" si="12"/>
        <v>1.4876033057851235E-2</v>
      </c>
      <c r="H42" s="4">
        <f t="shared" si="13"/>
        <v>-6.9105691056910556E-2</v>
      </c>
      <c r="I42" s="4">
        <f t="shared" si="14"/>
        <v>-2.0689655172413834E-2</v>
      </c>
      <c r="J42" s="4">
        <f t="shared" si="15"/>
        <v>-2.2222222222222365E-3</v>
      </c>
      <c r="K42" s="4">
        <f t="shared" si="16"/>
        <v>-3.1965555069403573E-2</v>
      </c>
      <c r="L42" s="4">
        <f t="shared" si="5"/>
        <v>-1.7707144848593006E-2</v>
      </c>
    </row>
    <row r="43" spans="1:20" ht="15" x14ac:dyDescent="0.25">
      <c r="A43" s="17">
        <v>43313</v>
      </c>
      <c r="B43" s="18">
        <v>3420</v>
      </c>
      <c r="C43" s="18">
        <v>1200</v>
      </c>
      <c r="D43" s="18">
        <v>13520</v>
      </c>
      <c r="E43" s="18">
        <v>26680</v>
      </c>
      <c r="F43" s="18">
        <v>1542.77</v>
      </c>
      <c r="G43" s="4">
        <f t="shared" si="12"/>
        <v>0.11400651465798051</v>
      </c>
      <c r="H43" s="4">
        <f t="shared" si="13"/>
        <v>4.8034934497816595E-2</v>
      </c>
      <c r="I43" s="4">
        <f t="shared" si="14"/>
        <v>-4.7887323943662019E-2</v>
      </c>
      <c r="J43" s="4">
        <f t="shared" si="15"/>
        <v>-9.651076466221209E-3</v>
      </c>
      <c r="K43" s="4">
        <f t="shared" si="16"/>
        <v>1.0592165596750913E-2</v>
      </c>
      <c r="L43" s="4">
        <f t="shared" si="5"/>
        <v>-2.3078202413679753E-2</v>
      </c>
    </row>
    <row r="44" spans="1:20" ht="15" x14ac:dyDescent="0.25">
      <c r="A44" s="17">
        <v>43344</v>
      </c>
      <c r="B44" s="18">
        <v>4030</v>
      </c>
      <c r="C44" s="18">
        <v>1165</v>
      </c>
      <c r="D44" s="18">
        <v>13380</v>
      </c>
      <c r="E44" s="18">
        <v>24200</v>
      </c>
      <c r="F44" s="18">
        <v>1506.07</v>
      </c>
      <c r="G44" s="4">
        <f t="shared" si="12"/>
        <v>0.17836257309941517</v>
      </c>
      <c r="H44" s="4">
        <f t="shared" si="13"/>
        <v>-2.9166666666666674E-2</v>
      </c>
      <c r="I44" s="4">
        <f t="shared" si="14"/>
        <v>-1.0355029585798814E-2</v>
      </c>
      <c r="J44" s="4">
        <f t="shared" si="15"/>
        <v>-9.2953523238380797E-2</v>
      </c>
      <c r="K44" s="4">
        <f t="shared" si="16"/>
        <v>-2.3788380640017648E-2</v>
      </c>
      <c r="L44" s="4">
        <f t="shared" si="5"/>
        <v>-6.8370053657900408E-4</v>
      </c>
    </row>
    <row r="45" spans="1:20" ht="15" x14ac:dyDescent="0.25">
      <c r="A45" s="17">
        <v>43374</v>
      </c>
      <c r="B45" s="18">
        <v>3740</v>
      </c>
      <c r="C45" s="18">
        <v>1130</v>
      </c>
      <c r="D45" s="18">
        <v>11960</v>
      </c>
      <c r="E45" s="18">
        <v>22300</v>
      </c>
      <c r="F45" s="18">
        <v>1392.18</v>
      </c>
      <c r="G45" s="4">
        <f t="shared" si="12"/>
        <v>-7.1960297766749393E-2</v>
      </c>
      <c r="H45" s="4">
        <f t="shared" si="13"/>
        <v>-3.0042918454935674E-2</v>
      </c>
      <c r="I45" s="4">
        <f t="shared" si="14"/>
        <v>-0.10612855007473843</v>
      </c>
      <c r="J45" s="4">
        <f t="shared" si="15"/>
        <v>-7.8512396694214837E-2</v>
      </c>
      <c r="K45" s="4">
        <f t="shared" si="16"/>
        <v>-7.5620655082432986E-2</v>
      </c>
      <c r="L45" s="4">
        <f t="shared" si="5"/>
        <v>-9.6145827924897023E-2</v>
      </c>
    </row>
    <row r="46" spans="1:20" ht="15" x14ac:dyDescent="0.25">
      <c r="A46" s="17">
        <v>43405</v>
      </c>
      <c r="B46" s="18">
        <v>3105</v>
      </c>
      <c r="C46" s="18">
        <v>1035</v>
      </c>
      <c r="D46" s="18">
        <v>12940</v>
      </c>
      <c r="E46" s="18">
        <v>24300</v>
      </c>
      <c r="F46" s="18">
        <v>1379.24</v>
      </c>
      <c r="G46" s="4">
        <f t="shared" si="12"/>
        <v>-0.1697860962566845</v>
      </c>
      <c r="H46" s="4">
        <f t="shared" si="13"/>
        <v>-8.4070796460177011E-2</v>
      </c>
      <c r="I46" s="4">
        <f t="shared" si="14"/>
        <v>8.1939799331103735E-2</v>
      </c>
      <c r="J46" s="4">
        <f t="shared" si="15"/>
        <v>8.9686098654708557E-2</v>
      </c>
      <c r="K46" s="4">
        <f t="shared" si="16"/>
        <v>-9.2947751009209156E-3</v>
      </c>
      <c r="L46" s="4">
        <f t="shared" si="5"/>
        <v>4.9241309915121358E-2</v>
      </c>
    </row>
    <row r="47" spans="1:20" ht="15" x14ac:dyDescent="0.25">
      <c r="A47" s="17">
        <v>43435</v>
      </c>
      <c r="B47" s="18">
        <v>2645</v>
      </c>
      <c r="C47">
        <v>999</v>
      </c>
      <c r="D47" s="18">
        <v>13980</v>
      </c>
      <c r="E47" s="18">
        <v>23500</v>
      </c>
      <c r="F47" s="18">
        <v>1325.93</v>
      </c>
      <c r="G47" s="4">
        <f t="shared" si="12"/>
        <v>-0.14814814814814814</v>
      </c>
      <c r="H47" s="4">
        <f t="shared" si="13"/>
        <v>-3.4782608695652195E-2</v>
      </c>
      <c r="I47" s="4">
        <f t="shared" si="14"/>
        <v>8.0370942812983071E-2</v>
      </c>
      <c r="J47" s="4">
        <f t="shared" si="15"/>
        <v>-3.2921810699588439E-2</v>
      </c>
      <c r="K47" s="4">
        <f t="shared" si="16"/>
        <v>-3.8651721237783043E-2</v>
      </c>
      <c r="L47" s="4">
        <f t="shared" si="5"/>
        <v>4.0432080790181034E-2</v>
      </c>
    </row>
    <row r="48" spans="1:20" ht="15" x14ac:dyDescent="0.25">
      <c r="A48" s="17">
        <v>43466</v>
      </c>
      <c r="B48" s="18">
        <v>2920</v>
      </c>
      <c r="C48" s="18">
        <v>1070</v>
      </c>
      <c r="D48" s="18">
        <v>13920</v>
      </c>
      <c r="E48" s="18">
        <v>26540</v>
      </c>
      <c r="F48" s="18">
        <v>1447.01</v>
      </c>
      <c r="G48" s="4">
        <f t="shared" si="12"/>
        <v>0.10396975425330823</v>
      </c>
      <c r="H48" s="4">
        <f t="shared" si="13"/>
        <v>7.1071071071071135E-2</v>
      </c>
      <c r="I48" s="4">
        <f t="shared" si="14"/>
        <v>-4.2918454935622075E-3</v>
      </c>
      <c r="J48" s="4">
        <f t="shared" si="15"/>
        <v>0.12936170212765963</v>
      </c>
      <c r="K48" s="4">
        <f t="shared" si="16"/>
        <v>9.1317037852676863E-2</v>
      </c>
      <c r="L48" s="4">
        <f t="shared" si="5"/>
        <v>2.3667815071478686E-2</v>
      </c>
    </row>
    <row r="49" spans="1:12" ht="15" x14ac:dyDescent="0.25">
      <c r="A49" s="17">
        <v>43497</v>
      </c>
      <c r="B49" s="18">
        <v>3120</v>
      </c>
      <c r="C49" s="18">
        <v>1175</v>
      </c>
      <c r="D49" s="18">
        <v>13980</v>
      </c>
      <c r="E49" s="18">
        <v>26100</v>
      </c>
      <c r="F49" s="18">
        <v>1508.27</v>
      </c>
      <c r="G49" s="4">
        <f t="shared" si="12"/>
        <v>6.8493150684931559E-2</v>
      </c>
      <c r="H49" s="4">
        <f t="shared" si="13"/>
        <v>9.8130841121495394E-2</v>
      </c>
      <c r="I49" s="4">
        <f t="shared" si="14"/>
        <v>4.3103448275862988E-3</v>
      </c>
      <c r="J49" s="4">
        <f t="shared" si="15"/>
        <v>-1.6578749058025588E-2</v>
      </c>
      <c r="K49" s="4">
        <f t="shared" si="16"/>
        <v>4.2335574736871218E-2</v>
      </c>
      <c r="L49" s="4">
        <f t="shared" si="5"/>
        <v>1.3330740839455093E-2</v>
      </c>
    </row>
    <row r="50" spans="1:12" ht="15" x14ac:dyDescent="0.25">
      <c r="A50" s="17">
        <v>43525</v>
      </c>
      <c r="B50" s="18">
        <v>3415</v>
      </c>
      <c r="C50" s="18">
        <v>1235</v>
      </c>
      <c r="D50" s="18">
        <v>15960</v>
      </c>
      <c r="E50" s="18">
        <v>25780</v>
      </c>
      <c r="F50" s="18">
        <v>1587.74</v>
      </c>
      <c r="G50" s="4">
        <f t="shared" si="12"/>
        <v>9.4551282051282159E-2</v>
      </c>
      <c r="H50" s="4">
        <f t="shared" si="13"/>
        <v>5.1063829787234116E-2</v>
      </c>
      <c r="I50" s="4">
        <f t="shared" si="14"/>
        <v>0.14163090128755362</v>
      </c>
      <c r="J50" s="4">
        <f t="shared" si="15"/>
        <v>-1.226053639846747E-2</v>
      </c>
      <c r="K50" s="4">
        <f t="shared" si="16"/>
        <v>5.2689505194693176E-2</v>
      </c>
      <c r="L50" s="4">
        <f t="shared" si="5"/>
        <v>0.1170054420203084</v>
      </c>
    </row>
    <row r="51" spans="1:12" ht="15" x14ac:dyDescent="0.25">
      <c r="A51" s="17">
        <v>43556</v>
      </c>
      <c r="B51" s="18">
        <v>2985</v>
      </c>
      <c r="C51" s="18">
        <v>1245</v>
      </c>
      <c r="D51" s="18">
        <v>15820</v>
      </c>
      <c r="E51" s="18">
        <v>26800</v>
      </c>
      <c r="F51" s="18">
        <v>1573.64</v>
      </c>
      <c r="G51" s="4">
        <f t="shared" si="12"/>
        <v>-0.12591508052708633</v>
      </c>
      <c r="H51" s="4">
        <f t="shared" si="13"/>
        <v>8.0971659919029104E-3</v>
      </c>
      <c r="I51" s="4">
        <f t="shared" si="14"/>
        <v>-8.7719298245614308E-3</v>
      </c>
      <c r="J51" s="4">
        <f t="shared" si="15"/>
        <v>3.9565554693560934E-2</v>
      </c>
      <c r="K51" s="4">
        <f t="shared" si="16"/>
        <v>-8.8805471928652402E-3</v>
      </c>
      <c r="L51" s="4">
        <f t="shared" si="5"/>
        <v>-1.4809041652178469E-2</v>
      </c>
    </row>
    <row r="52" spans="1:12" ht="15" x14ac:dyDescent="0.25">
      <c r="A52" s="17">
        <v>43586</v>
      </c>
      <c r="B52" s="18">
        <v>2765</v>
      </c>
      <c r="C52" s="18">
        <v>1175</v>
      </c>
      <c r="D52" s="18">
        <v>16200</v>
      </c>
      <c r="E52" s="18">
        <v>24880</v>
      </c>
      <c r="F52" s="18">
        <v>1487</v>
      </c>
      <c r="G52" s="4">
        <f t="shared" si="12"/>
        <v>-7.3701842546063601E-2</v>
      </c>
      <c r="H52" s="4">
        <f t="shared" si="13"/>
        <v>-5.6224899598393607E-2</v>
      </c>
      <c r="I52" s="4">
        <f t="shared" si="14"/>
        <v>2.4020227560050511E-2</v>
      </c>
      <c r="J52" s="4">
        <f t="shared" si="15"/>
        <v>-7.1641791044776082E-2</v>
      </c>
      <c r="K52" s="4">
        <f t="shared" si="16"/>
        <v>-5.5057065148318651E-2</v>
      </c>
      <c r="L52" s="4">
        <f t="shared" si="5"/>
        <v>6.6956233103423329E-4</v>
      </c>
    </row>
    <row r="53" spans="1:12" ht="15" x14ac:dyDescent="0.25">
      <c r="A53" s="17">
        <v>43617</v>
      </c>
      <c r="B53" s="18">
        <v>2920</v>
      </c>
      <c r="C53" s="18">
        <v>1285</v>
      </c>
      <c r="D53" s="18">
        <v>17860</v>
      </c>
      <c r="E53" s="18">
        <v>25020</v>
      </c>
      <c r="F53" s="18">
        <v>1548.98</v>
      </c>
      <c r="G53" s="4">
        <f t="shared" si="12"/>
        <v>5.6057866184448413E-2</v>
      </c>
      <c r="H53" s="4">
        <f t="shared" si="13"/>
        <v>9.3617021276595658E-2</v>
      </c>
      <c r="I53" s="4">
        <f t="shared" si="14"/>
        <v>0.10246913580246919</v>
      </c>
      <c r="J53" s="4">
        <f t="shared" si="15"/>
        <v>5.6270096463022501E-3</v>
      </c>
      <c r="K53" s="4">
        <f t="shared" si="16"/>
        <v>4.1681237390719605E-2</v>
      </c>
      <c r="L53" s="4">
        <f t="shared" si="5"/>
        <v>8.7701190498756743E-2</v>
      </c>
    </row>
    <row r="54" spans="1:12" ht="15" x14ac:dyDescent="0.25">
      <c r="A54" s="17">
        <v>43647</v>
      </c>
      <c r="B54" s="18">
        <v>2940</v>
      </c>
      <c r="C54" s="18">
        <v>1265</v>
      </c>
      <c r="D54" s="18">
        <v>17800</v>
      </c>
      <c r="E54" s="18">
        <v>25120</v>
      </c>
      <c r="F54" s="18">
        <v>1562.13</v>
      </c>
      <c r="G54" s="4">
        <f t="shared" si="12"/>
        <v>6.8493150684931781E-3</v>
      </c>
      <c r="H54" s="4">
        <f t="shared" si="13"/>
        <v>-1.5564202334630295E-2</v>
      </c>
      <c r="I54" s="4">
        <f t="shared" si="14"/>
        <v>-3.3594624860022737E-3</v>
      </c>
      <c r="J54" s="4">
        <f t="shared" si="15"/>
        <v>3.9968025579535382E-3</v>
      </c>
      <c r="K54" s="4">
        <f t="shared" si="16"/>
        <v>8.4894575785356974E-3</v>
      </c>
      <c r="L54" s="4">
        <f t="shared" si="5"/>
        <v>-2.2131952185885481E-3</v>
      </c>
    </row>
    <row r="55" spans="1:12" ht="15" x14ac:dyDescent="0.25">
      <c r="A55" s="17">
        <v>43678</v>
      </c>
      <c r="B55" s="18">
        <v>2740</v>
      </c>
      <c r="C55" s="18">
        <v>1285</v>
      </c>
      <c r="D55" s="18">
        <v>18180</v>
      </c>
      <c r="E55" s="18">
        <v>25840</v>
      </c>
      <c r="F55" s="18">
        <v>1559.52</v>
      </c>
      <c r="G55" s="4">
        <f t="shared" si="12"/>
        <v>-6.8027210884353706E-2</v>
      </c>
      <c r="H55" s="4">
        <f t="shared" si="13"/>
        <v>1.5810276679841806E-2</v>
      </c>
      <c r="I55" s="4">
        <f t="shared" si="14"/>
        <v>2.134831460674147E-2</v>
      </c>
      <c r="J55" s="4">
        <f t="shared" si="15"/>
        <v>2.866242038216571E-2</v>
      </c>
      <c r="K55" s="4">
        <f t="shared" si="16"/>
        <v>-1.6707956444086403E-3</v>
      </c>
      <c r="L55" s="4">
        <f t="shared" si="5"/>
        <v>1.2865270738829392E-2</v>
      </c>
    </row>
    <row r="56" spans="1:12" ht="15" x14ac:dyDescent="0.25">
      <c r="A56" s="17">
        <v>43709</v>
      </c>
      <c r="B56" s="18">
        <v>2950</v>
      </c>
      <c r="C56" s="18">
        <v>1300</v>
      </c>
      <c r="D56" s="18">
        <v>18240</v>
      </c>
      <c r="E56" s="18">
        <v>25340</v>
      </c>
      <c r="F56" s="18">
        <v>1577.96</v>
      </c>
      <c r="G56" s="4">
        <f t="shared" si="12"/>
        <v>7.6642335766423431E-2</v>
      </c>
      <c r="H56" s="4">
        <f t="shared" si="13"/>
        <v>1.1673151750972721E-2</v>
      </c>
      <c r="I56" s="4">
        <f t="shared" si="14"/>
        <v>3.3003300330032292E-3</v>
      </c>
      <c r="J56" s="4">
        <f t="shared" si="15"/>
        <v>-1.9349845201238391E-2</v>
      </c>
      <c r="K56" s="4">
        <f t="shared" si="16"/>
        <v>1.1824151020827012E-2</v>
      </c>
      <c r="L56" s="4">
        <f t="shared" si="5"/>
        <v>8.7881541688195636E-3</v>
      </c>
    </row>
    <row r="57" spans="1:12" ht="15" x14ac:dyDescent="0.25">
      <c r="A57" s="17">
        <v>43739</v>
      </c>
      <c r="B57" s="18">
        <v>3040</v>
      </c>
      <c r="C57" s="18">
        <v>1385</v>
      </c>
      <c r="D57" s="18">
        <v>19500</v>
      </c>
      <c r="E57" s="18">
        <v>25640</v>
      </c>
      <c r="F57" s="18">
        <v>1633.15</v>
      </c>
      <c r="G57" s="4">
        <f t="shared" si="12"/>
        <v>3.050847457627115E-2</v>
      </c>
      <c r="H57" s="4">
        <f t="shared" si="13"/>
        <v>6.5384615384615374E-2</v>
      </c>
      <c r="I57" s="4">
        <f t="shared" si="14"/>
        <v>6.9078947368421018E-2</v>
      </c>
      <c r="J57" s="4">
        <f t="shared" si="15"/>
        <v>1.1838989739542116E-2</v>
      </c>
      <c r="K57" s="4">
        <f t="shared" si="16"/>
        <v>3.4975538036452258E-2</v>
      </c>
      <c r="L57" s="4">
        <f t="shared" si="5"/>
        <v>5.9313187727127861E-2</v>
      </c>
    </row>
    <row r="58" spans="1:12" ht="15" x14ac:dyDescent="0.25">
      <c r="A58" s="17">
        <v>43770</v>
      </c>
      <c r="B58" s="18">
        <v>3290</v>
      </c>
      <c r="C58" s="18">
        <v>1415</v>
      </c>
      <c r="D58" s="18">
        <v>18980</v>
      </c>
      <c r="E58" s="18">
        <v>25900</v>
      </c>
      <c r="F58" s="18">
        <v>1611.92</v>
      </c>
      <c r="G58" s="4">
        <f t="shared" si="12"/>
        <v>8.2236842105263053E-2</v>
      </c>
      <c r="H58" s="4">
        <f t="shared" si="13"/>
        <v>2.1660649819494671E-2</v>
      </c>
      <c r="I58" s="4">
        <f t="shared" si="14"/>
        <v>-2.6666666666666616E-2</v>
      </c>
      <c r="J58" s="4">
        <f t="shared" si="15"/>
        <v>1.0140405616224646E-2</v>
      </c>
      <c r="K58" s="4">
        <f t="shared" si="16"/>
        <v>-1.2999418302054311E-2</v>
      </c>
      <c r="L58" s="4">
        <f t="shared" si="5"/>
        <v>-9.6792427368764585E-3</v>
      </c>
    </row>
    <row r="59" spans="1:12" ht="15" x14ac:dyDescent="0.25">
      <c r="A59" s="17">
        <v>43800</v>
      </c>
      <c r="B59" s="18">
        <v>3315</v>
      </c>
      <c r="C59" s="18">
        <v>1460</v>
      </c>
      <c r="D59" s="18">
        <v>19600</v>
      </c>
      <c r="E59" s="18">
        <v>25400</v>
      </c>
      <c r="F59" s="18">
        <v>1662.42</v>
      </c>
      <c r="G59" s="4">
        <f t="shared" si="12"/>
        <v>7.5987841945288626E-3</v>
      </c>
      <c r="H59" s="4">
        <f t="shared" si="13"/>
        <v>3.180212014134276E-2</v>
      </c>
      <c r="I59" s="4">
        <f t="shared" si="14"/>
        <v>3.2665964172813533E-2</v>
      </c>
      <c r="J59" s="4">
        <f t="shared" si="15"/>
        <v>-1.9305019305019266E-2</v>
      </c>
      <c r="K59" s="4">
        <f t="shared" si="16"/>
        <v>3.1329098218273899E-2</v>
      </c>
      <c r="L59" s="4">
        <f t="shared" si="5"/>
        <v>2.4918955625628247E-2</v>
      </c>
    </row>
    <row r="60" spans="1:12" ht="15" x14ac:dyDescent="0.25">
      <c r="A60" s="17">
        <v>43831</v>
      </c>
      <c r="B60" s="18">
        <v>3180</v>
      </c>
      <c r="C60" s="18">
        <v>1450</v>
      </c>
      <c r="D60" s="18">
        <v>18800</v>
      </c>
      <c r="E60" s="18">
        <v>24760</v>
      </c>
      <c r="F60" s="18">
        <v>1623.83</v>
      </c>
      <c r="G60" s="4">
        <f t="shared" si="12"/>
        <v>-4.0723981900452455E-2</v>
      </c>
      <c r="H60" s="4">
        <f t="shared" si="13"/>
        <v>-6.8493150684931781E-3</v>
      </c>
      <c r="I60" s="4">
        <f t="shared" si="14"/>
        <v>-4.081632653061229E-2</v>
      </c>
      <c r="J60" s="4">
        <f t="shared" si="15"/>
        <v>-2.5196850393700787E-2</v>
      </c>
      <c r="K60" s="4">
        <f t="shared" si="16"/>
        <v>-2.321314709880784E-2</v>
      </c>
      <c r="L60" s="4">
        <f t="shared" si="5"/>
        <v>-3.7546793880799199E-2</v>
      </c>
    </row>
    <row r="61" spans="1:12" ht="15" x14ac:dyDescent="0.25">
      <c r="A61" s="17">
        <v>43862</v>
      </c>
      <c r="B61" s="18">
        <v>3105</v>
      </c>
      <c r="C61" s="18">
        <v>1450</v>
      </c>
      <c r="D61" s="18">
        <v>18600</v>
      </c>
      <c r="E61" s="18">
        <v>23420</v>
      </c>
      <c r="F61" s="18">
        <v>1549.61</v>
      </c>
      <c r="G61" s="4">
        <f t="shared" si="12"/>
        <v>-2.3584905660377409E-2</v>
      </c>
      <c r="H61" s="4">
        <f t="shared" si="13"/>
        <v>0</v>
      </c>
      <c r="I61" s="4">
        <f t="shared" si="14"/>
        <v>-1.0638297872340385E-2</v>
      </c>
      <c r="J61" s="4">
        <f t="shared" si="15"/>
        <v>-5.4119547657512146E-2</v>
      </c>
      <c r="K61" s="4">
        <f t="shared" si="16"/>
        <v>-4.5706755017458689E-2</v>
      </c>
      <c r="L61" s="4">
        <f t="shared" si="5"/>
        <v>-1.5749168736044244E-2</v>
      </c>
    </row>
    <row r="62" spans="1:12" ht="15" x14ac:dyDescent="0.25">
      <c r="A62" s="17">
        <v>43891</v>
      </c>
      <c r="B62" s="18">
        <v>1900</v>
      </c>
      <c r="C62">
        <v>897</v>
      </c>
      <c r="D62" s="18">
        <v>15480</v>
      </c>
      <c r="E62" s="18">
        <v>19100</v>
      </c>
      <c r="F62" s="18">
        <v>1129.18</v>
      </c>
      <c r="G62" s="4">
        <f t="shared" si="12"/>
        <v>-0.38808373590982281</v>
      </c>
      <c r="H62" s="4">
        <f t="shared" si="13"/>
        <v>-0.38137931034482764</v>
      </c>
      <c r="I62" s="4">
        <f t="shared" si="14"/>
        <v>-0.16774193548387095</v>
      </c>
      <c r="J62" s="4">
        <f t="shared" si="15"/>
        <v>-0.18445772843723318</v>
      </c>
      <c r="K62" s="4">
        <f t="shared" si="16"/>
        <v>-0.27131342724943686</v>
      </c>
      <c r="L62" s="4">
        <f t="shared" si="5"/>
        <v>-0.20212956356485021</v>
      </c>
    </row>
    <row r="63" spans="1:12" x14ac:dyDescent="0.2">
      <c r="A63" s="5"/>
    </row>
    <row r="64" spans="1:12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2" spans="1:1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  <row r="217" spans="1:1" x14ac:dyDescent="0.2">
      <c r="A217" s="5"/>
    </row>
    <row r="218" spans="1:1" x14ac:dyDescent="0.2">
      <c r="A218" s="5"/>
    </row>
    <row r="219" spans="1:1" x14ac:dyDescent="0.2">
      <c r="A219" s="5"/>
    </row>
    <row r="220" spans="1:1" x14ac:dyDescent="0.2">
      <c r="A220" s="5"/>
    </row>
    <row r="221" spans="1:1" x14ac:dyDescent="0.2">
      <c r="A221" s="5"/>
    </row>
    <row r="222" spans="1:1" x14ac:dyDescent="0.2">
      <c r="A222" s="5"/>
    </row>
    <row r="223" spans="1:1" x14ac:dyDescent="0.2">
      <c r="A223" s="5"/>
    </row>
    <row r="224" spans="1:1" x14ac:dyDescent="0.2">
      <c r="A224" s="5"/>
    </row>
    <row r="225" spans="1:1" x14ac:dyDescent="0.2">
      <c r="A225" s="5"/>
    </row>
    <row r="226" spans="1:1" x14ac:dyDescent="0.2">
      <c r="A226" s="5"/>
    </row>
    <row r="227" spans="1:1" x14ac:dyDescent="0.2">
      <c r="A227" s="5"/>
    </row>
    <row r="228" spans="1:1" x14ac:dyDescent="0.2">
      <c r="A228" s="5"/>
    </row>
    <row r="229" spans="1:1" x14ac:dyDescent="0.2">
      <c r="A229" s="5"/>
    </row>
    <row r="230" spans="1:1" x14ac:dyDescent="0.2">
      <c r="A230" s="5"/>
    </row>
    <row r="231" spans="1:1" x14ac:dyDescent="0.2">
      <c r="A231" s="5"/>
    </row>
    <row r="232" spans="1:1" x14ac:dyDescent="0.2">
      <c r="A232" s="5"/>
    </row>
    <row r="233" spans="1:1" x14ac:dyDescent="0.2">
      <c r="A233" s="5"/>
    </row>
    <row r="234" spans="1:1" x14ac:dyDescent="0.2">
      <c r="A234" s="5"/>
    </row>
    <row r="235" spans="1:1" x14ac:dyDescent="0.2">
      <c r="A235" s="5"/>
    </row>
    <row r="236" spans="1:1" x14ac:dyDescent="0.2">
      <c r="A236" s="5"/>
    </row>
    <row r="237" spans="1:1" x14ac:dyDescent="0.2">
      <c r="A237" s="5"/>
    </row>
    <row r="238" spans="1:1" x14ac:dyDescent="0.2">
      <c r="A238" s="5"/>
    </row>
    <row r="239" spans="1:1" x14ac:dyDescent="0.2">
      <c r="A239" s="5"/>
    </row>
    <row r="240" spans="1:1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  <row r="255" spans="1:1" x14ac:dyDescent="0.2">
      <c r="A255" s="5"/>
    </row>
    <row r="256" spans="1:1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443" spans="1:1" x14ac:dyDescent="0.2">
      <c r="A443" s="5"/>
    </row>
    <row r="444" spans="1:1" x14ac:dyDescent="0.2">
      <c r="A444" s="5"/>
    </row>
    <row r="445" spans="1:1" x14ac:dyDescent="0.2">
      <c r="A445" s="5"/>
    </row>
    <row r="446" spans="1:1" x14ac:dyDescent="0.2">
      <c r="A446" s="5"/>
    </row>
    <row r="447" spans="1:1" x14ac:dyDescent="0.2">
      <c r="A447" s="5"/>
    </row>
    <row r="448" spans="1: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  <row r="461" spans="1:1" x14ac:dyDescent="0.2">
      <c r="A461" s="5"/>
    </row>
    <row r="462" spans="1:1" x14ac:dyDescent="0.2">
      <c r="A462" s="5"/>
    </row>
    <row r="463" spans="1:1" x14ac:dyDescent="0.2">
      <c r="A463" s="5"/>
    </row>
    <row r="464" spans="1:1" x14ac:dyDescent="0.2">
      <c r="A464" s="5"/>
    </row>
    <row r="465" spans="1:1" x14ac:dyDescent="0.2">
      <c r="A465" s="5"/>
    </row>
    <row r="466" spans="1:1" x14ac:dyDescent="0.2">
      <c r="A466" s="5"/>
    </row>
    <row r="467" spans="1:1" x14ac:dyDescent="0.2">
      <c r="A467" s="5"/>
    </row>
    <row r="468" spans="1:1" x14ac:dyDescent="0.2">
      <c r="A468" s="5"/>
    </row>
    <row r="469" spans="1:1" x14ac:dyDescent="0.2">
      <c r="A469" s="5"/>
    </row>
    <row r="470" spans="1:1" x14ac:dyDescent="0.2">
      <c r="A470" s="5"/>
    </row>
    <row r="471" spans="1:1" x14ac:dyDescent="0.2">
      <c r="A471" s="5"/>
    </row>
    <row r="472" spans="1:1" x14ac:dyDescent="0.2">
      <c r="A472" s="5"/>
    </row>
    <row r="473" spans="1:1" x14ac:dyDescent="0.2">
      <c r="A473" s="5"/>
    </row>
    <row r="474" spans="1:1" x14ac:dyDescent="0.2">
      <c r="A474" s="5"/>
    </row>
    <row r="475" spans="1:1" x14ac:dyDescent="0.2">
      <c r="A475" s="5"/>
    </row>
    <row r="476" spans="1:1" x14ac:dyDescent="0.2">
      <c r="A476" s="5"/>
    </row>
    <row r="477" spans="1:1" x14ac:dyDescent="0.2">
      <c r="A477" s="5"/>
    </row>
    <row r="478" spans="1:1" x14ac:dyDescent="0.2">
      <c r="A478" s="5"/>
    </row>
    <row r="479" spans="1:1" x14ac:dyDescent="0.2">
      <c r="A479" s="5"/>
    </row>
    <row r="480" spans="1:1" x14ac:dyDescent="0.2">
      <c r="A480" s="5"/>
    </row>
    <row r="481" spans="1:1" x14ac:dyDescent="0.2">
      <c r="A481" s="5"/>
    </row>
    <row r="482" spans="1:1" x14ac:dyDescent="0.2">
      <c r="A482" s="5"/>
    </row>
    <row r="483" spans="1:1" x14ac:dyDescent="0.2">
      <c r="A483" s="5"/>
    </row>
    <row r="484" spans="1:1" x14ac:dyDescent="0.2">
      <c r="A484" s="5"/>
    </row>
    <row r="485" spans="1:1" x14ac:dyDescent="0.2">
      <c r="A485" s="5"/>
    </row>
    <row r="486" spans="1:1" x14ac:dyDescent="0.2">
      <c r="A486" s="5"/>
    </row>
    <row r="487" spans="1:1" x14ac:dyDescent="0.2">
      <c r="A487" s="5"/>
    </row>
    <row r="488" spans="1:1" x14ac:dyDescent="0.2">
      <c r="A488" s="5"/>
    </row>
    <row r="489" spans="1:1" x14ac:dyDescent="0.2">
      <c r="A489" s="5"/>
    </row>
    <row r="490" spans="1:1" x14ac:dyDescent="0.2">
      <c r="A490" s="5"/>
    </row>
    <row r="491" spans="1:1" x14ac:dyDescent="0.2">
      <c r="A491" s="5"/>
    </row>
    <row r="492" spans="1:1" x14ac:dyDescent="0.2">
      <c r="A492" s="5"/>
    </row>
    <row r="493" spans="1:1" x14ac:dyDescent="0.2">
      <c r="A493" s="5"/>
    </row>
    <row r="494" spans="1:1" x14ac:dyDescent="0.2">
      <c r="A494" s="5"/>
    </row>
    <row r="495" spans="1:1" x14ac:dyDescent="0.2">
      <c r="A495" s="5"/>
    </row>
    <row r="496" spans="1:1" x14ac:dyDescent="0.2">
      <c r="A496" s="5"/>
    </row>
    <row r="497" spans="1:6" x14ac:dyDescent="0.2">
      <c r="A497" s="5"/>
    </row>
    <row r="498" spans="1:6" x14ac:dyDescent="0.2">
      <c r="A498" s="5"/>
    </row>
    <row r="499" spans="1:6" x14ac:dyDescent="0.2">
      <c r="A499" s="5"/>
    </row>
    <row r="500" spans="1:6" x14ac:dyDescent="0.2">
      <c r="A500" s="5"/>
    </row>
    <row r="501" spans="1:6" x14ac:dyDescent="0.2">
      <c r="A501" s="5"/>
    </row>
    <row r="502" spans="1:6" x14ac:dyDescent="0.2">
      <c r="F502" s="15"/>
    </row>
  </sheetData>
  <mergeCells count="2">
    <mergeCell ref="G1:L1"/>
    <mergeCell ref="M1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Cuatro acciones 2020 COLCAP 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2020-05-20T19:34:29Z</dcterms:created>
  <dcterms:modified xsi:type="dcterms:W3CDTF">2020-05-31T04:40:44Z</dcterms:modified>
</cp:coreProperties>
</file>