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AMEN VERTICAL, HORIZONTAL Y ACTIVIDAD\"/>
    </mc:Choice>
  </mc:AlternateContent>
  <xr:revisionPtr revIDLastSave="0" documentId="13_ncr:1_{C31BDDCC-FAC0-476D-AD45-0015F1C5A34C}" xr6:coauthVersionLast="47" xr6:coauthVersionMax="47" xr10:uidLastSave="{00000000-0000-0000-0000-000000000000}"/>
  <bookViews>
    <workbookView xWindow="-120" yWindow="-120" windowWidth="29040" windowHeight="15840" xr2:uid="{25E3B897-0EB5-4ACD-99FE-425576CDF585}"/>
  </bookViews>
  <sheets>
    <sheet name="EU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J22" i="1"/>
  <c r="J35" i="1"/>
  <c r="K40" i="1"/>
  <c r="K38" i="1"/>
  <c r="K39" i="1" s="1"/>
  <c r="J38" i="1"/>
  <c r="J34" i="1"/>
  <c r="K28" i="1"/>
  <c r="K27" i="1"/>
  <c r="K26" i="1"/>
  <c r="J26" i="1"/>
  <c r="J21" i="1"/>
  <c r="J20" i="1"/>
  <c r="J15" i="1"/>
  <c r="J14" i="1"/>
  <c r="K10" i="1"/>
  <c r="K8" i="1"/>
  <c r="J8" i="1"/>
  <c r="K9" i="1" s="1"/>
  <c r="J5" i="1"/>
  <c r="J4" i="1"/>
  <c r="G35" i="1"/>
  <c r="G36" i="1"/>
  <c r="G37" i="1"/>
  <c r="G38" i="1"/>
  <c r="G39" i="1"/>
  <c r="G40" i="1"/>
  <c r="G41" i="1"/>
  <c r="G42" i="1"/>
  <c r="G43" i="1"/>
  <c r="G44" i="1"/>
  <c r="G45" i="1"/>
  <c r="G46" i="1"/>
  <c r="G34" i="1"/>
  <c r="F35" i="1"/>
  <c r="F36" i="1"/>
  <c r="F37" i="1"/>
  <c r="F38" i="1"/>
  <c r="F39" i="1"/>
  <c r="F40" i="1"/>
  <c r="F41" i="1"/>
  <c r="F42" i="1"/>
  <c r="F43" i="1"/>
  <c r="F44" i="1"/>
  <c r="F45" i="1"/>
  <c r="F46" i="1"/>
  <c r="F3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E34" i="1"/>
  <c r="D34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E3" i="1"/>
  <c r="D3" i="1"/>
  <c r="C41" i="1"/>
  <c r="B41" i="1"/>
  <c r="C18" i="1"/>
  <c r="B18" i="1"/>
  <c r="C7" i="1"/>
  <c r="B7" i="1"/>
  <c r="B36" i="1"/>
  <c r="C36" i="1"/>
  <c r="B28" i="1"/>
  <c r="C28" i="1"/>
  <c r="B22" i="1"/>
  <c r="C22" i="1"/>
  <c r="B12" i="1"/>
  <c r="C12" i="1"/>
  <c r="K29" i="1" l="1"/>
  <c r="K30" i="1"/>
  <c r="J16" i="1"/>
  <c r="B13" i="1"/>
  <c r="C13" i="1"/>
  <c r="B23" i="1"/>
  <c r="B29" i="1" s="1"/>
  <c r="C23" i="1"/>
  <c r="C29" i="1" s="1"/>
  <c r="C44" i="1"/>
  <c r="C46" i="1" s="1"/>
  <c r="B44" i="1" l="1"/>
  <c r="B46" i="1" s="1"/>
</calcChain>
</file>

<file path=xl/sharedStrings.xml><?xml version="1.0" encoding="utf-8"?>
<sst xmlns="http://schemas.openxmlformats.org/spreadsheetml/2006/main" count="130" uniqueCount="109">
  <si>
    <t>INVERSIONES EURO SA</t>
  </si>
  <si>
    <t>1.</t>
  </si>
  <si>
    <t>Efectivo y equivalentes al efectivo</t>
  </si>
  <si>
    <t>Propiedades, planta y equipo</t>
  </si>
  <si>
    <t>Otros pasivos financieros no corrientes</t>
  </si>
  <si>
    <t>Inventarios corrientes</t>
  </si>
  <si>
    <t>Propiedad de inversión</t>
  </si>
  <si>
    <t>Activos por impuestos corrientes, corriente</t>
  </si>
  <si>
    <t>2.</t>
  </si>
  <si>
    <t>Activos corrientes totales</t>
  </si>
  <si>
    <t>Activos intangibles distintos de la plusvalía</t>
  </si>
  <si>
    <t>3.</t>
  </si>
  <si>
    <t>Activos por impuestos diferidos</t>
  </si>
  <si>
    <t>Total de activos no corrientes</t>
  </si>
  <si>
    <t>Total de activos</t>
  </si>
  <si>
    <t>4.</t>
  </si>
  <si>
    <t>Otros pasivos financieros corrientes</t>
  </si>
  <si>
    <t>Otros pasivos no financieros corrientes</t>
  </si>
  <si>
    <t>5.</t>
  </si>
  <si>
    <t>Pasivos corrientes totales</t>
  </si>
  <si>
    <t>6.</t>
  </si>
  <si>
    <t>Pasivo por impuestos diferidos</t>
  </si>
  <si>
    <t>Total de pasivos no corrientes</t>
  </si>
  <si>
    <t>Total pasivos</t>
  </si>
  <si>
    <t>Capital emitido</t>
  </si>
  <si>
    <t>Prima de emisión</t>
  </si>
  <si>
    <t>Otras reservas</t>
  </si>
  <si>
    <t>Ganancias acumuladas</t>
  </si>
  <si>
    <t>Patrimonio total</t>
  </si>
  <si>
    <t>Total de patrimonio y pasivos</t>
  </si>
  <si>
    <t>Ingresos operacionales</t>
  </si>
  <si>
    <t>Costo de ventas</t>
  </si>
  <si>
    <t>Utilidad bruta</t>
  </si>
  <si>
    <t>Otros ingresos</t>
  </si>
  <si>
    <t>Gastos de ventas</t>
  </si>
  <si>
    <t>Gastos de administración</t>
  </si>
  <si>
    <t>Otros gastos</t>
  </si>
  <si>
    <t>Utilidad operacional</t>
  </si>
  <si>
    <t>Ingresos financieros</t>
  </si>
  <si>
    <t>Costos financieros</t>
  </si>
  <si>
    <t>Utilidad antes de impuestos</t>
  </si>
  <si>
    <t>Ingreso (gasto) por impuestos</t>
  </si>
  <si>
    <t>Utilidad neta</t>
  </si>
  <si>
    <t>Depreciaciones y Amortizaciones año 2020</t>
  </si>
  <si>
    <t>Cuentas comerciales por cobrar</t>
  </si>
  <si>
    <t>Análisis vertical</t>
  </si>
  <si>
    <t>Análisis horizontal [$]</t>
  </si>
  <si>
    <t>Análisis horizontal [%]</t>
  </si>
  <si>
    <t>Prom. Activos</t>
  </si>
  <si>
    <t>Rotación Activos</t>
  </si>
  <si>
    <t>2020</t>
  </si>
  <si>
    <t>Activos Fijos (AF)</t>
  </si>
  <si>
    <t>Prom. AF</t>
  </si>
  <si>
    <t>Rotación AF</t>
  </si>
  <si>
    <t>2019</t>
  </si>
  <si>
    <t>Prom. Inventarios</t>
  </si>
  <si>
    <t>Rotación Inventarios</t>
  </si>
  <si>
    <t>Días de Inventario</t>
  </si>
  <si>
    <t>días</t>
  </si>
  <si>
    <t>veces</t>
  </si>
  <si>
    <t>Prom. CxC</t>
  </si>
  <si>
    <t>Rotación CxC</t>
  </si>
  <si>
    <t>Días de CxC</t>
  </si>
  <si>
    <t>Inventario</t>
  </si>
  <si>
    <t>Compras</t>
  </si>
  <si>
    <t>Prom. CxP</t>
  </si>
  <si>
    <t>Rotación CxP</t>
  </si>
  <si>
    <t>Días de CxP</t>
  </si>
  <si>
    <t>Cuentas por pagar</t>
  </si>
  <si>
    <t>Provisiones beneficios a los empleados</t>
  </si>
  <si>
    <t>Cuentas comerciales por pagar no corrientes</t>
  </si>
  <si>
    <t>Ciclo de efectivo</t>
  </si>
  <si>
    <t>KTNO (AC – PC)</t>
  </si>
  <si>
    <t>Prom. KTNO</t>
  </si>
  <si>
    <t>Rotación KTNO</t>
  </si>
  <si>
    <t>Ciclo de operación</t>
  </si>
  <si>
    <t>Las Cuentas por Cobrar de la empresa no tienen una alta proporción sobre el Activo total y sobre las Ventas, por lo que el recaudo se realiza en promedio en menos de una semana.</t>
  </si>
  <si>
    <t>Las Cuentas por Cobrar de la empresa no tienen una alta proporción sobre el Activo total y sobre las Ventas, por lo que el recaudo se realiza en promedio en más de una semana.</t>
  </si>
  <si>
    <t>Las Cuentas por Cobrar de la empresa no tienen una alta proporción sobre el Activo total y sobre las Ventas, por lo que el recaudo se realiza en promedio en más de un mes.</t>
  </si>
  <si>
    <t>La empresa se demora en promedio 38 días en recaudar el pago de la venta del producto.</t>
  </si>
  <si>
    <t>La empresa se demora en promedio 18 días en convertir el inventario en efectivo.</t>
  </si>
  <si>
    <t>La empresa se demora en promedio 18 días para pagarle al proveedor desde que recauda la venta.</t>
  </si>
  <si>
    <t>La empresa se demora en promedio 38 días para pagarle al proveedor desde que recauda la venta.</t>
  </si>
  <si>
    <t>Los proveedores de la compañía financian más del 100% de los días del ciclo de operación.</t>
  </si>
  <si>
    <t>Los proveedores de la compañía financian más del 18% de los días del ciclo de operación.</t>
  </si>
  <si>
    <t>Los proveedores de la compañía financian más del 38% de los días del ciclo de operación.</t>
  </si>
  <si>
    <t>Los proveedores de la compañía financian menos del 100% de los días del ciclo de operación.</t>
  </si>
  <si>
    <t>La empresa aumentó sus ventas en mayor medida que los costos de ventas por lo que generó mayor utilidad bruta.</t>
  </si>
  <si>
    <t>El aumento de la utilidad operacional se debe principalmente al aumento de las ventas y a la disminución de los gastos.</t>
  </si>
  <si>
    <t>El aumento de la utilidad operacional se debe principalmente al aumento de las ventas y a la disminución de los costos.</t>
  </si>
  <si>
    <t>La utilidad bruta aumentó un 12% y la utilidad operacional aumentó un 60%, ambas cifas aproximadas. Estos aumentos se deben principalmente al aumento en las ventas y a la disminución de los costos y gastos.</t>
  </si>
  <si>
    <t>Todas las respuestas son incorrectas.</t>
  </si>
  <si>
    <t>7.</t>
  </si>
  <si>
    <t>La empresa tiene un ciclo de efectivo de 95 días en promedio.</t>
  </si>
  <si>
    <t>La empresa tiene un ciclo de operación de 95 días en promedio.</t>
  </si>
  <si>
    <t>Si la empresa disminuye la rotación de las Cuentas por Pagar mejoraría la liquidez.</t>
  </si>
  <si>
    <t>8.</t>
  </si>
  <si>
    <t>Los supermercados se caracterizan en ser intensivos en Activos Fijos y en Inventarios. El EURO para el año 2020 reportó que más de la mitad de los Activos son Activos Fijos e Inventarios.</t>
  </si>
  <si>
    <t>9.</t>
  </si>
  <si>
    <t>Si la empresa aumenta la rotación del Activo Fijo mejoraría la liquidez.</t>
  </si>
  <si>
    <t>10.</t>
  </si>
  <si>
    <t>11.</t>
  </si>
  <si>
    <t>Los supermercados se caracterizan por tener un volumen alto en Inventarios y en grandes deudas con los Proveedores. El EURO para el año 2020 reportó que los Inventarios son el 20% de los Activos y logró disminuir en un 3% las deudas con los Proveedores.</t>
  </si>
  <si>
    <t>La Utilidad Neta aumentó un 241% aproximadamente, la principal razón de este cambio se debe a que los Ingresos Financieros aumentaron un 98% aproximadamente.</t>
  </si>
  <si>
    <t>Cuando la empresa paga a los proveedores han paso 18 días en promedio desde que recaudó la venta.</t>
  </si>
  <si>
    <t>Los inventarios de la empresa se demoran en promedio 33 días para convertirse en efectivo o en Cuentas por Cobrar.</t>
  </si>
  <si>
    <t>Las Cuentas por Cobrar de la empresa no tienen una alta proporción sobre el Activo total y sobre las Ventas, por lo que el recaudo se realiza en promedio en un mes.</t>
  </si>
  <si>
    <t>La empresa se demora en promedio 38 días en recibir el pago de la venta del producto desde que recibe la mercancía del proveedor.</t>
  </si>
  <si>
    <t xml:space="preserve">La empresa se demora en promedio 18 días en recibir el pago de la venta del producto desde que recibe la mercancía del proveedor.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</si>
</sst>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sz val="12"/>
      <color theme="1"/>
      <name val="Calibri"/>
      <family val="2"/>
      <scheme val="minor"/>
    </font>
    <font>
      <b/>
      <sz val="12"/>
      <color rgb="FF14085C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0">
    <xf numFmtId="0" fontId="0" fillId="0" borderId="0" xfId="0"/>
    <xf numFmtId="165" fontId="4" fillId="0" borderId="0" xfId="2" applyNumberFormat="1" applyFont="1" applyFill="1" applyBorder="1" applyAlignment="1">
      <alignment vertical="center"/>
    </xf>
    <xf numFmtId="165" fontId="5" fillId="0" borderId="0" xfId="2" applyNumberFormat="1" applyFont="1" applyFill="1" applyBorder="1" applyAlignment="1">
      <alignment vertical="center"/>
    </xf>
    <xf numFmtId="1" fontId="5" fillId="0" borderId="1" xfId="2" applyNumberFormat="1" applyFont="1" applyFill="1" applyBorder="1" applyAlignment="1">
      <alignment horizontal="center" vertical="center"/>
    </xf>
    <xf numFmtId="6" fontId="7" fillId="0" borderId="2" xfId="0" applyNumberFormat="1" applyFont="1" applyBorder="1" applyAlignment="1">
      <alignment horizontal="center" vertical="center"/>
    </xf>
    <xf numFmtId="6" fontId="0" fillId="0" borderId="0" xfId="0" applyNumberFormat="1"/>
    <xf numFmtId="10" fontId="0" fillId="0" borderId="0" xfId="1" applyNumberFormat="1" applyFont="1" applyFill="1"/>
    <xf numFmtId="1" fontId="5" fillId="0" borderId="0" xfId="2" applyNumberFormat="1" applyFont="1" applyFill="1" applyBorder="1" applyAlignment="1">
      <alignment vertical="center"/>
    </xf>
    <xf numFmtId="6" fontId="6" fillId="2" borderId="1" xfId="0" applyNumberFormat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0" fontId="8" fillId="0" borderId="0" xfId="0" applyFont="1"/>
    <xf numFmtId="49" fontId="5" fillId="0" borderId="1" xfId="2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vertical="center"/>
    </xf>
    <xf numFmtId="6" fontId="6" fillId="2" borderId="0" xfId="0" applyNumberFormat="1" applyFont="1" applyFill="1" applyAlignment="1">
      <alignment horizontal="center" vertical="center"/>
    </xf>
    <xf numFmtId="165" fontId="9" fillId="0" borderId="0" xfId="2" applyNumberFormat="1" applyFont="1" applyBorder="1" applyAlignment="1">
      <alignment vertical="center"/>
    </xf>
    <xf numFmtId="166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center"/>
    </xf>
    <xf numFmtId="9" fontId="6" fillId="2" borderId="1" xfId="1" applyNumberFormat="1" applyFont="1" applyFill="1" applyBorder="1" applyAlignment="1">
      <alignment horizontal="center" vertical="center"/>
    </xf>
    <xf numFmtId="9" fontId="7" fillId="0" borderId="2" xfId="1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1" fontId="5" fillId="0" borderId="1" xfId="2" applyNumberFormat="1" applyFont="1" applyFill="1" applyBorder="1" applyAlignment="1">
      <alignment horizontal="center" vertical="center"/>
    </xf>
    <xf numFmtId="1" fontId="5" fillId="0" borderId="0" xfId="2" applyNumberFormat="1" applyFont="1" applyFill="1" applyBorder="1" applyAlignment="1">
      <alignment horizontal="center" vertical="center"/>
    </xf>
  </cellXfs>
  <cellStyles count="3">
    <cellStyle name="Comma 28" xfId="2" xr:uid="{A42E1E14-D236-454B-B1D0-D5B0FC62E323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315057</xdr:colOff>
      <xdr:row>3</xdr:row>
      <xdr:rowOff>43964</xdr:rowOff>
    </xdr:from>
    <xdr:to>
      <xdr:col>15</xdr:col>
      <xdr:colOff>302133</xdr:colOff>
      <xdr:row>4</xdr:row>
      <xdr:rowOff>128296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1C0E4DD-E81D-4301-93C9-FE3AF0F472AB}"/>
                </a:ext>
              </a:extLst>
            </xdr:cNvPr>
            <xdr:cNvSpPr txBox="1"/>
          </xdr:nvSpPr>
          <xdr:spPr>
            <a:xfrm>
              <a:off x="14565922" y="681406"/>
              <a:ext cx="3035076" cy="2968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1C0E4DD-E81D-4301-93C9-FE3AF0F472AB}"/>
                </a:ext>
              </a:extLst>
            </xdr:cNvPr>
            <xdr:cNvSpPr txBox="1"/>
          </xdr:nvSpPr>
          <xdr:spPr>
            <a:xfrm>
              <a:off x="14565922" y="681406"/>
              <a:ext cx="3035076" cy="2968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Activos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498230</xdr:colOff>
      <xdr:row>6</xdr:row>
      <xdr:rowOff>87922</xdr:rowOff>
    </xdr:from>
    <xdr:to>
      <xdr:col>15</xdr:col>
      <xdr:colOff>222735</xdr:colOff>
      <xdr:row>8</xdr:row>
      <xdr:rowOff>174831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1696E5AD-9246-4E43-B08D-8ABF15D3A460}"/>
                </a:ext>
              </a:extLst>
            </xdr:cNvPr>
            <xdr:cNvSpPr txBox="1"/>
          </xdr:nvSpPr>
          <xdr:spPr>
            <a:xfrm>
              <a:off x="14148288" y="1362807"/>
              <a:ext cx="2772505" cy="5118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Fijos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1696E5AD-9246-4E43-B08D-8ABF15D3A460}"/>
                </a:ext>
              </a:extLst>
            </xdr:cNvPr>
            <xdr:cNvSpPr txBox="1"/>
          </xdr:nvSpPr>
          <xdr:spPr>
            <a:xfrm>
              <a:off x="14148288" y="1362807"/>
              <a:ext cx="2772505" cy="5118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Activos Fijos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Fijos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87733</xdr:colOff>
      <xdr:row>12</xdr:row>
      <xdr:rowOff>161193</xdr:rowOff>
    </xdr:from>
    <xdr:to>
      <xdr:col>15</xdr:col>
      <xdr:colOff>116250</xdr:colOff>
      <xdr:row>14</xdr:row>
      <xdr:rowOff>37275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E22A74F8-71A8-405A-A3C1-9213AE7DA5C5}"/>
                </a:ext>
              </a:extLst>
            </xdr:cNvPr>
            <xdr:cNvSpPr txBox="1"/>
          </xdr:nvSpPr>
          <xdr:spPr>
            <a:xfrm>
              <a:off x="13950271" y="2710962"/>
              <a:ext cx="3076517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Costos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E22A74F8-71A8-405A-A3C1-9213AE7DA5C5}"/>
                </a:ext>
              </a:extLst>
            </xdr:cNvPr>
            <xdr:cNvSpPr txBox="1"/>
          </xdr:nvSpPr>
          <xdr:spPr>
            <a:xfrm>
              <a:off x="13950271" y="2710962"/>
              <a:ext cx="3076517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Inventarios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"Costos de 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Inventarios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73269</xdr:colOff>
      <xdr:row>15</xdr:row>
      <xdr:rowOff>96229</xdr:rowOff>
    </xdr:from>
    <xdr:to>
      <xdr:col>14</xdr:col>
      <xdr:colOff>694542</xdr:colOff>
      <xdr:row>17</xdr:row>
      <xdr:rowOff>156714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3D3D28EE-E8B8-43EA-9D82-26B7500ADDA3}"/>
                </a:ext>
              </a:extLst>
            </xdr:cNvPr>
            <xdr:cNvSpPr txBox="1"/>
          </xdr:nvSpPr>
          <xdr:spPr>
            <a:xfrm>
              <a:off x="13935807" y="3283441"/>
              <a:ext cx="2907273" cy="4854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3D3D28EE-E8B8-43EA-9D82-26B7500ADDA3}"/>
                </a:ext>
              </a:extLst>
            </xdr:cNvPr>
            <xdr:cNvSpPr txBox="1"/>
          </xdr:nvSpPr>
          <xdr:spPr>
            <a:xfrm>
              <a:off x="13935807" y="3283441"/>
              <a:ext cx="2907273" cy="4854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Inventario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Inventarios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769328</xdr:colOff>
      <xdr:row>19</xdr:row>
      <xdr:rowOff>7327</xdr:rowOff>
    </xdr:from>
    <xdr:to>
      <xdr:col>15</xdr:col>
      <xdr:colOff>661039</xdr:colOff>
      <xdr:row>21</xdr:row>
      <xdr:rowOff>4187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1B2959EA-F5FB-4410-9749-0A248D1D6CC4}"/>
                </a:ext>
              </a:extLst>
            </xdr:cNvPr>
            <xdr:cNvSpPr txBox="1"/>
          </xdr:nvSpPr>
          <xdr:spPr>
            <a:xfrm>
              <a:off x="13965116" y="4044462"/>
              <a:ext cx="3914192" cy="4218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1B2959EA-F5FB-4410-9749-0A248D1D6CC4}"/>
                </a:ext>
              </a:extLst>
            </xdr:cNvPr>
            <xdr:cNvSpPr txBox="1"/>
          </xdr:nvSpPr>
          <xdr:spPr>
            <a:xfrm>
              <a:off x="13965116" y="4044462"/>
              <a:ext cx="3914192" cy="4218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946222</xdr:colOff>
      <xdr:row>20</xdr:row>
      <xdr:rowOff>196258</xdr:rowOff>
    </xdr:from>
    <xdr:to>
      <xdr:col>15</xdr:col>
      <xdr:colOff>579935</xdr:colOff>
      <xdr:row>22</xdr:row>
      <xdr:rowOff>83291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EC547AE5-25D5-4886-BEF6-AB725F04CD73}"/>
                </a:ext>
              </a:extLst>
            </xdr:cNvPr>
            <xdr:cNvSpPr txBox="1"/>
          </xdr:nvSpPr>
          <xdr:spPr>
            <a:xfrm>
              <a:off x="14142010" y="4445873"/>
              <a:ext cx="3656194" cy="311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EC547AE5-25D5-4886-BEF6-AB725F04CD73}"/>
                </a:ext>
              </a:extLst>
            </xdr:cNvPr>
            <xdr:cNvSpPr txBox="1"/>
          </xdr:nvSpPr>
          <xdr:spPr>
            <a:xfrm>
              <a:off x="14142010" y="4445873"/>
              <a:ext cx="3656194" cy="311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12</xdr:col>
      <xdr:colOff>2869</xdr:colOff>
      <xdr:row>26</xdr:row>
      <xdr:rowOff>64167</xdr:rowOff>
    </xdr:from>
    <xdr:to>
      <xdr:col>16</xdr:col>
      <xdr:colOff>713141</xdr:colOff>
      <xdr:row>27</xdr:row>
      <xdr:rowOff>181527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22886C10-B3CE-4AEC-B915-71CCA0FFC875}"/>
                </a:ext>
              </a:extLst>
            </xdr:cNvPr>
            <xdr:cNvSpPr txBox="1"/>
          </xdr:nvSpPr>
          <xdr:spPr>
            <a:xfrm>
              <a:off x="15015734" y="5588667"/>
              <a:ext cx="3758272" cy="3298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Compras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22886C10-B3CE-4AEC-B915-71CCA0FFC875}"/>
                </a:ext>
              </a:extLst>
            </xdr:cNvPr>
            <xdr:cNvSpPr txBox="1"/>
          </xdr:nvSpPr>
          <xdr:spPr>
            <a:xfrm>
              <a:off x="15015734" y="5588667"/>
              <a:ext cx="3758272" cy="3298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"Compras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12</xdr:col>
      <xdr:colOff>128584</xdr:colOff>
      <xdr:row>24</xdr:row>
      <xdr:rowOff>109905</xdr:rowOff>
    </xdr:from>
    <xdr:to>
      <xdr:col>17</xdr:col>
      <xdr:colOff>155908</xdr:colOff>
      <xdr:row>25</xdr:row>
      <xdr:rowOff>54198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82EA887F-AB3E-46AD-AA6D-5ED14743474D}"/>
                </a:ext>
              </a:extLst>
            </xdr:cNvPr>
            <xdr:cNvSpPr txBox="1"/>
          </xdr:nvSpPr>
          <xdr:spPr>
            <a:xfrm>
              <a:off x="15141449" y="5209443"/>
              <a:ext cx="383732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Compras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Costo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Final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Inicial</m:t>
                    </m:r>
                  </m:oMath>
                </m:oMathPara>
              </a14:m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82EA887F-AB3E-46AD-AA6D-5ED14743474D}"/>
                </a:ext>
              </a:extLst>
            </xdr:cNvPr>
            <xdr:cNvSpPr txBox="1"/>
          </xdr:nvSpPr>
          <xdr:spPr>
            <a:xfrm>
              <a:off x="15141449" y="5209443"/>
              <a:ext cx="383732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"Compras = Costo de Ventas + Inventario Final – Inventario Inicial</a:t>
              </a:r>
              <a:r>
                <a:rPr lang="es-CO" sz="10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644768</xdr:colOff>
      <xdr:row>28</xdr:row>
      <xdr:rowOff>145629</xdr:rowOff>
    </xdr:from>
    <xdr:to>
      <xdr:col>17</xdr:col>
      <xdr:colOff>164955</xdr:colOff>
      <xdr:row>30</xdr:row>
      <xdr:rowOff>40172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96F43AB9-93CF-438C-828E-FBDE32472F30}"/>
                </a:ext>
              </a:extLst>
            </xdr:cNvPr>
            <xdr:cNvSpPr txBox="1"/>
          </xdr:nvSpPr>
          <xdr:spPr>
            <a:xfrm>
              <a:off x="14895633" y="6095091"/>
              <a:ext cx="4092187" cy="3195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96F43AB9-93CF-438C-828E-FBDE32472F30}"/>
                </a:ext>
              </a:extLst>
            </xdr:cNvPr>
            <xdr:cNvSpPr txBox="1"/>
          </xdr:nvSpPr>
          <xdr:spPr>
            <a:xfrm>
              <a:off x="14895633" y="6095091"/>
              <a:ext cx="4092187" cy="3195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12</xdr:col>
      <xdr:colOff>14654</xdr:colOff>
      <xdr:row>33</xdr:row>
      <xdr:rowOff>29308</xdr:rowOff>
    </xdr:from>
    <xdr:to>
      <xdr:col>17</xdr:col>
      <xdr:colOff>200048</xdr:colOff>
      <xdr:row>33</xdr:row>
      <xdr:rowOff>186082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DA2044BA-77F1-407B-8AD6-0E8176791583}"/>
                </a:ext>
              </a:extLst>
            </xdr:cNvPr>
            <xdr:cNvSpPr txBox="1"/>
          </xdr:nvSpPr>
          <xdr:spPr>
            <a:xfrm>
              <a:off x="15027519" y="7019193"/>
              <a:ext cx="399539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efectivo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CxP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DA2044BA-77F1-407B-8AD6-0E8176791583}"/>
                </a:ext>
              </a:extLst>
            </xdr:cNvPr>
            <xdr:cNvSpPr txBox="1"/>
          </xdr:nvSpPr>
          <xdr:spPr>
            <a:xfrm>
              <a:off x="15027519" y="7019193"/>
              <a:ext cx="399539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efectivo = Días de Inventario + Días de CxC – Días de CxP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12</xdr:col>
      <xdr:colOff>104168</xdr:colOff>
      <xdr:row>38</xdr:row>
      <xdr:rowOff>179758</xdr:rowOff>
    </xdr:from>
    <xdr:to>
      <xdr:col>15</xdr:col>
      <xdr:colOff>724990</xdr:colOff>
      <xdr:row>40</xdr:row>
      <xdr:rowOff>51672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3">
              <a:extLst>
                <a:ext uri="{FF2B5EF4-FFF2-40B4-BE49-F238E27FC236}">
                  <a16:creationId xmlns:a16="http://schemas.microsoft.com/office/drawing/2014/main" id="{5DA622B3-0B4D-4C85-B779-4D7496C86A36}"/>
                </a:ext>
              </a:extLst>
            </xdr:cNvPr>
            <xdr:cNvSpPr txBox="1"/>
          </xdr:nvSpPr>
          <xdr:spPr>
            <a:xfrm>
              <a:off x="15117033" y="8232046"/>
              <a:ext cx="2906822" cy="2968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13">
              <a:extLst>
                <a:ext uri="{FF2B5EF4-FFF2-40B4-BE49-F238E27FC236}">
                  <a16:creationId xmlns:a16="http://schemas.microsoft.com/office/drawing/2014/main" id="{5DA622B3-0B4D-4C85-B779-4D7496C86A36}"/>
                </a:ext>
              </a:extLst>
            </xdr:cNvPr>
            <xdr:cNvSpPr txBox="1"/>
          </xdr:nvSpPr>
          <xdr:spPr>
            <a:xfrm>
              <a:off x="15117033" y="8232046"/>
              <a:ext cx="2906822" cy="2968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12</xdr:col>
      <xdr:colOff>124558</xdr:colOff>
      <xdr:row>36</xdr:row>
      <xdr:rowOff>117231</xdr:rowOff>
    </xdr:from>
    <xdr:to>
      <xdr:col>17</xdr:col>
      <xdr:colOff>477298</xdr:colOff>
      <xdr:row>38</xdr:row>
      <xdr:rowOff>50068</xdr:rowOff>
    </xdr:to>
    <xdr:sp macro="" textlink="">
      <xdr:nvSpPr>
        <xdr:cNvPr id="13" name="CuadroTexto 11">
          <a:extLst>
            <a:ext uri="{FF2B5EF4-FFF2-40B4-BE49-F238E27FC236}">
              <a16:creationId xmlns:a16="http://schemas.microsoft.com/office/drawing/2014/main" id="{5E51D7D3-FCCF-42EF-805F-DC761AF03F37}"/>
            </a:ext>
          </a:extLst>
        </xdr:cNvPr>
        <xdr:cNvSpPr txBox="1"/>
      </xdr:nvSpPr>
      <xdr:spPr>
        <a:xfrm>
          <a:off x="15137423" y="7744558"/>
          <a:ext cx="4162740" cy="3577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Activos Corrientes – Pasivos Corrientes</a:t>
          </a:r>
        </a:p>
      </xdr:txBody>
    </xdr:sp>
    <xdr:clientData/>
  </xdr:twoCellAnchor>
  <xdr:twoCellAnchor>
    <xdr:from>
      <xdr:col>11</xdr:col>
      <xdr:colOff>666749</xdr:colOff>
      <xdr:row>34</xdr:row>
      <xdr:rowOff>108440</xdr:rowOff>
    </xdr:from>
    <xdr:to>
      <xdr:col>16</xdr:col>
      <xdr:colOff>367100</xdr:colOff>
      <xdr:row>35</xdr:row>
      <xdr:rowOff>52733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">
              <a:extLst>
                <a:ext uri="{FF2B5EF4-FFF2-40B4-BE49-F238E27FC236}">
                  <a16:creationId xmlns:a16="http://schemas.microsoft.com/office/drawing/2014/main" id="{10AFB5C7-ED89-44DE-BDA2-A4500EAE29C4}"/>
                </a:ext>
              </a:extLst>
            </xdr:cNvPr>
            <xdr:cNvSpPr txBox="1"/>
          </xdr:nvSpPr>
          <xdr:spPr>
            <a:xfrm>
              <a:off x="14917614" y="7310805"/>
              <a:ext cx="3510351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operaci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4" name="CuadroTexto 1">
              <a:extLst>
                <a:ext uri="{FF2B5EF4-FFF2-40B4-BE49-F238E27FC236}">
                  <a16:creationId xmlns:a16="http://schemas.microsoft.com/office/drawing/2014/main" id="{10AFB5C7-ED89-44DE-BDA2-A4500EAE29C4}"/>
                </a:ext>
              </a:extLst>
            </xdr:cNvPr>
            <xdr:cNvSpPr txBox="1"/>
          </xdr:nvSpPr>
          <xdr:spPr>
            <a:xfrm>
              <a:off x="14917614" y="7310805"/>
              <a:ext cx="3510351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operación = Días de Inventario + Días de CxC 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C51A-A6AC-4D3A-932C-5A2C8FFE74DA}">
  <dimension ref="A1:L86"/>
  <sheetViews>
    <sheetView showGridLines="0" tabSelected="1" zoomScale="130" zoomScaleNormal="130" workbookViewId="0">
      <selection activeCell="B1" sqref="B1:C1"/>
    </sheetView>
  </sheetViews>
  <sheetFormatPr baseColWidth="10" defaultRowHeight="15" x14ac:dyDescent="0.25"/>
  <cols>
    <col min="1" max="1" width="47.5703125" customWidth="1"/>
    <col min="2" max="3" width="18.7109375" customWidth="1"/>
    <col min="6" max="6" width="25.7109375" bestFit="1" customWidth="1"/>
    <col min="9" max="9" width="25.7109375" bestFit="1" customWidth="1"/>
    <col min="10" max="11" width="15.85546875" bestFit="1" customWidth="1"/>
  </cols>
  <sheetData>
    <row r="1" spans="1:11" ht="16.5" x14ac:dyDescent="0.25">
      <c r="A1" s="1"/>
      <c r="B1" s="28" t="s">
        <v>0</v>
      </c>
      <c r="C1" s="29"/>
      <c r="D1" s="28" t="s">
        <v>45</v>
      </c>
      <c r="E1" s="29"/>
      <c r="F1" s="3" t="s">
        <v>46</v>
      </c>
      <c r="G1" s="7" t="s">
        <v>47</v>
      </c>
    </row>
    <row r="2" spans="1:11" ht="16.5" x14ac:dyDescent="0.25">
      <c r="A2" s="1"/>
      <c r="B2" s="3">
        <v>2019</v>
      </c>
      <c r="C2" s="3">
        <v>2020</v>
      </c>
      <c r="D2" s="3">
        <v>2019</v>
      </c>
      <c r="E2" s="3">
        <v>2020</v>
      </c>
      <c r="F2" s="3">
        <v>2020</v>
      </c>
      <c r="G2" s="3">
        <v>2020</v>
      </c>
    </row>
    <row r="3" spans="1:11" ht="16.5" x14ac:dyDescent="0.25">
      <c r="A3" s="1" t="s">
        <v>2</v>
      </c>
      <c r="B3" s="8">
        <v>10620685</v>
      </c>
      <c r="C3" s="8">
        <v>13474829</v>
      </c>
      <c r="D3" s="9">
        <f>+B3/$B$13</f>
        <v>7.7212517389053076E-2</v>
      </c>
      <c r="E3" s="9">
        <f>+C3/$C$13</f>
        <v>8.7160443344973457E-2</v>
      </c>
      <c r="F3" s="8">
        <f>+C3-B3</f>
        <v>2854144</v>
      </c>
      <c r="G3" s="9">
        <f>+C3/B3-1</f>
        <v>0.26873445545179053</v>
      </c>
      <c r="I3" s="11"/>
      <c r="J3" s="12" t="s">
        <v>50</v>
      </c>
    </row>
    <row r="4" spans="1:11" ht="16.5" x14ac:dyDescent="0.25">
      <c r="A4" s="1" t="s">
        <v>44</v>
      </c>
      <c r="B4" s="8">
        <v>6301862</v>
      </c>
      <c r="C4" s="8">
        <v>6454100</v>
      </c>
      <c r="D4" s="9">
        <f t="shared" ref="D4:D29" si="0">+B4/$B$13</f>
        <v>4.5814618290478705E-2</v>
      </c>
      <c r="E4" s="9">
        <f t="shared" ref="E4:E30" si="1">+C4/$C$13</f>
        <v>4.1747633115996739E-2</v>
      </c>
      <c r="F4" s="8">
        <f t="shared" ref="F4:F29" si="2">+C4-B4</f>
        <v>152238</v>
      </c>
      <c r="G4" s="9">
        <f t="shared" ref="G4:G29" si="3">+C4/B4-1</f>
        <v>2.4157621985375188E-2</v>
      </c>
      <c r="I4" s="13" t="s">
        <v>48</v>
      </c>
      <c r="J4" s="14">
        <f>+AVERAGE(B13:C13)</f>
        <v>146074661.5</v>
      </c>
    </row>
    <row r="5" spans="1:11" ht="16.5" x14ac:dyDescent="0.25">
      <c r="A5" s="1" t="s">
        <v>5</v>
      </c>
      <c r="B5" s="8">
        <v>27530459</v>
      </c>
      <c r="C5" s="8">
        <v>30641796</v>
      </c>
      <c r="D5" s="9">
        <f t="shared" si="0"/>
        <v>0.20014679319329334</v>
      </c>
      <c r="E5" s="9">
        <f t="shared" si="1"/>
        <v>0.19820307361571968</v>
      </c>
      <c r="F5" s="8">
        <f t="shared" si="2"/>
        <v>3111337</v>
      </c>
      <c r="G5" s="9">
        <f t="shared" si="3"/>
        <v>0.11301435257581427</v>
      </c>
      <c r="I5" s="15" t="s">
        <v>49</v>
      </c>
      <c r="J5" s="16">
        <f>+C34/J4</f>
        <v>2.8356717088815571</v>
      </c>
    </row>
    <row r="6" spans="1:11" ht="16.5" x14ac:dyDescent="0.25">
      <c r="A6" s="1" t="s">
        <v>7</v>
      </c>
      <c r="B6" s="8">
        <v>6203382</v>
      </c>
      <c r="C6" s="8">
        <v>6334414</v>
      </c>
      <c r="D6" s="9">
        <f t="shared" si="0"/>
        <v>4.5098667416078986E-2</v>
      </c>
      <c r="E6" s="9">
        <f t="shared" si="1"/>
        <v>4.0973457442065257E-2</v>
      </c>
      <c r="F6" s="8">
        <f t="shared" si="2"/>
        <v>131032</v>
      </c>
      <c r="G6" s="9">
        <f t="shared" si="3"/>
        <v>2.1122671471787591E-2</v>
      </c>
    </row>
    <row r="7" spans="1:11" ht="16.5" x14ac:dyDescent="0.25">
      <c r="A7" s="2" t="s">
        <v>9</v>
      </c>
      <c r="B7" s="4">
        <f>SUM(B3:B6)</f>
        <v>50656388</v>
      </c>
      <c r="C7" s="4">
        <f>SUM(C3:C6)</f>
        <v>56905139</v>
      </c>
      <c r="D7" s="10">
        <f t="shared" si="0"/>
        <v>0.36827259628890413</v>
      </c>
      <c r="E7" s="10">
        <f t="shared" si="1"/>
        <v>0.3680846075187551</v>
      </c>
      <c r="F7" s="4">
        <f t="shared" si="2"/>
        <v>6248751</v>
      </c>
      <c r="G7" s="10">
        <f t="shared" si="3"/>
        <v>0.12335563680537187</v>
      </c>
      <c r="J7" s="12" t="s">
        <v>54</v>
      </c>
      <c r="K7" s="12" t="s">
        <v>50</v>
      </c>
    </row>
    <row r="8" spans="1:11" ht="16.5" x14ac:dyDescent="0.25">
      <c r="A8" s="1" t="s">
        <v>6</v>
      </c>
      <c r="B8" s="8">
        <v>25660941</v>
      </c>
      <c r="C8" s="8">
        <v>33010611</v>
      </c>
      <c r="D8" s="9">
        <f t="shared" si="0"/>
        <v>0.18655537314042975</v>
      </c>
      <c r="E8" s="9">
        <f t="shared" si="1"/>
        <v>0.21352549185213837</v>
      </c>
      <c r="F8" s="8">
        <f t="shared" si="2"/>
        <v>7349670</v>
      </c>
      <c r="G8" s="9">
        <f t="shared" si="3"/>
        <v>0.28641467201066395</v>
      </c>
      <c r="I8" s="13" t="s">
        <v>51</v>
      </c>
      <c r="J8" s="14">
        <f>+B9+B10</f>
        <v>49624684</v>
      </c>
      <c r="K8" s="14">
        <f>+C9+C10</f>
        <v>52938657</v>
      </c>
    </row>
    <row r="9" spans="1:11" ht="16.5" x14ac:dyDescent="0.25">
      <c r="A9" s="1" t="s">
        <v>3</v>
      </c>
      <c r="B9" s="8">
        <v>46412843</v>
      </c>
      <c r="C9" s="8">
        <v>49681443</v>
      </c>
      <c r="D9" s="9">
        <f t="shared" si="0"/>
        <v>0.33742196922447942</v>
      </c>
      <c r="E9" s="9">
        <f t="shared" si="1"/>
        <v>0.32135892766416763</v>
      </c>
      <c r="F9" s="8">
        <f t="shared" si="2"/>
        <v>3268600</v>
      </c>
      <c r="G9" s="9">
        <f t="shared" si="3"/>
        <v>7.0424472812406602E-2</v>
      </c>
      <c r="I9" s="13" t="s">
        <v>52</v>
      </c>
      <c r="J9" s="11"/>
      <c r="K9" s="14">
        <f>+AVERAGE(J8:K8)</f>
        <v>51281670.5</v>
      </c>
    </row>
    <row r="10" spans="1:11" ht="16.5" x14ac:dyDescent="0.25">
      <c r="A10" s="1" t="s">
        <v>10</v>
      </c>
      <c r="B10" s="8">
        <v>3211841</v>
      </c>
      <c r="C10" s="8">
        <v>3257214</v>
      </c>
      <c r="D10" s="9">
        <f t="shared" si="0"/>
        <v>2.335012563345713E-2</v>
      </c>
      <c r="E10" s="9">
        <f t="shared" si="1"/>
        <v>2.1068929060951674E-2</v>
      </c>
      <c r="F10" s="8">
        <f t="shared" si="2"/>
        <v>45373</v>
      </c>
      <c r="G10" s="9">
        <f t="shared" si="3"/>
        <v>1.4126788966203563E-2</v>
      </c>
      <c r="I10" s="15" t="s">
        <v>53</v>
      </c>
      <c r="J10" s="11"/>
      <c r="K10" s="16">
        <f>+C34/K9</f>
        <v>8.077345783811781</v>
      </c>
    </row>
    <row r="11" spans="1:11" ht="16.5" x14ac:dyDescent="0.25">
      <c r="A11" s="1" t="s">
        <v>12</v>
      </c>
      <c r="B11" s="8">
        <v>11609324</v>
      </c>
      <c r="C11" s="8">
        <v>11743579</v>
      </c>
      <c r="D11" s="9">
        <f t="shared" si="0"/>
        <v>8.4399935712729565E-2</v>
      </c>
      <c r="E11" s="9">
        <f t="shared" si="1"/>
        <v>7.5962043903987211E-2</v>
      </c>
      <c r="F11" s="8">
        <f t="shared" si="2"/>
        <v>134255</v>
      </c>
      <c r="G11" s="9">
        <f t="shared" si="3"/>
        <v>1.1564411502340777E-2</v>
      </c>
    </row>
    <row r="12" spans="1:11" ht="16.5" x14ac:dyDescent="0.25">
      <c r="A12" s="2" t="s">
        <v>13</v>
      </c>
      <c r="B12" s="4">
        <f>SUM(B8:B11)</f>
        <v>86894949</v>
      </c>
      <c r="C12" s="4">
        <f>SUM(C8:C11)</f>
        <v>97692847</v>
      </c>
      <c r="D12" s="10">
        <f t="shared" si="0"/>
        <v>0.63172740371109593</v>
      </c>
      <c r="E12" s="10">
        <f t="shared" si="1"/>
        <v>0.63191539248124484</v>
      </c>
      <c r="F12" s="4">
        <f t="shared" si="2"/>
        <v>10797898</v>
      </c>
      <c r="G12" s="10">
        <f t="shared" si="3"/>
        <v>0.124263816530924</v>
      </c>
    </row>
    <row r="13" spans="1:11" ht="16.5" x14ac:dyDescent="0.25">
      <c r="A13" s="2" t="s">
        <v>14</v>
      </c>
      <c r="B13" s="4">
        <f>+B7+B12</f>
        <v>137551337</v>
      </c>
      <c r="C13" s="4">
        <f>+C7+C12</f>
        <v>154597986</v>
      </c>
      <c r="D13" s="10">
        <f t="shared" si="0"/>
        <v>1</v>
      </c>
      <c r="E13" s="10">
        <f t="shared" si="1"/>
        <v>1</v>
      </c>
      <c r="F13" s="4">
        <f t="shared" si="2"/>
        <v>17046649</v>
      </c>
      <c r="G13" s="10">
        <f t="shared" si="3"/>
        <v>0.12392935882549794</v>
      </c>
      <c r="I13" s="11"/>
      <c r="J13" s="12" t="s">
        <v>50</v>
      </c>
    </row>
    <row r="14" spans="1:11" ht="16.5" x14ac:dyDescent="0.25">
      <c r="A14" s="1" t="s">
        <v>69</v>
      </c>
      <c r="B14" s="8">
        <v>1731401</v>
      </c>
      <c r="C14" s="8">
        <v>1905658</v>
      </c>
      <c r="D14" s="9">
        <f t="shared" si="0"/>
        <v>1.2587307675533536E-2</v>
      </c>
      <c r="E14" s="9">
        <f t="shared" si="1"/>
        <v>1.2326538328901645E-2</v>
      </c>
      <c r="F14" s="8">
        <f t="shared" si="2"/>
        <v>174257</v>
      </c>
      <c r="G14" s="9">
        <f t="shared" si="3"/>
        <v>0.10064508452981147</v>
      </c>
      <c r="I14" s="13" t="s">
        <v>55</v>
      </c>
      <c r="J14" s="14">
        <f>+AVERAGE(B5:C5)</f>
        <v>29086127.5</v>
      </c>
    </row>
    <row r="15" spans="1:11" ht="16.5" x14ac:dyDescent="0.25">
      <c r="A15" s="1" t="s">
        <v>68</v>
      </c>
      <c r="B15" s="8">
        <v>50433296</v>
      </c>
      <c r="C15" s="8">
        <v>51802340</v>
      </c>
      <c r="D15" s="9">
        <f t="shared" si="0"/>
        <v>0.36665071456193843</v>
      </c>
      <c r="E15" s="21">
        <f t="shared" si="1"/>
        <v>0.33507771569546835</v>
      </c>
      <c r="F15" s="8">
        <f t="shared" si="2"/>
        <v>1369044</v>
      </c>
      <c r="G15" s="9">
        <f t="shared" si="3"/>
        <v>2.7145638072118006E-2</v>
      </c>
      <c r="I15" s="15" t="s">
        <v>56</v>
      </c>
      <c r="J15" s="16">
        <f>+C35/J14</f>
        <v>11.223876537019237</v>
      </c>
      <c r="K15" s="15" t="s">
        <v>59</v>
      </c>
    </row>
    <row r="16" spans="1:11" ht="16.5" x14ac:dyDescent="0.25">
      <c r="A16" s="1" t="s">
        <v>16</v>
      </c>
      <c r="B16" s="8">
        <v>4489396</v>
      </c>
      <c r="C16" s="8">
        <v>4404113</v>
      </c>
      <c r="D16" s="9">
        <f t="shared" si="0"/>
        <v>3.2637967015907668E-2</v>
      </c>
      <c r="E16" s="9">
        <f t="shared" si="1"/>
        <v>2.8487518589019652E-2</v>
      </c>
      <c r="F16" s="8">
        <f t="shared" si="2"/>
        <v>-85283</v>
      </c>
      <c r="G16" s="9">
        <f t="shared" si="3"/>
        <v>-1.8996542073811296E-2</v>
      </c>
      <c r="I16" s="15" t="s">
        <v>57</v>
      </c>
      <c r="J16" s="17">
        <f>365/J15</f>
        <v>32.519958571901249</v>
      </c>
      <c r="K16" s="15" t="s">
        <v>58</v>
      </c>
    </row>
    <row r="17" spans="1:12" ht="16.5" x14ac:dyDescent="0.25">
      <c r="A17" s="1" t="s">
        <v>17</v>
      </c>
      <c r="B17" s="8">
        <v>632209</v>
      </c>
      <c r="C17" s="8">
        <v>731663</v>
      </c>
      <c r="D17" s="9">
        <f t="shared" si="0"/>
        <v>4.5961676112243098E-3</v>
      </c>
      <c r="E17" s="9">
        <f t="shared" si="1"/>
        <v>4.7326813170774423E-3</v>
      </c>
      <c r="F17" s="8">
        <f t="shared" si="2"/>
        <v>99454</v>
      </c>
      <c r="G17" s="9">
        <f t="shared" si="3"/>
        <v>0.15731190160216002</v>
      </c>
    </row>
    <row r="18" spans="1:12" ht="16.5" x14ac:dyDescent="0.25">
      <c r="A18" s="2" t="s">
        <v>19</v>
      </c>
      <c r="B18" s="4">
        <f>SUM(B14:B17)</f>
        <v>57286302</v>
      </c>
      <c r="C18" s="4">
        <f>SUM(C14:C17)</f>
        <v>58843774</v>
      </c>
      <c r="D18" s="10">
        <f t="shared" si="0"/>
        <v>0.41647215686460393</v>
      </c>
      <c r="E18" s="22">
        <f t="shared" si="1"/>
        <v>0.38062445393046712</v>
      </c>
      <c r="F18" s="4">
        <f t="shared" si="2"/>
        <v>1557472</v>
      </c>
      <c r="G18" s="10">
        <f t="shared" si="3"/>
        <v>2.7187511597449587E-2</v>
      </c>
    </row>
    <row r="19" spans="1:12" ht="16.5" x14ac:dyDescent="0.25">
      <c r="A19" s="1" t="s">
        <v>70</v>
      </c>
      <c r="B19" s="8"/>
      <c r="C19" s="8">
        <v>295657</v>
      </c>
      <c r="D19" s="21"/>
      <c r="E19" s="21">
        <f t="shared" si="1"/>
        <v>1.9124246547429149E-3</v>
      </c>
      <c r="F19" s="8">
        <f t="shared" si="2"/>
        <v>295657</v>
      </c>
      <c r="G19" s="9"/>
      <c r="I19" s="11"/>
      <c r="J19" s="12" t="s">
        <v>50</v>
      </c>
    </row>
    <row r="20" spans="1:12" ht="16.5" x14ac:dyDescent="0.25">
      <c r="A20" s="1" t="s">
        <v>21</v>
      </c>
      <c r="B20" s="8">
        <v>15937184</v>
      </c>
      <c r="C20" s="8">
        <v>17055268</v>
      </c>
      <c r="D20" s="9">
        <f t="shared" si="0"/>
        <v>0.11586353391824901</v>
      </c>
      <c r="E20" s="9">
        <f t="shared" si="1"/>
        <v>0.11032011762430075</v>
      </c>
      <c r="F20" s="8">
        <f t="shared" si="2"/>
        <v>1118084</v>
      </c>
      <c r="G20" s="9">
        <f t="shared" si="3"/>
        <v>7.0155681204408404E-2</v>
      </c>
      <c r="I20" s="13" t="s">
        <v>60</v>
      </c>
      <c r="J20" s="14">
        <f>+AVERAGE(B4:C4)</f>
        <v>6377981</v>
      </c>
    </row>
    <row r="21" spans="1:12" ht="16.5" x14ac:dyDescent="0.25">
      <c r="A21" s="1" t="s">
        <v>4</v>
      </c>
      <c r="B21" s="8">
        <v>28137179</v>
      </c>
      <c r="C21" s="8">
        <v>34264426</v>
      </c>
      <c r="D21" s="9">
        <f t="shared" si="0"/>
        <v>0.20455765544467228</v>
      </c>
      <c r="E21" s="9">
        <f t="shared" si="1"/>
        <v>0.22163565571934424</v>
      </c>
      <c r="F21" s="8">
        <f t="shared" si="2"/>
        <v>6127247</v>
      </c>
      <c r="G21" s="9">
        <f t="shared" si="3"/>
        <v>0.21776337279583013</v>
      </c>
      <c r="I21" s="15" t="s">
        <v>61</v>
      </c>
      <c r="J21" s="16">
        <f>+C34/J20</f>
        <v>64.945283625021773</v>
      </c>
      <c r="K21" s="15" t="s">
        <v>59</v>
      </c>
    </row>
    <row r="22" spans="1:12" ht="16.5" x14ac:dyDescent="0.25">
      <c r="A22" s="2" t="s">
        <v>22</v>
      </c>
      <c r="B22" s="4">
        <f>SUM(B19:B21)</f>
        <v>44074363</v>
      </c>
      <c r="C22" s="4">
        <f>SUM(C19:C21)</f>
        <v>51615351</v>
      </c>
      <c r="D22" s="10">
        <f t="shared" si="0"/>
        <v>0.3204211893629213</v>
      </c>
      <c r="E22" s="10">
        <f t="shared" si="1"/>
        <v>0.33386819799838791</v>
      </c>
      <c r="F22" s="4">
        <f t="shared" si="2"/>
        <v>7540988</v>
      </c>
      <c r="G22" s="10">
        <f t="shared" si="3"/>
        <v>0.17109692543939881</v>
      </c>
      <c r="I22" s="15" t="s">
        <v>62</v>
      </c>
      <c r="J22" s="17">
        <f>365/J21</f>
        <v>5.6201155746338864</v>
      </c>
      <c r="K22" s="15" t="s">
        <v>58</v>
      </c>
    </row>
    <row r="23" spans="1:12" ht="16.5" x14ac:dyDescent="0.25">
      <c r="A23" s="2" t="s">
        <v>23</v>
      </c>
      <c r="B23" s="4">
        <f>+B18+B22</f>
        <v>101360665</v>
      </c>
      <c r="C23" s="4">
        <f>+C18+C22</f>
        <v>110459125</v>
      </c>
      <c r="D23" s="10">
        <f t="shared" si="0"/>
        <v>0.73689334622752523</v>
      </c>
      <c r="E23" s="10">
        <f t="shared" si="1"/>
        <v>0.71449265192885503</v>
      </c>
      <c r="F23" s="4">
        <f t="shared" si="2"/>
        <v>9098460</v>
      </c>
      <c r="G23" s="10">
        <f t="shared" si="3"/>
        <v>8.9763223238521483E-2</v>
      </c>
    </row>
    <row r="24" spans="1:12" ht="16.5" x14ac:dyDescent="0.25">
      <c r="A24" s="1" t="s">
        <v>24</v>
      </c>
      <c r="B24" s="8">
        <v>2000000</v>
      </c>
      <c r="C24" s="8">
        <v>2000000</v>
      </c>
      <c r="D24" s="9">
        <f t="shared" si="0"/>
        <v>1.4540025881391468E-2</v>
      </c>
      <c r="E24" s="9">
        <f t="shared" si="1"/>
        <v>1.2936779137601443E-2</v>
      </c>
      <c r="F24" s="8">
        <f t="shared" si="2"/>
        <v>0</v>
      </c>
      <c r="G24" s="9">
        <f t="shared" si="3"/>
        <v>0</v>
      </c>
    </row>
    <row r="25" spans="1:12" ht="16.5" x14ac:dyDescent="0.25">
      <c r="A25" s="1" t="s">
        <v>25</v>
      </c>
      <c r="B25" s="8">
        <v>3795156</v>
      </c>
      <c r="C25" s="8">
        <v>3795156</v>
      </c>
      <c r="D25" s="9">
        <f t="shared" si="0"/>
        <v>2.7590833231959062E-2</v>
      </c>
      <c r="E25" s="9">
        <f t="shared" si="1"/>
        <v>2.4548547482371473E-2</v>
      </c>
      <c r="F25" s="8">
        <f t="shared" si="2"/>
        <v>0</v>
      </c>
      <c r="G25" s="9">
        <f t="shared" si="3"/>
        <v>0</v>
      </c>
      <c r="J25" s="12" t="s">
        <v>54</v>
      </c>
      <c r="K25" s="12" t="s">
        <v>50</v>
      </c>
    </row>
    <row r="26" spans="1:12" ht="16.5" x14ac:dyDescent="0.25">
      <c r="A26" s="1" t="s">
        <v>26</v>
      </c>
      <c r="B26" s="8">
        <v>11093346</v>
      </c>
      <c r="C26" s="8">
        <v>13425353</v>
      </c>
      <c r="D26" s="9">
        <f t="shared" si="0"/>
        <v>8.0648768975615265E-2</v>
      </c>
      <c r="E26" s="9">
        <f t="shared" si="1"/>
        <v>8.684041330266748E-2</v>
      </c>
      <c r="F26" s="8">
        <f t="shared" si="2"/>
        <v>2332007</v>
      </c>
      <c r="G26" s="9">
        <f t="shared" si="3"/>
        <v>0.21021673713233135</v>
      </c>
      <c r="I26" s="13" t="s">
        <v>63</v>
      </c>
      <c r="J26" s="14">
        <f>+B5</f>
        <v>27530459</v>
      </c>
      <c r="K26" s="14">
        <f>+C5</f>
        <v>30641796</v>
      </c>
    </row>
    <row r="27" spans="1:12" ht="16.5" x14ac:dyDescent="0.25">
      <c r="A27" s="1" t="s">
        <v>27</v>
      </c>
      <c r="B27" s="8">
        <v>19302170</v>
      </c>
      <c r="C27" s="8">
        <v>24918352</v>
      </c>
      <c r="D27" s="9">
        <f t="shared" si="0"/>
        <v>0.14032702568350899</v>
      </c>
      <c r="E27" s="9">
        <f t="shared" si="1"/>
        <v>0.1611816081485046</v>
      </c>
      <c r="F27" s="8">
        <f t="shared" si="2"/>
        <v>5616182</v>
      </c>
      <c r="G27" s="9">
        <f t="shared" si="3"/>
        <v>0.29096117172317926</v>
      </c>
      <c r="I27" s="13" t="s">
        <v>64</v>
      </c>
      <c r="J27" s="11"/>
      <c r="K27" s="14">
        <f>+C35+K26-J26</f>
        <v>329570441</v>
      </c>
    </row>
    <row r="28" spans="1:12" ht="16.5" x14ac:dyDescent="0.25">
      <c r="A28" s="2" t="s">
        <v>28</v>
      </c>
      <c r="B28" s="4">
        <f>SUM(B24:B27)</f>
        <v>36190672</v>
      </c>
      <c r="C28" s="4">
        <f>SUM(C24:C27)</f>
        <v>44138861</v>
      </c>
      <c r="D28" s="10">
        <f t="shared" si="0"/>
        <v>0.26310665377247477</v>
      </c>
      <c r="E28" s="10">
        <f t="shared" si="1"/>
        <v>0.28550734807114497</v>
      </c>
      <c r="F28" s="4">
        <f t="shared" si="2"/>
        <v>7948189</v>
      </c>
      <c r="G28" s="10">
        <f t="shared" si="3"/>
        <v>0.21961982358327026</v>
      </c>
      <c r="I28" s="13" t="s">
        <v>65</v>
      </c>
      <c r="J28" s="11"/>
      <c r="K28" s="14">
        <f>+AVERAGE(B15:C15)</f>
        <v>51117818</v>
      </c>
    </row>
    <row r="29" spans="1:12" ht="16.5" x14ac:dyDescent="0.25">
      <c r="A29" s="2" t="s">
        <v>29</v>
      </c>
      <c r="B29" s="4">
        <f>+B28+B23</f>
        <v>137551337</v>
      </c>
      <c r="C29" s="4">
        <f>+C28+C23</f>
        <v>154597986</v>
      </c>
      <c r="D29" s="10">
        <f t="shared" si="0"/>
        <v>1</v>
      </c>
      <c r="E29" s="10">
        <f t="shared" si="1"/>
        <v>1</v>
      </c>
      <c r="F29" s="4">
        <f t="shared" si="2"/>
        <v>17046649</v>
      </c>
      <c r="G29" s="10">
        <f t="shared" si="3"/>
        <v>0.12392935882549794</v>
      </c>
      <c r="I29" s="15" t="s">
        <v>66</v>
      </c>
      <c r="J29" s="16"/>
      <c r="K29" s="16">
        <f>+K27/K28</f>
        <v>6.447271301760181</v>
      </c>
      <c r="L29" s="15" t="s">
        <v>59</v>
      </c>
    </row>
    <row r="30" spans="1:12" ht="16.5" x14ac:dyDescent="0.25">
      <c r="B30" s="5"/>
      <c r="C30" s="5"/>
      <c r="E30" s="9">
        <f t="shared" si="1"/>
        <v>0</v>
      </c>
      <c r="I30" s="15" t="s">
        <v>67</v>
      </c>
      <c r="J30" s="16"/>
      <c r="K30" s="17">
        <f>365/K29</f>
        <v>56.613097683720973</v>
      </c>
      <c r="L30" s="15" t="s">
        <v>58</v>
      </c>
    </row>
    <row r="31" spans="1:12" x14ac:dyDescent="0.25">
      <c r="B31" s="6"/>
    </row>
    <row r="32" spans="1:12" ht="16.5" x14ac:dyDescent="0.25">
      <c r="A32" s="1"/>
      <c r="B32" s="28" t="s">
        <v>0</v>
      </c>
      <c r="C32" s="29"/>
      <c r="D32" s="28" t="s">
        <v>45</v>
      </c>
      <c r="E32" s="29"/>
      <c r="F32" s="3" t="s">
        <v>46</v>
      </c>
      <c r="G32" s="7" t="s">
        <v>47</v>
      </c>
    </row>
    <row r="33" spans="1:12" ht="16.5" x14ac:dyDescent="0.25">
      <c r="A33" s="1"/>
      <c r="B33" s="3">
        <v>2019</v>
      </c>
      <c r="C33" s="3">
        <v>2020</v>
      </c>
      <c r="D33" s="3">
        <v>2019</v>
      </c>
      <c r="E33" s="3">
        <v>2020</v>
      </c>
      <c r="F33" s="3">
        <v>2020</v>
      </c>
      <c r="G33" s="3">
        <v>2020</v>
      </c>
      <c r="I33" s="11"/>
      <c r="J33" s="12" t="s">
        <v>50</v>
      </c>
    </row>
    <row r="34" spans="1:12" ht="16.5" x14ac:dyDescent="0.25">
      <c r="A34" s="1" t="s">
        <v>30</v>
      </c>
      <c r="B34" s="8">
        <v>384684517</v>
      </c>
      <c r="C34" s="8">
        <v>414219785</v>
      </c>
      <c r="D34" s="9">
        <f>+B34/$B$34</f>
        <v>1</v>
      </c>
      <c r="E34" s="9">
        <f>+C34/$C$34</f>
        <v>1</v>
      </c>
      <c r="F34" s="8">
        <f>+C34-B34</f>
        <v>29535268</v>
      </c>
      <c r="G34" s="9">
        <f>+C34/B34-1</f>
        <v>7.6777896418430691E-2</v>
      </c>
      <c r="I34" s="15" t="s">
        <v>71</v>
      </c>
      <c r="J34" s="17">
        <f>+J16+J22-K30</f>
        <v>-18.473023537185838</v>
      </c>
      <c r="K34" s="18" t="s">
        <v>58</v>
      </c>
    </row>
    <row r="35" spans="1:12" ht="16.5" x14ac:dyDescent="0.25">
      <c r="A35" s="1" t="s">
        <v>31</v>
      </c>
      <c r="B35" s="8">
        <v>306083749</v>
      </c>
      <c r="C35" s="8">
        <v>326459104</v>
      </c>
      <c r="D35" s="9">
        <f t="shared" ref="D35:D46" si="4">+B35/$B$34</f>
        <v>0.79567472948228901</v>
      </c>
      <c r="E35" s="9">
        <f t="shared" ref="E35:E46" si="5">+C35/$C$34</f>
        <v>0.78813015655444851</v>
      </c>
      <c r="F35" s="8">
        <f t="shared" ref="F35:F46" si="6">+C35-B35</f>
        <v>20375355</v>
      </c>
      <c r="G35" s="9">
        <f t="shared" ref="G35:G46" si="7">+C35/B35-1</f>
        <v>6.656790851055594E-2</v>
      </c>
      <c r="I35" s="15" t="s">
        <v>75</v>
      </c>
      <c r="J35" s="17">
        <f>+J16+J22</f>
        <v>38.140074146535135</v>
      </c>
      <c r="K35" s="18" t="s">
        <v>58</v>
      </c>
    </row>
    <row r="36" spans="1:12" ht="16.5" x14ac:dyDescent="0.25">
      <c r="A36" s="2" t="s">
        <v>32</v>
      </c>
      <c r="B36" s="4">
        <f>+B34-B35</f>
        <v>78600768</v>
      </c>
      <c r="C36" s="4">
        <f>+C34-C35</f>
        <v>87760681</v>
      </c>
      <c r="D36" s="10">
        <f t="shared" si="4"/>
        <v>0.20432527051771102</v>
      </c>
      <c r="E36" s="10">
        <f t="shared" si="5"/>
        <v>0.21186984344555149</v>
      </c>
      <c r="F36" s="4">
        <f t="shared" si="6"/>
        <v>9159913</v>
      </c>
      <c r="G36" s="10">
        <f t="shared" si="7"/>
        <v>0.11653719464929391</v>
      </c>
      <c r="J36" s="23"/>
    </row>
    <row r="37" spans="1:12" ht="16.5" x14ac:dyDescent="0.25">
      <c r="A37" s="1" t="s">
        <v>33</v>
      </c>
      <c r="B37" s="8">
        <v>3735383</v>
      </c>
      <c r="C37" s="8">
        <v>7142089</v>
      </c>
      <c r="D37" s="9">
        <f t="shared" si="4"/>
        <v>9.7102504388030773E-3</v>
      </c>
      <c r="E37" s="9">
        <f t="shared" si="5"/>
        <v>1.7242269101172943E-2</v>
      </c>
      <c r="F37" s="8">
        <f t="shared" si="6"/>
        <v>3406706</v>
      </c>
      <c r="G37" s="9">
        <f t="shared" si="7"/>
        <v>0.91200982603390335</v>
      </c>
      <c r="J37" s="12" t="s">
        <v>54</v>
      </c>
      <c r="K37" s="12" t="s">
        <v>50</v>
      </c>
    </row>
    <row r="38" spans="1:12" ht="16.5" x14ac:dyDescent="0.25">
      <c r="A38" s="1" t="s">
        <v>34</v>
      </c>
      <c r="B38" s="8">
        <v>66675523</v>
      </c>
      <c r="C38" s="8">
        <v>73350136</v>
      </c>
      <c r="D38" s="9">
        <f t="shared" si="4"/>
        <v>0.17332520559957967</v>
      </c>
      <c r="E38" s="9">
        <f t="shared" si="5"/>
        <v>0.17708023290099481</v>
      </c>
      <c r="F38" s="8">
        <f t="shared" si="6"/>
        <v>6674613</v>
      </c>
      <c r="G38" s="9">
        <f t="shared" si="7"/>
        <v>0.10010589643218837</v>
      </c>
      <c r="I38" s="13" t="s">
        <v>72</v>
      </c>
      <c r="J38" s="14">
        <f>+B7-B18</f>
        <v>-6629914</v>
      </c>
      <c r="K38" s="14">
        <f>+C7-C18</f>
        <v>-1938635</v>
      </c>
    </row>
    <row r="39" spans="1:12" ht="16.5" x14ac:dyDescent="0.25">
      <c r="A39" s="1" t="s">
        <v>35</v>
      </c>
      <c r="B39" s="8">
        <v>4443572</v>
      </c>
      <c r="C39" s="8">
        <v>4428051</v>
      </c>
      <c r="D39" s="9">
        <f t="shared" si="4"/>
        <v>1.1551210936831128E-2</v>
      </c>
      <c r="E39" s="9">
        <f t="shared" si="5"/>
        <v>1.0690100184374341E-2</v>
      </c>
      <c r="F39" s="8">
        <f t="shared" si="6"/>
        <v>-15521</v>
      </c>
      <c r="G39" s="9">
        <f t="shared" si="7"/>
        <v>-3.4929106583622138E-3</v>
      </c>
      <c r="I39" s="13" t="s">
        <v>73</v>
      </c>
      <c r="J39" s="11"/>
      <c r="K39" s="14">
        <f>+AVERAGE(J38:K38)</f>
        <v>-4284274.5</v>
      </c>
    </row>
    <row r="40" spans="1:12" ht="16.5" x14ac:dyDescent="0.25">
      <c r="A40" s="1" t="s">
        <v>36</v>
      </c>
      <c r="B40" s="8">
        <v>799715</v>
      </c>
      <c r="C40" s="8">
        <v>450596</v>
      </c>
      <c r="D40" s="9">
        <f t="shared" si="4"/>
        <v>2.0788853324190328E-3</v>
      </c>
      <c r="E40" s="9">
        <f t="shared" si="5"/>
        <v>1.0878186323234173E-3</v>
      </c>
      <c r="F40" s="8">
        <f t="shared" si="6"/>
        <v>-349119</v>
      </c>
      <c r="G40" s="9">
        <f t="shared" si="7"/>
        <v>-0.43655427245956369</v>
      </c>
      <c r="I40" s="15" t="s">
        <v>74</v>
      </c>
      <c r="J40" s="11"/>
      <c r="K40" s="16">
        <f>+C34/K39</f>
        <v>-96.683764077208409</v>
      </c>
      <c r="L40" s="15" t="s">
        <v>59</v>
      </c>
    </row>
    <row r="41" spans="1:12" ht="16.5" x14ac:dyDescent="0.25">
      <c r="A41" s="2" t="s">
        <v>37</v>
      </c>
      <c r="B41" s="4">
        <f>+B36+B37-B38-B39-B40</f>
        <v>10417341</v>
      </c>
      <c r="C41" s="4">
        <f>+C36+C37-C38-C39-C40</f>
        <v>16673987</v>
      </c>
      <c r="D41" s="22">
        <f t="shared" si="4"/>
        <v>2.7080219087684258E-2</v>
      </c>
      <c r="E41" s="22">
        <f t="shared" si="5"/>
        <v>4.0253960829031862E-2</v>
      </c>
      <c r="F41" s="4">
        <f t="shared" si="6"/>
        <v>6256646</v>
      </c>
      <c r="G41" s="10">
        <f t="shared" si="7"/>
        <v>0.60059913561435696</v>
      </c>
      <c r="K41" s="5"/>
    </row>
    <row r="42" spans="1:12" ht="16.5" x14ac:dyDescent="0.25">
      <c r="A42" s="1" t="s">
        <v>38</v>
      </c>
      <c r="B42" s="8">
        <v>167408</v>
      </c>
      <c r="C42" s="8">
        <v>331535</v>
      </c>
      <c r="D42" s="9">
        <f t="shared" si="4"/>
        <v>4.3518257845558155E-4</v>
      </c>
      <c r="E42" s="9">
        <f t="shared" si="5"/>
        <v>8.0038426942836635E-4</v>
      </c>
      <c r="F42" s="8">
        <f t="shared" si="6"/>
        <v>164127</v>
      </c>
      <c r="G42" s="9">
        <f t="shared" si="7"/>
        <v>0.98040117557105999</v>
      </c>
    </row>
    <row r="43" spans="1:12" ht="16.5" x14ac:dyDescent="0.25">
      <c r="A43" s="1" t="s">
        <v>39</v>
      </c>
      <c r="B43" s="8">
        <v>6935685</v>
      </c>
      <c r="C43" s="8">
        <v>6916845</v>
      </c>
      <c r="D43" s="21">
        <f t="shared" si="4"/>
        <v>1.8029540294703359E-2</v>
      </c>
      <c r="E43" s="21">
        <f t="shared" si="5"/>
        <v>1.6698490150585155E-2</v>
      </c>
      <c r="F43" s="8">
        <f t="shared" si="6"/>
        <v>-18840</v>
      </c>
      <c r="G43" s="9">
        <f t="shared" si="7"/>
        <v>-2.7163863410751832E-3</v>
      </c>
      <c r="H43" s="27" t="s">
        <v>1</v>
      </c>
      <c r="I43" s="19" t="s">
        <v>76</v>
      </c>
    </row>
    <row r="44" spans="1:12" ht="16.5" x14ac:dyDescent="0.25">
      <c r="A44" s="2" t="s">
        <v>40</v>
      </c>
      <c r="B44" s="4">
        <f>+B41+B42-B43</f>
        <v>3649064</v>
      </c>
      <c r="C44" s="4">
        <f>+C41+C42-C43</f>
        <v>10088677</v>
      </c>
      <c r="D44" s="10">
        <f t="shared" si="4"/>
        <v>9.4858613714364805E-3</v>
      </c>
      <c r="E44" s="10">
        <f t="shared" si="5"/>
        <v>2.4355854947875077E-2</v>
      </c>
      <c r="F44" s="4">
        <f t="shared" si="6"/>
        <v>6439613</v>
      </c>
      <c r="G44" s="10">
        <f t="shared" si="7"/>
        <v>1.7647300787270379</v>
      </c>
      <c r="H44" s="27"/>
      <c r="I44" t="s">
        <v>77</v>
      </c>
    </row>
    <row r="45" spans="1:12" ht="16.5" x14ac:dyDescent="0.25">
      <c r="A45" s="1" t="s">
        <v>41</v>
      </c>
      <c r="B45" s="8">
        <v>1317057</v>
      </c>
      <c r="C45" s="8">
        <v>2140488</v>
      </c>
      <c r="D45" s="9">
        <f t="shared" si="4"/>
        <v>3.4237328038861517E-3</v>
      </c>
      <c r="E45" s="9">
        <f t="shared" si="5"/>
        <v>5.1675175293715144E-3</v>
      </c>
      <c r="F45" s="8">
        <f t="shared" si="6"/>
        <v>823431</v>
      </c>
      <c r="G45" s="9">
        <f t="shared" si="7"/>
        <v>0.62520528724269342</v>
      </c>
      <c r="H45" s="27"/>
      <c r="I45" s="25" t="s">
        <v>106</v>
      </c>
    </row>
    <row r="46" spans="1:12" ht="16.5" x14ac:dyDescent="0.25">
      <c r="A46" s="2" t="s">
        <v>42</v>
      </c>
      <c r="B46" s="4">
        <f>+B44-B45</f>
        <v>2332007</v>
      </c>
      <c r="C46" s="4">
        <f>+C44-C45</f>
        <v>7948189</v>
      </c>
      <c r="D46" s="10">
        <f t="shared" si="4"/>
        <v>6.0621285675503287E-3</v>
      </c>
      <c r="E46" s="10">
        <f t="shared" si="5"/>
        <v>1.9188337418503561E-2</v>
      </c>
      <c r="F46" s="4">
        <f t="shared" si="6"/>
        <v>5616182</v>
      </c>
      <c r="G46" s="10">
        <f t="shared" si="7"/>
        <v>2.4083040917115599</v>
      </c>
      <c r="H46" s="27"/>
      <c r="I46" s="25" t="s">
        <v>78</v>
      </c>
    </row>
    <row r="47" spans="1:12" x14ac:dyDescent="0.25">
      <c r="B47" s="6"/>
      <c r="C47" s="6"/>
      <c r="I47" s="25"/>
    </row>
    <row r="48" spans="1:12" ht="16.5" x14ac:dyDescent="0.25">
      <c r="A48" s="1" t="s">
        <v>43</v>
      </c>
      <c r="B48" s="6"/>
      <c r="C48" s="8">
        <v>5266447</v>
      </c>
      <c r="H48" s="27" t="s">
        <v>8</v>
      </c>
      <c r="I48" s="26" t="s">
        <v>107</v>
      </c>
    </row>
    <row r="49" spans="8:9" x14ac:dyDescent="0.25">
      <c r="H49" s="27"/>
      <c r="I49" s="25" t="s">
        <v>108</v>
      </c>
    </row>
    <row r="50" spans="8:9" x14ac:dyDescent="0.25">
      <c r="H50" s="27"/>
      <c r="I50" t="s">
        <v>79</v>
      </c>
    </row>
    <row r="51" spans="8:9" x14ac:dyDescent="0.25">
      <c r="H51" s="27"/>
      <c r="I51" t="s">
        <v>80</v>
      </c>
    </row>
    <row r="53" spans="8:9" x14ac:dyDescent="0.25">
      <c r="H53" s="27" t="s">
        <v>11</v>
      </c>
      <c r="I53" s="26" t="s">
        <v>81</v>
      </c>
    </row>
    <row r="54" spans="8:9" x14ac:dyDescent="0.25">
      <c r="H54" s="27"/>
      <c r="I54" t="s">
        <v>82</v>
      </c>
    </row>
    <row r="55" spans="8:9" x14ac:dyDescent="0.25">
      <c r="H55" s="27"/>
      <c r="I55" t="s">
        <v>79</v>
      </c>
    </row>
    <row r="56" spans="8:9" x14ac:dyDescent="0.25">
      <c r="H56" s="27"/>
      <c r="I56" t="s">
        <v>80</v>
      </c>
    </row>
    <row r="58" spans="8:9" x14ac:dyDescent="0.25">
      <c r="H58" s="27" t="s">
        <v>15</v>
      </c>
      <c r="I58" s="19" t="s">
        <v>83</v>
      </c>
    </row>
    <row r="59" spans="8:9" x14ac:dyDescent="0.25">
      <c r="H59" s="27"/>
      <c r="I59" s="24" t="s">
        <v>84</v>
      </c>
    </row>
    <row r="60" spans="8:9" x14ac:dyDescent="0.25">
      <c r="H60" s="27"/>
      <c r="I60" s="24" t="s">
        <v>85</v>
      </c>
    </row>
    <row r="61" spans="8:9" x14ac:dyDescent="0.25">
      <c r="H61" s="27"/>
      <c r="I61" s="24" t="s">
        <v>86</v>
      </c>
    </row>
    <row r="62" spans="8:9" x14ac:dyDescent="0.25">
      <c r="I62" s="25"/>
    </row>
    <row r="63" spans="8:9" x14ac:dyDescent="0.25">
      <c r="H63" s="27" t="s">
        <v>18</v>
      </c>
      <c r="I63" s="25" t="s">
        <v>105</v>
      </c>
    </row>
    <row r="64" spans="8:9" x14ac:dyDescent="0.25">
      <c r="H64" s="27"/>
      <c r="I64" s="25" t="b">
        <v>1</v>
      </c>
    </row>
    <row r="65" spans="8:9" x14ac:dyDescent="0.25">
      <c r="H65" s="20"/>
    </row>
    <row r="66" spans="8:9" x14ac:dyDescent="0.25">
      <c r="H66" s="27" t="s">
        <v>20</v>
      </c>
      <c r="I66" s="19" t="s">
        <v>87</v>
      </c>
    </row>
    <row r="67" spans="8:9" x14ac:dyDescent="0.25">
      <c r="H67" s="27"/>
      <c r="I67" t="s">
        <v>88</v>
      </c>
    </row>
    <row r="68" spans="8:9" x14ac:dyDescent="0.25">
      <c r="H68" s="27"/>
      <c r="I68" t="s">
        <v>89</v>
      </c>
    </row>
    <row r="69" spans="8:9" x14ac:dyDescent="0.25">
      <c r="H69" s="27"/>
      <c r="I69" t="s">
        <v>90</v>
      </c>
    </row>
    <row r="71" spans="8:9" x14ac:dyDescent="0.25">
      <c r="H71" s="27" t="s">
        <v>92</v>
      </c>
      <c r="I71" s="19" t="s">
        <v>91</v>
      </c>
    </row>
    <row r="72" spans="8:9" x14ac:dyDescent="0.25">
      <c r="H72" s="27"/>
      <c r="I72" t="s">
        <v>93</v>
      </c>
    </row>
    <row r="73" spans="8:9" x14ac:dyDescent="0.25">
      <c r="H73" s="27"/>
      <c r="I73" t="s">
        <v>94</v>
      </c>
    </row>
    <row r="75" spans="8:9" x14ac:dyDescent="0.25">
      <c r="H75" s="27" t="s">
        <v>96</v>
      </c>
      <c r="I75" t="s">
        <v>95</v>
      </c>
    </row>
    <row r="76" spans="8:9" x14ac:dyDescent="0.25">
      <c r="H76" s="27"/>
      <c r="I76" t="b">
        <v>1</v>
      </c>
    </row>
    <row r="78" spans="8:9" x14ac:dyDescent="0.25">
      <c r="H78" s="27" t="s">
        <v>98</v>
      </c>
      <c r="I78" s="19" t="s">
        <v>97</v>
      </c>
    </row>
    <row r="79" spans="8:9" x14ac:dyDescent="0.25">
      <c r="H79" s="27"/>
      <c r="I79" t="s">
        <v>102</v>
      </c>
    </row>
    <row r="80" spans="8:9" ht="16.5" customHeight="1" x14ac:dyDescent="0.25">
      <c r="H80" s="27"/>
      <c r="I80" t="s">
        <v>103</v>
      </c>
    </row>
    <row r="82" spans="8:9" x14ac:dyDescent="0.25">
      <c r="H82" s="27" t="s">
        <v>100</v>
      </c>
      <c r="I82" t="s">
        <v>99</v>
      </c>
    </row>
    <row r="83" spans="8:9" x14ac:dyDescent="0.25">
      <c r="H83" s="27"/>
      <c r="I83" t="b">
        <v>0</v>
      </c>
    </row>
    <row r="84" spans="8:9" ht="16.5" customHeight="1" x14ac:dyDescent="0.25"/>
    <row r="85" spans="8:9" x14ac:dyDescent="0.25">
      <c r="H85" s="27" t="s">
        <v>101</v>
      </c>
      <c r="I85" t="s">
        <v>104</v>
      </c>
    </row>
    <row r="86" spans="8:9" x14ac:dyDescent="0.25">
      <c r="H86" s="27"/>
      <c r="I86" t="b">
        <v>1</v>
      </c>
    </row>
  </sheetData>
  <mergeCells count="15">
    <mergeCell ref="H75:H76"/>
    <mergeCell ref="H78:H80"/>
    <mergeCell ref="H82:H83"/>
    <mergeCell ref="H85:H86"/>
    <mergeCell ref="B1:C1"/>
    <mergeCell ref="B32:C32"/>
    <mergeCell ref="D1:E1"/>
    <mergeCell ref="D32:E32"/>
    <mergeCell ref="H71:H73"/>
    <mergeCell ref="H63:H64"/>
    <mergeCell ref="H66:H69"/>
    <mergeCell ref="H43:H46"/>
    <mergeCell ref="H48:H51"/>
    <mergeCell ref="H53:H56"/>
    <mergeCell ref="H58:H61"/>
  </mergeCells>
  <pageMargins left="0.7" right="0.7" top="0.75" bottom="0.75" header="0.3" footer="0.3"/>
  <ignoredErrors>
    <ignoredError sqref="B7:C7" formulaRange="1"/>
    <ignoredError sqref="J3 J7:K7 J13 J19 J25:K25 J33 J37:K3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2022-05-18T01:09:44Z</dcterms:created>
  <dcterms:modified xsi:type="dcterms:W3CDTF">2022-06-17T03:27:33Z</dcterms:modified>
</cp:coreProperties>
</file>