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NAL\ADMINISTRACIÓN FINANCIERA\"/>
    </mc:Choice>
  </mc:AlternateContent>
  <xr:revisionPtr revIDLastSave="0" documentId="13_ncr:1_{AF817ACB-9A1C-4012-8BE6-C4D9DFB979DD}" xr6:coauthVersionLast="47" xr6:coauthVersionMax="47" xr10:uidLastSave="{00000000-0000-0000-0000-000000000000}"/>
  <bookViews>
    <workbookView xWindow="-120" yWindow="-120" windowWidth="29040" windowHeight="15840" xr2:uid="{4395D883-73BA-478B-85A6-20AF905AE88A}"/>
  </bookViews>
  <sheets>
    <sheet name="Mazda" sheetId="1" r:id="rId1"/>
    <sheet name="Mazda sensibilidad" sheetId="2" r:id="rId2"/>
  </sheets>
  <externalReferences>
    <externalReference r:id="rId3"/>
  </externalReferences>
  <definedNames>
    <definedName name="solver_adj" localSheetId="1" hidden="1">'Mazda sensibilidad'!#REF!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'Mazda sensibilidad'!$E$16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B27" i="2"/>
  <c r="D22" i="2"/>
  <c r="C22" i="2"/>
  <c r="B22" i="2"/>
  <c r="E5" i="2"/>
  <c r="E11" i="2" s="1"/>
  <c r="E14" i="2" s="1"/>
  <c r="E16" i="2" s="1"/>
  <c r="D5" i="2"/>
  <c r="D11" i="2" s="1"/>
  <c r="D14" i="2" s="1"/>
  <c r="D16" i="2" s="1"/>
  <c r="C5" i="2"/>
  <c r="C11" i="2" s="1"/>
  <c r="C14" i="2" s="1"/>
  <c r="C16" i="2" s="1"/>
  <c r="B5" i="2"/>
  <c r="B11" i="2" s="1"/>
  <c r="B14" i="2" s="1"/>
  <c r="B16" i="2" s="1"/>
  <c r="C98" i="1"/>
  <c r="D98" i="1" s="1"/>
  <c r="E98" i="1" s="1"/>
  <c r="C96" i="1"/>
  <c r="D96" i="1" s="1"/>
  <c r="E96" i="1" s="1"/>
  <c r="C94" i="1"/>
  <c r="D94" i="1" s="1"/>
  <c r="E94" i="1" s="1"/>
  <c r="B93" i="1"/>
  <c r="D92" i="1"/>
  <c r="E92" i="1" s="1"/>
  <c r="C92" i="1"/>
  <c r="C91" i="1"/>
  <c r="B91" i="1"/>
  <c r="B84" i="1"/>
  <c r="B86" i="1" s="1"/>
  <c r="B97" i="1" s="1"/>
  <c r="E81" i="1"/>
  <c r="E93" i="1" s="1"/>
  <c r="B81" i="1"/>
  <c r="B88" i="1" s="1"/>
  <c r="B95" i="1" s="1"/>
  <c r="E75" i="1"/>
  <c r="E91" i="1" s="1"/>
  <c r="D75" i="1"/>
  <c r="D81" i="1" s="1"/>
  <c r="C75" i="1"/>
  <c r="C81" i="1" s="1"/>
  <c r="B75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58" i="1"/>
  <c r="E50" i="1"/>
  <c r="D50" i="1"/>
  <c r="D58" i="1" s="1"/>
  <c r="C50" i="1"/>
  <c r="C58" i="1" s="1"/>
  <c r="B50" i="1"/>
  <c r="B58" i="1" s="1"/>
  <c r="E42" i="1"/>
  <c r="D42" i="1"/>
  <c r="E36" i="1"/>
  <c r="D36" i="1"/>
  <c r="C36" i="1"/>
  <c r="C42" i="1" s="1"/>
  <c r="B36" i="1"/>
  <c r="B42" i="1" s="1"/>
  <c r="E33" i="1"/>
  <c r="E43" i="1" s="1"/>
  <c r="B33" i="1"/>
  <c r="E28" i="1"/>
  <c r="D28" i="1"/>
  <c r="D33" i="1" s="1"/>
  <c r="D43" i="1" s="1"/>
  <c r="C28" i="1"/>
  <c r="C33" i="1" s="1"/>
  <c r="B28" i="1"/>
  <c r="E24" i="1"/>
  <c r="D24" i="1"/>
  <c r="C24" i="1"/>
  <c r="B24" i="1"/>
  <c r="E13" i="1"/>
  <c r="E25" i="1" s="1"/>
  <c r="D13" i="1"/>
  <c r="D25" i="1" s="1"/>
  <c r="E11" i="1"/>
  <c r="D11" i="1"/>
  <c r="C11" i="1"/>
  <c r="C13" i="1" s="1"/>
  <c r="C25" i="1" s="1"/>
  <c r="B11" i="1"/>
  <c r="B13" i="1" s="1"/>
  <c r="B25" i="1" s="1"/>
  <c r="D88" i="1" l="1"/>
  <c r="D95" i="1" s="1"/>
  <c r="D93" i="1"/>
  <c r="D84" i="1"/>
  <c r="D86" i="1" s="1"/>
  <c r="D97" i="1" s="1"/>
  <c r="C84" i="1"/>
  <c r="C86" i="1" s="1"/>
  <c r="C97" i="1" s="1"/>
  <c r="C93" i="1"/>
  <c r="C88" i="1"/>
  <c r="C95" i="1" s="1"/>
  <c r="C43" i="1"/>
  <c r="D57" i="1"/>
  <c r="D51" i="1"/>
  <c r="B43" i="1"/>
  <c r="E51" i="1"/>
  <c r="E57" i="1"/>
  <c r="D91" i="1"/>
  <c r="E84" i="1"/>
  <c r="E86" i="1" s="1"/>
  <c r="E97" i="1" s="1"/>
  <c r="E88" i="1"/>
  <c r="E95" i="1" s="1"/>
  <c r="E52" i="1" l="1"/>
  <c r="E56" i="1"/>
  <c r="D52" i="1"/>
  <c r="D56" i="1"/>
  <c r="B57" i="1"/>
  <c r="B51" i="1"/>
  <c r="C51" i="1"/>
  <c r="C57" i="1"/>
  <c r="B52" i="1" l="1"/>
  <c r="B56" i="1"/>
  <c r="C56" i="1"/>
  <c r="C52" i="1"/>
</calcChain>
</file>

<file path=xl/sharedStrings.xml><?xml version="1.0" encoding="utf-8"?>
<sst xmlns="http://schemas.openxmlformats.org/spreadsheetml/2006/main" count="109" uniqueCount="84">
  <si>
    <t>MAZDA DE COLOMBIA S.A.S</t>
  </si>
  <si>
    <t>Efectivo y equivalentes al efectivo</t>
  </si>
  <si>
    <t>Cuentas comerciales por cobrar y otras cuentas por cobrar corrientes</t>
  </si>
  <si>
    <t>Inventarios corrientes</t>
  </si>
  <si>
    <t>Activos por impuestos corrientes corriente</t>
  </si>
  <si>
    <t>Otros activos financieros corrientes</t>
  </si>
  <si>
    <t>Otros activos no financieros corrientes</t>
  </si>
  <si>
    <t>Activos corrientes distintos al efectivo pignorados</t>
  </si>
  <si>
    <t>Total activos corrientes</t>
  </si>
  <si>
    <t>Activos no corrientes mantenidos para la venta</t>
  </si>
  <si>
    <t>Activos corrientes totales</t>
  </si>
  <si>
    <t>Propiedad de inversión</t>
  </si>
  <si>
    <t>Propiedades planta y equipo</t>
  </si>
  <si>
    <t>Plusvalía</t>
  </si>
  <si>
    <t>Activos intangibles distintos de la plusvalía</t>
  </si>
  <si>
    <t>Cuentas comerciales por cobrar y otras cuentas por cobrar no corrientes</t>
  </si>
  <si>
    <t>Inventarios no corrientes</t>
  </si>
  <si>
    <t>Activos por impuestos diferidos</t>
  </si>
  <si>
    <t>Activos por impuestos corrientes no corriente</t>
  </si>
  <si>
    <t>Otros activos financieros no corrientes</t>
  </si>
  <si>
    <t>Otros activos no financieros no corrientes</t>
  </si>
  <si>
    <t>Total de activos no corrientes</t>
  </si>
  <si>
    <t>Total de activos</t>
  </si>
  <si>
    <t>Provisiones corrientes por beneficios a los empleados</t>
  </si>
  <si>
    <t>Otras provisiones corrientes</t>
  </si>
  <si>
    <t>Total provisiones corrientes</t>
  </si>
  <si>
    <t>Cuentas por pagar comerciales y otras cuentas por pagar</t>
  </si>
  <si>
    <t>Pasivos por impuestos corrientes corriente</t>
  </si>
  <si>
    <t>Otros pasivos financieros corrientes</t>
  </si>
  <si>
    <t>Otros pasivos no financieros corrientes</t>
  </si>
  <si>
    <t>Pasivos corrientes totales</t>
  </si>
  <si>
    <t>Provisiones no corrientes por beneficios a los empleados</t>
  </si>
  <si>
    <t>Otras provisiones no corrientes</t>
  </si>
  <si>
    <t>Total provisiones no corrientes</t>
  </si>
  <si>
    <t>Cuentas comerciales por pagar y otras cuentas por pagar no corrientes</t>
  </si>
  <si>
    <t>Pasivo por impuestos diferidos</t>
  </si>
  <si>
    <t>Pasivos por impuestos corrientes no corriente</t>
  </si>
  <si>
    <t>Otros pasivos financieros no corrientes</t>
  </si>
  <si>
    <t>Otros pasivos no financieros no corrientes</t>
  </si>
  <si>
    <t>Total de pasivos no corrientes</t>
  </si>
  <si>
    <t>Total pasivos</t>
  </si>
  <si>
    <t>Capital emitido</t>
  </si>
  <si>
    <t>Prima de emisión</t>
  </si>
  <si>
    <t>Otras participaciones en el patrimonio</t>
  </si>
  <si>
    <t>Superavit por revaluación</t>
  </si>
  <si>
    <t>Otras reservas</t>
  </si>
  <si>
    <t>Ganancias acumuladas</t>
  </si>
  <si>
    <t>Patrimonio total</t>
  </si>
  <si>
    <t>Total de patrimonio y pasivos</t>
  </si>
  <si>
    <t>Activos</t>
  </si>
  <si>
    <t>Pasivos</t>
  </si>
  <si>
    <t>Patrimonio</t>
  </si>
  <si>
    <t>( + ) Ajustes por gastos de depreciación y amortización</t>
  </si>
  <si>
    <t>Capital de trabajo</t>
  </si>
  <si>
    <t>Activos Fijos (AF)</t>
  </si>
  <si>
    <t>Deuda corto plazo</t>
  </si>
  <si>
    <t>Deuda largo plazo</t>
  </si>
  <si>
    <t>Ingresos operacionales</t>
  </si>
  <si>
    <t>Costo de ventas</t>
  </si>
  <si>
    <t>Utilidad bruta</t>
  </si>
  <si>
    <t>Otros ingresos</t>
  </si>
  <si>
    <t>Gastos de ventas</t>
  </si>
  <si>
    <t>Gastos de administración</t>
  </si>
  <si>
    <t>Otros gastos</t>
  </si>
  <si>
    <t>Otras ganancias (pérdidas)</t>
  </si>
  <si>
    <t>Utilidad operacional</t>
  </si>
  <si>
    <t>Ingresos financieros</t>
  </si>
  <si>
    <t>Costos financieros</t>
  </si>
  <si>
    <t>Utilidad antes de impuestos</t>
  </si>
  <si>
    <t>Ingreso (gasto) por impuestos</t>
  </si>
  <si>
    <t>Utilidad neta</t>
  </si>
  <si>
    <t>EBITDA</t>
  </si>
  <si>
    <t>Margen Bruto</t>
  </si>
  <si>
    <t>Margen Bruto industria</t>
  </si>
  <si>
    <t>Margen Operacional</t>
  </si>
  <si>
    <t>Margen Operacional industria</t>
  </si>
  <si>
    <t>Margen EBITDA</t>
  </si>
  <si>
    <t>Margen EBITDA industria</t>
  </si>
  <si>
    <t>Margen Neto</t>
  </si>
  <si>
    <t>Margen Neto industria</t>
  </si>
  <si>
    <t>Valores iniciales</t>
  </si>
  <si>
    <t>Si EBIT = 0</t>
  </si>
  <si>
    <t>% cambio</t>
  </si>
  <si>
    <t>Si UN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</si>
</sst>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_(* #,##0.00_);_(* \(#,##0.00\);_(* &quot;-&quot;??_);_(@_)"/>
    <numFmt numFmtId="165" formatCode="_(* #,##0_);_(* \(#,##0\);_(* &quot;-&quot;??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2"/>
      <name val="Franklin Gothic Book"/>
      <family val="2"/>
    </font>
    <font>
      <b/>
      <sz val="12"/>
      <name val="Franklin Gothic Book"/>
      <family val="2"/>
    </font>
    <font>
      <sz val="12"/>
      <color theme="9" tint="-0.499984740745262"/>
      <name val="Franklin Gothic Book"/>
      <family val="2"/>
    </font>
    <font>
      <b/>
      <sz val="12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165" fontId="3" fillId="0" borderId="0" xfId="2" applyNumberFormat="1" applyFont="1" applyBorder="1" applyAlignment="1">
      <alignment vertical="center"/>
    </xf>
    <xf numFmtId="165" fontId="4" fillId="0" borderId="1" xfId="2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6" fontId="5" fillId="2" borderId="1" xfId="0" applyNumberFormat="1" applyFont="1" applyFill="1" applyBorder="1" applyAlignment="1">
      <alignment horizontal="center" vertical="center"/>
    </xf>
    <xf numFmtId="6" fontId="6" fillId="0" borderId="2" xfId="0" applyNumberFormat="1" applyFont="1" applyBorder="1" applyAlignment="1">
      <alignment horizontal="center" vertical="center"/>
    </xf>
    <xf numFmtId="165" fontId="4" fillId="0" borderId="0" xfId="2" applyNumberFormat="1" applyFont="1" applyBorder="1" applyAlignment="1">
      <alignment vertical="center"/>
    </xf>
    <xf numFmtId="165" fontId="4" fillId="0" borderId="1" xfId="2" applyNumberFormat="1" applyFont="1" applyBorder="1" applyAlignment="1">
      <alignment vertical="center"/>
    </xf>
    <xf numFmtId="6" fontId="6" fillId="0" borderId="0" xfId="0" applyNumberFormat="1" applyFont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vertical="center"/>
    </xf>
    <xf numFmtId="165" fontId="3" fillId="0" borderId="0" xfId="2" applyNumberFormat="1" applyFont="1" applyBorder="1" applyAlignment="1">
      <alignment horizontal="right" vertical="center"/>
    </xf>
    <xf numFmtId="166" fontId="5" fillId="2" borderId="1" xfId="1" applyNumberFormat="1" applyFont="1" applyFill="1" applyBorder="1" applyAlignment="1">
      <alignment horizontal="center" vertical="center"/>
    </xf>
    <xf numFmtId="165" fontId="3" fillId="0" borderId="0" xfId="2" applyNumberFormat="1" applyFont="1" applyFill="1" applyBorder="1" applyAlignment="1">
      <alignment horizontal="right" vertical="center"/>
    </xf>
  </cellXfs>
  <cellStyles count="3">
    <cellStyle name="Comma 28" xfId="2" xr:uid="{734F0F4D-AC95-493D-8F72-073451F2C683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Mazda!$A$56</c:f>
              <c:strCache>
                <c:ptCount val="1"/>
                <c:pt idx="0">
                  <c:v> Activos </c:v>
                </c:pt>
              </c:strCache>
            </c:strRef>
          </c:tx>
          <c:spPr>
            <a:solidFill>
              <a:srgbClr val="D5D5D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Mazda!$B$55:$E$55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Mazda!$B$56:$E$56</c:f>
              <c:numCache>
                <c:formatCode>"$"#,##0_);[Red]\("$"#,##0\)</c:formatCode>
                <c:ptCount val="4"/>
                <c:pt idx="0">
                  <c:v>304486890</c:v>
                </c:pt>
                <c:pt idx="1">
                  <c:v>275777320</c:v>
                </c:pt>
                <c:pt idx="2">
                  <c:v>321712481</c:v>
                </c:pt>
                <c:pt idx="3">
                  <c:v>355145322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C-4EA2-8BE0-4BF2B89CFC72}"/>
            </c:ext>
          </c:extLst>
        </c:ser>
        <c:ser>
          <c:idx val="1"/>
          <c:order val="1"/>
          <c:tx>
            <c:strRef>
              <c:f>Mazda!$A$57</c:f>
              <c:strCache>
                <c:ptCount val="1"/>
                <c:pt idx="0">
                  <c:v> Pasivos </c:v>
                </c:pt>
              </c:strCache>
            </c:strRef>
          </c:tx>
          <c:spPr>
            <a:solidFill>
              <a:srgbClr val="BFD8D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Mazda!$B$55:$E$55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Mazda!$B$57:$E$57</c:f>
              <c:numCache>
                <c:formatCode>"$"#,##0_);[Red]\("$"#,##0\)</c:formatCode>
                <c:ptCount val="4"/>
                <c:pt idx="0">
                  <c:v>194132705</c:v>
                </c:pt>
                <c:pt idx="1">
                  <c:v>132029154</c:v>
                </c:pt>
                <c:pt idx="2">
                  <c:v>142961852</c:v>
                </c:pt>
                <c:pt idx="3">
                  <c:v>142506663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C-4EA2-8BE0-4BF2B89CFC72}"/>
            </c:ext>
          </c:extLst>
        </c:ser>
        <c:ser>
          <c:idx val="2"/>
          <c:order val="2"/>
          <c:tx>
            <c:strRef>
              <c:f>Mazda!$A$58</c:f>
              <c:strCache>
                <c:ptCount val="1"/>
                <c:pt idx="0">
                  <c:v> Patrimonio </c:v>
                </c:pt>
              </c:strCache>
            </c:strRef>
          </c:tx>
          <c:spPr>
            <a:solidFill>
              <a:srgbClr val="D7CEC7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Mazda!$B$55:$E$55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Mazda!$B$58:$E$58</c:f>
              <c:numCache>
                <c:formatCode>"$"#,##0_);[Red]\("$"#,##0\)</c:formatCode>
                <c:ptCount val="4"/>
                <c:pt idx="0">
                  <c:v>110354185</c:v>
                </c:pt>
                <c:pt idx="1">
                  <c:v>143748166</c:v>
                </c:pt>
                <c:pt idx="2">
                  <c:v>178750629</c:v>
                </c:pt>
                <c:pt idx="3">
                  <c:v>212638659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4C-4EA2-8BE0-4BF2B89C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2740511"/>
        <c:axId val="1942741343"/>
      </c:barChart>
      <c:catAx>
        <c:axId val="194274051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2741343"/>
        <c:crosses val="autoZero"/>
        <c:auto val="1"/>
        <c:lblAlgn val="ctr"/>
        <c:lblOffset val="100"/>
        <c:noMultiLvlLbl val="0"/>
      </c:catAx>
      <c:valAx>
        <c:axId val="1942741343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9427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Mazda!$A$65</c:f>
              <c:strCache>
                <c:ptCount val="1"/>
                <c:pt idx="0">
                  <c:v> Capital de trabajo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Mazda!$B$64:$E$64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Mazda!$B$65:$E$65</c:f>
              <c:numCache>
                <c:formatCode>"$"#,##0_);[Red]\("$"#,##0\)</c:formatCode>
                <c:ptCount val="4"/>
                <c:pt idx="0">
                  <c:v>170574983</c:v>
                </c:pt>
                <c:pt idx="1">
                  <c:v>138222580</c:v>
                </c:pt>
                <c:pt idx="2">
                  <c:v>171735411</c:v>
                </c:pt>
                <c:pt idx="3">
                  <c:v>208205217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6-4CFE-9FB3-657EB2734B46}"/>
            </c:ext>
          </c:extLst>
        </c:ser>
        <c:ser>
          <c:idx val="1"/>
          <c:order val="1"/>
          <c:tx>
            <c:strRef>
              <c:f>Mazda!$A$66</c:f>
              <c:strCache>
                <c:ptCount val="1"/>
                <c:pt idx="0">
                  <c:v> Activos Fijos (AF)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  <a:effectLst/>
          </c:spPr>
          <c:invertIfNegative val="0"/>
          <c:cat>
            <c:numRef>
              <c:f>Mazda!$B$64:$E$64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Mazda!$B$66:$E$66</c:f>
              <c:numCache>
                <c:formatCode>"$"#,##0_);[Red]\("$"#,##0\)</c:formatCode>
                <c:ptCount val="4"/>
                <c:pt idx="0">
                  <c:v>1599466</c:v>
                </c:pt>
                <c:pt idx="1">
                  <c:v>2033015</c:v>
                </c:pt>
                <c:pt idx="2">
                  <c:v>16499983</c:v>
                </c:pt>
                <c:pt idx="3">
                  <c:v>15362598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6-4CFE-9FB3-657EB2734B46}"/>
            </c:ext>
          </c:extLst>
        </c:ser>
        <c:ser>
          <c:idx val="2"/>
          <c:order val="2"/>
          <c:tx>
            <c:strRef>
              <c:f>Mazda!$A$67</c:f>
              <c:strCache>
                <c:ptCount val="1"/>
                <c:pt idx="0">
                  <c:v> Deuda corto plazo 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numRef>
              <c:f>Mazda!$B$64:$E$64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Mazda!$B$67:$E$67</c:f>
              <c:numCache>
                <c:formatCode>"$"#,##0_);[Red]\("$"#,##0\)</c:formatCode>
                <c:ptCount val="4"/>
                <c:pt idx="0">
                  <c:v>69033092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6-4CFE-9FB3-657EB2734B46}"/>
            </c:ext>
          </c:extLst>
        </c:ser>
        <c:ser>
          <c:idx val="3"/>
          <c:order val="3"/>
          <c:tx>
            <c:strRef>
              <c:f>Mazda!$A$68</c:f>
              <c:strCache>
                <c:ptCount val="1"/>
                <c:pt idx="0">
                  <c:v> Deuda largo plazo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Mazda!$B$64:$E$64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Mazda!$B$68:$E$68</c:f>
              <c:numCache>
                <c:formatCode>"$"#,##0_);[Red]\("$"#,##0\)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6-4CFE-9FB3-657EB273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0494527"/>
        <c:axId val="500491615"/>
      </c:barChart>
      <c:catAx>
        <c:axId val="5004945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0491615"/>
        <c:crosses val="autoZero"/>
        <c:auto val="1"/>
        <c:lblAlgn val="ctr"/>
        <c:lblOffset val="100"/>
        <c:noMultiLvlLbl val="0"/>
      </c:catAx>
      <c:valAx>
        <c:axId val="50049161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049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Mazda!$A$75</c:f>
              <c:strCache>
                <c:ptCount val="1"/>
                <c:pt idx="0">
                  <c:v> Utilidad bruta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Mazda!$B$75:$E$75</c:f>
              <c:numCache>
                <c:formatCode>"$"#,##0_);[Red]\("$"#,##0\)</c:formatCode>
                <c:ptCount val="4"/>
                <c:pt idx="0">
                  <c:v>116288973</c:v>
                </c:pt>
                <c:pt idx="1">
                  <c:v>112829345</c:v>
                </c:pt>
                <c:pt idx="2">
                  <c:v>104160954</c:v>
                </c:pt>
                <c:pt idx="3">
                  <c:v>85410473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D72-99DD-6317D7D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814559"/>
        <c:axId val="506811231"/>
      </c:barChart>
      <c:lineChart>
        <c:grouping val="standard"/>
        <c:varyColors val="0"/>
        <c:ser>
          <c:idx val="0"/>
          <c:order val="0"/>
          <c:tx>
            <c:strRef>
              <c:f>Mazda!$A$73</c:f>
              <c:strCache>
                <c:ptCount val="1"/>
                <c:pt idx="0">
                  <c:v> Ingresos operacionales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Mazda!$B$73:$E$73</c:f>
              <c:numCache>
                <c:formatCode>"$"#,##0_);[Red]\("$"#,##0\)</c:formatCode>
                <c:ptCount val="4"/>
                <c:pt idx="0">
                  <c:v>1042311189</c:v>
                </c:pt>
                <c:pt idx="1">
                  <c:v>1183375612</c:v>
                </c:pt>
                <c:pt idx="2">
                  <c:v>1187741160</c:v>
                </c:pt>
                <c:pt idx="3">
                  <c:v>1012561549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C-4D72-99DD-6317D7D63375}"/>
            </c:ext>
          </c:extLst>
        </c:ser>
        <c:ser>
          <c:idx val="1"/>
          <c:order val="1"/>
          <c:tx>
            <c:strRef>
              <c:f>Mazda!$A$74</c:f>
              <c:strCache>
                <c:ptCount val="1"/>
                <c:pt idx="0">
                  <c:v> Costo de ventas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Mazda!$B$74:$E$74</c:f>
              <c:numCache>
                <c:formatCode>"$"#,##0_);[Red]\("$"#,##0\)</c:formatCode>
                <c:ptCount val="4"/>
                <c:pt idx="0">
                  <c:v>926022216</c:v>
                </c:pt>
                <c:pt idx="1">
                  <c:v>1070546267</c:v>
                </c:pt>
                <c:pt idx="2">
                  <c:v>1083580206</c:v>
                </c:pt>
                <c:pt idx="3">
                  <c:v>927151076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C-4D72-99DD-6317D7D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14559"/>
        <c:axId val="506811231"/>
      </c:lineChart>
      <c:lineChart>
        <c:grouping val="standard"/>
        <c:varyColors val="0"/>
        <c:ser>
          <c:idx val="4"/>
          <c:order val="4"/>
          <c:tx>
            <c:strRef>
              <c:f>Mazda!$A$92</c:f>
              <c:strCache>
                <c:ptCount val="1"/>
                <c:pt idx="0">
                  <c:v> Margen Bruto industria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CC-4D72-99DD-6317D7D63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Mazda!$B$92:$E$92</c:f>
              <c:numCache>
                <c:formatCode>0%</c:formatCode>
                <c:ptCount val="4"/>
                <c:pt idx="0">
                  <c:v>0.18899403078041899</c:v>
                </c:pt>
                <c:pt idx="1">
                  <c:v>0.18899403078041899</c:v>
                </c:pt>
                <c:pt idx="2">
                  <c:v>0.18899403078041899</c:v>
                </c:pt>
                <c:pt idx="3">
                  <c:v>0.18899403078041899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CC-4D72-99DD-6317D7D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81631"/>
        <c:axId val="471594527"/>
      </c:lineChart>
      <c:scatterChart>
        <c:scatterStyle val="lineMarker"/>
        <c:varyColors val="0"/>
        <c:ser>
          <c:idx val="3"/>
          <c:order val="3"/>
          <c:tx>
            <c:strRef>
              <c:f>Mazda!$A$91</c:f>
              <c:strCache>
                <c:ptCount val="1"/>
                <c:pt idx="0">
                  <c:v> Margen Bruto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Mazda!$B$91:$E$91</c:f>
              <c:numCache>
                <c:formatCode>0%</c:formatCode>
                <c:ptCount val="4"/>
                <c:pt idx="0">
                  <c:v>0.11156838209860184</c:v>
                </c:pt>
                <c:pt idx="1">
                  <c:v>9.5345335712394244E-2</c:v>
                </c:pt>
                <c:pt idx="2">
                  <c:v>8.7696677952964097E-2</c:v>
                </c:pt>
                <c:pt idx="3">
                  <c:v>8.4350895098032203E-2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CC-4D72-99DD-6317D7D6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1631"/>
        <c:axId val="471594527"/>
      </c:scatterChart>
      <c:catAx>
        <c:axId val="5068145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811231"/>
        <c:crosses val="autoZero"/>
        <c:auto val="1"/>
        <c:lblAlgn val="ctr"/>
        <c:lblOffset val="100"/>
        <c:noMultiLvlLbl val="0"/>
      </c:catAx>
      <c:valAx>
        <c:axId val="506811231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814559"/>
        <c:crosses val="autoZero"/>
        <c:crossBetween val="between"/>
      </c:valAx>
      <c:valAx>
        <c:axId val="471594527"/>
        <c:scaling>
          <c:orientation val="minMax"/>
          <c:max val="0.4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471581631"/>
        <c:crosses val="max"/>
        <c:crossBetween val="between"/>
      </c:valAx>
      <c:catAx>
        <c:axId val="47158163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71594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Mazda!$A$91</c:f>
              <c:strCache>
                <c:ptCount val="1"/>
                <c:pt idx="0">
                  <c:v> Margen Bruto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Mazda!$B$91:$E$91</c:f>
              <c:numCache>
                <c:formatCode>0%</c:formatCode>
                <c:ptCount val="4"/>
                <c:pt idx="0">
                  <c:v>0.11156838209860184</c:v>
                </c:pt>
                <c:pt idx="1">
                  <c:v>9.5345335712394244E-2</c:v>
                </c:pt>
                <c:pt idx="2">
                  <c:v>8.7696677952964097E-2</c:v>
                </c:pt>
                <c:pt idx="3">
                  <c:v>8.4350895098032203E-2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5-453F-A745-ECB3BFD5F009}"/>
            </c:ext>
          </c:extLst>
        </c:ser>
        <c:ser>
          <c:idx val="1"/>
          <c:order val="1"/>
          <c:tx>
            <c:strRef>
              <c:f>Mazda!$A$92</c:f>
              <c:strCache>
                <c:ptCount val="1"/>
                <c:pt idx="0">
                  <c:v> Margen Bruto industria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25-453F-A745-ECB3BFD5F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Mazda!$B$92:$E$92</c:f>
              <c:numCache>
                <c:formatCode>0%</c:formatCode>
                <c:ptCount val="4"/>
                <c:pt idx="0">
                  <c:v>0.18899403078041899</c:v>
                </c:pt>
                <c:pt idx="1">
                  <c:v>0.18899403078041899</c:v>
                </c:pt>
                <c:pt idx="2">
                  <c:v>0.18899403078041899</c:v>
                </c:pt>
                <c:pt idx="3">
                  <c:v>0.18899403078041899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5-453F-A745-ECB3BFD5F009}"/>
            </c:ext>
          </c:extLst>
        </c:ser>
        <c:ser>
          <c:idx val="2"/>
          <c:order val="2"/>
          <c:tx>
            <c:strRef>
              <c:f>Mazda!$A$93</c:f>
              <c:strCache>
                <c:ptCount val="1"/>
                <c:pt idx="0">
                  <c:v> Margen Operacional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Mazda!$B$93:$E$93</c:f>
              <c:numCache>
                <c:formatCode>0%</c:formatCode>
                <c:ptCount val="4"/>
                <c:pt idx="0">
                  <c:v>6.4805812038538899E-2</c:v>
                </c:pt>
                <c:pt idx="1">
                  <c:v>5.2181101565577981E-2</c:v>
                </c:pt>
                <c:pt idx="2">
                  <c:v>4.695608847974924E-2</c:v>
                </c:pt>
                <c:pt idx="3">
                  <c:v>4.7121332078154984E-2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5-453F-A745-ECB3BFD5F009}"/>
            </c:ext>
          </c:extLst>
        </c:ser>
        <c:ser>
          <c:idx val="3"/>
          <c:order val="3"/>
          <c:tx>
            <c:strRef>
              <c:f>Mazda!$A$94</c:f>
              <c:strCache>
                <c:ptCount val="1"/>
                <c:pt idx="0">
                  <c:v> Margen Operacional industria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25-453F-A745-ECB3BFD5F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Mazda!$B$94:$E$94</c:f>
              <c:numCache>
                <c:formatCode>0%</c:formatCode>
                <c:ptCount val="4"/>
                <c:pt idx="0">
                  <c:v>2.8977020135460652E-2</c:v>
                </c:pt>
                <c:pt idx="1">
                  <c:v>2.8977020135460652E-2</c:v>
                </c:pt>
                <c:pt idx="2">
                  <c:v>2.8977020135460652E-2</c:v>
                </c:pt>
                <c:pt idx="3">
                  <c:v>2.8977020135460652E-2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25-453F-A745-ECB3BFD5F009}"/>
            </c:ext>
          </c:extLst>
        </c:ser>
        <c:ser>
          <c:idx val="4"/>
          <c:order val="4"/>
          <c:tx>
            <c:strRef>
              <c:f>Mazda!$A$95</c:f>
              <c:strCache>
                <c:ptCount val="1"/>
                <c:pt idx="0">
                  <c:v> Margen EBITDA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Mazda!$B$95:$E$95</c:f>
              <c:numCache>
                <c:formatCode>0%</c:formatCode>
                <c:ptCount val="4"/>
                <c:pt idx="0">
                  <c:v>6.521782335006672E-2</c:v>
                </c:pt>
                <c:pt idx="1">
                  <c:v>5.2559668603344517E-2</c:v>
                </c:pt>
                <c:pt idx="2">
                  <c:v>4.8987550452490841E-2</c:v>
                </c:pt>
                <c:pt idx="3">
                  <c:v>4.9348147823061371E-2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25-453F-A745-ECB3BFD5F009}"/>
            </c:ext>
          </c:extLst>
        </c:ser>
        <c:ser>
          <c:idx val="5"/>
          <c:order val="5"/>
          <c:tx>
            <c:strRef>
              <c:f>Mazda!$A$96</c:f>
              <c:strCache>
                <c:ptCount val="1"/>
                <c:pt idx="0">
                  <c:v> Margen EBITDA industria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25-453F-A745-ECB3BFD5F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Mazda!$B$90:$E$90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Mazda!$B$96:$E$96</c:f>
              <c:numCache>
                <c:formatCode>0%</c:formatCode>
                <c:ptCount val="4"/>
                <c:pt idx="0">
                  <c:v>4.126181506724997E-2</c:v>
                </c:pt>
                <c:pt idx="1">
                  <c:v>4.126181506724997E-2</c:v>
                </c:pt>
                <c:pt idx="2">
                  <c:v>4.126181506724997E-2</c:v>
                </c:pt>
                <c:pt idx="3">
                  <c:v>4.126181506724997E-2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25-453F-A745-ECB3BFD5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044063"/>
        <c:axId val="687054879"/>
      </c:lineChart>
      <c:catAx>
        <c:axId val="6870440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87054879"/>
        <c:crosses val="autoZero"/>
        <c:auto val="1"/>
        <c:lblAlgn val="ctr"/>
        <c:lblOffset val="100"/>
        <c:noMultiLvlLbl val="0"/>
      </c:catAx>
      <c:valAx>
        <c:axId val="687054879"/>
        <c:scaling>
          <c:orientation val="minMax"/>
          <c:max val="0.19000000000000003"/>
          <c:min val="2.0000000000000004E-2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6870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strRef>
              <c:f>Mazda!$A$77</c:f>
              <c:strCache>
                <c:ptCount val="1"/>
                <c:pt idx="0">
                  <c:v> Gastos de ventas 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Mazda!$B$77:$E$77</c:f>
              <c:numCache>
                <c:formatCode>"$"#,##0_);[Red]\("$"#,##0\)</c:formatCode>
                <c:ptCount val="4"/>
                <c:pt idx="0">
                  <c:v>34124041</c:v>
                </c:pt>
                <c:pt idx="1">
                  <c:v>33488545</c:v>
                </c:pt>
                <c:pt idx="2">
                  <c:v>32299161</c:v>
                </c:pt>
                <c:pt idx="3">
                  <c:v>23860740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B-4174-957B-7E1C253CB29A}"/>
            </c:ext>
          </c:extLst>
        </c:ser>
        <c:ser>
          <c:idx val="5"/>
          <c:order val="1"/>
          <c:tx>
            <c:strRef>
              <c:f>Mazda!$A$78</c:f>
              <c:strCache>
                <c:ptCount val="1"/>
                <c:pt idx="0">
                  <c:v> Gastos de administración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Mazda!$B$78:$E$78</c:f>
              <c:numCache>
                <c:formatCode>"$"#,##0_);[Red]\("$"#,##0\)</c:formatCode>
                <c:ptCount val="4"/>
                <c:pt idx="0">
                  <c:v>14979575</c:v>
                </c:pt>
                <c:pt idx="1">
                  <c:v>17680812</c:v>
                </c:pt>
                <c:pt idx="2">
                  <c:v>16256514</c:v>
                </c:pt>
                <c:pt idx="3">
                  <c:v>14146697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B-4174-957B-7E1C253CB29A}"/>
            </c:ext>
          </c:extLst>
        </c:ser>
        <c:ser>
          <c:idx val="9"/>
          <c:order val="2"/>
          <c:tx>
            <c:strRef>
              <c:f>Mazda!$A$82</c:f>
              <c:strCache>
                <c:ptCount val="1"/>
                <c:pt idx="0">
                  <c:v> Ingresos financieros 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Mazda!$B$82:$E$82</c:f>
              <c:numCache>
                <c:formatCode>"$"#,##0_);[Red]\("$"#,##0\)</c:formatCode>
                <c:ptCount val="4"/>
                <c:pt idx="0">
                  <c:v>10585693</c:v>
                </c:pt>
                <c:pt idx="1">
                  <c:v>17528820</c:v>
                </c:pt>
                <c:pt idx="2">
                  <c:v>21545547</c:v>
                </c:pt>
                <c:pt idx="3">
                  <c:v>31212038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B-4174-957B-7E1C253CB29A}"/>
            </c:ext>
          </c:extLst>
        </c:ser>
        <c:ser>
          <c:idx val="10"/>
          <c:order val="3"/>
          <c:tx>
            <c:strRef>
              <c:f>Mazda!$A$83</c:f>
              <c:strCache>
                <c:ptCount val="1"/>
                <c:pt idx="0">
                  <c:v> Costos financieros 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Mazda!$B$83:$E$83</c:f>
              <c:numCache>
                <c:formatCode>"$"#,##0_);[Red]\("$"#,##0\)</c:formatCode>
                <c:ptCount val="4"/>
                <c:pt idx="0">
                  <c:v>20033004</c:v>
                </c:pt>
                <c:pt idx="1">
                  <c:v>25597800</c:v>
                </c:pt>
                <c:pt idx="2">
                  <c:v>26947947</c:v>
                </c:pt>
                <c:pt idx="3">
                  <c:v>30987417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B-4174-957B-7E1C253CB29A}"/>
            </c:ext>
          </c:extLst>
        </c:ser>
        <c:ser>
          <c:idx val="12"/>
          <c:order val="4"/>
          <c:tx>
            <c:strRef>
              <c:f>Mazda!$A$85</c:f>
              <c:strCache>
                <c:ptCount val="1"/>
                <c:pt idx="0">
                  <c:v> Ingreso (gasto) por impuestos 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Mazda!$B$85:$E$85</c:f>
              <c:numCache>
                <c:formatCode>"$"#,##0_);[Red]\("$"#,##0\)</c:formatCode>
                <c:ptCount val="4"/>
                <c:pt idx="0">
                  <c:v>23973404</c:v>
                </c:pt>
                <c:pt idx="1">
                  <c:v>20286882</c:v>
                </c:pt>
                <c:pt idx="2">
                  <c:v>15366816</c:v>
                </c:pt>
                <c:pt idx="3">
                  <c:v>14049840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B-4174-957B-7E1C253C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889855"/>
        <c:axId val="2043884863"/>
      </c:lineChart>
      <c:catAx>
        <c:axId val="20438898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43884863"/>
        <c:crosses val="autoZero"/>
        <c:auto val="1"/>
        <c:lblAlgn val="ctr"/>
        <c:lblOffset val="100"/>
        <c:noMultiLvlLbl val="0"/>
      </c:catAx>
      <c:valAx>
        <c:axId val="2043884863"/>
        <c:scaling>
          <c:orientation val="minMax"/>
          <c:max val="36000000"/>
          <c:min val="100000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2043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Mazda!$A$81</c:f>
              <c:strCache>
                <c:ptCount val="1"/>
                <c:pt idx="0">
                  <c:v> Utilidad operacional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Mazda!$B$81:$E$81</c:f>
              <c:numCache>
                <c:formatCode>"$"#,##0_);[Red]\("$"#,##0\)</c:formatCode>
                <c:ptCount val="4"/>
                <c:pt idx="0">
                  <c:v>67547823</c:v>
                </c:pt>
                <c:pt idx="1">
                  <c:v>61749843</c:v>
                </c:pt>
                <c:pt idx="2">
                  <c:v>55771679</c:v>
                </c:pt>
                <c:pt idx="3">
                  <c:v>47713249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0-4C54-8EE8-AD7AB2F2FEF7}"/>
            </c:ext>
          </c:extLst>
        </c:ser>
        <c:ser>
          <c:idx val="9"/>
          <c:order val="1"/>
          <c:tx>
            <c:strRef>
              <c:f>Mazda!$A$82</c:f>
              <c:strCache>
                <c:ptCount val="1"/>
                <c:pt idx="0">
                  <c:v> Ingresos financieros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Mazda!$B$82:$E$82</c:f>
              <c:numCache>
                <c:formatCode>"$"#,##0_);[Red]\("$"#,##0\)</c:formatCode>
                <c:ptCount val="4"/>
                <c:pt idx="0">
                  <c:v>10585693</c:v>
                </c:pt>
                <c:pt idx="1">
                  <c:v>17528820</c:v>
                </c:pt>
                <c:pt idx="2">
                  <c:v>21545547</c:v>
                </c:pt>
                <c:pt idx="3">
                  <c:v>31212038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0-4C54-8EE8-AD7AB2F2FEF7}"/>
            </c:ext>
          </c:extLst>
        </c:ser>
        <c:ser>
          <c:idx val="10"/>
          <c:order val="2"/>
          <c:tx>
            <c:strRef>
              <c:f>Mazda!$A$83</c:f>
              <c:strCache>
                <c:ptCount val="1"/>
                <c:pt idx="0">
                  <c:v> Costos financieros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Mazda!$B$83:$E$83</c:f>
              <c:numCache>
                <c:formatCode>"$"#,##0_);[Red]\("$"#,##0\)</c:formatCode>
                <c:ptCount val="4"/>
                <c:pt idx="0">
                  <c:v>20033004</c:v>
                </c:pt>
                <c:pt idx="1">
                  <c:v>25597800</c:v>
                </c:pt>
                <c:pt idx="2">
                  <c:v>26947947</c:v>
                </c:pt>
                <c:pt idx="3">
                  <c:v>30987417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80-4C54-8EE8-AD7AB2F2FEF7}"/>
            </c:ext>
          </c:extLst>
        </c:ser>
        <c:ser>
          <c:idx val="12"/>
          <c:order val="3"/>
          <c:tx>
            <c:strRef>
              <c:f>Mazda!$A$85</c:f>
              <c:strCache>
                <c:ptCount val="1"/>
                <c:pt idx="0">
                  <c:v> Ingreso (gasto) por impuestos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Mazda!$B$85:$E$85</c:f>
              <c:numCache>
                <c:formatCode>"$"#,##0_);[Red]\("$"#,##0\)</c:formatCode>
                <c:ptCount val="4"/>
                <c:pt idx="0">
                  <c:v>23973404</c:v>
                </c:pt>
                <c:pt idx="1">
                  <c:v>20286882</c:v>
                </c:pt>
                <c:pt idx="2">
                  <c:v>15366816</c:v>
                </c:pt>
                <c:pt idx="3">
                  <c:v>14049840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80-4C54-8EE8-AD7AB2F2FEF7}"/>
            </c:ext>
          </c:extLst>
        </c:ser>
        <c:ser>
          <c:idx val="13"/>
          <c:order val="4"/>
          <c:tx>
            <c:strRef>
              <c:f>Mazda!$A$86</c:f>
              <c:strCache>
                <c:ptCount val="1"/>
                <c:pt idx="0">
                  <c:v> Utilidad neta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Mazda!$B$72:$E$72</c:f>
              <c:numCache>
                <c:formatCode>0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Mazda!$B$86:$E$86</c:f>
              <c:numCache>
                <c:formatCode>"$"#,##0_);[Red]\("$"#,##0\)</c:formatCode>
                <c:ptCount val="4"/>
                <c:pt idx="0">
                  <c:v>34127108</c:v>
                </c:pt>
                <c:pt idx="1">
                  <c:v>33393981</c:v>
                </c:pt>
                <c:pt idx="2">
                  <c:v>35002463</c:v>
                </c:pt>
                <c:pt idx="3">
                  <c:v>33888030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80-4C54-8EE8-AD7AB2F2F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6815807"/>
        <c:axId val="506790015"/>
      </c:barChart>
      <c:catAx>
        <c:axId val="5068158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790015"/>
        <c:crosses val="autoZero"/>
        <c:auto val="1"/>
        <c:lblAlgn val="ctr"/>
        <c:lblOffset val="100"/>
        <c:noMultiLvlLbl val="0"/>
      </c:catAx>
      <c:valAx>
        <c:axId val="506790015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50681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53</xdr:row>
      <xdr:rowOff>90487</xdr:rowOff>
    </xdr:from>
    <xdr:to>
      <xdr:col>14</xdr:col>
      <xdr:colOff>638175</xdr:colOff>
      <xdr:row>69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0B6FB3-DC9E-46E0-878A-DE3908E8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70</xdr:row>
      <xdr:rowOff>109536</xdr:rowOff>
    </xdr:from>
    <xdr:to>
      <xdr:col>14</xdr:col>
      <xdr:colOff>123824</xdr:colOff>
      <xdr:row>87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0CE73E-7826-4304-B3B2-8BBD68F51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88</xdr:row>
      <xdr:rowOff>19050</xdr:rowOff>
    </xdr:from>
    <xdr:to>
      <xdr:col>15</xdr:col>
      <xdr:colOff>514349</xdr:colOff>
      <xdr:row>112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CCFA88-E817-48D3-A8AD-E71475F6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113</xdr:row>
      <xdr:rowOff>119061</xdr:rowOff>
    </xdr:from>
    <xdr:to>
      <xdr:col>13</xdr:col>
      <xdr:colOff>171450</xdr:colOff>
      <xdr:row>148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1486D2-CA9E-4D60-935B-30D3EB43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542925</xdr:colOff>
      <xdr:row>113</xdr:row>
      <xdr:rowOff>119062</xdr:rowOff>
    </xdr:from>
    <xdr:to>
      <xdr:col>20</xdr:col>
      <xdr:colOff>542925</xdr:colOff>
      <xdr:row>139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283D897-93FA-47D6-8870-59CF9E781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123825</xdr:colOff>
      <xdr:row>148</xdr:row>
      <xdr:rowOff>171450</xdr:rowOff>
    </xdr:from>
    <xdr:to>
      <xdr:col>15</xdr:col>
      <xdr:colOff>352425</xdr:colOff>
      <xdr:row>173</xdr:row>
      <xdr:rowOff>138112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2AF033-37F8-41A9-B724-18B6DD029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e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 inicial"/>
      <sheetName val="Evolución caso inicial"/>
      <sheetName val="FE directo caso inicial"/>
      <sheetName val="FE indirecto caso inicial"/>
      <sheetName val="D1"/>
      <sheetName val="Concesionarios"/>
      <sheetName val="Ventas online"/>
      <sheetName val="Concesionarios individuales"/>
      <sheetName val="Concesionarios análisis BG"/>
      <sheetName val="Concesionarios análisis PyG"/>
      <sheetName val="Mazda"/>
      <sheetName val="Mazda sensibil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5">
          <cell r="B55">
            <v>2017</v>
          </cell>
          <cell r="C55">
            <v>2018</v>
          </cell>
          <cell r="D55">
            <v>2019</v>
          </cell>
          <cell r="E55">
            <v>2020</v>
          </cell>
        </row>
        <row r="56">
          <cell r="A56" t="str">
            <v>Activos</v>
          </cell>
          <cell r="B56">
            <v>304486890</v>
          </cell>
          <cell r="C56">
            <v>275777320</v>
          </cell>
          <cell r="D56">
            <v>321712481</v>
          </cell>
          <cell r="E56">
            <v>355145322</v>
          </cell>
        </row>
        <row r="57">
          <cell r="A57" t="str">
            <v>Pasivos</v>
          </cell>
          <cell r="B57">
            <v>194132705</v>
          </cell>
          <cell r="C57">
            <v>132029154</v>
          </cell>
          <cell r="D57">
            <v>142961852</v>
          </cell>
          <cell r="E57">
            <v>142506663</v>
          </cell>
        </row>
        <row r="58">
          <cell r="A58" t="str">
            <v>Patrimonio</v>
          </cell>
          <cell r="B58">
            <v>110354185</v>
          </cell>
          <cell r="C58">
            <v>143748166</v>
          </cell>
          <cell r="D58">
            <v>178750629</v>
          </cell>
          <cell r="E58">
            <v>212638659</v>
          </cell>
        </row>
        <row r="64">
          <cell r="B64">
            <v>2017</v>
          </cell>
          <cell r="C64">
            <v>2018</v>
          </cell>
          <cell r="D64">
            <v>2019</v>
          </cell>
          <cell r="E64">
            <v>2020</v>
          </cell>
        </row>
        <row r="65">
          <cell r="A65" t="str">
            <v>Capital de trabajo</v>
          </cell>
          <cell r="B65">
            <v>170574983</v>
          </cell>
          <cell r="C65">
            <v>138222580</v>
          </cell>
          <cell r="D65">
            <v>171735411</v>
          </cell>
          <cell r="E65">
            <v>208205217</v>
          </cell>
        </row>
        <row r="66">
          <cell r="A66" t="str">
            <v>Activos Fijos (AF)</v>
          </cell>
          <cell r="B66">
            <v>1599466</v>
          </cell>
          <cell r="C66">
            <v>2033015</v>
          </cell>
          <cell r="D66">
            <v>16499983</v>
          </cell>
          <cell r="E66">
            <v>15362598</v>
          </cell>
        </row>
        <row r="67">
          <cell r="A67" t="str">
            <v>Deuda corto plazo</v>
          </cell>
          <cell r="B67">
            <v>69033092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Deuda largo plazo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72">
          <cell r="B72">
            <v>2017</v>
          </cell>
          <cell r="C72">
            <v>2018</v>
          </cell>
          <cell r="D72">
            <v>2019</v>
          </cell>
          <cell r="E72">
            <v>2020</v>
          </cell>
        </row>
        <row r="73">
          <cell r="A73" t="str">
            <v>Ingresos operacionales</v>
          </cell>
          <cell r="B73">
            <v>1042311189</v>
          </cell>
          <cell r="C73">
            <v>1183375612</v>
          </cell>
          <cell r="D73">
            <v>1187741160</v>
          </cell>
          <cell r="E73">
            <v>1012561549</v>
          </cell>
        </row>
        <row r="74">
          <cell r="A74" t="str">
            <v>Costo de ventas</v>
          </cell>
          <cell r="B74">
            <v>926022216</v>
          </cell>
          <cell r="C74">
            <v>1070546267</v>
          </cell>
          <cell r="D74">
            <v>1083580206</v>
          </cell>
          <cell r="E74">
            <v>927151076</v>
          </cell>
        </row>
        <row r="75">
          <cell r="A75" t="str">
            <v>Utilidad bruta</v>
          </cell>
          <cell r="B75">
            <v>116288973</v>
          </cell>
          <cell r="C75">
            <v>112829345</v>
          </cell>
          <cell r="D75">
            <v>104160954</v>
          </cell>
          <cell r="E75">
            <v>85410473</v>
          </cell>
        </row>
        <row r="77">
          <cell r="A77" t="str">
            <v>Gastos de ventas</v>
          </cell>
          <cell r="B77">
            <v>34124041</v>
          </cell>
          <cell r="C77">
            <v>33488545</v>
          </cell>
          <cell r="D77">
            <v>32299161</v>
          </cell>
          <cell r="E77">
            <v>23860740</v>
          </cell>
        </row>
        <row r="78">
          <cell r="A78" t="str">
            <v>Gastos de administración</v>
          </cell>
          <cell r="B78">
            <v>14979575</v>
          </cell>
          <cell r="C78">
            <v>17680812</v>
          </cell>
          <cell r="D78">
            <v>16256514</v>
          </cell>
          <cell r="E78">
            <v>14146697</v>
          </cell>
        </row>
        <row r="81">
          <cell r="A81" t="str">
            <v>Utilidad operacional</v>
          </cell>
          <cell r="B81">
            <v>67547823</v>
          </cell>
          <cell r="C81">
            <v>61749843</v>
          </cell>
          <cell r="D81">
            <v>55771679</v>
          </cell>
          <cell r="E81">
            <v>47713249</v>
          </cell>
        </row>
        <row r="82">
          <cell r="A82" t="str">
            <v>Ingresos financieros</v>
          </cell>
          <cell r="B82">
            <v>10585693</v>
          </cell>
          <cell r="C82">
            <v>17528820</v>
          </cell>
          <cell r="D82">
            <v>21545547</v>
          </cell>
          <cell r="E82">
            <v>31212038</v>
          </cell>
        </row>
        <row r="83">
          <cell r="A83" t="str">
            <v>Costos financieros</v>
          </cell>
          <cell r="B83">
            <v>20033004</v>
          </cell>
          <cell r="C83">
            <v>25597800</v>
          </cell>
          <cell r="D83">
            <v>26947947</v>
          </cell>
          <cell r="E83">
            <v>30987417</v>
          </cell>
        </row>
        <row r="85">
          <cell r="A85" t="str">
            <v>Ingreso (gasto) por impuestos</v>
          </cell>
          <cell r="B85">
            <v>23973404</v>
          </cell>
          <cell r="C85">
            <v>20286882</v>
          </cell>
          <cell r="D85">
            <v>15366816</v>
          </cell>
          <cell r="E85">
            <v>14049840</v>
          </cell>
        </row>
        <row r="86">
          <cell r="A86" t="str">
            <v>Utilidad neta</v>
          </cell>
          <cell r="B86">
            <v>34127108</v>
          </cell>
          <cell r="C86">
            <v>33393981</v>
          </cell>
          <cell r="D86">
            <v>35002463</v>
          </cell>
          <cell r="E86">
            <v>33888030</v>
          </cell>
        </row>
        <row r="90">
          <cell r="B90">
            <v>2017</v>
          </cell>
          <cell r="C90">
            <v>2018</v>
          </cell>
          <cell r="D90">
            <v>2019</v>
          </cell>
          <cell r="E90">
            <v>2020</v>
          </cell>
        </row>
        <row r="91">
          <cell r="A91" t="str">
            <v>Margen Bruto</v>
          </cell>
          <cell r="B91">
            <v>0.11156838209860184</v>
          </cell>
          <cell r="C91">
            <v>9.5345335712394244E-2</v>
          </cell>
          <cell r="D91">
            <v>8.7696677952964097E-2</v>
          </cell>
          <cell r="E91">
            <v>8.4350895098032203E-2</v>
          </cell>
        </row>
        <row r="92">
          <cell r="A92" t="str">
            <v>Margen Bruto industria</v>
          </cell>
          <cell r="B92">
            <v>0.18899403078041899</v>
          </cell>
          <cell r="C92">
            <v>0.18899403078041899</v>
          </cell>
          <cell r="D92">
            <v>0.18899403078041899</v>
          </cell>
          <cell r="E92">
            <v>0.18899403078041899</v>
          </cell>
        </row>
        <row r="93">
          <cell r="A93" t="str">
            <v>Margen Operacional</v>
          </cell>
          <cell r="B93">
            <v>6.4805812038538899E-2</v>
          </cell>
          <cell r="C93">
            <v>5.2181101565577981E-2</v>
          </cell>
          <cell r="D93">
            <v>4.695608847974924E-2</v>
          </cell>
          <cell r="E93">
            <v>4.7121332078154984E-2</v>
          </cell>
        </row>
        <row r="94">
          <cell r="A94" t="str">
            <v>Margen Operacional industria</v>
          </cell>
          <cell r="B94">
            <v>2.8977020135460652E-2</v>
          </cell>
          <cell r="C94">
            <v>2.8977020135460652E-2</v>
          </cell>
          <cell r="D94">
            <v>2.8977020135460652E-2</v>
          </cell>
          <cell r="E94">
            <v>2.8977020135460652E-2</v>
          </cell>
        </row>
        <row r="95">
          <cell r="A95" t="str">
            <v>Margen EBITDA</v>
          </cell>
          <cell r="B95">
            <v>6.521782335006672E-2</v>
          </cell>
          <cell r="C95">
            <v>5.2559668603344517E-2</v>
          </cell>
          <cell r="D95">
            <v>4.8987550452490841E-2</v>
          </cell>
          <cell r="E95">
            <v>4.9348147823061371E-2</v>
          </cell>
        </row>
        <row r="96">
          <cell r="A96" t="str">
            <v>Margen EBITDA industria</v>
          </cell>
          <cell r="B96">
            <v>4.126181506724997E-2</v>
          </cell>
          <cell r="C96">
            <v>4.126181506724997E-2</v>
          </cell>
          <cell r="D96">
            <v>4.126181506724997E-2</v>
          </cell>
          <cell r="E96">
            <v>4.126181506724997E-2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F966-A7EA-4DD6-9ED9-6ED7F8973DA9}">
  <dimension ref="A2:E98"/>
  <sheetViews>
    <sheetView tabSelected="1" workbookViewId="0"/>
  </sheetViews>
  <sheetFormatPr baseColWidth="10" defaultRowHeight="15" x14ac:dyDescent="0.25"/>
  <cols>
    <col min="1" max="1" width="70.42578125" customWidth="1"/>
    <col min="2" max="3" width="19.85546875" customWidth="1"/>
    <col min="4" max="4" width="24.42578125" customWidth="1"/>
    <col min="5" max="5" width="19.85546875" customWidth="1"/>
  </cols>
  <sheetData>
    <row r="2" spans="1:5" ht="16.5" x14ac:dyDescent="0.25">
      <c r="A2" s="1"/>
      <c r="B2" s="2" t="s">
        <v>0</v>
      </c>
      <c r="C2" s="3"/>
      <c r="D2" s="3"/>
      <c r="E2" s="3"/>
    </row>
    <row r="3" spans="1:5" ht="16.5" x14ac:dyDescent="0.25">
      <c r="A3" s="1"/>
      <c r="B3" s="4">
        <v>2017</v>
      </c>
      <c r="C3" s="4">
        <v>2018</v>
      </c>
      <c r="D3" s="4">
        <v>2019</v>
      </c>
      <c r="E3" s="4">
        <v>2020</v>
      </c>
    </row>
    <row r="4" spans="1:5" ht="16.5" x14ac:dyDescent="0.25">
      <c r="A4" s="1" t="s">
        <v>1</v>
      </c>
      <c r="B4" s="5">
        <v>144794211</v>
      </c>
      <c r="C4" s="5">
        <v>147143786</v>
      </c>
      <c r="D4" s="5">
        <v>148461593</v>
      </c>
      <c r="E4" s="5">
        <v>202490741</v>
      </c>
    </row>
    <row r="5" spans="1:5" ht="16.5" x14ac:dyDescent="0.25">
      <c r="A5" s="1" t="s">
        <v>2</v>
      </c>
      <c r="B5" s="5">
        <v>5973177</v>
      </c>
      <c r="C5" s="5">
        <v>4213623</v>
      </c>
      <c r="D5" s="5">
        <v>6026422</v>
      </c>
      <c r="E5" s="5">
        <v>2350613</v>
      </c>
    </row>
    <row r="6" spans="1:5" ht="16.5" x14ac:dyDescent="0.25">
      <c r="A6" s="1" t="s">
        <v>3</v>
      </c>
      <c r="B6" s="5">
        <v>144692157</v>
      </c>
      <c r="C6" s="5">
        <v>118779673</v>
      </c>
      <c r="D6" s="5">
        <v>146731320</v>
      </c>
      <c r="E6" s="5">
        <v>128978636</v>
      </c>
    </row>
    <row r="7" spans="1:5" ht="16.5" x14ac:dyDescent="0.25">
      <c r="A7" s="1" t="s">
        <v>4</v>
      </c>
      <c r="B7" s="5"/>
      <c r="C7" s="5"/>
      <c r="D7" s="5"/>
      <c r="E7" s="5"/>
    </row>
    <row r="8" spans="1:5" ht="16.5" x14ac:dyDescent="0.25">
      <c r="A8" s="1" t="s">
        <v>5</v>
      </c>
      <c r="B8" s="5"/>
      <c r="C8" s="5"/>
      <c r="D8" s="5"/>
      <c r="E8" s="5"/>
    </row>
    <row r="9" spans="1:5" ht="16.5" x14ac:dyDescent="0.25">
      <c r="A9" s="1" t="s">
        <v>6</v>
      </c>
      <c r="B9" s="5"/>
      <c r="C9" s="5"/>
      <c r="D9" s="5"/>
      <c r="E9" s="5">
        <v>3179471</v>
      </c>
    </row>
    <row r="10" spans="1:5" ht="16.5" x14ac:dyDescent="0.25">
      <c r="A10" s="1" t="s">
        <v>7</v>
      </c>
      <c r="B10" s="5"/>
      <c r="C10" s="5"/>
      <c r="D10" s="5"/>
      <c r="E10" s="5"/>
    </row>
    <row r="11" spans="1:5" ht="16.5" x14ac:dyDescent="0.25">
      <c r="A11" s="1" t="s">
        <v>8</v>
      </c>
      <c r="B11" s="6">
        <f>SUM(B4:B10)</f>
        <v>295459545</v>
      </c>
      <c r="C11" s="6">
        <f t="shared" ref="C11" si="0">SUM(C4:C10)</f>
        <v>270137082</v>
      </c>
      <c r="D11" s="6">
        <f>SUM(D4:D10)</f>
        <v>301219335</v>
      </c>
      <c r="E11" s="6">
        <f t="shared" ref="E11" si="1">SUM(E4:E10)</f>
        <v>336999461</v>
      </c>
    </row>
    <row r="12" spans="1:5" ht="16.5" x14ac:dyDescent="0.25">
      <c r="A12" s="1" t="s">
        <v>9</v>
      </c>
      <c r="B12" s="5"/>
      <c r="C12" s="5"/>
      <c r="D12" s="5"/>
      <c r="E12" s="5"/>
    </row>
    <row r="13" spans="1:5" ht="16.5" x14ac:dyDescent="0.25">
      <c r="A13" s="7" t="s">
        <v>10</v>
      </c>
      <c r="B13" s="6">
        <f>SUM(B11:B12)</f>
        <v>295459545</v>
      </c>
      <c r="C13" s="6">
        <f t="shared" ref="C13" si="2">SUM(C11:C12)</f>
        <v>270137082</v>
      </c>
      <c r="D13" s="6">
        <f>SUM(D11:D12)</f>
        <v>301219335</v>
      </c>
      <c r="E13" s="6">
        <f t="shared" ref="E13" si="3">SUM(E11:E12)</f>
        <v>336999461</v>
      </c>
    </row>
    <row r="14" spans="1:5" ht="16.5" x14ac:dyDescent="0.25">
      <c r="A14" s="1" t="s">
        <v>11</v>
      </c>
      <c r="B14" s="5"/>
      <c r="C14" s="5"/>
      <c r="D14" s="5"/>
      <c r="E14" s="5"/>
    </row>
    <row r="15" spans="1:5" ht="16.5" x14ac:dyDescent="0.25">
      <c r="A15" s="1" t="s">
        <v>12</v>
      </c>
      <c r="B15" s="5">
        <v>1599466</v>
      </c>
      <c r="C15" s="5">
        <v>2033015</v>
      </c>
      <c r="D15" s="5">
        <v>16499983</v>
      </c>
      <c r="E15" s="5">
        <v>15362598</v>
      </c>
    </row>
    <row r="16" spans="1:5" ht="16.5" x14ac:dyDescent="0.25">
      <c r="A16" s="1" t="s">
        <v>13</v>
      </c>
      <c r="B16" s="5"/>
      <c r="C16" s="5"/>
      <c r="D16" s="5"/>
      <c r="E16" s="5"/>
    </row>
    <row r="17" spans="1:5" ht="16.5" x14ac:dyDescent="0.25">
      <c r="A17" s="1" t="s">
        <v>14</v>
      </c>
      <c r="B17" s="5"/>
      <c r="C17" s="5"/>
      <c r="D17" s="5"/>
      <c r="E17" s="5"/>
    </row>
    <row r="18" spans="1:5" ht="16.5" x14ac:dyDescent="0.25">
      <c r="A18" s="1" t="s">
        <v>15</v>
      </c>
      <c r="B18" s="5">
        <v>867132</v>
      </c>
      <c r="C18" s="5">
        <v>680395</v>
      </c>
      <c r="D18" s="5">
        <v>608691</v>
      </c>
      <c r="E18" s="5">
        <v>300122</v>
      </c>
    </row>
    <row r="19" spans="1:5" ht="16.5" x14ac:dyDescent="0.25">
      <c r="A19" s="1" t="s">
        <v>16</v>
      </c>
      <c r="B19" s="5"/>
      <c r="C19" s="5"/>
      <c r="D19" s="5"/>
      <c r="E19" s="5"/>
    </row>
    <row r="20" spans="1:5" ht="16.5" x14ac:dyDescent="0.25">
      <c r="A20" s="1" t="s">
        <v>17</v>
      </c>
      <c r="B20" s="5">
        <v>6560747</v>
      </c>
      <c r="C20" s="5">
        <v>2926828</v>
      </c>
      <c r="D20" s="5">
        <v>3384472</v>
      </c>
      <c r="E20" s="5">
        <v>2483141</v>
      </c>
    </row>
    <row r="21" spans="1:5" ht="16.5" x14ac:dyDescent="0.25">
      <c r="A21" s="1" t="s">
        <v>18</v>
      </c>
      <c r="B21" s="5"/>
      <c r="C21" s="5"/>
      <c r="D21" s="5"/>
      <c r="E21" s="5"/>
    </row>
    <row r="22" spans="1:5" ht="16.5" x14ac:dyDescent="0.25">
      <c r="A22" s="1" t="s">
        <v>19</v>
      </c>
      <c r="B22" s="5"/>
      <c r="C22" s="5"/>
      <c r="D22" s="5"/>
      <c r="E22" s="5"/>
    </row>
    <row r="23" spans="1:5" ht="16.5" x14ac:dyDescent="0.25">
      <c r="A23" s="1" t="s">
        <v>20</v>
      </c>
      <c r="B23" s="5"/>
      <c r="C23" s="5"/>
      <c r="D23" s="5"/>
      <c r="E23" s="5"/>
    </row>
    <row r="24" spans="1:5" ht="16.5" x14ac:dyDescent="0.25">
      <c r="A24" s="7" t="s">
        <v>21</v>
      </c>
      <c r="B24" s="6">
        <f>SUM(B14:B23)</f>
        <v>9027345</v>
      </c>
      <c r="C24" s="6">
        <f t="shared" ref="C24" si="4">SUM(C14:C23)</f>
        <v>5640238</v>
      </c>
      <c r="D24" s="6">
        <f>SUM(D14:D23)</f>
        <v>20493146</v>
      </c>
      <c r="E24" s="6">
        <f t="shared" ref="E24" si="5">SUM(E14:E23)</f>
        <v>18145861</v>
      </c>
    </row>
    <row r="25" spans="1:5" ht="16.5" x14ac:dyDescent="0.25">
      <c r="A25" s="7" t="s">
        <v>22</v>
      </c>
      <c r="B25" s="6">
        <f>+B13+B24</f>
        <v>304486890</v>
      </c>
      <c r="C25" s="6">
        <f t="shared" ref="C25" si="6">+C13+C24</f>
        <v>275777320</v>
      </c>
      <c r="D25" s="6">
        <f>+D13+D24</f>
        <v>321712481</v>
      </c>
      <c r="E25" s="6">
        <f t="shared" ref="E25" si="7">+E13+E24</f>
        <v>355145322</v>
      </c>
    </row>
    <row r="26" spans="1:5" ht="16.5" x14ac:dyDescent="0.25">
      <c r="A26" s="1" t="s">
        <v>23</v>
      </c>
      <c r="B26" s="5"/>
      <c r="C26" s="5"/>
      <c r="D26" s="5"/>
      <c r="E26" s="5"/>
    </row>
    <row r="27" spans="1:5" ht="16.5" x14ac:dyDescent="0.25">
      <c r="A27" s="1" t="s">
        <v>24</v>
      </c>
      <c r="B27" s="5">
        <v>17056770</v>
      </c>
      <c r="C27" s="5">
        <v>13456399</v>
      </c>
      <c r="D27" s="5">
        <v>11845908</v>
      </c>
      <c r="E27" s="5">
        <v>10110718</v>
      </c>
    </row>
    <row r="28" spans="1:5" ht="16.5" x14ac:dyDescent="0.25">
      <c r="A28" s="1" t="s">
        <v>25</v>
      </c>
      <c r="B28" s="6">
        <f>SUM(B26:B27)</f>
        <v>17056770</v>
      </c>
      <c r="C28" s="6">
        <f t="shared" ref="C28:E28" si="8">SUM(C26:C27)</f>
        <v>13456399</v>
      </c>
      <c r="D28" s="6">
        <f>SUM(D26:D27)</f>
        <v>11845908</v>
      </c>
      <c r="E28" s="6">
        <f t="shared" si="8"/>
        <v>10110718</v>
      </c>
    </row>
    <row r="29" spans="1:5" ht="16.5" x14ac:dyDescent="0.25">
      <c r="A29" s="1" t="s">
        <v>26</v>
      </c>
      <c r="B29" s="5">
        <v>76408327</v>
      </c>
      <c r="C29" s="5">
        <v>95617517</v>
      </c>
      <c r="D29" s="5">
        <v>85688511</v>
      </c>
      <c r="E29" s="5">
        <v>93119421</v>
      </c>
    </row>
    <row r="30" spans="1:5" ht="16.5" x14ac:dyDescent="0.25">
      <c r="A30" s="1" t="s">
        <v>27</v>
      </c>
      <c r="B30" s="5">
        <v>7595680</v>
      </c>
      <c r="C30" s="5">
        <v>1195008</v>
      </c>
      <c r="D30" s="5">
        <v>0</v>
      </c>
      <c r="E30" s="5"/>
    </row>
    <row r="31" spans="1:5" ht="16.5" x14ac:dyDescent="0.25">
      <c r="A31" s="1" t="s">
        <v>28</v>
      </c>
      <c r="B31" s="5">
        <v>69033092</v>
      </c>
      <c r="C31" s="5"/>
      <c r="D31" s="5"/>
      <c r="E31" s="5"/>
    </row>
    <row r="32" spans="1:5" ht="16.5" x14ac:dyDescent="0.25">
      <c r="A32" s="1" t="s">
        <v>29</v>
      </c>
      <c r="B32" s="5">
        <v>23823785</v>
      </c>
      <c r="C32" s="5">
        <v>21645578</v>
      </c>
      <c r="D32" s="5">
        <v>31949505</v>
      </c>
      <c r="E32" s="5">
        <v>25564105</v>
      </c>
    </row>
    <row r="33" spans="1:5" ht="16.5" x14ac:dyDescent="0.25">
      <c r="A33" s="7" t="s">
        <v>30</v>
      </c>
      <c r="B33" s="6">
        <f>SUM(B28:B32)</f>
        <v>193917654</v>
      </c>
      <c r="C33" s="6">
        <f t="shared" ref="C33" si="9">SUM(C28:C32)</f>
        <v>131914502</v>
      </c>
      <c r="D33" s="6">
        <f>SUM(D28:D32)</f>
        <v>129483924</v>
      </c>
      <c r="E33" s="6">
        <f t="shared" ref="E33" si="10">SUM(E28:E32)</f>
        <v>128794244</v>
      </c>
    </row>
    <row r="34" spans="1:5" ht="16.5" x14ac:dyDescent="0.25">
      <c r="A34" s="1" t="s">
        <v>31</v>
      </c>
      <c r="B34" s="5"/>
      <c r="C34" s="5"/>
      <c r="D34" s="5"/>
      <c r="E34" s="5"/>
    </row>
    <row r="35" spans="1:5" ht="16.5" x14ac:dyDescent="0.25">
      <c r="A35" s="1" t="s">
        <v>32</v>
      </c>
      <c r="B35" s="5"/>
      <c r="C35" s="5"/>
      <c r="D35" s="5"/>
      <c r="E35" s="5"/>
    </row>
    <row r="36" spans="1:5" ht="16.5" x14ac:dyDescent="0.25">
      <c r="A36" s="1" t="s">
        <v>33</v>
      </c>
      <c r="B36" s="6">
        <f>SUM(B34:B35)</f>
        <v>0</v>
      </c>
      <c r="C36" s="6">
        <f t="shared" ref="C36:E36" si="11">SUM(C34:C35)</f>
        <v>0</v>
      </c>
      <c r="D36" s="6">
        <f>SUM(D34:D35)</f>
        <v>0</v>
      </c>
      <c r="E36" s="6">
        <f t="shared" si="11"/>
        <v>0</v>
      </c>
    </row>
    <row r="37" spans="1:5" ht="16.5" x14ac:dyDescent="0.25">
      <c r="A37" s="1" t="s">
        <v>34</v>
      </c>
      <c r="B37" s="5">
        <v>215051</v>
      </c>
      <c r="C37" s="5">
        <v>114652</v>
      </c>
      <c r="D37" s="5">
        <v>13477928</v>
      </c>
      <c r="E37" s="5">
        <v>13712419</v>
      </c>
    </row>
    <row r="38" spans="1:5" ht="16.5" x14ac:dyDescent="0.25">
      <c r="A38" s="1" t="s">
        <v>35</v>
      </c>
      <c r="B38" s="5"/>
      <c r="C38" s="5"/>
      <c r="D38" s="5"/>
      <c r="E38" s="5"/>
    </row>
    <row r="39" spans="1:5" ht="16.5" x14ac:dyDescent="0.25">
      <c r="A39" s="1" t="s">
        <v>36</v>
      </c>
      <c r="B39" s="5"/>
      <c r="C39" s="5"/>
      <c r="D39" s="5"/>
      <c r="E39" s="5"/>
    </row>
    <row r="40" spans="1:5" ht="16.5" x14ac:dyDescent="0.25">
      <c r="A40" s="1" t="s">
        <v>37</v>
      </c>
      <c r="B40" s="5"/>
      <c r="C40" s="5"/>
      <c r="D40" s="5"/>
      <c r="E40" s="5"/>
    </row>
    <row r="41" spans="1:5" ht="16.5" x14ac:dyDescent="0.25">
      <c r="A41" s="1" t="s">
        <v>38</v>
      </c>
      <c r="B41" s="5"/>
      <c r="C41" s="5"/>
      <c r="D41" s="5"/>
      <c r="E41" s="5"/>
    </row>
    <row r="42" spans="1:5" ht="16.5" x14ac:dyDescent="0.25">
      <c r="A42" s="7" t="s">
        <v>39</v>
      </c>
      <c r="B42" s="6">
        <f>SUM(B36:B41)</f>
        <v>215051</v>
      </c>
      <c r="C42" s="6">
        <f t="shared" ref="C42" si="12">SUM(C36:C41)</f>
        <v>114652</v>
      </c>
      <c r="D42" s="6">
        <f>SUM(D36:D41)</f>
        <v>13477928</v>
      </c>
      <c r="E42" s="6">
        <f t="shared" ref="E42" si="13">SUM(E36:E41)</f>
        <v>13712419</v>
      </c>
    </row>
    <row r="43" spans="1:5" ht="16.5" x14ac:dyDescent="0.25">
      <c r="A43" s="7" t="s">
        <v>40</v>
      </c>
      <c r="B43" s="6">
        <f>+B33+B42</f>
        <v>194132705</v>
      </c>
      <c r="C43" s="6">
        <f t="shared" ref="C43" si="14">+C33+C42</f>
        <v>132029154</v>
      </c>
      <c r="D43" s="6">
        <f>+D33+D42</f>
        <v>142961852</v>
      </c>
      <c r="E43" s="6">
        <f t="shared" ref="E43" si="15">+E33+E42</f>
        <v>142506663</v>
      </c>
    </row>
    <row r="44" spans="1:5" ht="16.5" x14ac:dyDescent="0.25">
      <c r="A44" s="1" t="s">
        <v>41</v>
      </c>
      <c r="B44" s="5">
        <v>4088000</v>
      </c>
      <c r="C44" s="5">
        <v>4088000</v>
      </c>
      <c r="D44" s="5">
        <v>4088000</v>
      </c>
      <c r="E44" s="5">
        <v>4088000</v>
      </c>
    </row>
    <row r="45" spans="1:5" ht="16.5" x14ac:dyDescent="0.25">
      <c r="A45" s="1" t="s">
        <v>42</v>
      </c>
      <c r="B45" s="5"/>
      <c r="C45" s="5"/>
      <c r="D45" s="5"/>
      <c r="E45" s="5"/>
    </row>
    <row r="46" spans="1:5" ht="16.5" x14ac:dyDescent="0.25">
      <c r="A46" s="1" t="s">
        <v>43</v>
      </c>
      <c r="B46" s="5"/>
      <c r="C46" s="5"/>
      <c r="D46" s="5"/>
      <c r="E46" s="5"/>
    </row>
    <row r="47" spans="1:5" ht="16.5" x14ac:dyDescent="0.25">
      <c r="A47" s="1" t="s">
        <v>44</v>
      </c>
      <c r="B47" s="5"/>
      <c r="C47" s="5"/>
      <c r="D47" s="5"/>
      <c r="E47" s="5"/>
    </row>
    <row r="48" spans="1:5" ht="16.5" x14ac:dyDescent="0.25">
      <c r="A48" s="1" t="s">
        <v>45</v>
      </c>
      <c r="B48" s="5"/>
      <c r="C48" s="5"/>
      <c r="D48" s="5"/>
      <c r="E48" s="5"/>
    </row>
    <row r="49" spans="1:5" ht="16.5" x14ac:dyDescent="0.25">
      <c r="A49" s="1" t="s">
        <v>46</v>
      </c>
      <c r="B49" s="5">
        <v>106266185</v>
      </c>
      <c r="C49" s="5">
        <v>139660166</v>
      </c>
      <c r="D49" s="5">
        <v>174662629</v>
      </c>
      <c r="E49" s="5">
        <v>208550659</v>
      </c>
    </row>
    <row r="50" spans="1:5" ht="16.5" x14ac:dyDescent="0.25">
      <c r="A50" s="7" t="s">
        <v>47</v>
      </c>
      <c r="B50" s="6">
        <f>SUM(B44:B49)</f>
        <v>110354185</v>
      </c>
      <c r="C50" s="6">
        <f t="shared" ref="C50" si="16">SUM(C44:C49)</f>
        <v>143748166</v>
      </c>
      <c r="D50" s="6">
        <f>SUM(D44:D49)</f>
        <v>178750629</v>
      </c>
      <c r="E50" s="6">
        <f t="shared" ref="E50" si="17">SUM(E44:E49)</f>
        <v>212638659</v>
      </c>
    </row>
    <row r="51" spans="1:5" ht="16.5" x14ac:dyDescent="0.25">
      <c r="A51" s="7" t="s">
        <v>48</v>
      </c>
      <c r="B51" s="6">
        <f>+B43+B50</f>
        <v>304486890</v>
      </c>
      <c r="C51" s="6">
        <f t="shared" ref="C51" si="18">+C43+C50</f>
        <v>275777320</v>
      </c>
      <c r="D51" s="6">
        <f>+D43+D50</f>
        <v>321712481</v>
      </c>
      <c r="E51" s="6">
        <f t="shared" ref="E51" si="19">+E43+E50</f>
        <v>355145322</v>
      </c>
    </row>
    <row r="52" spans="1:5" x14ac:dyDescent="0.25">
      <c r="B52" t="b">
        <f>+B51=B25</f>
        <v>1</v>
      </c>
      <c r="C52" t="b">
        <f t="shared" ref="C52:E52" si="20">+C51=C25</f>
        <v>1</v>
      </c>
      <c r="D52" t="b">
        <f t="shared" si="20"/>
        <v>1</v>
      </c>
      <c r="E52" t="b">
        <f t="shared" si="20"/>
        <v>1</v>
      </c>
    </row>
    <row r="55" spans="1:5" ht="16.5" x14ac:dyDescent="0.25">
      <c r="B55" s="4">
        <v>2017</v>
      </c>
      <c r="C55" s="4">
        <v>2018</v>
      </c>
      <c r="D55" s="4">
        <v>2019</v>
      </c>
      <c r="E55" s="4">
        <v>2020</v>
      </c>
    </row>
    <row r="56" spans="1:5" ht="16.5" x14ac:dyDescent="0.25">
      <c r="A56" s="7" t="s">
        <v>49</v>
      </c>
      <c r="B56" s="5">
        <f>+B51</f>
        <v>304486890</v>
      </c>
      <c r="C56" s="5">
        <f t="shared" ref="C56:E56" si="21">+C51</f>
        <v>275777320</v>
      </c>
      <c r="D56" s="5">
        <f t="shared" si="21"/>
        <v>321712481</v>
      </c>
      <c r="E56" s="5">
        <f t="shared" si="21"/>
        <v>355145322</v>
      </c>
    </row>
    <row r="57" spans="1:5" ht="16.5" x14ac:dyDescent="0.25">
      <c r="A57" s="7" t="s">
        <v>50</v>
      </c>
      <c r="B57" s="5">
        <f>+B43</f>
        <v>194132705</v>
      </c>
      <c r="C57" s="5">
        <f t="shared" ref="C57:E57" si="22">+C43</f>
        <v>132029154</v>
      </c>
      <c r="D57" s="5">
        <f t="shared" si="22"/>
        <v>142961852</v>
      </c>
      <c r="E57" s="5">
        <f t="shared" si="22"/>
        <v>142506663</v>
      </c>
    </row>
    <row r="58" spans="1:5" ht="16.5" x14ac:dyDescent="0.25">
      <c r="A58" s="7" t="s">
        <v>51</v>
      </c>
      <c r="B58" s="5">
        <f>+B50</f>
        <v>110354185</v>
      </c>
      <c r="C58" s="5">
        <f t="shared" ref="C58:E58" si="23">+C50</f>
        <v>143748166</v>
      </c>
      <c r="D58" s="5">
        <f t="shared" si="23"/>
        <v>178750629</v>
      </c>
      <c r="E58" s="5">
        <f t="shared" si="23"/>
        <v>212638659</v>
      </c>
    </row>
    <row r="60" spans="1:5" ht="16.5" x14ac:dyDescent="0.25">
      <c r="B60" s="4">
        <v>2017</v>
      </c>
      <c r="C60" s="4">
        <v>2018</v>
      </c>
      <c r="D60" s="4">
        <v>2019</v>
      </c>
      <c r="E60" s="4">
        <v>2020</v>
      </c>
    </row>
    <row r="61" spans="1:5" ht="16.5" x14ac:dyDescent="0.25">
      <c r="A61" s="1" t="s">
        <v>52</v>
      </c>
      <c r="B61" s="5">
        <v>429444</v>
      </c>
      <c r="C61" s="5">
        <v>447987</v>
      </c>
      <c r="D61" s="5">
        <v>2412851</v>
      </c>
      <c r="E61" s="5">
        <v>2254788</v>
      </c>
    </row>
    <row r="64" spans="1:5" ht="16.5" x14ac:dyDescent="0.25">
      <c r="B64" s="4">
        <v>2017</v>
      </c>
      <c r="C64" s="4">
        <v>2018</v>
      </c>
      <c r="D64" s="4">
        <v>2019</v>
      </c>
      <c r="E64" s="4">
        <v>2020</v>
      </c>
    </row>
    <row r="65" spans="1:5" ht="16.5" x14ac:dyDescent="0.25">
      <c r="A65" s="8" t="s">
        <v>53</v>
      </c>
      <c r="B65" s="5">
        <f>+B4+B5+B6+B7+B9-B26-B27-B29-B30-B32</f>
        <v>170574983</v>
      </c>
      <c r="C65" s="5">
        <f t="shared" ref="C65:E65" si="24">+C4+C5+C6+C7+C9-C26-C27-C29-C30-C32</f>
        <v>138222580</v>
      </c>
      <c r="D65" s="5">
        <f t="shared" si="24"/>
        <v>171735411</v>
      </c>
      <c r="E65" s="5">
        <f t="shared" si="24"/>
        <v>208205217</v>
      </c>
    </row>
    <row r="66" spans="1:5" ht="16.5" x14ac:dyDescent="0.25">
      <c r="A66" s="8" t="s">
        <v>54</v>
      </c>
      <c r="B66" s="5">
        <f>+B15+B17</f>
        <v>1599466</v>
      </c>
      <c r="C66" s="5">
        <f t="shared" ref="C66:E66" si="25">+C15+C17</f>
        <v>2033015</v>
      </c>
      <c r="D66" s="5">
        <f t="shared" si="25"/>
        <v>16499983</v>
      </c>
      <c r="E66" s="5">
        <f t="shared" si="25"/>
        <v>15362598</v>
      </c>
    </row>
    <row r="67" spans="1:5" ht="16.5" x14ac:dyDescent="0.25">
      <c r="A67" s="8" t="s">
        <v>55</v>
      </c>
      <c r="B67" s="5">
        <f>+B31</f>
        <v>69033092</v>
      </c>
      <c r="C67" s="5">
        <f t="shared" ref="C67:E67" si="26">+C31</f>
        <v>0</v>
      </c>
      <c r="D67" s="5">
        <f t="shared" si="26"/>
        <v>0</v>
      </c>
      <c r="E67" s="5">
        <f t="shared" si="26"/>
        <v>0</v>
      </c>
    </row>
    <row r="68" spans="1:5" ht="16.5" x14ac:dyDescent="0.25">
      <c r="A68" s="8" t="s">
        <v>56</v>
      </c>
      <c r="B68" s="5">
        <f>+B40</f>
        <v>0</v>
      </c>
      <c r="C68" s="5">
        <f t="shared" ref="C68:E68" si="27">+C40</f>
        <v>0</v>
      </c>
      <c r="D68" s="5">
        <f t="shared" si="27"/>
        <v>0</v>
      </c>
      <c r="E68" s="5">
        <f t="shared" si="27"/>
        <v>0</v>
      </c>
    </row>
    <row r="71" spans="1:5" ht="16.5" x14ac:dyDescent="0.25">
      <c r="B71" s="2" t="s">
        <v>0</v>
      </c>
      <c r="C71" s="3"/>
      <c r="D71" s="3"/>
      <c r="E71" s="3"/>
    </row>
    <row r="72" spans="1:5" ht="16.5" x14ac:dyDescent="0.25">
      <c r="A72" s="1"/>
      <c r="B72" s="4">
        <v>2017</v>
      </c>
      <c r="C72" s="4">
        <v>2018</v>
      </c>
      <c r="D72" s="4">
        <v>2019</v>
      </c>
      <c r="E72" s="4">
        <v>2020</v>
      </c>
    </row>
    <row r="73" spans="1:5" ht="16.5" x14ac:dyDescent="0.25">
      <c r="A73" s="1" t="s">
        <v>57</v>
      </c>
      <c r="B73" s="5">
        <v>1042311189</v>
      </c>
      <c r="C73" s="5">
        <v>1183375612</v>
      </c>
      <c r="D73" s="5">
        <v>1187741160</v>
      </c>
      <c r="E73" s="5">
        <v>1012561549</v>
      </c>
    </row>
    <row r="74" spans="1:5" ht="16.5" x14ac:dyDescent="0.25">
      <c r="A74" s="1" t="s">
        <v>58</v>
      </c>
      <c r="B74" s="5">
        <v>926022216</v>
      </c>
      <c r="C74" s="5">
        <v>1070546267</v>
      </c>
      <c r="D74" s="5">
        <v>1083580206</v>
      </c>
      <c r="E74" s="5">
        <v>927151076</v>
      </c>
    </row>
    <row r="75" spans="1:5" ht="16.5" x14ac:dyDescent="0.25">
      <c r="A75" s="7" t="s">
        <v>59</v>
      </c>
      <c r="B75" s="6">
        <f>+B73-B74</f>
        <v>116288973</v>
      </c>
      <c r="C75" s="6">
        <f>+C73-C74</f>
        <v>112829345</v>
      </c>
      <c r="D75" s="6">
        <f>+D73-D74</f>
        <v>104160954</v>
      </c>
      <c r="E75" s="6">
        <f>+E73-E74</f>
        <v>85410473</v>
      </c>
    </row>
    <row r="76" spans="1:5" ht="16.5" x14ac:dyDescent="0.25">
      <c r="A76" s="1" t="s">
        <v>60</v>
      </c>
      <c r="B76" s="5">
        <v>784868</v>
      </c>
      <c r="C76" s="5">
        <v>246966</v>
      </c>
      <c r="D76" s="5">
        <v>196862</v>
      </c>
      <c r="E76" s="5">
        <v>1121407</v>
      </c>
    </row>
    <row r="77" spans="1:5" ht="16.5" x14ac:dyDescent="0.25">
      <c r="A77" s="1" t="s">
        <v>61</v>
      </c>
      <c r="B77" s="5">
        <v>34124041</v>
      </c>
      <c r="C77" s="5">
        <v>33488545</v>
      </c>
      <c r="D77" s="5">
        <v>32299161</v>
      </c>
      <c r="E77" s="5">
        <v>23860740</v>
      </c>
    </row>
    <row r="78" spans="1:5" ht="16.5" x14ac:dyDescent="0.25">
      <c r="A78" s="1" t="s">
        <v>62</v>
      </c>
      <c r="B78" s="5">
        <v>14979575</v>
      </c>
      <c r="C78" s="5">
        <v>17680812</v>
      </c>
      <c r="D78" s="5">
        <v>16256514</v>
      </c>
      <c r="E78" s="5">
        <v>14146697</v>
      </c>
    </row>
    <row r="79" spans="1:5" ht="16.5" x14ac:dyDescent="0.25">
      <c r="A79" s="1" t="s">
        <v>63</v>
      </c>
      <c r="B79" s="5">
        <v>422402</v>
      </c>
      <c r="C79" s="5">
        <v>157111</v>
      </c>
      <c r="D79" s="5">
        <v>30462</v>
      </c>
      <c r="E79" s="5">
        <v>811194</v>
      </c>
    </row>
    <row r="80" spans="1:5" ht="16.5" x14ac:dyDescent="0.25">
      <c r="A80" s="1" t="s">
        <v>64</v>
      </c>
      <c r="B80" s="5"/>
      <c r="C80" s="5"/>
      <c r="D80" s="5"/>
      <c r="E80" s="5"/>
    </row>
    <row r="81" spans="1:5" ht="16.5" x14ac:dyDescent="0.25">
      <c r="A81" s="7" t="s">
        <v>65</v>
      </c>
      <c r="B81" s="6">
        <f>+B75+B76-B77-B78-B79+B80</f>
        <v>67547823</v>
      </c>
      <c r="C81" s="6">
        <f>+C75+C76-C77-C78-C79+C80</f>
        <v>61749843</v>
      </c>
      <c r="D81" s="6">
        <f>+D75+D76-D77-D78-D79+D80</f>
        <v>55771679</v>
      </c>
      <c r="E81" s="6">
        <f>+E75+E76-E77-E78-E79+E80</f>
        <v>47713249</v>
      </c>
    </row>
    <row r="82" spans="1:5" ht="16.5" x14ac:dyDescent="0.25">
      <c r="A82" s="1" t="s">
        <v>66</v>
      </c>
      <c r="B82" s="5">
        <v>10585693</v>
      </c>
      <c r="C82" s="5">
        <v>17528820</v>
      </c>
      <c r="D82" s="5">
        <v>21545547</v>
      </c>
      <c r="E82" s="5">
        <v>31212038</v>
      </c>
    </row>
    <row r="83" spans="1:5" ht="16.5" x14ac:dyDescent="0.25">
      <c r="A83" s="1" t="s">
        <v>67</v>
      </c>
      <c r="B83" s="5">
        <v>20033004</v>
      </c>
      <c r="C83" s="5">
        <v>25597800</v>
      </c>
      <c r="D83" s="5">
        <v>26947947</v>
      </c>
      <c r="E83" s="5">
        <v>30987417</v>
      </c>
    </row>
    <row r="84" spans="1:5" ht="16.5" x14ac:dyDescent="0.25">
      <c r="A84" s="7" t="s">
        <v>68</v>
      </c>
      <c r="B84" s="6">
        <f>+B81+B82-B83</f>
        <v>58100512</v>
      </c>
      <c r="C84" s="6">
        <f>+C81+C82-C83</f>
        <v>53680863</v>
      </c>
      <c r="D84" s="6">
        <f>+D81+D82-D83</f>
        <v>50369279</v>
      </c>
      <c r="E84" s="6">
        <f>+E81+E82-E83</f>
        <v>47937870</v>
      </c>
    </row>
    <row r="85" spans="1:5" ht="16.5" x14ac:dyDescent="0.25">
      <c r="A85" s="1" t="s">
        <v>69</v>
      </c>
      <c r="B85" s="5">
        <v>23973404</v>
      </c>
      <c r="C85" s="5">
        <v>20286882</v>
      </c>
      <c r="D85" s="5">
        <v>15366816</v>
      </c>
      <c r="E85" s="5">
        <v>14049840</v>
      </c>
    </row>
    <row r="86" spans="1:5" ht="16.5" x14ac:dyDescent="0.25">
      <c r="A86" s="7" t="s">
        <v>70</v>
      </c>
      <c r="B86" s="6">
        <f>+B84-B85</f>
        <v>34127108</v>
      </c>
      <c r="C86" s="6">
        <f>+C84-C85</f>
        <v>33393981</v>
      </c>
      <c r="D86" s="6">
        <f>+D84-D85</f>
        <v>35002463</v>
      </c>
      <c r="E86" s="6">
        <f>+E84-E85</f>
        <v>33888030</v>
      </c>
    </row>
    <row r="87" spans="1:5" ht="16.5" x14ac:dyDescent="0.25">
      <c r="A87" s="7"/>
      <c r="B87" s="9"/>
      <c r="C87" s="9"/>
      <c r="D87" s="9"/>
      <c r="E87" s="9"/>
    </row>
    <row r="88" spans="1:5" ht="16.5" x14ac:dyDescent="0.25">
      <c r="A88" s="7" t="s">
        <v>71</v>
      </c>
      <c r="B88" s="9">
        <f>+B81+B61</f>
        <v>67977267</v>
      </c>
      <c r="C88" s="9">
        <f>+C81+C61</f>
        <v>62197830</v>
      </c>
      <c r="D88" s="9">
        <f>+D81+D61</f>
        <v>58184530</v>
      </c>
      <c r="E88" s="9">
        <f>+E81+E61</f>
        <v>49968037</v>
      </c>
    </row>
    <row r="90" spans="1:5" ht="16.5" x14ac:dyDescent="0.25">
      <c r="B90" s="4">
        <v>2017</v>
      </c>
      <c r="C90" s="4">
        <v>2018</v>
      </c>
      <c r="D90" s="4">
        <v>2019</v>
      </c>
      <c r="E90" s="4">
        <v>2020</v>
      </c>
    </row>
    <row r="91" spans="1:5" ht="16.5" x14ac:dyDescent="0.25">
      <c r="A91" s="1" t="s">
        <v>72</v>
      </c>
      <c r="B91" s="10">
        <f>+B75/B73</f>
        <v>0.11156838209860184</v>
      </c>
      <c r="C91" s="10">
        <f>+C75/C73</f>
        <v>9.5345335712394244E-2</v>
      </c>
      <c r="D91" s="10">
        <f>+D75/D73</f>
        <v>8.7696677952964097E-2</v>
      </c>
      <c r="E91" s="10">
        <f>+E75/E73</f>
        <v>8.4350895098032203E-2</v>
      </c>
    </row>
    <row r="92" spans="1:5" ht="16.5" x14ac:dyDescent="0.25">
      <c r="A92" s="1" t="s">
        <v>73</v>
      </c>
      <c r="B92" s="10">
        <v>0.18899403078041899</v>
      </c>
      <c r="C92" s="10">
        <f>+B92</f>
        <v>0.18899403078041899</v>
      </c>
      <c r="D92" s="10">
        <f t="shared" ref="D92:E92" si="28">+C92</f>
        <v>0.18899403078041899</v>
      </c>
      <c r="E92" s="10">
        <f t="shared" si="28"/>
        <v>0.18899403078041899</v>
      </c>
    </row>
    <row r="93" spans="1:5" ht="16.5" x14ac:dyDescent="0.25">
      <c r="A93" s="1" t="s">
        <v>74</v>
      </c>
      <c r="B93" s="10">
        <f>+B81/B73</f>
        <v>6.4805812038538899E-2</v>
      </c>
      <c r="C93" s="10">
        <f t="shared" ref="C93:E93" si="29">+C81/C73</f>
        <v>5.2181101565577981E-2</v>
      </c>
      <c r="D93" s="10">
        <f t="shared" si="29"/>
        <v>4.695608847974924E-2</v>
      </c>
      <c r="E93" s="10">
        <f t="shared" si="29"/>
        <v>4.7121332078154984E-2</v>
      </c>
    </row>
    <row r="94" spans="1:5" ht="16.5" x14ac:dyDescent="0.25">
      <c r="A94" s="1" t="s">
        <v>75</v>
      </c>
      <c r="B94" s="10">
        <v>2.8977020135460652E-2</v>
      </c>
      <c r="C94" s="10">
        <f>+B94</f>
        <v>2.8977020135460652E-2</v>
      </c>
      <c r="D94" s="10">
        <f t="shared" ref="D94:E94" si="30">+C94</f>
        <v>2.8977020135460652E-2</v>
      </c>
      <c r="E94" s="10">
        <f t="shared" si="30"/>
        <v>2.8977020135460652E-2</v>
      </c>
    </row>
    <row r="95" spans="1:5" ht="16.5" x14ac:dyDescent="0.25">
      <c r="A95" s="1" t="s">
        <v>76</v>
      </c>
      <c r="B95" s="10">
        <f>+B88/B73</f>
        <v>6.521782335006672E-2</v>
      </c>
      <c r="C95" s="10">
        <f t="shared" ref="C95:E95" si="31">+C88/C73</f>
        <v>5.2559668603344517E-2</v>
      </c>
      <c r="D95" s="10">
        <f t="shared" si="31"/>
        <v>4.8987550452490841E-2</v>
      </c>
      <c r="E95" s="10">
        <f t="shared" si="31"/>
        <v>4.9348147823061371E-2</v>
      </c>
    </row>
    <row r="96" spans="1:5" ht="16.5" x14ac:dyDescent="0.25">
      <c r="A96" s="11" t="s">
        <v>77</v>
      </c>
      <c r="B96" s="10">
        <v>4.126181506724997E-2</v>
      </c>
      <c r="C96" s="10">
        <f>+B96</f>
        <v>4.126181506724997E-2</v>
      </c>
      <c r="D96" s="10">
        <f t="shared" ref="D96:E96" si="32">+C96</f>
        <v>4.126181506724997E-2</v>
      </c>
      <c r="E96" s="10">
        <f t="shared" si="32"/>
        <v>4.126181506724997E-2</v>
      </c>
    </row>
    <row r="97" spans="1:5" ht="16.5" x14ac:dyDescent="0.25">
      <c r="A97" s="11" t="s">
        <v>78</v>
      </c>
      <c r="B97" s="10">
        <f>+B86/B73</f>
        <v>3.2741764993179975E-2</v>
      </c>
      <c r="C97" s="10">
        <f t="shared" ref="C97:E97" si="33">+C86/C73</f>
        <v>2.8219257403455766E-2</v>
      </c>
      <c r="D97" s="10">
        <f t="shared" si="33"/>
        <v>2.9469773532138938E-2</v>
      </c>
      <c r="E97" s="10">
        <f t="shared" si="33"/>
        <v>3.3467624791270835E-2</v>
      </c>
    </row>
    <row r="98" spans="1:5" ht="16.5" x14ac:dyDescent="0.25">
      <c r="A98" s="11" t="s">
        <v>79</v>
      </c>
      <c r="B98" s="10">
        <v>-6.6718251158701478E-3</v>
      </c>
      <c r="C98" s="10">
        <f>+B98</f>
        <v>-6.6718251158701478E-3</v>
      </c>
      <c r="D98" s="10">
        <f t="shared" ref="D98:E98" si="34">+C98</f>
        <v>-6.6718251158701478E-3</v>
      </c>
      <c r="E98" s="10">
        <f t="shared" si="34"/>
        <v>-6.6718251158701478E-3</v>
      </c>
    </row>
  </sheetData>
  <mergeCells count="2">
    <mergeCell ref="B2:E2"/>
    <mergeCell ref="B71:E71"/>
  </mergeCells>
  <pageMargins left="0.7" right="0.7" top="0.75" bottom="0.75" header="0.3" footer="0.3"/>
  <ignoredErrors>
    <ignoredError sqref="C93:E97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EFE8-6580-4F26-8603-6AFB73A9C668}">
  <dimension ref="A1:F27"/>
  <sheetViews>
    <sheetView workbookViewId="0"/>
  </sheetViews>
  <sheetFormatPr baseColWidth="10" defaultRowHeight="15" x14ac:dyDescent="0.25"/>
  <cols>
    <col min="1" max="1" width="34.7109375" customWidth="1"/>
    <col min="2" max="3" width="19.85546875" customWidth="1"/>
    <col min="4" max="4" width="24.42578125" customWidth="1"/>
    <col min="5" max="5" width="19.85546875" customWidth="1"/>
    <col min="6" max="6" width="18.42578125" customWidth="1"/>
  </cols>
  <sheetData>
    <row r="1" spans="1:6" ht="16.5" x14ac:dyDescent="0.25">
      <c r="B1" s="2" t="s">
        <v>0</v>
      </c>
      <c r="C1" s="3"/>
      <c r="D1" s="3"/>
      <c r="E1" s="3"/>
    </row>
    <row r="2" spans="1:6" ht="16.5" x14ac:dyDescent="0.25">
      <c r="A2" s="1"/>
      <c r="B2" s="4">
        <v>2017</v>
      </c>
      <c r="C2" s="4">
        <v>2018</v>
      </c>
      <c r="D2" s="4">
        <v>2019</v>
      </c>
      <c r="E2" s="4">
        <v>2020</v>
      </c>
      <c r="F2" s="1" t="s">
        <v>80</v>
      </c>
    </row>
    <row r="3" spans="1:6" ht="16.5" x14ac:dyDescent="0.25">
      <c r="A3" s="1" t="s">
        <v>57</v>
      </c>
      <c r="B3" s="5">
        <v>1042311189</v>
      </c>
      <c r="C3" s="5">
        <v>1183375612</v>
      </c>
      <c r="D3" s="5">
        <v>1187741160</v>
      </c>
      <c r="E3" s="5">
        <v>1012561549</v>
      </c>
      <c r="F3" s="5">
        <v>1012561549</v>
      </c>
    </row>
    <row r="4" spans="1:6" ht="16.5" x14ac:dyDescent="0.25">
      <c r="A4" s="1" t="s">
        <v>58</v>
      </c>
      <c r="B4" s="5">
        <v>926022216</v>
      </c>
      <c r="C4" s="5">
        <v>1070546267</v>
      </c>
      <c r="D4" s="5">
        <v>1083580206</v>
      </c>
      <c r="E4" s="5">
        <v>927151076</v>
      </c>
      <c r="F4" s="5">
        <v>927151076</v>
      </c>
    </row>
    <row r="5" spans="1:6" ht="16.5" x14ac:dyDescent="0.25">
      <c r="A5" s="7" t="s">
        <v>59</v>
      </c>
      <c r="B5" s="6">
        <f>+B3-B4</f>
        <v>116288973</v>
      </c>
      <c r="C5" s="6">
        <f>+C3-C4</f>
        <v>112829345</v>
      </c>
      <c r="D5" s="6">
        <f>+D3-D4</f>
        <v>104160954</v>
      </c>
      <c r="E5" s="6">
        <f>+E3-E4</f>
        <v>85410473</v>
      </c>
      <c r="F5" s="6">
        <v>85410473</v>
      </c>
    </row>
    <row r="6" spans="1:6" ht="16.5" x14ac:dyDescent="0.25">
      <c r="A6" s="1" t="s">
        <v>60</v>
      </c>
      <c r="B6" s="5">
        <v>784868</v>
      </c>
      <c r="C6" s="5">
        <v>246966</v>
      </c>
      <c r="D6" s="5">
        <v>196862</v>
      </c>
      <c r="E6" s="5">
        <v>1121407</v>
      </c>
    </row>
    <row r="7" spans="1:6" ht="16.5" x14ac:dyDescent="0.25">
      <c r="A7" s="1" t="s">
        <v>61</v>
      </c>
      <c r="B7" s="5">
        <v>34124041</v>
      </c>
      <c r="C7" s="5">
        <v>33488545</v>
      </c>
      <c r="D7" s="5">
        <v>32299161</v>
      </c>
      <c r="E7" s="5">
        <v>23860740</v>
      </c>
      <c r="F7" s="5">
        <v>23860740</v>
      </c>
    </row>
    <row r="8" spans="1:6" ht="16.5" x14ac:dyDescent="0.25">
      <c r="A8" s="1" t="s">
        <v>62</v>
      </c>
      <c r="B8" s="5">
        <v>14979575</v>
      </c>
      <c r="C8" s="5">
        <v>17680812</v>
      </c>
      <c r="D8" s="5">
        <v>16256514</v>
      </c>
      <c r="E8" s="5">
        <v>14146697</v>
      </c>
    </row>
    <row r="9" spans="1:6" ht="16.5" x14ac:dyDescent="0.25">
      <c r="A9" s="1" t="s">
        <v>63</v>
      </c>
      <c r="B9" s="5">
        <v>422402</v>
      </c>
      <c r="C9" s="5">
        <v>157111</v>
      </c>
      <c r="D9" s="5">
        <v>30462</v>
      </c>
      <c r="E9" s="5">
        <v>811194</v>
      </c>
    </row>
    <row r="10" spans="1:6" ht="16.5" x14ac:dyDescent="0.25">
      <c r="A10" s="1" t="s">
        <v>64</v>
      </c>
      <c r="B10" s="5"/>
      <c r="C10" s="5"/>
      <c r="D10" s="5"/>
      <c r="E10" s="5"/>
    </row>
    <row r="11" spans="1:6" ht="16.5" x14ac:dyDescent="0.25">
      <c r="A11" s="7" t="s">
        <v>65</v>
      </c>
      <c r="B11" s="6">
        <f>+B5+B6-B7-B8-B9+B10</f>
        <v>67547823</v>
      </c>
      <c r="C11" s="6">
        <f>+C5+C6-C7-C8-C9+C10</f>
        <v>61749843</v>
      </c>
      <c r="D11" s="6">
        <f>+D5+D6-D7-D8-D9+D10</f>
        <v>55771679</v>
      </c>
      <c r="E11" s="6">
        <f>+E5+E6-E7-E8-E9+E10</f>
        <v>47713249</v>
      </c>
      <c r="F11" s="6">
        <v>47713249</v>
      </c>
    </row>
    <row r="12" spans="1:6" ht="16.5" x14ac:dyDescent="0.25">
      <c r="A12" s="1" t="s">
        <v>66</v>
      </c>
      <c r="B12" s="5">
        <v>10585693</v>
      </c>
      <c r="C12" s="5">
        <v>17528820</v>
      </c>
      <c r="D12" s="5">
        <v>21545547</v>
      </c>
      <c r="E12" s="5">
        <v>31212038</v>
      </c>
    </row>
    <row r="13" spans="1:6" ht="16.5" x14ac:dyDescent="0.25">
      <c r="A13" s="1" t="s">
        <v>67</v>
      </c>
      <c r="B13" s="5">
        <v>20033004</v>
      </c>
      <c r="C13" s="5">
        <v>25597800</v>
      </c>
      <c r="D13" s="5">
        <v>26947947</v>
      </c>
      <c r="E13" s="5">
        <v>30987417</v>
      </c>
      <c r="F13" s="5">
        <v>30987417</v>
      </c>
    </row>
    <row r="14" spans="1:6" ht="16.5" x14ac:dyDescent="0.25">
      <c r="A14" s="7" t="s">
        <v>68</v>
      </c>
      <c r="B14" s="6">
        <f>+B11+B12-B13</f>
        <v>58100512</v>
      </c>
      <c r="C14" s="6">
        <f>+C11+C12-C13</f>
        <v>53680863</v>
      </c>
      <c r="D14" s="6">
        <f>+D11+D12-D13</f>
        <v>50369279</v>
      </c>
      <c r="E14" s="6">
        <f>+E11+E12-E13</f>
        <v>47937870</v>
      </c>
    </row>
    <row r="15" spans="1:6" ht="16.5" x14ac:dyDescent="0.25">
      <c r="A15" s="1" t="s">
        <v>69</v>
      </c>
      <c r="B15" s="5">
        <v>23973404</v>
      </c>
      <c r="C15" s="5">
        <v>20286882</v>
      </c>
      <c r="D15" s="5">
        <v>15366816</v>
      </c>
      <c r="E15" s="5">
        <v>14049840</v>
      </c>
    </row>
    <row r="16" spans="1:6" ht="16.5" x14ac:dyDescent="0.25">
      <c r="A16" s="7" t="s">
        <v>70</v>
      </c>
      <c r="B16" s="6">
        <f>+B14-B15</f>
        <v>34127108</v>
      </c>
      <c r="C16" s="6">
        <f>+C14-C15</f>
        <v>33393981</v>
      </c>
      <c r="D16" s="6">
        <f>+D14-D15</f>
        <v>35002463</v>
      </c>
      <c r="E16" s="6">
        <f>+E14-E15</f>
        <v>33888030</v>
      </c>
    </row>
    <row r="17" spans="1:5" ht="16.5" x14ac:dyDescent="0.25">
      <c r="A17" s="7"/>
      <c r="B17" s="9"/>
      <c r="C17" s="9"/>
      <c r="D17" s="9"/>
      <c r="E17" s="9"/>
    </row>
    <row r="18" spans="1:5" ht="16.5" x14ac:dyDescent="0.25">
      <c r="A18" s="7"/>
      <c r="B18" s="9"/>
      <c r="C18" s="9"/>
      <c r="D18" s="9"/>
      <c r="E18" s="9"/>
    </row>
    <row r="19" spans="1:5" ht="16.5" x14ac:dyDescent="0.25">
      <c r="B19" s="1" t="s">
        <v>57</v>
      </c>
      <c r="C19" s="1" t="s">
        <v>58</v>
      </c>
      <c r="D19" s="1" t="s">
        <v>61</v>
      </c>
    </row>
    <row r="20" spans="1:5" ht="16.5" x14ac:dyDescent="0.25">
      <c r="A20" s="12" t="s">
        <v>81</v>
      </c>
      <c r="B20" s="5">
        <v>964848300</v>
      </c>
      <c r="C20" s="5">
        <v>974864325</v>
      </c>
      <c r="D20" s="5">
        <v>71573989</v>
      </c>
    </row>
    <row r="21" spans="1:5" ht="16.5" x14ac:dyDescent="0.25">
      <c r="A21" s="12" t="s">
        <v>80</v>
      </c>
      <c r="B21" s="5">
        <v>1012561549</v>
      </c>
      <c r="C21" s="5">
        <v>927151076</v>
      </c>
      <c r="D21" s="5">
        <v>23860740</v>
      </c>
    </row>
    <row r="22" spans="1:5" ht="16.5" x14ac:dyDescent="0.25">
      <c r="A22" s="12" t="s">
        <v>82</v>
      </c>
      <c r="B22" s="13">
        <f>+B20/B21-1</f>
        <v>-4.7121332078154943E-2</v>
      </c>
      <c r="C22" s="13">
        <f t="shared" ref="C22:D22" si="0">+C20/C21-1</f>
        <v>5.1462216067147182E-2</v>
      </c>
      <c r="D22" s="13">
        <f t="shared" si="0"/>
        <v>1.9996550400364783</v>
      </c>
    </row>
    <row r="24" spans="1:5" ht="16.5" x14ac:dyDescent="0.25">
      <c r="B24" s="1" t="s">
        <v>67</v>
      </c>
      <c r="C24" s="1" t="s">
        <v>72</v>
      </c>
      <c r="D24" s="1" t="s">
        <v>74</v>
      </c>
    </row>
    <row r="25" spans="1:5" ht="16.5" x14ac:dyDescent="0.25">
      <c r="A25" s="14" t="s">
        <v>83</v>
      </c>
      <c r="B25" s="5">
        <v>64875447</v>
      </c>
      <c r="C25" s="13">
        <v>5.0883270306761368E-2</v>
      </c>
      <c r="D25" s="13">
        <v>1.3653707286884146E-2</v>
      </c>
    </row>
    <row r="26" spans="1:5" ht="16.5" x14ac:dyDescent="0.25">
      <c r="A26" s="12" t="s">
        <v>80</v>
      </c>
      <c r="B26" s="5">
        <v>30987417</v>
      </c>
      <c r="C26" s="10">
        <v>8.4350895098032203E-2</v>
      </c>
      <c r="D26" s="10">
        <v>4.7121332078154984E-2</v>
      </c>
    </row>
    <row r="27" spans="1:5" ht="16.5" x14ac:dyDescent="0.25">
      <c r="A27" s="12" t="s">
        <v>82</v>
      </c>
      <c r="B27" s="13">
        <f>+B25/B26-1</f>
        <v>1.0936061563311328</v>
      </c>
      <c r="C27" s="13">
        <f>+C25/C26-1</f>
        <v>-0.39676668223111233</v>
      </c>
      <c r="D27" s="13">
        <f>+D25/D26-1</f>
        <v>-0.7102436055025303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Mazda</vt:lpstr>
      <vt:lpstr>Mazda sensibilidad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2021-11-02T04:17:37Z</dcterms:created>
  <dcterms:modified xsi:type="dcterms:W3CDTF">2021-11-02T04:19:29Z</dcterms:modified>
</cp:coreProperties>
</file>