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95081972-638E-4083-BDFC-B1F7E8DADF32}" xr6:coauthVersionLast="47" xr6:coauthVersionMax="47" xr10:uidLastSave="{00000000-0000-0000-0000-000000000000}"/>
  <bookViews>
    <workbookView xWindow="-120" yWindow="-120" windowWidth="29040" windowHeight="15840" xr2:uid="{1831C0EF-C4ED-498F-B252-8F4DD89804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C71" i="1"/>
  <c r="E71" i="1"/>
  <c r="B87" i="1"/>
  <c r="B81" i="1"/>
  <c r="C76" i="1"/>
  <c r="D76" i="1"/>
  <c r="E76" i="1"/>
  <c r="B76" i="1"/>
  <c r="C75" i="1"/>
  <c r="D75" i="1"/>
  <c r="E75" i="1"/>
  <c r="H75" i="1" s="1"/>
  <c r="E108" i="1" s="1"/>
  <c r="B75" i="1"/>
  <c r="H76" i="1" l="1"/>
  <c r="E112" i="1" s="1"/>
  <c r="F76" i="1"/>
  <c r="C112" i="1" s="1"/>
  <c r="G76" i="1"/>
  <c r="D112" i="1" s="1"/>
  <c r="G75" i="1"/>
  <c r="D108" i="1" s="1"/>
  <c r="F75" i="1"/>
  <c r="C108" i="1" s="1"/>
  <c r="C88" i="1"/>
  <c r="D88" i="1"/>
  <c r="E88" i="1"/>
  <c r="B88" i="1"/>
  <c r="B90" i="1" s="1"/>
  <c r="C85" i="1"/>
  <c r="D85" i="1"/>
  <c r="E85" i="1"/>
  <c r="C86" i="1"/>
  <c r="D86" i="1"/>
  <c r="E86" i="1"/>
  <c r="H86" i="1" s="1"/>
  <c r="B86" i="1"/>
  <c r="B85" i="1"/>
  <c r="D68" i="1"/>
  <c r="E68" i="1"/>
  <c r="C68" i="1"/>
  <c r="D67" i="1"/>
  <c r="E67" i="1"/>
  <c r="C67" i="1"/>
  <c r="E61" i="1"/>
  <c r="E62" i="1" s="1"/>
  <c r="E63" i="1" s="1"/>
  <c r="D61" i="1"/>
  <c r="D62" i="1" s="1"/>
  <c r="D63" i="1" s="1"/>
  <c r="C61" i="1"/>
  <c r="C62" i="1" s="1"/>
  <c r="C63" i="1" s="1"/>
  <c r="E64" i="1"/>
  <c r="E65" i="1" s="1"/>
  <c r="E66" i="1" s="1"/>
  <c r="D64" i="1"/>
  <c r="D65" i="1" s="1"/>
  <c r="D66" i="1" s="1"/>
  <c r="C64" i="1"/>
  <c r="C65" i="1" s="1"/>
  <c r="C66" i="1" s="1"/>
  <c r="G42" i="1"/>
  <c r="C111" i="1" s="1"/>
  <c r="H42" i="1"/>
  <c r="D111" i="1" s="1"/>
  <c r="I42" i="1"/>
  <c r="E111" i="1" s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50" i="1"/>
  <c r="H50" i="1"/>
  <c r="I50" i="1"/>
  <c r="G51" i="1"/>
  <c r="H51" i="1"/>
  <c r="I51" i="1"/>
  <c r="G53" i="1"/>
  <c r="H53" i="1"/>
  <c r="I53" i="1"/>
  <c r="H41" i="1"/>
  <c r="D110" i="1" s="1"/>
  <c r="I41" i="1"/>
  <c r="E110" i="1" s="1"/>
  <c r="G41" i="1"/>
  <c r="C110" i="1" s="1"/>
  <c r="G7" i="1"/>
  <c r="H7" i="1"/>
  <c r="I7" i="1"/>
  <c r="G8" i="1"/>
  <c r="H8" i="1"/>
  <c r="I8" i="1"/>
  <c r="G9" i="1"/>
  <c r="H9" i="1"/>
  <c r="I9" i="1"/>
  <c r="G11" i="1"/>
  <c r="H11" i="1"/>
  <c r="I11" i="1"/>
  <c r="I12" i="1"/>
  <c r="G13" i="1"/>
  <c r="H13" i="1"/>
  <c r="I13" i="1"/>
  <c r="G14" i="1"/>
  <c r="H14" i="1"/>
  <c r="I14" i="1"/>
  <c r="G15" i="1"/>
  <c r="H15" i="1"/>
  <c r="I15" i="1"/>
  <c r="G19" i="1"/>
  <c r="H19" i="1"/>
  <c r="I19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6" i="1"/>
  <c r="H26" i="1"/>
  <c r="I26" i="1"/>
  <c r="G27" i="1"/>
  <c r="H27" i="1"/>
  <c r="I27" i="1"/>
  <c r="G28" i="1"/>
  <c r="H28" i="1"/>
  <c r="I28" i="1"/>
  <c r="G31" i="1"/>
  <c r="H31" i="1"/>
  <c r="I31" i="1"/>
  <c r="I32" i="1"/>
  <c r="G33" i="1"/>
  <c r="H33" i="1"/>
  <c r="I33" i="1"/>
  <c r="G34" i="1"/>
  <c r="H34" i="1"/>
  <c r="I34" i="1"/>
  <c r="G35" i="1"/>
  <c r="H35" i="1"/>
  <c r="I35" i="1"/>
  <c r="H6" i="1"/>
  <c r="I6" i="1"/>
  <c r="G6" i="1"/>
  <c r="F42" i="1"/>
  <c r="F44" i="1"/>
  <c r="F45" i="1"/>
  <c r="F46" i="1"/>
  <c r="F47" i="1"/>
  <c r="F48" i="1"/>
  <c r="F50" i="1"/>
  <c r="F51" i="1"/>
  <c r="F53" i="1"/>
  <c r="F41" i="1"/>
  <c r="C43" i="1"/>
  <c r="C49" i="1" s="1"/>
  <c r="C52" i="1" s="1"/>
  <c r="C54" i="1" s="1"/>
  <c r="C94" i="1" s="1"/>
  <c r="D43" i="1"/>
  <c r="D49" i="1" s="1"/>
  <c r="D52" i="1" s="1"/>
  <c r="D54" i="1" s="1"/>
  <c r="D94" i="1" s="1"/>
  <c r="E43" i="1"/>
  <c r="F43" i="1" s="1"/>
  <c r="B43" i="1"/>
  <c r="B49" i="1" s="1"/>
  <c r="B92" i="1" s="1"/>
  <c r="C36" i="1"/>
  <c r="D36" i="1"/>
  <c r="E36" i="1"/>
  <c r="B36" i="1"/>
  <c r="C29" i="1"/>
  <c r="D29" i="1"/>
  <c r="E29" i="1"/>
  <c r="B29" i="1"/>
  <c r="C25" i="1"/>
  <c r="D25" i="1"/>
  <c r="E25" i="1"/>
  <c r="B25" i="1"/>
  <c r="D17" i="1"/>
  <c r="E17" i="1"/>
  <c r="B17" i="1"/>
  <c r="C10" i="1"/>
  <c r="D10" i="1"/>
  <c r="E10" i="1"/>
  <c r="B10" i="1"/>
  <c r="C12" i="1"/>
  <c r="G12" i="1" s="1"/>
  <c r="H85" i="1" l="1"/>
  <c r="F86" i="1"/>
  <c r="E90" i="1"/>
  <c r="H88" i="1"/>
  <c r="E83" i="1"/>
  <c r="D83" i="1"/>
  <c r="C90" i="1"/>
  <c r="F90" i="1" s="1"/>
  <c r="F88" i="1"/>
  <c r="C101" i="1"/>
  <c r="G86" i="1"/>
  <c r="D90" i="1"/>
  <c r="G90" i="1" s="1"/>
  <c r="G88" i="1"/>
  <c r="D101" i="1"/>
  <c r="G94" i="1"/>
  <c r="D115" i="1" s="1"/>
  <c r="G85" i="1"/>
  <c r="F85" i="1"/>
  <c r="C83" i="1"/>
  <c r="C99" i="1" s="1"/>
  <c r="D92" i="1"/>
  <c r="C92" i="1"/>
  <c r="F92" i="1" s="1"/>
  <c r="E87" i="1"/>
  <c r="D87" i="1"/>
  <c r="C87" i="1"/>
  <c r="F87" i="1" s="1"/>
  <c r="C116" i="1" s="1"/>
  <c r="B91" i="1"/>
  <c r="E91" i="1"/>
  <c r="D91" i="1"/>
  <c r="C91" i="1"/>
  <c r="I36" i="1"/>
  <c r="B80" i="1"/>
  <c r="E80" i="1"/>
  <c r="D80" i="1"/>
  <c r="C80" i="1"/>
  <c r="C69" i="1"/>
  <c r="C70" i="1" s="1"/>
  <c r="E69" i="1"/>
  <c r="E70" i="1" s="1"/>
  <c r="D69" i="1"/>
  <c r="D70" i="1" s="1"/>
  <c r="I10" i="1"/>
  <c r="H29" i="1"/>
  <c r="D77" i="1"/>
  <c r="B77" i="1"/>
  <c r="C77" i="1"/>
  <c r="H10" i="1"/>
  <c r="G10" i="1"/>
  <c r="E77" i="1"/>
  <c r="G43" i="1"/>
  <c r="D30" i="1"/>
  <c r="E82" i="1" s="1"/>
  <c r="H54" i="1"/>
  <c r="G49" i="1"/>
  <c r="H52" i="1"/>
  <c r="H49" i="1"/>
  <c r="I43" i="1"/>
  <c r="H43" i="1"/>
  <c r="H36" i="1"/>
  <c r="G36" i="1"/>
  <c r="I25" i="1"/>
  <c r="G25" i="1"/>
  <c r="E30" i="1"/>
  <c r="E18" i="1"/>
  <c r="F14" i="1" s="1"/>
  <c r="G29" i="1"/>
  <c r="E49" i="1"/>
  <c r="C30" i="1"/>
  <c r="C17" i="1"/>
  <c r="G17" i="1" s="1"/>
  <c r="D18" i="1"/>
  <c r="B30" i="1"/>
  <c r="H25" i="1"/>
  <c r="B52" i="1"/>
  <c r="B54" i="1" s="1"/>
  <c r="B58" i="1"/>
  <c r="I17" i="1"/>
  <c r="I29" i="1"/>
  <c r="H12" i="1"/>
  <c r="D58" i="1"/>
  <c r="C58" i="1"/>
  <c r="B18" i="1"/>
  <c r="F29" i="1" l="1"/>
  <c r="F91" i="1"/>
  <c r="C113" i="1" s="1"/>
  <c r="H90" i="1"/>
  <c r="G77" i="1"/>
  <c r="D109" i="1" s="1"/>
  <c r="G101" i="1"/>
  <c r="G87" i="1"/>
  <c r="D116" i="1" s="1"/>
  <c r="G83" i="1"/>
  <c r="H83" i="1"/>
  <c r="H77" i="1"/>
  <c r="E109" i="1" s="1"/>
  <c r="G80" i="1"/>
  <c r="G92" i="1"/>
  <c r="H91" i="1"/>
  <c r="E113" i="1" s="1"/>
  <c r="H80" i="1"/>
  <c r="D99" i="1"/>
  <c r="G99" i="1" s="1"/>
  <c r="G91" i="1"/>
  <c r="D113" i="1" s="1"/>
  <c r="H87" i="1"/>
  <c r="E116" i="1" s="1"/>
  <c r="F80" i="1"/>
  <c r="F77" i="1"/>
  <c r="C109" i="1" s="1"/>
  <c r="D37" i="1"/>
  <c r="D38" i="1" s="1"/>
  <c r="E92" i="1"/>
  <c r="H92" i="1" s="1"/>
  <c r="E95" i="1"/>
  <c r="D82" i="1"/>
  <c r="H82" i="1" s="1"/>
  <c r="C93" i="1"/>
  <c r="C89" i="1"/>
  <c r="D93" i="1"/>
  <c r="D89" i="1"/>
  <c r="B93" i="1"/>
  <c r="B89" i="1"/>
  <c r="G54" i="1"/>
  <c r="B94" i="1"/>
  <c r="F94" i="1" s="1"/>
  <c r="C115" i="1" s="1"/>
  <c r="C82" i="1"/>
  <c r="F18" i="1"/>
  <c r="B37" i="1"/>
  <c r="B38" i="1" s="1"/>
  <c r="C37" i="1"/>
  <c r="E37" i="1"/>
  <c r="E81" i="1"/>
  <c r="D81" i="1"/>
  <c r="D78" i="1"/>
  <c r="C78" i="1"/>
  <c r="C79" i="1" s="1"/>
  <c r="E78" i="1"/>
  <c r="F36" i="1"/>
  <c r="G58" i="1"/>
  <c r="F27" i="1"/>
  <c r="F25" i="1"/>
  <c r="F31" i="1"/>
  <c r="F26" i="1"/>
  <c r="F35" i="1"/>
  <c r="F33" i="1"/>
  <c r="F24" i="1"/>
  <c r="F16" i="1"/>
  <c r="F13" i="1"/>
  <c r="F28" i="1"/>
  <c r="F34" i="1"/>
  <c r="F9" i="1"/>
  <c r="F32" i="1"/>
  <c r="F21" i="1"/>
  <c r="I18" i="1"/>
  <c r="F19" i="1"/>
  <c r="H58" i="1"/>
  <c r="F17" i="1"/>
  <c r="F20" i="1"/>
  <c r="E52" i="1"/>
  <c r="I49" i="1"/>
  <c r="G52" i="1"/>
  <c r="F8" i="1"/>
  <c r="F23" i="1"/>
  <c r="F22" i="1"/>
  <c r="C18" i="1"/>
  <c r="C95" i="1" s="1"/>
  <c r="C96" i="1" s="1"/>
  <c r="C102" i="1" s="1"/>
  <c r="H17" i="1"/>
  <c r="F7" i="1"/>
  <c r="F30" i="1"/>
  <c r="F11" i="1"/>
  <c r="F6" i="1"/>
  <c r="F10" i="1"/>
  <c r="F15" i="1"/>
  <c r="F12" i="1"/>
  <c r="I30" i="1"/>
  <c r="G30" i="1"/>
  <c r="E58" i="1"/>
  <c r="H30" i="1"/>
  <c r="F49" i="1"/>
  <c r="G89" i="1" l="1"/>
  <c r="G93" i="1"/>
  <c r="D114" i="1" s="1"/>
  <c r="H81" i="1"/>
  <c r="H78" i="1"/>
  <c r="D79" i="1"/>
  <c r="G79" i="1" s="1"/>
  <c r="G78" i="1"/>
  <c r="F89" i="1"/>
  <c r="F93" i="1"/>
  <c r="C114" i="1" s="1"/>
  <c r="G82" i="1"/>
  <c r="E103" i="1"/>
  <c r="E96" i="1"/>
  <c r="I37" i="1"/>
  <c r="C103" i="1"/>
  <c r="C97" i="1"/>
  <c r="C98" i="1"/>
  <c r="E98" i="1"/>
  <c r="C81" i="1"/>
  <c r="F81" i="1" s="1"/>
  <c r="D95" i="1"/>
  <c r="H95" i="1" s="1"/>
  <c r="F58" i="1"/>
  <c r="E93" i="1"/>
  <c r="H93" i="1" s="1"/>
  <c r="E114" i="1" s="1"/>
  <c r="E89" i="1"/>
  <c r="H89" i="1" s="1"/>
  <c r="F37" i="1"/>
  <c r="C84" i="1"/>
  <c r="E38" i="1"/>
  <c r="E84" i="1"/>
  <c r="G37" i="1"/>
  <c r="D84" i="1"/>
  <c r="H37" i="1"/>
  <c r="C38" i="1"/>
  <c r="E79" i="1"/>
  <c r="H18" i="1"/>
  <c r="E54" i="1"/>
  <c r="I52" i="1"/>
  <c r="F52" i="1"/>
  <c r="I58" i="1"/>
  <c r="G18" i="1"/>
  <c r="C104" i="1" l="1"/>
  <c r="C105" i="1" s="1"/>
  <c r="G81" i="1"/>
  <c r="H84" i="1"/>
  <c r="E102" i="1"/>
  <c r="H79" i="1"/>
  <c r="D96" i="1"/>
  <c r="G95" i="1"/>
  <c r="G84" i="1"/>
  <c r="E94" i="1"/>
  <c r="E99" i="1"/>
  <c r="H99" i="1" s="1"/>
  <c r="E97" i="1"/>
  <c r="D98" i="1"/>
  <c r="G98" i="1" s="1"/>
  <c r="D97" i="1"/>
  <c r="G97" i="1" s="1"/>
  <c r="D103" i="1"/>
  <c r="G103" i="1" s="1"/>
  <c r="F54" i="1"/>
  <c r="I54" i="1"/>
  <c r="H97" i="1" l="1"/>
  <c r="E101" i="1"/>
  <c r="H94" i="1"/>
  <c r="E115" i="1" s="1"/>
  <c r="H98" i="1"/>
  <c r="D102" i="1"/>
  <c r="G102" i="1" s="1"/>
  <c r="G96" i="1"/>
  <c r="H96" i="1"/>
  <c r="H103" i="1"/>
  <c r="D104" i="1" l="1"/>
  <c r="E104" i="1"/>
  <c r="H101" i="1"/>
  <c r="D105" i="1"/>
  <c r="G104" i="1"/>
  <c r="H102" i="1"/>
  <c r="H104" i="1" l="1"/>
  <c r="E105" i="1"/>
</calcChain>
</file>

<file path=xl/sharedStrings.xml><?xml version="1.0" encoding="utf-8"?>
<sst xmlns="http://schemas.openxmlformats.org/spreadsheetml/2006/main" count="113" uniqueCount="102">
  <si>
    <t>INVERSIONES SUPERVAQUITA LA 33 S A S</t>
  </si>
  <si>
    <t>G4711 - Comercio al por menor en establecimientos no especializados con surtido compuesto principalmente por alimentos, bebidas (alcohólicas y no alcohólicas) o tabaco</t>
  </si>
  <si>
    <t>Ganancia (pérdida) (ProfitLoss)</t>
  </si>
  <si>
    <t>Depreciación y amortización</t>
  </si>
  <si>
    <t>Cifras en miles de pesos</t>
  </si>
  <si>
    <t>Efectivo y equivalentes al efectivo</t>
  </si>
  <si>
    <t>Cuentas comerciales por cobrar</t>
  </si>
  <si>
    <t>Inventarios corrientes</t>
  </si>
  <si>
    <t>Otros activos no financieros corrientes</t>
  </si>
  <si>
    <t>Activos corrientes totales</t>
  </si>
  <si>
    <t>Propiedades, planta y equipo</t>
  </si>
  <si>
    <t>Activos intangibles</t>
  </si>
  <si>
    <t>Cuentas comerciales por cobrar no corrientes</t>
  </si>
  <si>
    <t>Activos por impuestos diferidos</t>
  </si>
  <si>
    <t>Otros activos financieros no corrientes</t>
  </si>
  <si>
    <t>Total de activos no corrientes</t>
  </si>
  <si>
    <t>Total de activos</t>
  </si>
  <si>
    <t>Provisiones beneficios a los empleados</t>
  </si>
  <si>
    <t>Otras provisiones corrientes</t>
  </si>
  <si>
    <t>Cuentas por pagar comerciales</t>
  </si>
  <si>
    <t>Pasivos por impuestos corrientes</t>
  </si>
  <si>
    <t>Otros pasivos financieros corrientes</t>
  </si>
  <si>
    <t>Otros pasivos no financieros corrientes</t>
  </si>
  <si>
    <t>Pasivos corrientes totales</t>
  </si>
  <si>
    <t>Cuentas comerciales por pagar no corrientes</t>
  </si>
  <si>
    <t>Pasivo por impuestos diferidos</t>
  </si>
  <si>
    <t>Otros pasivos financieros</t>
  </si>
  <si>
    <t xml:space="preserve">Total de pasivos no corrientes </t>
  </si>
  <si>
    <t>Total pasivos</t>
  </si>
  <si>
    <t>Capital emitido</t>
  </si>
  <si>
    <t>Prima de emisión</t>
  </si>
  <si>
    <t>Superavit por revaluación</t>
  </si>
  <si>
    <t>Otras reservas</t>
  </si>
  <si>
    <t>Ganancias acumuladas</t>
  </si>
  <si>
    <t>Patrimonio total</t>
  </si>
  <si>
    <t>Total de patrimonio y pasivos</t>
  </si>
  <si>
    <t>Ingresos de actividades ordinarias</t>
  </si>
  <si>
    <t>Costo de ventas</t>
  </si>
  <si>
    <t>Ganancia bruta</t>
  </si>
  <si>
    <t>Otros ingresos</t>
  </si>
  <si>
    <t>Gastos de ventas</t>
  </si>
  <si>
    <t>Gastos de administración</t>
  </si>
  <si>
    <t>Otros gastos</t>
  </si>
  <si>
    <t>Otras ganancias (pérdidas)</t>
  </si>
  <si>
    <t>Ganancia (pérdida) por actividades de operación</t>
  </si>
  <si>
    <t>Ingresos financieros</t>
  </si>
  <si>
    <t>Costos financieros</t>
  </si>
  <si>
    <t>Ganancia (pérdida), antes de impuestos</t>
  </si>
  <si>
    <t>Ingreso (gasto) por impuestos</t>
  </si>
  <si>
    <t>Propiedades de inversión</t>
  </si>
  <si>
    <t>EBITDA</t>
  </si>
  <si>
    <t>Vertical 2023</t>
  </si>
  <si>
    <t>Análisis Horizontal</t>
  </si>
  <si>
    <t>Rotación Cuentas por Cobrar</t>
  </si>
  <si>
    <t>Promedio Cuentas por Cobrar</t>
  </si>
  <si>
    <t>Días Rotación Cuentas por Cobrar</t>
  </si>
  <si>
    <t>Promedio Inventarios</t>
  </si>
  <si>
    <t>Rotación Inventarios</t>
  </si>
  <si>
    <t>Días Rotación Inventarios</t>
  </si>
  <si>
    <t>Compras</t>
  </si>
  <si>
    <t>Rotación Cuentas por Pagar</t>
  </si>
  <si>
    <t>Promedio Cuentas por Pagar</t>
  </si>
  <si>
    <t>Días Rotación Cuentas por Pagar</t>
  </si>
  <si>
    <t>Veces al año en promedio</t>
  </si>
  <si>
    <t>Días en promedio</t>
  </si>
  <si>
    <t>KTNO</t>
  </si>
  <si>
    <t>Ciclo de efectivo</t>
  </si>
  <si>
    <t>Rotación KTNO</t>
  </si>
  <si>
    <t>Razón corriente</t>
  </si>
  <si>
    <t>Apalancamiento financiero</t>
  </si>
  <si>
    <t>Margen Bruto</t>
  </si>
  <si>
    <t>Margen Operacional</t>
  </si>
  <si>
    <t>Margen EBITDA</t>
  </si>
  <si>
    <t>Margen Neto</t>
  </si>
  <si>
    <t>ROA Operacional</t>
  </si>
  <si>
    <t>ROA</t>
  </si>
  <si>
    <t>ROE</t>
  </si>
  <si>
    <t>Promedio KTNO</t>
  </si>
  <si>
    <t>Cobertura de intereses (con el EBITDA)</t>
  </si>
  <si>
    <t>Nivel de endeudamiento</t>
  </si>
  <si>
    <t>Promedio Pasitvo Total</t>
  </si>
  <si>
    <t>Promedio Patrimonio Total</t>
  </si>
  <si>
    <t>Intereses</t>
  </si>
  <si>
    <t>Deuda Financiera corto plazo</t>
  </si>
  <si>
    <t>Deuda Financiera largo plazo</t>
  </si>
  <si>
    <t>Total Deuda Financiera</t>
  </si>
  <si>
    <t>Impacto a la carga financiera</t>
  </si>
  <si>
    <t>Promedio Activos Totales</t>
  </si>
  <si>
    <t>DUPONT</t>
  </si>
  <si>
    <t>Rotación de Activos</t>
  </si>
  <si>
    <t>Multiplicador de Capital</t>
  </si>
  <si>
    <t>Activos Fijos</t>
  </si>
  <si>
    <t>Δ Ventas</t>
  </si>
  <si>
    <t>Δ Costos de Ventas</t>
  </si>
  <si>
    <t>Δ  Gastos</t>
  </si>
  <si>
    <t>Total Gastos</t>
  </si>
  <si>
    <t>Δ  Margen Neto</t>
  </si>
  <si>
    <t>Δ  Margen Bruto</t>
  </si>
  <si>
    <t>Δ  Margen EBITDA</t>
  </si>
  <si>
    <t>Δ KTNO</t>
  </si>
  <si>
    <t>Δ AF</t>
  </si>
  <si>
    <t>Δ Deuda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</si>
</sst>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indexed="8"/>
      <name val="Arial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sz val="12"/>
      <name val="Franklin Gothic Book"/>
      <family val="2"/>
    </font>
    <font>
      <b/>
      <sz val="12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3">
    <xf numFmtId="0" fontId="0" fillId="0" borderId="0" xfId="0"/>
    <xf numFmtId="49" fontId="3" fillId="0" borderId="1" xfId="2" applyNumberFormat="1" applyFont="1" applyBorder="1" applyAlignment="1">
      <alignment horizontal="center" vertical="center"/>
    </xf>
    <xf numFmtId="6" fontId="4" fillId="2" borderId="1" xfId="0" applyNumberFormat="1" applyFont="1" applyFill="1" applyBorder="1" applyAlignment="1">
      <alignment horizontal="center" vertical="center"/>
    </xf>
    <xf numFmtId="165" fontId="3" fillId="0" borderId="0" xfId="2" applyNumberFormat="1" applyFont="1" applyBorder="1" applyAlignment="1">
      <alignment vertical="center"/>
    </xf>
    <xf numFmtId="165" fontId="5" fillId="0" borderId="0" xfId="2" applyNumberFormat="1" applyFont="1" applyBorder="1" applyAlignment="1">
      <alignment vertical="center"/>
    </xf>
    <xf numFmtId="6" fontId="6" fillId="0" borderId="2" xfId="0" applyNumberFormat="1" applyFont="1" applyBorder="1" applyAlignment="1">
      <alignment horizontal="center" vertical="center"/>
    </xf>
    <xf numFmtId="165" fontId="5" fillId="0" borderId="0" xfId="2" applyNumberFormat="1" applyFont="1" applyFill="1" applyBorder="1" applyAlignment="1">
      <alignment vertical="center"/>
    </xf>
    <xf numFmtId="0" fontId="0" fillId="0" borderId="1" xfId="0" applyBorder="1"/>
    <xf numFmtId="9" fontId="4" fillId="2" borderId="1" xfId="1" applyFont="1" applyFill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49" fontId="3" fillId="0" borderId="0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9" fontId="4" fillId="2" borderId="0" xfId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vertical="center"/>
    </xf>
    <xf numFmtId="6" fontId="4" fillId="2" borderId="3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6" fontId="6" fillId="0" borderId="4" xfId="0" applyNumberFormat="1" applyFont="1" applyBorder="1" applyAlignment="1">
      <alignment horizontal="center" vertical="center"/>
    </xf>
    <xf numFmtId="167" fontId="4" fillId="2" borderId="3" xfId="1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167" fontId="6" fillId="0" borderId="6" xfId="1" applyNumberFormat="1" applyFont="1" applyBorder="1" applyAlignment="1">
      <alignment horizontal="center" vertical="center"/>
    </xf>
    <xf numFmtId="49" fontId="3" fillId="0" borderId="3" xfId="2" applyNumberFormat="1" applyFont="1" applyBorder="1" applyAlignment="1">
      <alignment horizontal="center" vertical="center"/>
    </xf>
    <xf numFmtId="0" fontId="0" fillId="0" borderId="5" xfId="0" applyBorder="1"/>
    <xf numFmtId="167" fontId="6" fillId="0" borderId="4" xfId="1" applyNumberFormat="1" applyFont="1" applyBorder="1" applyAlignment="1">
      <alignment horizontal="center" vertical="center"/>
    </xf>
    <xf numFmtId="6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6" fontId="6" fillId="0" borderId="7" xfId="0" applyNumberFormat="1" applyFont="1" applyBorder="1" applyAlignment="1">
      <alignment horizontal="center" vertical="center"/>
    </xf>
    <xf numFmtId="167" fontId="4" fillId="2" borderId="5" xfId="1" applyNumberFormat="1" applyFont="1" applyFill="1" applyBorder="1" applyAlignment="1">
      <alignment horizontal="center" vertical="center"/>
    </xf>
    <xf numFmtId="0" fontId="0" fillId="0" borderId="3" xfId="0" applyBorder="1"/>
    <xf numFmtId="9" fontId="6" fillId="0" borderId="7" xfId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167" fontId="6" fillId="0" borderId="7" xfId="1" applyNumberFormat="1" applyFont="1" applyBorder="1" applyAlignment="1">
      <alignment horizontal="center" vertical="center"/>
    </xf>
    <xf numFmtId="9" fontId="4" fillId="2" borderId="3" xfId="1" applyFont="1" applyFill="1" applyBorder="1" applyAlignment="1">
      <alignment horizontal="center" vertical="center"/>
    </xf>
    <xf numFmtId="9" fontId="4" fillId="2" borderId="5" xfId="1" applyFont="1" applyFill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0" xfId="2" applyNumberFormat="1" applyFont="1" applyBorder="1" applyAlignment="1">
      <alignment horizontal="center" vertical="center"/>
    </xf>
  </cellXfs>
  <cellStyles count="3">
    <cellStyle name="Comma 28" xfId="2" xr:uid="{56D1074D-2CC7-4451-906B-254B6D13DECF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7338-CB26-4DB2-BE8C-ADB8220BDCAA}">
  <dimension ref="A1:I123"/>
  <sheetViews>
    <sheetView tabSelected="1" workbookViewId="0"/>
  </sheetViews>
  <sheetFormatPr baseColWidth="10" defaultRowHeight="15" x14ac:dyDescent="0.25"/>
  <cols>
    <col min="1" max="1" width="56.140625" customWidth="1"/>
    <col min="2" max="5" width="18" customWidth="1"/>
    <col min="6" max="9" width="11.5703125" customWidth="1"/>
  </cols>
  <sheetData>
    <row r="1" spans="1:9" ht="16.5" x14ac:dyDescent="0.25">
      <c r="A1" s="3" t="s">
        <v>0</v>
      </c>
    </row>
    <row r="2" spans="1:9" ht="16.5" x14ac:dyDescent="0.25">
      <c r="A2" s="3" t="s">
        <v>1</v>
      </c>
    </row>
    <row r="3" spans="1:9" ht="16.5" x14ac:dyDescent="0.25">
      <c r="A3" s="3" t="s">
        <v>4</v>
      </c>
    </row>
    <row r="4" spans="1:9" ht="16.5" x14ac:dyDescent="0.25">
      <c r="G4" s="41" t="s">
        <v>52</v>
      </c>
      <c r="H4" s="42"/>
      <c r="I4" s="42"/>
    </row>
    <row r="5" spans="1:9" ht="33" x14ac:dyDescent="0.25">
      <c r="A5" s="4"/>
      <c r="B5" s="1">
        <v>2020</v>
      </c>
      <c r="C5" s="1">
        <v>2021</v>
      </c>
      <c r="D5" s="1">
        <v>2022</v>
      </c>
      <c r="E5" s="1">
        <v>2023</v>
      </c>
      <c r="F5" s="11" t="s">
        <v>51</v>
      </c>
      <c r="G5" s="1">
        <v>2021</v>
      </c>
      <c r="H5" s="1">
        <v>2022</v>
      </c>
      <c r="I5" s="1">
        <v>2023</v>
      </c>
    </row>
    <row r="6" spans="1:9" ht="16.5" x14ac:dyDescent="0.25">
      <c r="A6" s="4" t="s">
        <v>5</v>
      </c>
      <c r="B6" s="2">
        <v>5587960</v>
      </c>
      <c r="C6" s="2">
        <v>14551945</v>
      </c>
      <c r="D6" s="2">
        <v>9017644</v>
      </c>
      <c r="E6" s="2">
        <v>14580496</v>
      </c>
      <c r="F6" s="8">
        <f>+E6/$E$18</f>
        <v>7.9653938682528139E-2</v>
      </c>
      <c r="G6" s="8">
        <f>+C6/B6-1</f>
        <v>1.6041605523303675</v>
      </c>
      <c r="H6" s="8">
        <f t="shared" ref="H6:I6" si="0">+D6/C6-1</f>
        <v>-0.38031349073955401</v>
      </c>
      <c r="I6" s="8">
        <f t="shared" si="0"/>
        <v>0.61688529731269059</v>
      </c>
    </row>
    <row r="7" spans="1:9" ht="16.5" x14ac:dyDescent="0.25">
      <c r="A7" s="4" t="s">
        <v>6</v>
      </c>
      <c r="B7" s="2">
        <v>3213443</v>
      </c>
      <c r="C7" s="2">
        <v>11155604</v>
      </c>
      <c r="D7" s="2">
        <v>28763390</v>
      </c>
      <c r="E7" s="2">
        <v>36078139</v>
      </c>
      <c r="F7" s="8">
        <f t="shared" ref="F7:F37" si="1">+E7/$E$18</f>
        <v>0.19709657831158328</v>
      </c>
      <c r="G7" s="8">
        <f t="shared" ref="G7:G37" si="2">+C7/B7-1</f>
        <v>2.4715425168580865</v>
      </c>
      <c r="H7" s="8">
        <f t="shared" ref="H7:H37" si="3">+D7/C7-1</f>
        <v>1.578380336914075</v>
      </c>
      <c r="I7" s="8">
        <f t="shared" ref="I7:I37" si="4">+E7/D7-1</f>
        <v>0.25430761116822453</v>
      </c>
    </row>
    <row r="8" spans="1:9" ht="16.5" x14ac:dyDescent="0.25">
      <c r="A8" s="4" t="s">
        <v>7</v>
      </c>
      <c r="B8" s="2">
        <v>14292978</v>
      </c>
      <c r="C8" s="2">
        <v>16961125</v>
      </c>
      <c r="D8" s="2">
        <v>27491259</v>
      </c>
      <c r="E8" s="2">
        <v>34594831</v>
      </c>
      <c r="F8" s="8">
        <f t="shared" si="1"/>
        <v>0.1889931966104873</v>
      </c>
      <c r="G8" s="8">
        <f t="shared" si="2"/>
        <v>0.18667537303982407</v>
      </c>
      <c r="H8" s="8">
        <f t="shared" si="3"/>
        <v>0.62083936059665845</v>
      </c>
      <c r="I8" s="8">
        <f t="shared" si="4"/>
        <v>0.25839384074770821</v>
      </c>
    </row>
    <row r="9" spans="1:9" ht="16.5" x14ac:dyDescent="0.25">
      <c r="A9" s="4" t="s">
        <v>8</v>
      </c>
      <c r="B9" s="2">
        <v>43255</v>
      </c>
      <c r="C9" s="2">
        <v>52091</v>
      </c>
      <c r="D9" s="2">
        <v>308528</v>
      </c>
      <c r="E9" s="2">
        <v>3664714</v>
      </c>
      <c r="F9" s="8">
        <f t="shared" si="1"/>
        <v>2.0020505766402078E-2</v>
      </c>
      <c r="G9" s="8">
        <f t="shared" si="2"/>
        <v>0.20427696220090152</v>
      </c>
      <c r="H9" s="8">
        <f t="shared" si="3"/>
        <v>4.9228657541609877</v>
      </c>
      <c r="I9" s="8">
        <f t="shared" si="4"/>
        <v>10.87805968988228</v>
      </c>
    </row>
    <row r="10" spans="1:9" ht="16.5" x14ac:dyDescent="0.25">
      <c r="A10" s="3" t="s">
        <v>9</v>
      </c>
      <c r="B10" s="5">
        <f>SUM(B6:B9)</f>
        <v>23137636</v>
      </c>
      <c r="C10" s="5">
        <f t="shared" ref="C10:E10" si="5">SUM(C6:C9)</f>
        <v>42720765</v>
      </c>
      <c r="D10" s="5">
        <f t="shared" si="5"/>
        <v>65580821</v>
      </c>
      <c r="E10" s="5">
        <f t="shared" si="5"/>
        <v>88918180</v>
      </c>
      <c r="F10" s="9">
        <f t="shared" si="1"/>
        <v>0.48576421937100078</v>
      </c>
      <c r="G10" s="9">
        <f t="shared" si="2"/>
        <v>0.84637553291961209</v>
      </c>
      <c r="H10" s="9">
        <f t="shared" si="3"/>
        <v>0.53510408814074384</v>
      </c>
      <c r="I10" s="9">
        <f t="shared" si="4"/>
        <v>0.35585646297413698</v>
      </c>
    </row>
    <row r="11" spans="1:9" ht="16.5" x14ac:dyDescent="0.25">
      <c r="A11" s="4" t="s">
        <v>10</v>
      </c>
      <c r="B11" s="2">
        <v>24878554</v>
      </c>
      <c r="C11" s="2">
        <v>34014940</v>
      </c>
      <c r="D11" s="2">
        <v>40736521</v>
      </c>
      <c r="E11" s="2">
        <v>63819843</v>
      </c>
      <c r="F11" s="8">
        <f t="shared" si="1"/>
        <v>0.3486508182609544</v>
      </c>
      <c r="G11" s="8">
        <f t="shared" si="2"/>
        <v>0.36723943039454787</v>
      </c>
      <c r="H11" s="8">
        <f t="shared" si="3"/>
        <v>0.19760672810241608</v>
      </c>
      <c r="I11" s="8">
        <f t="shared" si="4"/>
        <v>0.56664932187017159</v>
      </c>
    </row>
    <row r="12" spans="1:9" ht="16.5" x14ac:dyDescent="0.25">
      <c r="A12" s="4" t="s">
        <v>49</v>
      </c>
      <c r="B12" s="2">
        <v>15262869</v>
      </c>
      <c r="C12" s="2">
        <f>13860566+1194261</f>
        <v>15054827</v>
      </c>
      <c r="D12" s="2">
        <v>6609741</v>
      </c>
      <c r="E12" s="2">
        <v>6609741</v>
      </c>
      <c r="F12" s="8">
        <f t="shared" si="1"/>
        <v>3.6109327441356739E-2</v>
      </c>
      <c r="G12" s="8">
        <f t="shared" si="2"/>
        <v>-1.3630595925313904E-2</v>
      </c>
      <c r="H12" s="8">
        <f t="shared" si="3"/>
        <v>-0.56095536667409063</v>
      </c>
      <c r="I12" s="8">
        <f t="shared" si="4"/>
        <v>0</v>
      </c>
    </row>
    <row r="13" spans="1:9" ht="16.5" x14ac:dyDescent="0.25">
      <c r="A13" s="4" t="s">
        <v>11</v>
      </c>
      <c r="B13" s="2">
        <v>127166</v>
      </c>
      <c r="C13" s="2">
        <v>181371</v>
      </c>
      <c r="D13" s="2">
        <v>248767</v>
      </c>
      <c r="E13" s="2">
        <v>1888533</v>
      </c>
      <c r="F13" s="8">
        <f t="shared" si="1"/>
        <v>1.0317145025925793E-2</v>
      </c>
      <c r="G13" s="8">
        <f t="shared" si="2"/>
        <v>0.4262538728905525</v>
      </c>
      <c r="H13" s="8">
        <f t="shared" si="3"/>
        <v>0.37159193035270244</v>
      </c>
      <c r="I13" s="8">
        <f t="shared" si="4"/>
        <v>6.5915736411983907</v>
      </c>
    </row>
    <row r="14" spans="1:9" ht="16.5" x14ac:dyDescent="0.25">
      <c r="A14" s="4" t="s">
        <v>12</v>
      </c>
      <c r="B14" s="2">
        <v>1348552</v>
      </c>
      <c r="C14" s="2">
        <v>2783151</v>
      </c>
      <c r="D14" s="2">
        <v>169744</v>
      </c>
      <c r="E14" s="2">
        <v>0</v>
      </c>
      <c r="F14" s="8">
        <f t="shared" si="1"/>
        <v>0</v>
      </c>
      <c r="G14" s="8">
        <f t="shared" si="2"/>
        <v>1.0638069573883691</v>
      </c>
      <c r="H14" s="8">
        <f t="shared" si="3"/>
        <v>-0.93901013635264485</v>
      </c>
      <c r="I14" s="8">
        <f t="shared" si="4"/>
        <v>-1</v>
      </c>
    </row>
    <row r="15" spans="1:9" ht="16.5" x14ac:dyDescent="0.25">
      <c r="A15" s="4" t="s">
        <v>13</v>
      </c>
      <c r="B15" s="2">
        <v>266281</v>
      </c>
      <c r="C15" s="2">
        <v>1050647</v>
      </c>
      <c r="D15" s="2">
        <v>866609</v>
      </c>
      <c r="E15" s="2">
        <v>1504726</v>
      </c>
      <c r="F15" s="8">
        <f t="shared" si="1"/>
        <v>8.2203892472523452E-3</v>
      </c>
      <c r="G15" s="8">
        <f t="shared" si="2"/>
        <v>2.9456326211783792</v>
      </c>
      <c r="H15" s="8">
        <f t="shared" si="3"/>
        <v>-0.17516634987774204</v>
      </c>
      <c r="I15" s="8">
        <f t="shared" si="4"/>
        <v>0.73633784094095489</v>
      </c>
    </row>
    <row r="16" spans="1:9" ht="16.5" x14ac:dyDescent="0.25">
      <c r="A16" s="4" t="s">
        <v>14</v>
      </c>
      <c r="B16" s="2"/>
      <c r="C16" s="2"/>
      <c r="D16" s="2"/>
      <c r="E16" s="2">
        <v>20307000</v>
      </c>
      <c r="F16" s="8">
        <f t="shared" si="1"/>
        <v>0.11093810065350992</v>
      </c>
      <c r="G16" s="8"/>
      <c r="H16" s="8"/>
      <c r="I16" s="8"/>
    </row>
    <row r="17" spans="1:9" ht="16.5" x14ac:dyDescent="0.25">
      <c r="A17" s="3" t="s">
        <v>15</v>
      </c>
      <c r="B17" s="5">
        <f>SUM(B11:B16)</f>
        <v>41883422</v>
      </c>
      <c r="C17" s="5">
        <f t="shared" ref="C17:E17" si="6">SUM(C11:C16)</f>
        <v>53084936</v>
      </c>
      <c r="D17" s="5">
        <f t="shared" si="6"/>
        <v>48631382</v>
      </c>
      <c r="E17" s="5">
        <f t="shared" si="6"/>
        <v>94129843</v>
      </c>
      <c r="F17" s="9">
        <f t="shared" si="1"/>
        <v>0.51423578062899922</v>
      </c>
      <c r="G17" s="9">
        <f t="shared" si="2"/>
        <v>0.26744505260339047</v>
      </c>
      <c r="H17" s="9">
        <f t="shared" si="3"/>
        <v>-8.3894873679418169E-2</v>
      </c>
      <c r="I17" s="9">
        <f t="shared" si="4"/>
        <v>0.9355782033913822</v>
      </c>
    </row>
    <row r="18" spans="1:9" ht="16.5" x14ac:dyDescent="0.25">
      <c r="A18" s="3" t="s">
        <v>16</v>
      </c>
      <c r="B18" s="5">
        <f>+B10+B17</f>
        <v>65021058</v>
      </c>
      <c r="C18" s="5">
        <f t="shared" ref="C18:E18" si="7">+C10+C17</f>
        <v>95805701</v>
      </c>
      <c r="D18" s="5">
        <f t="shared" si="7"/>
        <v>114212203</v>
      </c>
      <c r="E18" s="5">
        <f t="shared" si="7"/>
        <v>183048023</v>
      </c>
      <c r="F18" s="9">
        <f t="shared" si="1"/>
        <v>1</v>
      </c>
      <c r="G18" s="9">
        <f t="shared" si="2"/>
        <v>0.47345650696732733</v>
      </c>
      <c r="H18" s="9">
        <f t="shared" si="3"/>
        <v>0.1921232432712956</v>
      </c>
      <c r="I18" s="9">
        <f t="shared" si="4"/>
        <v>0.60270109665952254</v>
      </c>
    </row>
    <row r="19" spans="1:9" ht="16.5" x14ac:dyDescent="0.25">
      <c r="A19" s="4" t="s">
        <v>17</v>
      </c>
      <c r="B19" s="2">
        <v>1481974</v>
      </c>
      <c r="C19" s="2">
        <v>1611950</v>
      </c>
      <c r="D19" s="2">
        <v>1873899</v>
      </c>
      <c r="E19" s="2">
        <v>2703451</v>
      </c>
      <c r="F19" s="8">
        <f t="shared" si="1"/>
        <v>1.4769080570730885E-2</v>
      </c>
      <c r="G19" s="8">
        <f t="shared" si="2"/>
        <v>8.7704642591570403E-2</v>
      </c>
      <c r="H19" s="8">
        <f t="shared" si="3"/>
        <v>0.16250442011228627</v>
      </c>
      <c r="I19" s="8">
        <f t="shared" si="4"/>
        <v>0.44268767953875843</v>
      </c>
    </row>
    <row r="20" spans="1:9" ht="16.5" x14ac:dyDescent="0.25">
      <c r="A20" s="4" t="s">
        <v>18</v>
      </c>
      <c r="B20" s="2"/>
      <c r="C20" s="2">
        <v>155000</v>
      </c>
      <c r="D20" s="2">
        <v>140000</v>
      </c>
      <c r="E20" s="2"/>
      <c r="F20" s="8">
        <f t="shared" si="1"/>
        <v>0</v>
      </c>
      <c r="G20" s="8"/>
      <c r="H20" s="8">
        <f t="shared" si="3"/>
        <v>-9.6774193548387122E-2</v>
      </c>
      <c r="I20" s="8">
        <f t="shared" si="4"/>
        <v>-1</v>
      </c>
    </row>
    <row r="21" spans="1:9" ht="16.5" x14ac:dyDescent="0.25">
      <c r="A21" s="4" t="s">
        <v>19</v>
      </c>
      <c r="B21" s="2">
        <v>11882104</v>
      </c>
      <c r="C21" s="2">
        <v>14722300</v>
      </c>
      <c r="D21" s="2">
        <v>22510459</v>
      </c>
      <c r="E21" s="2">
        <v>53458294</v>
      </c>
      <c r="F21" s="8">
        <f t="shared" si="1"/>
        <v>0.29204518641537036</v>
      </c>
      <c r="G21" s="8">
        <f t="shared" si="2"/>
        <v>0.23903140386584742</v>
      </c>
      <c r="H21" s="8">
        <f t="shared" si="3"/>
        <v>0.52900423167575727</v>
      </c>
      <c r="I21" s="8">
        <f t="shared" si="4"/>
        <v>1.3748202557753264</v>
      </c>
    </row>
    <row r="22" spans="1:9" ht="16.5" x14ac:dyDescent="0.25">
      <c r="A22" s="4" t="s">
        <v>20</v>
      </c>
      <c r="B22" s="2">
        <v>724224</v>
      </c>
      <c r="C22" s="2">
        <v>981075</v>
      </c>
      <c r="D22" s="2">
        <v>852119</v>
      </c>
      <c r="E22" s="2"/>
      <c r="F22" s="8">
        <f t="shared" si="1"/>
        <v>0</v>
      </c>
      <c r="G22" s="8">
        <f t="shared" si="2"/>
        <v>0.3546568465005302</v>
      </c>
      <c r="H22" s="8">
        <f t="shared" si="3"/>
        <v>-0.13144356955380576</v>
      </c>
      <c r="I22" s="8">
        <f t="shared" si="4"/>
        <v>-1</v>
      </c>
    </row>
    <row r="23" spans="1:9" ht="16.5" x14ac:dyDescent="0.25">
      <c r="A23" s="4" t="s">
        <v>21</v>
      </c>
      <c r="B23" s="2">
        <v>2891191</v>
      </c>
      <c r="C23" s="2">
        <v>3292828</v>
      </c>
      <c r="D23" s="2">
        <v>3944110</v>
      </c>
      <c r="E23" s="2">
        <v>10703413</v>
      </c>
      <c r="F23" s="8">
        <f t="shared" si="1"/>
        <v>5.8473251033145546E-2</v>
      </c>
      <c r="G23" s="8">
        <f t="shared" si="2"/>
        <v>0.13891749109622986</v>
      </c>
      <c r="H23" s="8">
        <f t="shared" si="3"/>
        <v>0.19778804116097159</v>
      </c>
      <c r="I23" s="8">
        <f t="shared" si="4"/>
        <v>1.7137714211824719</v>
      </c>
    </row>
    <row r="24" spans="1:9" ht="16.5" x14ac:dyDescent="0.25">
      <c r="A24" s="4" t="s">
        <v>22</v>
      </c>
      <c r="B24" s="2">
        <v>1379641</v>
      </c>
      <c r="C24" s="2">
        <v>1419410</v>
      </c>
      <c r="D24" s="2">
        <v>2091599</v>
      </c>
      <c r="E24" s="2">
        <v>5277429</v>
      </c>
      <c r="F24" s="8">
        <f t="shared" si="1"/>
        <v>2.8830844023920433E-2</v>
      </c>
      <c r="G24" s="8">
        <f t="shared" si="2"/>
        <v>2.8825614779496966E-2</v>
      </c>
      <c r="H24" s="8">
        <f t="shared" si="3"/>
        <v>0.47356929992038954</v>
      </c>
      <c r="I24" s="8">
        <f t="shared" si="4"/>
        <v>1.5231552510782422</v>
      </c>
    </row>
    <row r="25" spans="1:9" ht="16.5" x14ac:dyDescent="0.25">
      <c r="A25" s="3" t="s">
        <v>23</v>
      </c>
      <c r="B25" s="5">
        <f>SUM(B19:B24)</f>
        <v>18359134</v>
      </c>
      <c r="C25" s="5">
        <f t="shared" ref="C25:E25" si="8">SUM(C19:C24)</f>
        <v>22182563</v>
      </c>
      <c r="D25" s="5">
        <f t="shared" si="8"/>
        <v>31412186</v>
      </c>
      <c r="E25" s="5">
        <f t="shared" si="8"/>
        <v>72142587</v>
      </c>
      <c r="F25" s="9">
        <f t="shared" si="1"/>
        <v>0.39411836204316719</v>
      </c>
      <c r="G25" s="9">
        <f t="shared" si="2"/>
        <v>0.20825758992771659</v>
      </c>
      <c r="H25" s="9">
        <f t="shared" si="3"/>
        <v>0.41607559054379784</v>
      </c>
      <c r="I25" s="9">
        <f t="shared" si="4"/>
        <v>1.2966433154317882</v>
      </c>
    </row>
    <row r="26" spans="1:9" ht="16.5" x14ac:dyDescent="0.25">
      <c r="A26" s="4" t="s">
        <v>24</v>
      </c>
      <c r="B26" s="2">
        <v>1280699</v>
      </c>
      <c r="C26" s="2">
        <v>1584569</v>
      </c>
      <c r="D26" s="2">
        <v>1456763</v>
      </c>
      <c r="E26" s="2">
        <v>1400000</v>
      </c>
      <c r="F26" s="8">
        <f t="shared" si="1"/>
        <v>7.6482661601868273E-3</v>
      </c>
      <c r="G26" s="8">
        <f t="shared" si="2"/>
        <v>0.23726886645495937</v>
      </c>
      <c r="H26" s="8">
        <f t="shared" si="3"/>
        <v>-8.0656632813086659E-2</v>
      </c>
      <c r="I26" s="8">
        <f t="shared" si="4"/>
        <v>-3.8965157681791762E-2</v>
      </c>
    </row>
    <row r="27" spans="1:9" ht="16.5" x14ac:dyDescent="0.25">
      <c r="A27" s="4" t="s">
        <v>25</v>
      </c>
      <c r="B27" s="2">
        <v>955400</v>
      </c>
      <c r="C27" s="2">
        <v>3737749</v>
      </c>
      <c r="D27" s="2">
        <v>3279410</v>
      </c>
      <c r="E27" s="2">
        <v>3919137</v>
      </c>
      <c r="F27" s="8">
        <f t="shared" si="1"/>
        <v>2.1410430638740086E-2</v>
      </c>
      <c r="G27" s="8">
        <f t="shared" si="2"/>
        <v>2.9122346661084362</v>
      </c>
      <c r="H27" s="8">
        <f t="shared" si="3"/>
        <v>-0.12262433887347701</v>
      </c>
      <c r="I27" s="8">
        <f t="shared" si="4"/>
        <v>0.19507380900832771</v>
      </c>
    </row>
    <row r="28" spans="1:9" ht="16.5" x14ac:dyDescent="0.25">
      <c r="A28" s="4" t="s">
        <v>26</v>
      </c>
      <c r="B28" s="2">
        <v>8893367</v>
      </c>
      <c r="C28" s="2">
        <v>16646685</v>
      </c>
      <c r="D28" s="2">
        <v>16100930</v>
      </c>
      <c r="E28" s="2">
        <v>30627239</v>
      </c>
      <c r="F28" s="8">
        <f t="shared" si="1"/>
        <v>0.1673180540168959</v>
      </c>
      <c r="G28" s="8">
        <f t="shared" si="2"/>
        <v>0.8718090684889086</v>
      </c>
      <c r="H28" s="8">
        <f t="shared" si="3"/>
        <v>-3.2784605463490157E-2</v>
      </c>
      <c r="I28" s="8">
        <f t="shared" si="4"/>
        <v>0.9022031025537034</v>
      </c>
    </row>
    <row r="29" spans="1:9" ht="16.5" x14ac:dyDescent="0.25">
      <c r="A29" s="3" t="s">
        <v>27</v>
      </c>
      <c r="B29" s="5">
        <f>SUM(B26:B28)</f>
        <v>11129466</v>
      </c>
      <c r="C29" s="5">
        <f>SUM(C26:C28)</f>
        <v>21969003</v>
      </c>
      <c r="D29" s="5">
        <f>SUM(D26:D28)</f>
        <v>20837103</v>
      </c>
      <c r="E29" s="5">
        <f>SUM(E26:E28)</f>
        <v>35946376</v>
      </c>
      <c r="F29" s="9">
        <f t="shared" si="1"/>
        <v>0.19637675081582279</v>
      </c>
      <c r="G29" s="9">
        <f t="shared" si="2"/>
        <v>0.97394942398853646</v>
      </c>
      <c r="H29" s="9">
        <f t="shared" si="3"/>
        <v>-5.1522592991589122E-2</v>
      </c>
      <c r="I29" s="9">
        <f t="shared" si="4"/>
        <v>0.72511389899066114</v>
      </c>
    </row>
    <row r="30" spans="1:9" ht="16.5" x14ac:dyDescent="0.25">
      <c r="A30" s="3" t="s">
        <v>28</v>
      </c>
      <c r="B30" s="5">
        <f>+B25+B29</f>
        <v>29488600</v>
      </c>
      <c r="C30" s="5">
        <f t="shared" ref="C30:E30" si="9">+C25+C29</f>
        <v>44151566</v>
      </c>
      <c r="D30" s="5">
        <f t="shared" si="9"/>
        <v>52249289</v>
      </c>
      <c r="E30" s="5">
        <f t="shared" si="9"/>
        <v>108088963</v>
      </c>
      <c r="F30" s="9">
        <f t="shared" si="1"/>
        <v>0.59049511285899003</v>
      </c>
      <c r="G30" s="9">
        <f t="shared" si="2"/>
        <v>0.49724184939264671</v>
      </c>
      <c r="H30" s="9">
        <f t="shared" si="3"/>
        <v>0.18340737902705428</v>
      </c>
      <c r="I30" s="9">
        <f t="shared" si="4"/>
        <v>1.0687164374619527</v>
      </c>
    </row>
    <row r="31" spans="1:9" ht="16.5" x14ac:dyDescent="0.25">
      <c r="A31" s="4" t="s">
        <v>29</v>
      </c>
      <c r="B31" s="2">
        <v>2000000</v>
      </c>
      <c r="C31" s="2">
        <v>2000000</v>
      </c>
      <c r="D31" s="2">
        <v>3000000</v>
      </c>
      <c r="E31" s="2">
        <v>3000000</v>
      </c>
      <c r="F31" s="8">
        <f t="shared" si="1"/>
        <v>1.6389141771828916E-2</v>
      </c>
      <c r="G31" s="8">
        <f t="shared" si="2"/>
        <v>0</v>
      </c>
      <c r="H31" s="8">
        <f t="shared" si="3"/>
        <v>0.5</v>
      </c>
      <c r="I31" s="8">
        <f t="shared" si="4"/>
        <v>0</v>
      </c>
    </row>
    <row r="32" spans="1:9" ht="16.5" x14ac:dyDescent="0.25">
      <c r="A32" s="4" t="s">
        <v>30</v>
      </c>
      <c r="B32" s="2"/>
      <c r="C32" s="2"/>
      <c r="D32" s="2">
        <v>34000000</v>
      </c>
      <c r="E32" s="2">
        <v>34000000</v>
      </c>
      <c r="F32" s="8">
        <f t="shared" si="1"/>
        <v>0.18574360674739437</v>
      </c>
      <c r="G32" s="8"/>
      <c r="H32" s="8"/>
      <c r="I32" s="8">
        <f t="shared" si="4"/>
        <v>0</v>
      </c>
    </row>
    <row r="33" spans="1:9" ht="16.5" x14ac:dyDescent="0.25">
      <c r="A33" s="4" t="s">
        <v>31</v>
      </c>
      <c r="B33" s="2">
        <v>4664461</v>
      </c>
      <c r="C33" s="2">
        <v>10039353</v>
      </c>
      <c r="D33" s="2">
        <v>9441510</v>
      </c>
      <c r="E33" s="2">
        <v>9441510</v>
      </c>
      <c r="F33" s="8">
        <f t="shared" si="1"/>
        <v>5.1579415310046804E-2</v>
      </c>
      <c r="G33" s="8">
        <f t="shared" si="2"/>
        <v>1.152307201196451</v>
      </c>
      <c r="H33" s="8">
        <f t="shared" si="3"/>
        <v>-5.9549953069684913E-2</v>
      </c>
      <c r="I33" s="8">
        <f t="shared" si="4"/>
        <v>0</v>
      </c>
    </row>
    <row r="34" spans="1:9" ht="16.5" x14ac:dyDescent="0.25">
      <c r="A34" s="4" t="s">
        <v>32</v>
      </c>
      <c r="B34" s="2">
        <v>1000000</v>
      </c>
      <c r="C34" s="2">
        <v>1000000</v>
      </c>
      <c r="D34" s="2">
        <v>1000000</v>
      </c>
      <c r="E34" s="2">
        <v>1000000</v>
      </c>
      <c r="F34" s="8">
        <f t="shared" si="1"/>
        <v>5.4630472572763048E-3</v>
      </c>
      <c r="G34" s="8">
        <f t="shared" si="2"/>
        <v>0</v>
      </c>
      <c r="H34" s="8">
        <f t="shared" si="3"/>
        <v>0</v>
      </c>
      <c r="I34" s="8">
        <f t="shared" si="4"/>
        <v>0</v>
      </c>
    </row>
    <row r="35" spans="1:9" ht="16.5" x14ac:dyDescent="0.25">
      <c r="A35" s="4" t="s">
        <v>33</v>
      </c>
      <c r="B35" s="2">
        <v>27867997</v>
      </c>
      <c r="C35" s="2">
        <v>38614782</v>
      </c>
      <c r="D35" s="2">
        <v>14521404</v>
      </c>
      <c r="E35" s="2">
        <v>27517550</v>
      </c>
      <c r="F35" s="8">
        <f t="shared" si="1"/>
        <v>0.1503296760544636</v>
      </c>
      <c r="G35" s="8">
        <f t="shared" si="2"/>
        <v>0.38563176966037416</v>
      </c>
      <c r="H35" s="8">
        <f t="shared" si="3"/>
        <v>-0.62394183657439783</v>
      </c>
      <c r="I35" s="8">
        <f t="shared" si="4"/>
        <v>0.89496483948797234</v>
      </c>
    </row>
    <row r="36" spans="1:9" ht="16.5" x14ac:dyDescent="0.25">
      <c r="A36" s="3" t="s">
        <v>34</v>
      </c>
      <c r="B36" s="5">
        <f>SUM(B31:B35)</f>
        <v>35532458</v>
      </c>
      <c r="C36" s="5">
        <f t="shared" ref="C36:E36" si="10">SUM(C31:C35)</f>
        <v>51654135</v>
      </c>
      <c r="D36" s="5">
        <f t="shared" si="10"/>
        <v>61962914</v>
      </c>
      <c r="E36" s="5">
        <f t="shared" si="10"/>
        <v>74959060</v>
      </c>
      <c r="F36" s="9">
        <f t="shared" si="1"/>
        <v>0.40950488714100997</v>
      </c>
      <c r="G36" s="9">
        <f t="shared" si="2"/>
        <v>0.45371690863604197</v>
      </c>
      <c r="H36" s="9">
        <f t="shared" si="3"/>
        <v>0.19957316098701483</v>
      </c>
      <c r="I36" s="9">
        <f t="shared" si="4"/>
        <v>0.20974071684233575</v>
      </c>
    </row>
    <row r="37" spans="1:9" ht="16.5" x14ac:dyDescent="0.25">
      <c r="A37" s="3" t="s">
        <v>35</v>
      </c>
      <c r="B37" s="5">
        <f>+B30+B36</f>
        <v>65021058</v>
      </c>
      <c r="C37" s="5">
        <f t="shared" ref="C37:E37" si="11">+C30+C36</f>
        <v>95805701</v>
      </c>
      <c r="D37" s="5">
        <f t="shared" si="11"/>
        <v>114212203</v>
      </c>
      <c r="E37" s="5">
        <f t="shared" si="11"/>
        <v>183048023</v>
      </c>
      <c r="F37" s="9">
        <f t="shared" si="1"/>
        <v>1</v>
      </c>
      <c r="G37" s="9">
        <f t="shared" si="2"/>
        <v>0.47345650696732733</v>
      </c>
      <c r="H37" s="9">
        <f t="shared" si="3"/>
        <v>0.1921232432712956</v>
      </c>
      <c r="I37" s="9">
        <f t="shared" si="4"/>
        <v>0.60270109665952254</v>
      </c>
    </row>
    <row r="38" spans="1:9" ht="16.5" x14ac:dyDescent="0.25">
      <c r="A38" s="4"/>
      <c r="B38" s="4" t="b">
        <f>+B37=B18</f>
        <v>1</v>
      </c>
      <c r="C38" s="4" t="b">
        <f t="shared" ref="C38:E38" si="12">+C37=C18</f>
        <v>1</v>
      </c>
      <c r="D38" s="4" t="b">
        <f t="shared" si="12"/>
        <v>1</v>
      </c>
      <c r="E38" s="4" t="b">
        <f t="shared" si="12"/>
        <v>1</v>
      </c>
    </row>
    <row r="39" spans="1:9" ht="16.5" x14ac:dyDescent="0.25">
      <c r="A39" s="4"/>
      <c r="G39" s="41" t="s">
        <v>52</v>
      </c>
      <c r="H39" s="42"/>
      <c r="I39" s="42"/>
    </row>
    <row r="40" spans="1:9" ht="33" x14ac:dyDescent="0.25">
      <c r="A40" s="4"/>
      <c r="B40" s="1">
        <v>2020</v>
      </c>
      <c r="C40" s="1">
        <v>2021</v>
      </c>
      <c r="D40" s="1">
        <v>2022</v>
      </c>
      <c r="E40" s="1">
        <v>2023</v>
      </c>
      <c r="F40" s="11" t="s">
        <v>51</v>
      </c>
      <c r="G40" s="1">
        <v>2021</v>
      </c>
      <c r="H40" s="1">
        <v>2022</v>
      </c>
      <c r="I40" s="1">
        <v>2023</v>
      </c>
    </row>
    <row r="41" spans="1:9" ht="16.5" x14ac:dyDescent="0.25">
      <c r="A41" s="4" t="s">
        <v>36</v>
      </c>
      <c r="B41" s="2">
        <v>271816746</v>
      </c>
      <c r="C41" s="2">
        <v>308310386</v>
      </c>
      <c r="D41" s="2">
        <v>453856649</v>
      </c>
      <c r="E41" s="2">
        <v>548394810</v>
      </c>
      <c r="F41" s="8">
        <f>+E41/$E$41</f>
        <v>1</v>
      </c>
      <c r="G41" s="8">
        <f>+C41/B41-1</f>
        <v>0.1342582476504226</v>
      </c>
      <c r="H41" s="8">
        <f t="shared" ref="H41:I41" si="13">+D41/C41-1</f>
        <v>0.47207706781567849</v>
      </c>
      <c r="I41" s="8">
        <f t="shared" si="13"/>
        <v>0.20829960563164507</v>
      </c>
    </row>
    <row r="42" spans="1:9" ht="16.5" x14ac:dyDescent="0.25">
      <c r="A42" s="4" t="s">
        <v>37</v>
      </c>
      <c r="B42" s="2">
        <v>225060329</v>
      </c>
      <c r="C42" s="2">
        <v>257209530</v>
      </c>
      <c r="D42" s="2">
        <v>380305805</v>
      </c>
      <c r="E42" s="2">
        <v>457909636</v>
      </c>
      <c r="F42" s="8">
        <f t="shared" ref="F42:F54" si="14">+E42/$E$41</f>
        <v>0.83499994465666072</v>
      </c>
      <c r="G42" s="8">
        <f t="shared" ref="G42:G54" si="15">+C42/B42-1</f>
        <v>0.14284703636063734</v>
      </c>
      <c r="H42" s="8">
        <f t="shared" ref="H42:H54" si="16">+D42/C42-1</f>
        <v>0.47858364734774805</v>
      </c>
      <c r="I42" s="8">
        <f t="shared" ref="I42:I54" si="17">+E42/D42-1</f>
        <v>0.20405639351205807</v>
      </c>
    </row>
    <row r="43" spans="1:9" ht="16.5" x14ac:dyDescent="0.25">
      <c r="A43" s="3" t="s">
        <v>38</v>
      </c>
      <c r="B43" s="5">
        <f>+B41-B42</f>
        <v>46756417</v>
      </c>
      <c r="C43" s="5">
        <f t="shared" ref="C43:E43" si="18">+C41-C42</f>
        <v>51100856</v>
      </c>
      <c r="D43" s="5">
        <f t="shared" si="18"/>
        <v>73550844</v>
      </c>
      <c r="E43" s="5">
        <f t="shared" si="18"/>
        <v>90485174</v>
      </c>
      <c r="F43" s="9">
        <f t="shared" si="14"/>
        <v>0.16500005534333922</v>
      </c>
      <c r="G43" s="9">
        <f t="shared" si="15"/>
        <v>9.2916422573611657E-2</v>
      </c>
      <c r="H43" s="9">
        <f t="shared" si="16"/>
        <v>0.43932704375832765</v>
      </c>
      <c r="I43" s="9">
        <f t="shared" si="17"/>
        <v>0.23023977807786955</v>
      </c>
    </row>
    <row r="44" spans="1:9" ht="16.5" x14ac:dyDescent="0.25">
      <c r="A44" s="4" t="s">
        <v>39</v>
      </c>
      <c r="B44" s="2">
        <v>446545</v>
      </c>
      <c r="C44" s="2">
        <v>428212</v>
      </c>
      <c r="D44" s="2">
        <v>1054137</v>
      </c>
      <c r="E44" s="2">
        <v>954669</v>
      </c>
      <c r="F44" s="8">
        <f t="shared" si="14"/>
        <v>1.7408425145380205E-3</v>
      </c>
      <c r="G44" s="8">
        <f t="shared" si="15"/>
        <v>-4.1055212800501617E-2</v>
      </c>
      <c r="H44" s="8">
        <f t="shared" si="16"/>
        <v>1.4617175604607064</v>
      </c>
      <c r="I44" s="8">
        <f t="shared" si="17"/>
        <v>-9.4359651544343892E-2</v>
      </c>
    </row>
    <row r="45" spans="1:9" ht="16.5" x14ac:dyDescent="0.25">
      <c r="A45" s="4" t="s">
        <v>40</v>
      </c>
      <c r="B45" s="2">
        <v>23586394</v>
      </c>
      <c r="C45" s="2">
        <v>25819369</v>
      </c>
      <c r="D45" s="2">
        <v>41388175</v>
      </c>
      <c r="E45" s="2">
        <v>51199167</v>
      </c>
      <c r="F45" s="8">
        <f t="shared" si="14"/>
        <v>9.3361873720139696E-2</v>
      </c>
      <c r="G45" s="8">
        <f t="shared" si="15"/>
        <v>9.4672165656182861E-2</v>
      </c>
      <c r="H45" s="8">
        <f t="shared" si="16"/>
        <v>0.60298940690610991</v>
      </c>
      <c r="I45" s="8">
        <f t="shared" si="17"/>
        <v>0.23704819069698058</v>
      </c>
    </row>
    <row r="46" spans="1:9" ht="16.5" x14ac:dyDescent="0.25">
      <c r="A46" s="4" t="s">
        <v>41</v>
      </c>
      <c r="B46" s="2">
        <v>4017184</v>
      </c>
      <c r="C46" s="2">
        <v>4836712</v>
      </c>
      <c r="D46" s="2">
        <v>6759851</v>
      </c>
      <c r="E46" s="2">
        <v>9015156</v>
      </c>
      <c r="F46" s="8">
        <f t="shared" si="14"/>
        <v>1.6439170895873358E-2</v>
      </c>
      <c r="G46" s="8">
        <f t="shared" si="15"/>
        <v>0.2040055919768673</v>
      </c>
      <c r="H46" s="8">
        <f t="shared" si="16"/>
        <v>0.39761288247057092</v>
      </c>
      <c r="I46" s="8">
        <f t="shared" si="17"/>
        <v>0.33363235373087363</v>
      </c>
    </row>
    <row r="47" spans="1:9" ht="16.5" x14ac:dyDescent="0.25">
      <c r="A47" s="4" t="s">
        <v>42</v>
      </c>
      <c r="B47" s="2">
        <v>3279294</v>
      </c>
      <c r="C47" s="2">
        <v>2779816</v>
      </c>
      <c r="D47" s="2">
        <v>3828197</v>
      </c>
      <c r="E47" s="2">
        <v>6171650</v>
      </c>
      <c r="F47" s="8">
        <f t="shared" si="14"/>
        <v>1.1254027002917843E-2</v>
      </c>
      <c r="G47" s="8">
        <f t="shared" si="15"/>
        <v>-0.1523126624206308</v>
      </c>
      <c r="H47" s="8">
        <f t="shared" si="16"/>
        <v>0.37714042943849524</v>
      </c>
      <c r="I47" s="8">
        <f t="shared" si="17"/>
        <v>0.61215580075946985</v>
      </c>
    </row>
    <row r="48" spans="1:9" ht="16.5" x14ac:dyDescent="0.25">
      <c r="A48" s="4" t="s">
        <v>43</v>
      </c>
      <c r="B48" s="2">
        <v>-6761</v>
      </c>
      <c r="C48" s="2">
        <v>375725</v>
      </c>
      <c r="D48" s="2">
        <v>-317532</v>
      </c>
      <c r="E48" s="2">
        <v>57530</v>
      </c>
      <c r="F48" s="8">
        <f t="shared" si="14"/>
        <v>1.0490617152266631E-4</v>
      </c>
      <c r="G48" s="8">
        <f t="shared" si="15"/>
        <v>-56.572400532465615</v>
      </c>
      <c r="H48" s="8">
        <f t="shared" si="16"/>
        <v>-1.8451181049970058</v>
      </c>
      <c r="I48" s="8">
        <f t="shared" si="17"/>
        <v>-1.1811785898744063</v>
      </c>
    </row>
    <row r="49" spans="1:9" ht="16.5" x14ac:dyDescent="0.25">
      <c r="A49" s="3" t="s">
        <v>44</v>
      </c>
      <c r="B49" s="5">
        <f>+B43+B44-B45-B46-B47+B48</f>
        <v>16313329</v>
      </c>
      <c r="C49" s="5">
        <f t="shared" ref="C49:E49" si="19">+C43+C44-C45-C46-C47+C48</f>
        <v>18468896</v>
      </c>
      <c r="D49" s="5">
        <f t="shared" si="19"/>
        <v>22311226</v>
      </c>
      <c r="E49" s="5">
        <f t="shared" si="19"/>
        <v>25111400</v>
      </c>
      <c r="F49" s="9">
        <f t="shared" si="14"/>
        <v>4.5790732410469021E-2</v>
      </c>
      <c r="G49" s="9">
        <f t="shared" si="15"/>
        <v>0.13213532320717625</v>
      </c>
      <c r="H49" s="9">
        <f t="shared" si="16"/>
        <v>0.20804329614504291</v>
      </c>
      <c r="I49" s="9">
        <f t="shared" si="17"/>
        <v>0.12550516049633487</v>
      </c>
    </row>
    <row r="50" spans="1:9" ht="16.5" x14ac:dyDescent="0.25">
      <c r="A50" s="4" t="s">
        <v>45</v>
      </c>
      <c r="B50" s="2">
        <v>240994</v>
      </c>
      <c r="C50" s="2">
        <v>98508</v>
      </c>
      <c r="D50" s="2">
        <v>335806</v>
      </c>
      <c r="E50" s="2">
        <v>213083</v>
      </c>
      <c r="F50" s="8">
        <f t="shared" si="14"/>
        <v>3.8855765246939518E-4</v>
      </c>
      <c r="G50" s="8">
        <f t="shared" si="15"/>
        <v>-0.59124293550876783</v>
      </c>
      <c r="H50" s="8">
        <f t="shared" si="16"/>
        <v>2.4089211028545905</v>
      </c>
      <c r="I50" s="8">
        <f t="shared" si="17"/>
        <v>-0.36545803231627783</v>
      </c>
    </row>
    <row r="51" spans="1:9" ht="16.5" x14ac:dyDescent="0.25">
      <c r="A51" s="4" t="s">
        <v>46</v>
      </c>
      <c r="B51" s="2">
        <v>1046763</v>
      </c>
      <c r="C51" s="2">
        <v>784519</v>
      </c>
      <c r="D51" s="2">
        <v>1987404</v>
      </c>
      <c r="E51" s="2">
        <v>4416288</v>
      </c>
      <c r="F51" s="8">
        <f t="shared" si="14"/>
        <v>8.0531177893532584E-3</v>
      </c>
      <c r="G51" s="8">
        <f t="shared" si="15"/>
        <v>-0.25052853415720655</v>
      </c>
      <c r="H51" s="8">
        <f t="shared" si="16"/>
        <v>1.5332770780567455</v>
      </c>
      <c r="I51" s="8">
        <f t="shared" si="17"/>
        <v>1.22213903162115</v>
      </c>
    </row>
    <row r="52" spans="1:9" ht="16.5" x14ac:dyDescent="0.25">
      <c r="A52" s="3" t="s">
        <v>47</v>
      </c>
      <c r="B52" s="5">
        <f>+B49+B50-B51</f>
        <v>15507560</v>
      </c>
      <c r="C52" s="5">
        <f t="shared" ref="C52:E52" si="20">+C49+C50-C51</f>
        <v>17782885</v>
      </c>
      <c r="D52" s="5">
        <f t="shared" si="20"/>
        <v>20659628</v>
      </c>
      <c r="E52" s="5">
        <f t="shared" si="20"/>
        <v>20908195</v>
      </c>
      <c r="F52" s="9">
        <f t="shared" si="14"/>
        <v>3.8126172273585154E-2</v>
      </c>
      <c r="G52" s="9">
        <f t="shared" si="15"/>
        <v>0.14672359803863411</v>
      </c>
      <c r="H52" s="9">
        <f t="shared" si="16"/>
        <v>0.16177032017020854</v>
      </c>
      <c r="I52" s="9">
        <f t="shared" si="17"/>
        <v>1.2031533191207533E-2</v>
      </c>
    </row>
    <row r="53" spans="1:9" ht="16.5" x14ac:dyDescent="0.25">
      <c r="A53" s="4" t="s">
        <v>48</v>
      </c>
      <c r="B53" s="2">
        <v>4738947</v>
      </c>
      <c r="C53" s="2">
        <v>5376487</v>
      </c>
      <c r="D53" s="2">
        <v>7153006</v>
      </c>
      <c r="E53" s="2">
        <v>7912049</v>
      </c>
      <c r="F53" s="8">
        <f t="shared" si="14"/>
        <v>1.4427651129666964E-2</v>
      </c>
      <c r="G53" s="8">
        <f t="shared" si="15"/>
        <v>0.13453199624304735</v>
      </c>
      <c r="H53" s="8">
        <f t="shared" si="16"/>
        <v>0.33042375067585961</v>
      </c>
      <c r="I53" s="8">
        <f t="shared" si="17"/>
        <v>0.10611524721215115</v>
      </c>
    </row>
    <row r="54" spans="1:9" ht="16.5" x14ac:dyDescent="0.25">
      <c r="A54" s="3" t="s">
        <v>2</v>
      </c>
      <c r="B54" s="5">
        <f>+B52-B53</f>
        <v>10768613</v>
      </c>
      <c r="C54" s="5">
        <f t="shared" ref="C54:E54" si="21">+C52-C53</f>
        <v>12406398</v>
      </c>
      <c r="D54" s="5">
        <f t="shared" si="21"/>
        <v>13506622</v>
      </c>
      <c r="E54" s="5">
        <f t="shared" si="21"/>
        <v>12996146</v>
      </c>
      <c r="F54" s="9">
        <f t="shared" si="14"/>
        <v>2.3698521143918194E-2</v>
      </c>
      <c r="G54" s="9">
        <f t="shared" si="15"/>
        <v>0.15208876017737838</v>
      </c>
      <c r="H54" s="9">
        <f t="shared" si="16"/>
        <v>8.8681984891988863E-2</v>
      </c>
      <c r="I54" s="9">
        <f t="shared" si="17"/>
        <v>-3.7794498135803267E-2</v>
      </c>
    </row>
    <row r="55" spans="1:9" ht="16.5" x14ac:dyDescent="0.25">
      <c r="A55" s="4"/>
    </row>
    <row r="56" spans="1:9" ht="16.5" x14ac:dyDescent="0.25">
      <c r="A56" s="4" t="s">
        <v>3</v>
      </c>
      <c r="B56" s="2">
        <v>1170615</v>
      </c>
      <c r="C56" s="2">
        <v>1221139</v>
      </c>
      <c r="D56" s="2">
        <v>1655422</v>
      </c>
      <c r="E56" s="2">
        <v>2193341</v>
      </c>
      <c r="F56" s="7"/>
    </row>
    <row r="58" spans="1:9" ht="16.5" x14ac:dyDescent="0.25">
      <c r="A58" s="6" t="s">
        <v>50</v>
      </c>
      <c r="B58" s="5">
        <f>+B49+B56</f>
        <v>17483944</v>
      </c>
      <c r="C58" s="5">
        <f t="shared" ref="C58:E58" si="22">+C49+C56</f>
        <v>19690035</v>
      </c>
      <c r="D58" s="5">
        <f t="shared" si="22"/>
        <v>23966648</v>
      </c>
      <c r="E58" s="5">
        <f t="shared" si="22"/>
        <v>27304741</v>
      </c>
      <c r="F58" s="9">
        <f>+E58/$E$41</f>
        <v>4.979029797893237E-2</v>
      </c>
      <c r="G58" s="9">
        <f t="shared" ref="G58" si="23">+C58/B58-1</f>
        <v>0.12617810947003716</v>
      </c>
      <c r="H58" s="9">
        <f t="shared" ref="H58" si="24">+D58/C58-1</f>
        <v>0.21719682062525547</v>
      </c>
      <c r="I58" s="9">
        <f t="shared" ref="I58" si="25">+E58/D58-1</f>
        <v>0.13928076216582319</v>
      </c>
    </row>
    <row r="60" spans="1:9" ht="16.5" x14ac:dyDescent="0.25">
      <c r="B60" s="1">
        <v>2020</v>
      </c>
      <c r="C60" s="1">
        <v>2021</v>
      </c>
      <c r="D60" s="1">
        <v>2022</v>
      </c>
      <c r="E60" s="1">
        <v>2023</v>
      </c>
    </row>
    <row r="61" spans="1:9" ht="16.5" x14ac:dyDescent="0.25">
      <c r="A61" s="4" t="s">
        <v>56</v>
      </c>
      <c r="C61" s="2">
        <f>+AVERAGE(B8:C8)</f>
        <v>15627051.5</v>
      </c>
      <c r="D61" s="2">
        <f>+AVERAGE(C8:D8)</f>
        <v>22226192</v>
      </c>
      <c r="E61" s="2">
        <f>+AVERAGE(D8:E8)</f>
        <v>31043045</v>
      </c>
      <c r="F61" s="4"/>
    </row>
    <row r="62" spans="1:9" ht="16.5" x14ac:dyDescent="0.25">
      <c r="A62" s="4" t="s">
        <v>57</v>
      </c>
      <c r="C62" s="12">
        <f>+C42/C61</f>
        <v>16.459248886458205</v>
      </c>
      <c r="D62" s="12">
        <f>+D42/D61</f>
        <v>17.110704568735841</v>
      </c>
      <c r="E62" s="12">
        <f>+E42/E61</f>
        <v>14.750796386114828</v>
      </c>
      <c r="F62" s="4" t="s">
        <v>63</v>
      </c>
    </row>
    <row r="63" spans="1:9" ht="16.5" x14ac:dyDescent="0.25">
      <c r="A63" s="4" t="s">
        <v>58</v>
      </c>
      <c r="C63" s="12">
        <f>365/C62</f>
        <v>22.175981572300216</v>
      </c>
      <c r="D63" s="12">
        <f t="shared" ref="D63:E63" si="26">365/D62</f>
        <v>21.33167564981029</v>
      </c>
      <c r="E63" s="12">
        <f t="shared" si="26"/>
        <v>24.744426703874822</v>
      </c>
      <c r="F63" s="4" t="s">
        <v>64</v>
      </c>
    </row>
    <row r="64" spans="1:9" ht="16.5" x14ac:dyDescent="0.25">
      <c r="A64" s="4" t="s">
        <v>54</v>
      </c>
      <c r="C64" s="2">
        <f>+AVERAGE(B7:C7)</f>
        <v>7184523.5</v>
      </c>
      <c r="D64" s="2">
        <f t="shared" ref="D64" si="27">+AVERAGE(C7:D7)</f>
        <v>19959497</v>
      </c>
      <c r="E64" s="2">
        <f>+AVERAGE(D7:E7)</f>
        <v>32420764.5</v>
      </c>
      <c r="F64" s="4"/>
    </row>
    <row r="65" spans="1:8" ht="16.5" x14ac:dyDescent="0.25">
      <c r="A65" s="4" t="s">
        <v>53</v>
      </c>
      <c r="C65" s="12">
        <f>+C41/C64</f>
        <v>42.913129311916094</v>
      </c>
      <c r="D65" s="12">
        <f t="shared" ref="D65:E65" si="28">+D41/D64</f>
        <v>22.7388820970789</v>
      </c>
      <c r="E65" s="12">
        <f t="shared" si="28"/>
        <v>16.914925309673066</v>
      </c>
      <c r="F65" s="4" t="s">
        <v>63</v>
      </c>
    </row>
    <row r="66" spans="1:8" ht="16.5" x14ac:dyDescent="0.25">
      <c r="A66" s="4" t="s">
        <v>55</v>
      </c>
      <c r="C66" s="12">
        <f>365/C65</f>
        <v>8.5055554291317321</v>
      </c>
      <c r="D66" s="12">
        <f t="shared" ref="D66:E66" si="29">365/D65</f>
        <v>16.051800543303266</v>
      </c>
      <c r="E66" s="12">
        <f t="shared" si="29"/>
        <v>21.5785759214242</v>
      </c>
      <c r="F66" s="4" t="s">
        <v>64</v>
      </c>
    </row>
    <row r="67" spans="1:8" ht="16.5" x14ac:dyDescent="0.25">
      <c r="A67" s="4" t="s">
        <v>59</v>
      </c>
      <c r="C67" s="2">
        <f>+C42+C8-B8</f>
        <v>259877677</v>
      </c>
      <c r="D67" s="2">
        <f>+D42+D8-C8</f>
        <v>390835939</v>
      </c>
      <c r="E67" s="2">
        <f>+E42+E8-D8</f>
        <v>465013208</v>
      </c>
      <c r="F67" s="4"/>
    </row>
    <row r="68" spans="1:8" ht="16.5" x14ac:dyDescent="0.25">
      <c r="A68" s="6" t="s">
        <v>61</v>
      </c>
      <c r="C68" s="2">
        <f>+AVERAGE(B21:C21)</f>
        <v>13302202</v>
      </c>
      <c r="D68" s="2">
        <f>+AVERAGE(C21:D21)</f>
        <v>18616379.5</v>
      </c>
      <c r="E68" s="2">
        <f>+AVERAGE(D21:E21)</f>
        <v>37984376.5</v>
      </c>
      <c r="F68" s="4"/>
    </row>
    <row r="69" spans="1:8" ht="16.5" x14ac:dyDescent="0.25">
      <c r="A69" s="4" t="s">
        <v>60</v>
      </c>
      <c r="C69" s="12">
        <f>+C67/C68</f>
        <v>19.536440432944861</v>
      </c>
      <c r="D69" s="12">
        <f t="shared" ref="D69:E69" si="30">+D67/D68</f>
        <v>20.994197018813459</v>
      </c>
      <c r="E69" s="12">
        <f t="shared" si="30"/>
        <v>12.242223009768241</v>
      </c>
      <c r="F69" s="4" t="s">
        <v>63</v>
      </c>
    </row>
    <row r="70" spans="1:8" ht="16.5" x14ac:dyDescent="0.25">
      <c r="A70" s="4" t="s">
        <v>62</v>
      </c>
      <c r="C70" s="12">
        <f>365/C69</f>
        <v>18.683034980338078</v>
      </c>
      <c r="D70" s="12">
        <f t="shared" ref="D70:E70" si="31">365/D69</f>
        <v>17.385756629458786</v>
      </c>
      <c r="E70" s="12">
        <f t="shared" si="31"/>
        <v>29.814846511843594</v>
      </c>
      <c r="F70" s="4" t="s">
        <v>64</v>
      </c>
    </row>
    <row r="71" spans="1:8" ht="16.5" x14ac:dyDescent="0.25">
      <c r="A71" s="3" t="s">
        <v>66</v>
      </c>
      <c r="C71" s="13">
        <f t="shared" ref="C71:D71" si="32">+C66+C63-C70</f>
        <v>11.99850202109387</v>
      </c>
      <c r="D71" s="13">
        <f t="shared" si="32"/>
        <v>19.997719563654766</v>
      </c>
      <c r="E71" s="13">
        <f>+E66+E63-E70</f>
        <v>16.508156113455431</v>
      </c>
      <c r="F71" s="4" t="s">
        <v>64</v>
      </c>
    </row>
    <row r="72" spans="1:8" ht="16.5" x14ac:dyDescent="0.25">
      <c r="A72" s="4"/>
      <c r="B72" s="4"/>
      <c r="C72" s="4"/>
      <c r="D72" s="4"/>
      <c r="E72" s="4"/>
      <c r="F72" s="4"/>
    </row>
    <row r="73" spans="1:8" ht="16.5" x14ac:dyDescent="0.25">
      <c r="A73" s="4"/>
      <c r="B73" s="4"/>
      <c r="C73" s="4"/>
      <c r="D73" s="4"/>
      <c r="E73" s="4"/>
      <c r="F73" s="41" t="s">
        <v>52</v>
      </c>
      <c r="G73" s="42"/>
      <c r="H73" s="42"/>
    </row>
    <row r="74" spans="1:8" ht="16.5" x14ac:dyDescent="0.25">
      <c r="B74" s="26">
        <v>2020</v>
      </c>
      <c r="C74" s="37">
        <v>2021</v>
      </c>
      <c r="D74" s="26">
        <v>2022</v>
      </c>
      <c r="E74" s="26">
        <v>2023</v>
      </c>
      <c r="F74" s="10">
        <v>2021</v>
      </c>
      <c r="G74" s="1">
        <v>2022</v>
      </c>
      <c r="H74" s="1">
        <v>2023</v>
      </c>
    </row>
    <row r="75" spans="1:8" ht="16.5" x14ac:dyDescent="0.25">
      <c r="A75" s="6" t="s">
        <v>91</v>
      </c>
      <c r="B75" s="16">
        <f>+B11+B13</f>
        <v>25005720</v>
      </c>
      <c r="C75" s="29">
        <f t="shared" ref="C75:E75" si="33">+C11+C13</f>
        <v>34196311</v>
      </c>
      <c r="D75" s="16">
        <f t="shared" si="33"/>
        <v>40985288</v>
      </c>
      <c r="E75" s="16">
        <f t="shared" si="33"/>
        <v>65708376</v>
      </c>
      <c r="F75" s="14">
        <f t="shared" ref="F75:H75" si="34">+C75/B75-1</f>
        <v>0.36753954695165736</v>
      </c>
      <c r="G75" s="14">
        <f t="shared" si="34"/>
        <v>0.1985295138999057</v>
      </c>
      <c r="H75" s="14">
        <f t="shared" si="34"/>
        <v>0.60321859882990214</v>
      </c>
    </row>
    <row r="76" spans="1:8" ht="16.5" x14ac:dyDescent="0.25">
      <c r="A76" s="6" t="s">
        <v>95</v>
      </c>
      <c r="B76" s="16">
        <f>+B45+B46+B47</f>
        <v>30882872</v>
      </c>
      <c r="C76" s="16">
        <f t="shared" ref="C76:E76" si="35">+C45+C46+C47</f>
        <v>33435897</v>
      </c>
      <c r="D76" s="16">
        <f t="shared" si="35"/>
        <v>51976223</v>
      </c>
      <c r="E76" s="16">
        <f t="shared" si="35"/>
        <v>66385973</v>
      </c>
      <c r="F76" s="14">
        <f t="shared" ref="F76" si="36">+C76/B76-1</f>
        <v>8.2667991500272375E-2</v>
      </c>
      <c r="G76" s="14">
        <f t="shared" ref="G76" si="37">+D76/C76-1</f>
        <v>0.55450362225963312</v>
      </c>
      <c r="H76" s="14">
        <f t="shared" ref="H76" si="38">+E76/D76-1</f>
        <v>0.27723734369848296</v>
      </c>
    </row>
    <row r="77" spans="1:8" ht="16.5" x14ac:dyDescent="0.25">
      <c r="A77" s="6" t="s">
        <v>65</v>
      </c>
      <c r="B77" s="16">
        <f>+B10-B25</f>
        <v>4778502</v>
      </c>
      <c r="C77" s="29">
        <f>+C10-C25</f>
        <v>20538202</v>
      </c>
      <c r="D77" s="16">
        <f>+D10-D25</f>
        <v>34168635</v>
      </c>
      <c r="E77" s="16">
        <f>+E10-E25</f>
        <v>16775593</v>
      </c>
      <c r="F77" s="14">
        <f t="shared" ref="F77:F94" si="39">+C77/B77-1</f>
        <v>3.2980419386661346</v>
      </c>
      <c r="G77" s="14">
        <f t="shared" ref="G77:G99" si="40">+D77/C77-1</f>
        <v>0.66366242770423622</v>
      </c>
      <c r="H77" s="14">
        <f t="shared" ref="H77:H99" si="41">+E77/D77-1</f>
        <v>-0.5090353185018951</v>
      </c>
    </row>
    <row r="78" spans="1:8" ht="16.5" x14ac:dyDescent="0.25">
      <c r="A78" s="6" t="s">
        <v>77</v>
      </c>
      <c r="B78" s="35"/>
      <c r="C78" s="29">
        <f>+AVERAGE(B77:C77)</f>
        <v>12658352</v>
      </c>
      <c r="D78" s="16">
        <f t="shared" ref="D78:E78" si="42">+AVERAGE(C77:D77)</f>
        <v>27353418.5</v>
      </c>
      <c r="E78" s="16">
        <f t="shared" si="42"/>
        <v>25472114</v>
      </c>
      <c r="F78" s="14"/>
      <c r="G78" s="14">
        <f t="shared" si="40"/>
        <v>1.1608988674039087</v>
      </c>
      <c r="H78" s="14">
        <f t="shared" si="41"/>
        <v>-6.8777673986160082E-2</v>
      </c>
    </row>
    <row r="79" spans="1:8" ht="16.5" x14ac:dyDescent="0.25">
      <c r="A79" s="6" t="s">
        <v>67</v>
      </c>
      <c r="B79" s="35"/>
      <c r="C79" s="30">
        <f>+C41/C78</f>
        <v>24.356281607589992</v>
      </c>
      <c r="D79" s="17">
        <f t="shared" ref="D79:E79" si="43">+D41/D78</f>
        <v>16.59231912822889</v>
      </c>
      <c r="E79" s="17">
        <f t="shared" si="43"/>
        <v>21.529222505835204</v>
      </c>
      <c r="F79" s="14"/>
      <c r="G79" s="14">
        <f t="shared" si="40"/>
        <v>-0.31876632913218028</v>
      </c>
      <c r="H79" s="14">
        <f t="shared" si="41"/>
        <v>0.29754149130407259</v>
      </c>
    </row>
    <row r="80" spans="1:8" ht="16.5" x14ac:dyDescent="0.25">
      <c r="A80" s="6" t="s">
        <v>68</v>
      </c>
      <c r="B80" s="18">
        <f>+B10/B25</f>
        <v>1.2602792702531611</v>
      </c>
      <c r="C80" s="31">
        <f>+C10/C25</f>
        <v>1.9258714603898566</v>
      </c>
      <c r="D80" s="31">
        <f t="shared" ref="D80:E80" si="44">+D10/D25</f>
        <v>2.0877509448084894</v>
      </c>
      <c r="E80" s="31">
        <f t="shared" si="44"/>
        <v>1.2325338430128656</v>
      </c>
      <c r="F80" s="14">
        <f t="shared" si="39"/>
        <v>0.52813071344337303</v>
      </c>
      <c r="G80" s="14">
        <f t="shared" si="40"/>
        <v>8.4055186313350072E-2</v>
      </c>
      <c r="H80" s="14">
        <f t="shared" si="41"/>
        <v>-0.40963559562612162</v>
      </c>
    </row>
    <row r="81" spans="1:8" ht="16.5" x14ac:dyDescent="0.25">
      <c r="A81" s="6" t="s">
        <v>79</v>
      </c>
      <c r="B81" s="18">
        <f>+B30/B18</f>
        <v>0.45352384146071567</v>
      </c>
      <c r="C81" s="31">
        <f t="shared" ref="C81:E81" si="45">+C30/C18</f>
        <v>0.46084487185162393</v>
      </c>
      <c r="D81" s="31">
        <f t="shared" si="45"/>
        <v>0.45747553788100909</v>
      </c>
      <c r="E81" s="31">
        <f t="shared" si="45"/>
        <v>0.59049511285899003</v>
      </c>
      <c r="F81" s="14">
        <f t="shared" si="39"/>
        <v>1.6142548024219883E-2</v>
      </c>
      <c r="G81" s="14">
        <f t="shared" si="40"/>
        <v>-7.3112107271091631E-3</v>
      </c>
      <c r="H81" s="14">
        <f t="shared" si="41"/>
        <v>0.290768716496006</v>
      </c>
    </row>
    <row r="82" spans="1:8" ht="16.5" x14ac:dyDescent="0.25">
      <c r="A82" s="6" t="s">
        <v>80</v>
      </c>
      <c r="B82" s="35"/>
      <c r="C82" s="29">
        <f>+AVERAGE(B30:C30)</f>
        <v>36820083</v>
      </c>
      <c r="D82" s="16">
        <f t="shared" ref="D82:E82" si="46">+AVERAGE(C30:D30)</f>
        <v>48200427.5</v>
      </c>
      <c r="E82" s="16">
        <f t="shared" si="46"/>
        <v>80169126</v>
      </c>
      <c r="F82" s="14"/>
      <c r="G82" s="14">
        <f t="shared" si="40"/>
        <v>0.3090798165772739</v>
      </c>
      <c r="H82" s="14">
        <f t="shared" si="41"/>
        <v>0.66324512370766842</v>
      </c>
    </row>
    <row r="83" spans="1:8" ht="16.5" x14ac:dyDescent="0.25">
      <c r="A83" s="6" t="s">
        <v>81</v>
      </c>
      <c r="B83" s="35"/>
      <c r="C83" s="29">
        <f>+AVERAGE(B36:C36)</f>
        <v>43593296.5</v>
      </c>
      <c r="D83" s="16">
        <f t="shared" ref="D83:E83" si="47">+AVERAGE(C36:D36)</f>
        <v>56808524.5</v>
      </c>
      <c r="E83" s="16">
        <f t="shared" si="47"/>
        <v>68460987</v>
      </c>
      <c r="F83" s="14"/>
      <c r="G83" s="14">
        <f t="shared" si="40"/>
        <v>0.30314816866395966</v>
      </c>
      <c r="H83" s="14">
        <f t="shared" si="41"/>
        <v>0.20511820369494016</v>
      </c>
    </row>
    <row r="84" spans="1:8" ht="16.5" x14ac:dyDescent="0.25">
      <c r="A84" s="6" t="s">
        <v>69</v>
      </c>
      <c r="B84" s="35"/>
      <c r="C84" s="32">
        <f>+C82/C83</f>
        <v>0.84462717794237008</v>
      </c>
      <c r="D84" s="32">
        <f t="shared" ref="D84:E84" si="48">+D82/D83</f>
        <v>0.8484717377230947</v>
      </c>
      <c r="E84" s="32">
        <f t="shared" si="48"/>
        <v>1.1710191382429236</v>
      </c>
      <c r="F84" s="14"/>
      <c r="G84" s="14">
        <f t="shared" si="40"/>
        <v>4.5517831785741869E-3</v>
      </c>
      <c r="H84" s="14">
        <f t="shared" si="41"/>
        <v>0.38015102469458406</v>
      </c>
    </row>
    <row r="85" spans="1:8" ht="16.5" x14ac:dyDescent="0.25">
      <c r="A85" s="6" t="s">
        <v>83</v>
      </c>
      <c r="B85" s="16">
        <f>+B23</f>
        <v>2891191</v>
      </c>
      <c r="C85" s="29">
        <f t="shared" ref="C85:E85" si="49">+C23</f>
        <v>3292828</v>
      </c>
      <c r="D85" s="16">
        <f t="shared" si="49"/>
        <v>3944110</v>
      </c>
      <c r="E85" s="16">
        <f t="shared" si="49"/>
        <v>10703413</v>
      </c>
      <c r="F85" s="14">
        <f t="shared" si="39"/>
        <v>0.13891749109622986</v>
      </c>
      <c r="G85" s="14">
        <f t="shared" si="40"/>
        <v>0.19778804116097159</v>
      </c>
      <c r="H85" s="14">
        <f t="shared" si="41"/>
        <v>1.7137714211824719</v>
      </c>
    </row>
    <row r="86" spans="1:8" ht="16.5" x14ac:dyDescent="0.25">
      <c r="A86" s="6" t="s">
        <v>84</v>
      </c>
      <c r="B86" s="16">
        <f>+B28</f>
        <v>8893367</v>
      </c>
      <c r="C86" s="29">
        <f t="shared" ref="C86:E86" si="50">+C28</f>
        <v>16646685</v>
      </c>
      <c r="D86" s="16">
        <f t="shared" si="50"/>
        <v>16100930</v>
      </c>
      <c r="E86" s="16">
        <f t="shared" si="50"/>
        <v>30627239</v>
      </c>
      <c r="F86" s="14">
        <f t="shared" si="39"/>
        <v>0.8718090684889086</v>
      </c>
      <c r="G86" s="14">
        <f t="shared" si="40"/>
        <v>-3.2784605463490157E-2</v>
      </c>
      <c r="H86" s="14">
        <f t="shared" si="41"/>
        <v>0.9022031025537034</v>
      </c>
    </row>
    <row r="87" spans="1:8" ht="16.5" x14ac:dyDescent="0.25">
      <c r="A87" s="15" t="s">
        <v>85</v>
      </c>
      <c r="B87" s="20">
        <f>SUM(B85:B86)</f>
        <v>11784558</v>
      </c>
      <c r="C87" s="33">
        <f t="shared" ref="C87:E87" si="51">SUM(C85:C86)</f>
        <v>19939513</v>
      </c>
      <c r="D87" s="20">
        <f t="shared" si="51"/>
        <v>20045040</v>
      </c>
      <c r="E87" s="20">
        <f t="shared" si="51"/>
        <v>41330652</v>
      </c>
      <c r="F87" s="36">
        <f t="shared" si="39"/>
        <v>0.6920034675886868</v>
      </c>
      <c r="G87" s="24">
        <f t="shared" si="40"/>
        <v>5.2923559366770956E-3</v>
      </c>
      <c r="H87" s="24">
        <f t="shared" si="41"/>
        <v>1.0618892254642547</v>
      </c>
    </row>
    <row r="88" spans="1:8" ht="16.5" x14ac:dyDescent="0.25">
      <c r="A88" s="6" t="s">
        <v>82</v>
      </c>
      <c r="B88" s="16">
        <f>+B51</f>
        <v>1046763</v>
      </c>
      <c r="C88" s="29">
        <f t="shared" ref="C88:E88" si="52">+C51</f>
        <v>784519</v>
      </c>
      <c r="D88" s="16">
        <f t="shared" si="52"/>
        <v>1987404</v>
      </c>
      <c r="E88" s="16">
        <f t="shared" si="52"/>
        <v>4416288</v>
      </c>
      <c r="F88" s="14">
        <f t="shared" si="39"/>
        <v>-0.25052853415720655</v>
      </c>
      <c r="G88" s="14">
        <f t="shared" si="40"/>
        <v>1.5332770780567455</v>
      </c>
      <c r="H88" s="14">
        <f t="shared" si="41"/>
        <v>1.22213903162115</v>
      </c>
    </row>
    <row r="89" spans="1:8" ht="16.5" x14ac:dyDescent="0.25">
      <c r="A89" s="6" t="s">
        <v>78</v>
      </c>
      <c r="B89" s="17">
        <f>+B58/B88</f>
        <v>16.702867793378253</v>
      </c>
      <c r="C89" s="30">
        <f t="shared" ref="C89:D89" si="53">+C58/C88</f>
        <v>25.098225791854627</v>
      </c>
      <c r="D89" s="30">
        <f t="shared" si="53"/>
        <v>12.059273303263957</v>
      </c>
      <c r="E89" s="30">
        <f>+E58/E88</f>
        <v>6.1827355915193936</v>
      </c>
      <c r="F89" s="14">
        <f t="shared" si="39"/>
        <v>0.50262973414689061</v>
      </c>
      <c r="G89" s="14">
        <f t="shared" si="40"/>
        <v>-0.51951690118360194</v>
      </c>
      <c r="H89" s="14">
        <f t="shared" si="41"/>
        <v>-0.48730446387296178</v>
      </c>
    </row>
    <row r="90" spans="1:8" ht="16.5" x14ac:dyDescent="0.25">
      <c r="A90" s="6" t="s">
        <v>86</v>
      </c>
      <c r="B90" s="21">
        <f>+B88/B41</f>
        <v>3.8509879005026422E-3</v>
      </c>
      <c r="C90" s="34">
        <f t="shared" ref="C90:E90" si="54">+C88/C41</f>
        <v>2.5445753228695968E-3</v>
      </c>
      <c r="D90" s="21">
        <f t="shared" si="54"/>
        <v>4.3789245004538868E-3</v>
      </c>
      <c r="E90" s="21">
        <f t="shared" si="54"/>
        <v>8.0531177893532584E-3</v>
      </c>
      <c r="F90" s="14">
        <f t="shared" si="39"/>
        <v>-0.33924089386583856</v>
      </c>
      <c r="G90" s="14">
        <f t="shared" si="40"/>
        <v>0.7208861773899613</v>
      </c>
      <c r="H90" s="14">
        <f t="shared" si="41"/>
        <v>0.83906294536901282</v>
      </c>
    </row>
    <row r="91" spans="1:8" ht="16.5" x14ac:dyDescent="0.25">
      <c r="A91" s="6" t="s">
        <v>70</v>
      </c>
      <c r="B91" s="39">
        <f>+B43/B41</f>
        <v>0.17201448287516471</v>
      </c>
      <c r="C91" s="40">
        <f t="shared" ref="C91:E91" si="55">+C43/C41</f>
        <v>0.16574484130417844</v>
      </c>
      <c r="D91" s="39">
        <f t="shared" si="55"/>
        <v>0.16205743413048468</v>
      </c>
      <c r="E91" s="39">
        <f t="shared" si="55"/>
        <v>0.16500005534333922</v>
      </c>
      <c r="F91" s="14">
        <f t="shared" si="39"/>
        <v>-3.6448335431943368E-2</v>
      </c>
      <c r="G91" s="14">
        <f t="shared" si="40"/>
        <v>-2.2247492861189877E-2</v>
      </c>
      <c r="H91" s="14">
        <f t="shared" si="41"/>
        <v>1.8157890927023024E-2</v>
      </c>
    </row>
    <row r="92" spans="1:8" ht="16.5" x14ac:dyDescent="0.25">
      <c r="A92" s="6" t="s">
        <v>71</v>
      </c>
      <c r="B92" s="21">
        <f>+B49/B41</f>
        <v>6.0015908659284738E-2</v>
      </c>
      <c r="C92" s="34">
        <f t="shared" ref="C92:E92" si="56">+C49/C41</f>
        <v>5.9903580413278715E-2</v>
      </c>
      <c r="D92" s="21">
        <f t="shared" si="56"/>
        <v>4.9159191672434877E-2</v>
      </c>
      <c r="E92" s="21">
        <f t="shared" si="56"/>
        <v>4.5790732410469021E-2</v>
      </c>
      <c r="F92" s="14">
        <f t="shared" si="39"/>
        <v>-1.8716411784035492E-3</v>
      </c>
      <c r="G92" s="14">
        <f t="shared" si="40"/>
        <v>-0.17936137818002862</v>
      </c>
      <c r="H92" s="14">
        <f t="shared" si="41"/>
        <v>-6.852145341223459E-2</v>
      </c>
    </row>
    <row r="93" spans="1:8" ht="16.5" x14ac:dyDescent="0.25">
      <c r="A93" s="6" t="s">
        <v>72</v>
      </c>
      <c r="B93" s="21">
        <f>+B58/B41</f>
        <v>6.4322541775994918E-2</v>
      </c>
      <c r="C93" s="34">
        <f t="shared" ref="C93:E93" si="57">+C58/C41</f>
        <v>6.3864325997762525E-2</v>
      </c>
      <c r="D93" s="21">
        <f t="shared" si="57"/>
        <v>5.280664732533201E-2</v>
      </c>
      <c r="E93" s="21">
        <f t="shared" si="57"/>
        <v>4.979029797893237E-2</v>
      </c>
      <c r="F93" s="14">
        <f t="shared" si="39"/>
        <v>-7.1237200144879109E-3</v>
      </c>
      <c r="G93" s="14">
        <f t="shared" si="40"/>
        <v>-0.17314327677736585</v>
      </c>
      <c r="H93" s="14">
        <f t="shared" si="41"/>
        <v>-5.7120637252663808E-2</v>
      </c>
    </row>
    <row r="94" spans="1:8" ht="16.5" x14ac:dyDescent="0.25">
      <c r="A94" s="6" t="s">
        <v>73</v>
      </c>
      <c r="B94" s="21">
        <f>+B54/B41</f>
        <v>3.9617180171820615E-2</v>
      </c>
      <c r="C94" s="34">
        <f t="shared" ref="C94:E94" si="58">+C54/C41</f>
        <v>4.0239961296665495E-2</v>
      </c>
      <c r="D94" s="21">
        <f t="shared" si="58"/>
        <v>2.9759665369582369E-2</v>
      </c>
      <c r="E94" s="21">
        <f t="shared" si="58"/>
        <v>2.3698521143918194E-2</v>
      </c>
      <c r="F94" s="14">
        <f t="shared" si="39"/>
        <v>1.5719976084715315E-2</v>
      </c>
      <c r="G94" s="14">
        <f t="shared" si="40"/>
        <v>-0.26044498029752283</v>
      </c>
      <c r="H94" s="14">
        <f t="shared" si="41"/>
        <v>-0.20366977082542492</v>
      </c>
    </row>
    <row r="95" spans="1:8" ht="16.5" x14ac:dyDescent="0.25">
      <c r="A95" s="6" t="s">
        <v>87</v>
      </c>
      <c r="B95" s="35"/>
      <c r="C95" s="29">
        <f>+AVERAGE(B18:C18)</f>
        <v>80413379.5</v>
      </c>
      <c r="D95" s="16">
        <f t="shared" ref="D95:E95" si="59">+AVERAGE(C18:D18)</f>
        <v>105008952</v>
      </c>
      <c r="E95" s="16">
        <f t="shared" si="59"/>
        <v>148630113</v>
      </c>
      <c r="F95" s="14"/>
      <c r="G95" s="14">
        <f t="shared" si="40"/>
        <v>0.30586418146995054</v>
      </c>
      <c r="H95" s="14">
        <f t="shared" si="41"/>
        <v>0.41540421239514891</v>
      </c>
    </row>
    <row r="96" spans="1:8" ht="16.5" x14ac:dyDescent="0.25">
      <c r="A96" s="6" t="s">
        <v>89</v>
      </c>
      <c r="B96" s="35"/>
      <c r="C96" s="34">
        <f>+C41/C95</f>
        <v>3.8340682597477449</v>
      </c>
      <c r="D96" s="34">
        <f t="shared" ref="D96:E96" si="60">+D41/D95</f>
        <v>4.3220757883575489</v>
      </c>
      <c r="E96" s="34">
        <f t="shared" si="60"/>
        <v>3.6896615290873123</v>
      </c>
      <c r="F96" s="14"/>
      <c r="G96" s="14">
        <f t="shared" si="40"/>
        <v>0.12728190933197192</v>
      </c>
      <c r="H96" s="14">
        <f t="shared" si="41"/>
        <v>-0.14632188102156418</v>
      </c>
    </row>
    <row r="97" spans="1:8" ht="16.5" x14ac:dyDescent="0.25">
      <c r="A97" s="6" t="s">
        <v>75</v>
      </c>
      <c r="B97" s="35"/>
      <c r="C97" s="34">
        <f>+C54/C95</f>
        <v>0.1542827583810229</v>
      </c>
      <c r="D97" s="34">
        <f t="shared" ref="D97:E97" si="61">+D54/D95</f>
        <v>0.12862352916349457</v>
      </c>
      <c r="E97" s="34">
        <f t="shared" si="61"/>
        <v>8.7439521760977204E-2</v>
      </c>
      <c r="F97" s="14"/>
      <c r="G97" s="14">
        <f t="shared" si="40"/>
        <v>-0.16631300533374749</v>
      </c>
      <c r="H97" s="14">
        <f t="shared" si="41"/>
        <v>-0.32019030787258207</v>
      </c>
    </row>
    <row r="98" spans="1:8" ht="16.5" x14ac:dyDescent="0.25">
      <c r="A98" s="6" t="s">
        <v>74</v>
      </c>
      <c r="B98" s="35"/>
      <c r="C98" s="34">
        <f>+C49/C95</f>
        <v>0.22967441630779864</v>
      </c>
      <c r="D98" s="34">
        <f t="shared" ref="D98:E98" si="62">+D49/D95</f>
        <v>0.21246975210265884</v>
      </c>
      <c r="E98" s="34">
        <f t="shared" si="62"/>
        <v>0.16895230376363907</v>
      </c>
      <c r="F98" s="14"/>
      <c r="G98" s="14">
        <f t="shared" si="40"/>
        <v>-7.4908927523224644E-2</v>
      </c>
      <c r="H98" s="14">
        <f t="shared" si="41"/>
        <v>-0.20481714648018923</v>
      </c>
    </row>
    <row r="99" spans="1:8" ht="16.5" x14ac:dyDescent="0.25">
      <c r="A99" s="6" t="s">
        <v>76</v>
      </c>
      <c r="B99" s="35"/>
      <c r="C99" s="34">
        <f>+C54/C83</f>
        <v>0.28459416919755082</v>
      </c>
      <c r="D99" s="34">
        <f t="shared" ref="D99:E99" si="63">+D54/D83</f>
        <v>0.23775695846492192</v>
      </c>
      <c r="E99" s="34">
        <f t="shared" si="63"/>
        <v>0.1898328751818901</v>
      </c>
      <c r="F99" s="14"/>
      <c r="G99" s="14">
        <f t="shared" si="40"/>
        <v>-0.16457544040586747</v>
      </c>
      <c r="H99" s="14">
        <f t="shared" si="41"/>
        <v>-0.20156753178730802</v>
      </c>
    </row>
    <row r="100" spans="1:8" ht="16.5" x14ac:dyDescent="0.25">
      <c r="A100" s="22" t="s">
        <v>88</v>
      </c>
      <c r="B100" s="35"/>
      <c r="C100" s="27"/>
      <c r="D100" s="35"/>
      <c r="E100" s="35"/>
    </row>
    <row r="101" spans="1:8" ht="16.5" x14ac:dyDescent="0.25">
      <c r="A101" s="6" t="s">
        <v>73</v>
      </c>
      <c r="B101" s="35"/>
      <c r="C101" s="34">
        <f>+C94</f>
        <v>4.0239961296665495E-2</v>
      </c>
      <c r="D101" s="21">
        <f t="shared" ref="D101:E101" si="64">+D94</f>
        <v>2.9759665369582369E-2</v>
      </c>
      <c r="E101" s="21">
        <f t="shared" si="64"/>
        <v>2.3698521143918194E-2</v>
      </c>
      <c r="F101" s="14"/>
      <c r="G101" s="14">
        <f t="shared" ref="G101:G104" si="65">+D101/C101-1</f>
        <v>-0.26044498029752283</v>
      </c>
      <c r="H101" s="14">
        <f t="shared" ref="H101:H104" si="66">+E101/D101-1</f>
        <v>-0.20366977082542492</v>
      </c>
    </row>
    <row r="102" spans="1:8" ht="16.5" x14ac:dyDescent="0.25">
      <c r="A102" s="6" t="s">
        <v>89</v>
      </c>
      <c r="B102" s="35"/>
      <c r="C102" s="31">
        <f>+C96</f>
        <v>3.8340682597477449</v>
      </c>
      <c r="D102" s="18">
        <f t="shared" ref="D102:E102" si="67">+D96</f>
        <v>4.3220757883575489</v>
      </c>
      <c r="E102" s="18">
        <f t="shared" si="67"/>
        <v>3.6896615290873123</v>
      </c>
      <c r="F102" s="14"/>
      <c r="G102" s="14">
        <f t="shared" si="65"/>
        <v>0.12728190933197192</v>
      </c>
      <c r="H102" s="14">
        <f t="shared" si="66"/>
        <v>-0.14632188102156418</v>
      </c>
    </row>
    <row r="103" spans="1:8" ht="16.5" x14ac:dyDescent="0.25">
      <c r="A103" s="6" t="s">
        <v>90</v>
      </c>
      <c r="B103" s="35"/>
      <c r="C103" s="32">
        <f>+C95/C83</f>
        <v>1.8446271779423702</v>
      </c>
      <c r="D103" s="19">
        <f t="shared" ref="D103:E103" si="68">+D95/D83</f>
        <v>1.8484717377230948</v>
      </c>
      <c r="E103" s="19">
        <f t="shared" si="68"/>
        <v>2.1710191382429236</v>
      </c>
      <c r="F103" s="14"/>
      <c r="G103" s="14">
        <f t="shared" si="65"/>
        <v>2.084193395119005E-3</v>
      </c>
      <c r="H103" s="14">
        <f t="shared" si="66"/>
        <v>0.17449409365443436</v>
      </c>
    </row>
    <row r="104" spans="1:8" ht="16.5" x14ac:dyDescent="0.25">
      <c r="A104" s="15" t="s">
        <v>76</v>
      </c>
      <c r="B104" s="35"/>
      <c r="C104" s="38">
        <f>+C101*C102*C103</f>
        <v>0.28459416919755076</v>
      </c>
      <c r="D104" s="28">
        <f t="shared" ref="D104:E104" si="69">+D101*D102*D103</f>
        <v>0.23775695846492195</v>
      </c>
      <c r="E104" s="28">
        <f t="shared" si="69"/>
        <v>0.1898328751818901</v>
      </c>
      <c r="F104" s="25"/>
      <c r="G104" s="23">
        <f t="shared" si="65"/>
        <v>-0.16457544040586725</v>
      </c>
      <c r="H104" s="23">
        <f t="shared" si="66"/>
        <v>-0.20156753178730813</v>
      </c>
    </row>
    <row r="105" spans="1:8" x14ac:dyDescent="0.25">
      <c r="B105" s="35"/>
      <c r="C105" s="27" t="b">
        <f>+C104=C99</f>
        <v>1</v>
      </c>
      <c r="D105" s="35" t="b">
        <f t="shared" ref="D105:E105" si="70">+D104=D99</f>
        <v>1</v>
      </c>
      <c r="E105" s="35" t="b">
        <f t="shared" si="70"/>
        <v>1</v>
      </c>
    </row>
    <row r="106" spans="1:8" x14ac:dyDescent="0.25">
      <c r="B106" s="7"/>
    </row>
    <row r="107" spans="1:8" ht="16.5" x14ac:dyDescent="0.25">
      <c r="B107" s="26">
        <v>2020</v>
      </c>
      <c r="C107" s="37">
        <v>2021</v>
      </c>
      <c r="D107" s="26">
        <v>2022</v>
      </c>
      <c r="E107" s="26">
        <v>2023</v>
      </c>
    </row>
    <row r="108" spans="1:8" ht="16.5" x14ac:dyDescent="0.25">
      <c r="A108" s="6" t="s">
        <v>100</v>
      </c>
      <c r="B108" s="35"/>
      <c r="C108" s="21">
        <f>+F75</f>
        <v>0.36753954695165736</v>
      </c>
      <c r="D108" s="34">
        <f>+G75</f>
        <v>0.1985295138999057</v>
      </c>
      <c r="E108" s="34">
        <f>+H75</f>
        <v>0.60321859882990214</v>
      </c>
    </row>
    <row r="109" spans="1:8" ht="16.5" x14ac:dyDescent="0.25">
      <c r="A109" s="6" t="s">
        <v>99</v>
      </c>
      <c r="B109" s="35"/>
      <c r="C109" s="21">
        <f>+F77</f>
        <v>3.2980419386661346</v>
      </c>
      <c r="D109" s="34">
        <f>+G77</f>
        <v>0.66366242770423622</v>
      </c>
      <c r="E109" s="34">
        <f>+H77</f>
        <v>-0.5090353185018951</v>
      </c>
    </row>
    <row r="110" spans="1:8" ht="16.5" x14ac:dyDescent="0.25">
      <c r="A110" s="6" t="s">
        <v>92</v>
      </c>
      <c r="B110" s="35"/>
      <c r="C110" s="21">
        <f>+G41</f>
        <v>0.1342582476504226</v>
      </c>
      <c r="D110" s="34">
        <f t="shared" ref="D110:E110" si="71">+H41</f>
        <v>0.47207706781567849</v>
      </c>
      <c r="E110" s="34">
        <f t="shared" si="71"/>
        <v>0.20829960563164507</v>
      </c>
    </row>
    <row r="111" spans="1:8" ht="16.5" x14ac:dyDescent="0.25">
      <c r="A111" s="6" t="s">
        <v>93</v>
      </c>
      <c r="B111" s="35"/>
      <c r="C111" s="21">
        <f>+G42</f>
        <v>0.14284703636063734</v>
      </c>
      <c r="D111" s="34">
        <f t="shared" ref="D111:E111" si="72">+H42</f>
        <v>0.47858364734774805</v>
      </c>
      <c r="E111" s="34">
        <f t="shared" si="72"/>
        <v>0.20405639351205807</v>
      </c>
    </row>
    <row r="112" spans="1:8" ht="16.5" x14ac:dyDescent="0.25">
      <c r="A112" s="6" t="s">
        <v>94</v>
      </c>
      <c r="B112" s="35"/>
      <c r="C112" s="21">
        <f>+F76</f>
        <v>8.2667991500272375E-2</v>
      </c>
      <c r="D112" s="34">
        <f t="shared" ref="D112:E112" si="73">+G76</f>
        <v>0.55450362225963312</v>
      </c>
      <c r="E112" s="34">
        <f t="shared" si="73"/>
        <v>0.27723734369848296</v>
      </c>
    </row>
    <row r="113" spans="1:5" ht="16.5" x14ac:dyDescent="0.25">
      <c r="A113" s="6" t="s">
        <v>97</v>
      </c>
      <c r="B113" s="35"/>
      <c r="C113" s="21">
        <f>+F91</f>
        <v>-3.6448335431943368E-2</v>
      </c>
      <c r="D113" s="34">
        <f t="shared" ref="D113:E113" si="74">+G91</f>
        <v>-2.2247492861189877E-2</v>
      </c>
      <c r="E113" s="34">
        <f t="shared" si="74"/>
        <v>1.8157890927023024E-2</v>
      </c>
    </row>
    <row r="114" spans="1:5" ht="16.5" x14ac:dyDescent="0.25">
      <c r="A114" s="6" t="s">
        <v>98</v>
      </c>
      <c r="B114" s="35"/>
      <c r="C114" s="21">
        <f>+F93</f>
        <v>-7.1237200144879109E-3</v>
      </c>
      <c r="D114" s="34">
        <f t="shared" ref="D114:E114" si="75">+G93</f>
        <v>-0.17314327677736585</v>
      </c>
      <c r="E114" s="34">
        <f t="shared" si="75"/>
        <v>-5.7120637252663808E-2</v>
      </c>
    </row>
    <row r="115" spans="1:5" ht="16.5" x14ac:dyDescent="0.25">
      <c r="A115" s="6" t="s">
        <v>96</v>
      </c>
      <c r="B115" s="35"/>
      <c r="C115" s="21">
        <f>+F94</f>
        <v>1.5719976084715315E-2</v>
      </c>
      <c r="D115" s="34">
        <f t="shared" ref="D115:E115" si="76">+G94</f>
        <v>-0.26044498029752283</v>
      </c>
      <c r="E115" s="34">
        <f t="shared" si="76"/>
        <v>-0.20366977082542492</v>
      </c>
    </row>
    <row r="116" spans="1:5" ht="16.5" x14ac:dyDescent="0.25">
      <c r="A116" s="6" t="s">
        <v>101</v>
      </c>
      <c r="B116" s="35"/>
      <c r="C116" s="39">
        <f>+F87</f>
        <v>0.6920034675886868</v>
      </c>
      <c r="D116" s="40">
        <f t="shared" ref="D116:E116" si="77">+G87</f>
        <v>5.2923559366770956E-3</v>
      </c>
      <c r="E116" s="40">
        <f t="shared" si="77"/>
        <v>1.0618892254642547</v>
      </c>
    </row>
    <row r="118" spans="1:5" ht="16.5" x14ac:dyDescent="0.25">
      <c r="A118" s="6"/>
    </row>
    <row r="119" spans="1:5" ht="16.5" x14ac:dyDescent="0.25">
      <c r="A119" s="6"/>
    </row>
    <row r="120" spans="1:5" ht="16.5" x14ac:dyDescent="0.25">
      <c r="A120" s="6"/>
    </row>
    <row r="121" spans="1:5" ht="16.5" x14ac:dyDescent="0.25">
      <c r="A121" s="6"/>
    </row>
    <row r="122" spans="1:5" ht="16.5" x14ac:dyDescent="0.25">
      <c r="A122" s="6"/>
    </row>
    <row r="123" spans="1:5" ht="16.5" x14ac:dyDescent="0.25">
      <c r="A123" s="6"/>
    </row>
  </sheetData>
  <mergeCells count="3">
    <mergeCell ref="G4:I4"/>
    <mergeCell ref="G39:I39"/>
    <mergeCell ref="F73:H73"/>
  </mergeCells>
  <pageMargins left="0.7" right="0.7" top="0.75" bottom="0.75" header="0.3" footer="0.3"/>
  <ignoredErrors>
    <ignoredError sqref="B10:E10 C64:E64 C68:E68 C61:E61" formulaRange="1"/>
    <ignoredError sqref="G17:I19 H20:I2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2025-01-26T23:47:34Z</dcterms:created>
  <dcterms:modified xsi:type="dcterms:W3CDTF">2025-02-11T21:21:05Z</dcterms:modified>
</cp:coreProperties>
</file>