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F9276AE-AC97-4809-A6F3-B3868AA516ED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buscar v" sheetId="1" r:id="rId1"/>
    <sheet name="buscar h" sheetId="2" r:id="rId2"/>
    <sheet name="coincidir - índice" sheetId="3" r:id="rId3"/>
    <sheet name="Ejercicio con SI.ND" sheetId="4" r:id="rId4"/>
    <sheet name="Proveedor A" sheetId="5" r:id="rId5"/>
    <sheet name="Proveedor B" sheetId="6" r:id="rId6"/>
    <sheet name="XLOOKUP" sheetId="7" r:id="rId7"/>
  </sheets>
  <definedNames>
    <definedName name="pagos_personal">Tabla1[#All]</definedName>
    <definedName name="ProveedorA">Tabla127[#All]</definedName>
    <definedName name="ProveedorB">Tabla5[#All]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Q17" i="3"/>
  <c r="Q15" i="3"/>
  <c r="L21" i="2"/>
  <c r="L19" i="2"/>
  <c r="L16" i="2"/>
  <c r="J21" i="1"/>
  <c r="J20" i="1"/>
  <c r="F13" i="4" l="1"/>
  <c r="F14" i="4"/>
  <c r="F15" i="4"/>
  <c r="F16" i="4"/>
  <c r="F17" i="4"/>
  <c r="F18" i="4"/>
  <c r="F19" i="4"/>
  <c r="E13" i="4"/>
  <c r="E14" i="4"/>
  <c r="E15" i="4"/>
  <c r="E16" i="4"/>
  <c r="E17" i="4"/>
  <c r="E18" i="4"/>
  <c r="E19" i="4"/>
  <c r="D13" i="4"/>
  <c r="D14" i="4"/>
  <c r="D15" i="4"/>
  <c r="D16" i="4"/>
  <c r="D17" i="4"/>
  <c r="D18" i="4"/>
  <c r="D19" i="4"/>
  <c r="K22" i="3"/>
  <c r="K17" i="3"/>
  <c r="K15" i="3"/>
  <c r="J15" i="1"/>
  <c r="L14" i="2"/>
  <c r="J14" i="1"/>
</calcChain>
</file>

<file path=xl/sharedStrings.xml><?xml version="1.0" encoding="utf-8"?>
<sst xmlns="http://schemas.openxmlformats.org/spreadsheetml/2006/main" count="230" uniqueCount="155">
  <si>
    <t>Buscar V</t>
  </si>
  <si>
    <t>Sintaxis</t>
  </si>
  <si>
    <t>Coincidencia exacta</t>
  </si>
  <si>
    <t>Coincidencia aprox</t>
  </si>
  <si>
    <t>Función Buscar V</t>
  </si>
  <si>
    <t>Código del Personal</t>
  </si>
  <si>
    <t>Nombre Personal</t>
  </si>
  <si>
    <t>Sueldo</t>
  </si>
  <si>
    <t>Hijos</t>
  </si>
  <si>
    <t>Tardanza</t>
  </si>
  <si>
    <t>Ejemplo: Plantilla de Pagos del personal fundo "San Juan"</t>
  </si>
  <si>
    <t>Estado Civil</t>
  </si>
  <si>
    <t>F-01</t>
  </si>
  <si>
    <t>Juan Pérez</t>
  </si>
  <si>
    <t>SOLTERO</t>
  </si>
  <si>
    <t>2500.00</t>
  </si>
  <si>
    <t>F-02</t>
  </si>
  <si>
    <t>María González</t>
  </si>
  <si>
    <t>CASADO</t>
  </si>
  <si>
    <t>3200.00</t>
  </si>
  <si>
    <t>F-03</t>
  </si>
  <si>
    <t>Carlos López</t>
  </si>
  <si>
    <t>2800.00</t>
  </si>
  <si>
    <t>F-04</t>
  </si>
  <si>
    <t>Ana Martínez</t>
  </si>
  <si>
    <t>3500.00</t>
  </si>
  <si>
    <t>F-05</t>
  </si>
  <si>
    <t>Luis Ramírez</t>
  </si>
  <si>
    <t>2700.00</t>
  </si>
  <si>
    <t>F-06</t>
  </si>
  <si>
    <t>Sofía Díaz</t>
  </si>
  <si>
    <t>4000.00</t>
  </si>
  <si>
    <t>F-07</t>
  </si>
  <si>
    <t>Pedro Sánchez</t>
  </si>
  <si>
    <t>2600.00</t>
  </si>
  <si>
    <t>F-08</t>
  </si>
  <si>
    <t>Laura Torres</t>
  </si>
  <si>
    <t>3800.00</t>
  </si>
  <si>
    <t>F-09</t>
  </si>
  <si>
    <t>José Ruiz</t>
  </si>
  <si>
    <t>2900.00</t>
  </si>
  <si>
    <t>F-10</t>
  </si>
  <si>
    <t>Carmen Vargas</t>
  </si>
  <si>
    <t>4100.00</t>
  </si>
  <si>
    <t>F-11</t>
  </si>
  <si>
    <t>Miguel Castro</t>
  </si>
  <si>
    <t>3000.00</t>
  </si>
  <si>
    <t>F-12</t>
  </si>
  <si>
    <t>Elena Romero</t>
  </si>
  <si>
    <t>3700.00</t>
  </si>
  <si>
    <t>F-13</t>
  </si>
  <si>
    <t>Daniel Morales</t>
  </si>
  <si>
    <t>3100.00</t>
  </si>
  <si>
    <t>F-14</t>
  </si>
  <si>
    <t>Isabel Ortega</t>
  </si>
  <si>
    <t>4200.00</t>
  </si>
  <si>
    <t>F-15</t>
  </si>
  <si>
    <t>Jorge Silva</t>
  </si>
  <si>
    <t>2750.00</t>
  </si>
  <si>
    <t>F-16</t>
  </si>
  <si>
    <t>Adriana Rojas</t>
  </si>
  <si>
    <t>3900.00</t>
  </si>
  <si>
    <t>F-17</t>
  </si>
  <si>
    <t>Roberto Medina</t>
  </si>
  <si>
    <t>2850.00</t>
  </si>
  <si>
    <t>F-18</t>
  </si>
  <si>
    <t>Patricia Herrera</t>
  </si>
  <si>
    <t>4300.00</t>
  </si>
  <si>
    <t>F-19</t>
  </si>
  <si>
    <t>Fernando Guzmán</t>
  </si>
  <si>
    <t>2950.00</t>
  </si>
  <si>
    <t>F-20</t>
  </si>
  <si>
    <t>Lucía Jiménez</t>
  </si>
  <si>
    <t>4400.00</t>
  </si>
  <si>
    <t>Función Buscar H</t>
  </si>
  <si>
    <t>Buscar H</t>
  </si>
  <si>
    <t>Ejemplo: Inscripciones por año de los estudiantes de la Universidad Santo Domingo Semenestre Número 02</t>
  </si>
  <si>
    <t>Mes/Año</t>
  </si>
  <si>
    <t>Julio</t>
  </si>
  <si>
    <t>Agosto</t>
  </si>
  <si>
    <t>Septiembre</t>
  </si>
  <si>
    <t>Octubre</t>
  </si>
  <si>
    <t>Noviembre</t>
  </si>
  <si>
    <t>Diciembre</t>
  </si>
  <si>
    <t>2018</t>
  </si>
  <si>
    <t>2019</t>
  </si>
  <si>
    <t>2020</t>
  </si>
  <si>
    <t>2021</t>
  </si>
  <si>
    <t>Calcular cuántas inscripciones se realizaron en el mes de Noviembre del año 2020</t>
  </si>
  <si>
    <t>Calcular cuántas inscripciones se realizaron en el mes de Agosto del año 2018</t>
  </si>
  <si>
    <t xml:space="preserve"> Busca información en una columna dentro de una tabla, de arriba hacia abajo.</t>
  </si>
  <si>
    <t>Busca información en una fila dentro de una tabla, de izquierda a derecha.</t>
  </si>
  <si>
    <t>Función Coincidir o Índice</t>
  </si>
  <si>
    <t>Primer concepto</t>
  </si>
  <si>
    <t>La función coincidir devuelve la posición relativa de un elemento en una matriz, que coincide con un valor dado en un orden especifico.</t>
  </si>
  <si>
    <t xml:space="preserve"> =coincidir(valor_buscado; matriz_buscada; tipo_de_coincidencia)</t>
  </si>
  <si>
    <t xml:space="preserve"> =buscarh(valor_buscado; matriz_buscada; indicar_columna; FALSO)</t>
  </si>
  <si>
    <t xml:space="preserve"> =buscarv(valor_buscado; matriz_buscada; indicar_columna; FALSO)</t>
  </si>
  <si>
    <t>Segundo concepto</t>
  </si>
  <si>
    <t>La función índice devuelve el valor o referencia de la celda en la interseción de una fila y columna en particular, en un rango especificado.</t>
  </si>
  <si>
    <t xml:space="preserve"> =indice(matriz; núm_fila; [núm_columna])</t>
  </si>
  <si>
    <t>Ejemplo: Tabla de marca de zapatillas y tallas</t>
  </si>
  <si>
    <t>Adidas</t>
  </si>
  <si>
    <t>Nike</t>
  </si>
  <si>
    <t>Puma</t>
  </si>
  <si>
    <t>Converse</t>
  </si>
  <si>
    <t>Skechers</t>
  </si>
  <si>
    <t>Reebok</t>
  </si>
  <si>
    <t>Marcas/Tallas</t>
  </si>
  <si>
    <t>Aplicación de coincidir</t>
  </si>
  <si>
    <t>¿Cuál es la posición que ocupa Nike en el rango de marcas?</t>
  </si>
  <si>
    <t>Aplicación de índice</t>
  </si>
  <si>
    <t>¿Cuál es la posición que ocupa 42 en el rango de tallas?</t>
  </si>
  <si>
    <t>¿Cuál es el precio de las marcas de zapatillas y tallas que seleccionemos a través de la lista desplegable?</t>
  </si>
  <si>
    <t>AGENCIA DE FESTEJOS</t>
  </si>
  <si>
    <t>EVENTO:</t>
  </si>
  <si>
    <t>Fiesta de Cumpleaños David Díaz (7)</t>
  </si>
  <si>
    <t>CANT.</t>
  </si>
  <si>
    <t>PRODUCTO</t>
  </si>
  <si>
    <t>PRECIO ($)</t>
  </si>
  <si>
    <t>Proveedor</t>
  </si>
  <si>
    <t>MONTO ($)</t>
  </si>
  <si>
    <t>PIE DE LIMON</t>
  </si>
  <si>
    <t>PASTEL DE CHOCOLATE</t>
  </si>
  <si>
    <t>BROWNIE CON AREQUIPE</t>
  </si>
  <si>
    <t>PIE DE MARACUYÁ</t>
  </si>
  <si>
    <t>DULCE DE COCO</t>
  </si>
  <si>
    <t>PROVEEDOR</t>
  </si>
  <si>
    <t>PASTEL DE FRESA</t>
  </si>
  <si>
    <t>A</t>
  </si>
  <si>
    <t>BROWNIE</t>
  </si>
  <si>
    <t>TRES LECHE</t>
  </si>
  <si>
    <t>PASTEL DE ZANAHORIA</t>
  </si>
  <si>
    <t>SKU</t>
  </si>
  <si>
    <t>Sucursal</t>
  </si>
  <si>
    <t>CENTRO</t>
  </si>
  <si>
    <t>B</t>
  </si>
  <si>
    <t>AV. ORIENTE</t>
  </si>
  <si>
    <t>Lista de Productos</t>
  </si>
  <si>
    <t>SI.ND</t>
  </si>
  <si>
    <t>Si no encuentra en una tabla lo busque en otra tabla</t>
  </si>
  <si>
    <t>Código</t>
  </si>
  <si>
    <t>Producto</t>
  </si>
  <si>
    <t>Precio</t>
  </si>
  <si>
    <t>A01</t>
  </si>
  <si>
    <t>Manzana</t>
  </si>
  <si>
    <t>2.50</t>
  </si>
  <si>
    <t>A02</t>
  </si>
  <si>
    <t>Plátano</t>
  </si>
  <si>
    <t>1.80</t>
  </si>
  <si>
    <t>A03</t>
  </si>
  <si>
    <t>Naranja</t>
  </si>
  <si>
    <t>3.00</t>
  </si>
  <si>
    <t>PRECIO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</si>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</sst>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S/-280A]\ * #,##0.00_-;\-[$S/-280A]\ * #,##0.00_-;_-[$S/-280A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2" fillId="2" borderId="1" xfId="1" applyBorder="1"/>
    <xf numFmtId="0" fontId="2" fillId="2" borderId="0" xfId="1"/>
    <xf numFmtId="0" fontId="2" fillId="3" borderId="1" xfId="2" applyBorder="1"/>
    <xf numFmtId="0" fontId="2" fillId="3" borderId="0" xfId="2"/>
    <xf numFmtId="0" fontId="2" fillId="4" borderId="1" xfId="3" applyBorder="1"/>
    <xf numFmtId="0" fontId="2" fillId="4" borderId="0" xfId="3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6" fillId="5" borderId="0" xfId="0" applyFont="1" applyFill="1" applyAlignment="1">
      <alignment horizontal="left"/>
    </xf>
    <xf numFmtId="43" fontId="0" fillId="0" borderId="0" xfId="4" applyFont="1" applyAlignment="1">
      <alignment horizontal="center"/>
    </xf>
    <xf numFmtId="43" fontId="1" fillId="0" borderId="0" xfId="4" applyFont="1" applyAlignment="1">
      <alignment horizontal="center"/>
    </xf>
    <xf numFmtId="49" fontId="7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3" fontId="0" fillId="0" borderId="0" xfId="4" applyFont="1"/>
    <xf numFmtId="0" fontId="0" fillId="0" borderId="0" xfId="5" applyNumberFormat="1" applyFont="1" applyAlignment="1"/>
    <xf numFmtId="0" fontId="0" fillId="7" borderId="11" xfId="0" applyFill="1" applyBorder="1"/>
    <xf numFmtId="0" fontId="0" fillId="6" borderId="11" xfId="0" applyFill="1" applyBorder="1"/>
    <xf numFmtId="0" fontId="0" fillId="7" borderId="12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6">
    <cellStyle name="Énfasis2" xfId="1" builtinId="33"/>
    <cellStyle name="Énfasis4" xfId="2" builtinId="41"/>
    <cellStyle name="Énfasis6" xfId="3" builtinId="49"/>
    <cellStyle name="Millares" xfId="4" builtinId="3"/>
    <cellStyle name="Millares 2" xfId="5" xr:uid="{A09B7617-E5B4-4417-AAD0-DAC193E2E62D}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b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533400</xdr:colOff>
      <xdr:row>3</xdr:row>
      <xdr:rowOff>160019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A309112-5771-40B2-86F4-094B3AF5BE74}"/>
            </a:ext>
          </a:extLst>
        </xdr:cNvPr>
        <xdr:cNvGrpSpPr/>
      </xdr:nvGrpSpPr>
      <xdr:grpSpPr>
        <a:xfrm>
          <a:off x="0" y="0"/>
          <a:ext cx="4333875" cy="731519"/>
          <a:chOff x="0" y="0"/>
          <a:chExt cx="4442460" cy="708659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2EF06F23-81F5-D896-A061-A12221D1E2CB}"/>
              </a:ext>
            </a:extLst>
          </xdr:cNvPr>
          <xdr:cNvSpPr/>
        </xdr:nvSpPr>
        <xdr:spPr>
          <a:xfrm>
            <a:off x="0" y="0"/>
            <a:ext cx="441960" cy="44958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419" sz="1100"/>
          </a:p>
        </xdr:txBody>
      </xdr: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4FCC18B0-D5B5-3EE5-F9A6-261EDF3455D9}"/>
              </a:ext>
            </a:extLst>
          </xdr:cNvPr>
          <xdr:cNvGrpSpPr/>
        </xdr:nvGrpSpPr>
        <xdr:grpSpPr>
          <a:xfrm>
            <a:off x="114300" y="83820"/>
            <a:ext cx="4328160" cy="624839"/>
            <a:chOff x="175259" y="30481"/>
            <a:chExt cx="4328160" cy="579120"/>
          </a:xfrm>
        </xdr:grpSpPr>
        <xdr:sp macro="" textlink="">
          <xdr:nvSpPr>
            <xdr:cNvPr id="5" name="Flecha: pentágono 4">
              <a:extLst>
                <a:ext uri="{FF2B5EF4-FFF2-40B4-BE49-F238E27FC236}">
                  <a16:creationId xmlns:a16="http://schemas.microsoft.com/office/drawing/2014/main" id="{8B590A9F-E3F5-2789-1723-448739A030A1}"/>
                </a:ext>
              </a:extLst>
            </xdr:cNvPr>
            <xdr:cNvSpPr/>
          </xdr:nvSpPr>
          <xdr:spPr>
            <a:xfrm>
              <a:off x="556260" y="76200"/>
              <a:ext cx="3947159" cy="457200"/>
            </a:xfrm>
            <a:prstGeom prst="homePlate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3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400" b="1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:r>
                <a:rPr lang="es-MX" sz="1400" b="1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BUSCARV( ) en dos o más bases de datos.</a:t>
              </a:r>
              <a:endParaRPr lang="es-MX" sz="1400" b="1">
                <a:solidFill>
                  <a:schemeClr val="tx1">
                    <a:lumMod val="75000"/>
                    <a:lumOff val="25000"/>
                  </a:schemeClr>
                </a:solidFill>
                <a:effectLst/>
              </a:endParaRPr>
            </a:p>
          </xdr:txBody>
        </xdr:sp>
        <xdr:pic>
          <xdr:nvPicPr>
            <xdr:cNvPr id="6" name="Imagen 5">
              <a:extLst>
                <a:ext uri="{FF2B5EF4-FFF2-40B4-BE49-F238E27FC236}">
                  <a16:creationId xmlns:a16="http://schemas.microsoft.com/office/drawing/2014/main" id="{E1EEBAB2-EBEB-ED08-FDA8-91BFF55EC48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5259" y="30481"/>
              <a:ext cx="720023" cy="579120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742950</xdr:colOff>
      <xdr:row>4</xdr:row>
      <xdr:rowOff>104775</xdr:rowOff>
    </xdr:from>
    <xdr:to>
      <xdr:col>1</xdr:col>
      <xdr:colOff>603885</xdr:colOff>
      <xdr:row>7</xdr:row>
      <xdr:rowOff>150495</xdr:rowOff>
    </xdr:to>
    <xdr:pic>
      <xdr:nvPicPr>
        <xdr:cNvPr id="7" name="Gráfico 6" descr="Globos con relleno sólido">
          <a:extLst>
            <a:ext uri="{FF2B5EF4-FFF2-40B4-BE49-F238E27FC236}">
              <a16:creationId xmlns:a16="http://schemas.microsoft.com/office/drawing/2014/main" id="{9C0C0BB6-27D3-4790-8A1D-1F58F4FF1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42950" y="866775"/>
          <a:ext cx="622935" cy="66484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ED0895-0E83-4BBF-9AB4-4A444AB3818C}" name="Tabla1" displayName="Tabla1" ref="B13:G33" totalsRowShown="0">
  <autoFilter ref="B13:G33" xr:uid="{B7ED0895-0E83-4BBF-9AB4-4A444AB3818C}"/>
  <tableColumns count="6">
    <tableColumn id="1" xr3:uid="{E7D5F70C-6D0E-4209-A56B-8284AADBCC33}" name="Código del Personal"/>
    <tableColumn id="2" xr3:uid="{8CE20B58-A5F1-4FB8-BC67-D52986FD7DFF}" name="Nombre Personal"/>
    <tableColumn id="3" xr3:uid="{B21CEF21-237E-48F9-A71E-40B5BF3D860F}" name="Estado Civil"/>
    <tableColumn id="4" xr3:uid="{39C5F51A-1139-4E7D-8E78-360C356712CB}" name="Sueldo"/>
    <tableColumn id="5" xr3:uid="{7E4D0C1E-EFB1-461E-82A4-6682601C5458}" name="Hijos"/>
    <tableColumn id="6" xr3:uid="{6A44159C-E1CC-4E27-B330-4C0103F76BB2}" name="Tardanz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FA4D89-E364-48FE-8E0F-3414CFED2CB2}" name="Tabla3" displayName="Tabla3" ref="B13:F19" totalsRowShown="0">
  <autoFilter ref="B13:F19" xr:uid="{41FA4D89-E364-48FE-8E0F-3414CFED2CB2}"/>
  <tableColumns count="5">
    <tableColumn id="1" xr3:uid="{2FCBD05B-4B1C-45C7-9A9C-AF36683DF28B}" name="Mes/Año"/>
    <tableColumn id="2" xr3:uid="{E2EEFA1B-6DF3-4DB2-AAC3-CB822B8C807A}" name="2018"/>
    <tableColumn id="3" xr3:uid="{EE468F33-01CA-4C0B-BA82-2B61D18ECA4C}" name="2019"/>
    <tableColumn id="4" xr3:uid="{A359629F-B7A9-48E2-80ED-85809CE0679B}" name="2020"/>
    <tableColumn id="5" xr3:uid="{DA1C642E-2E15-48DD-BAFE-F4CBA9C6761E}" name="2021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6BBECF-8985-406A-A058-6F83E6252804}" name="Tabla15" displayName="Tabla15" ref="B12:F19" headerRowDxfId="13" dataDxfId="12">
  <autoFilter ref="B12:F19" xr:uid="{036BBECF-8985-406A-A058-6F83E6252804}"/>
  <tableColumns count="5">
    <tableColumn id="1" xr3:uid="{47A3AC71-9652-4073-B4B6-DB942FA51B54}" name="CANT." totalsRowLabel="Total" dataDxfId="11" totalsRowDxfId="10"/>
    <tableColumn id="2" xr3:uid="{B4E488FB-3FCC-4874-83B2-79B0D29571F9}" name="PRODUCTO" dataDxfId="9" totalsRowDxfId="8"/>
    <tableColumn id="3" xr3:uid="{AD95C0A4-E5C4-46B0-9FB1-60857A8C3F04}" name="PRECIO ($)" dataDxfId="7" totalsRowDxfId="6" dataCellStyle="Millares">
      <calculatedColumnFormula>_xlfn.IFNA(VLOOKUP(Tabla15[[#This Row],[PRODUCTO]],ProveedorA,2,FALSE),VLOOKUP(Tabla15[[#This Row],[PRODUCTO]],ProveedorB,4,FALSE))</calculatedColumnFormula>
    </tableColumn>
    <tableColumn id="4" xr3:uid="{E1770F63-B6E0-431B-9CAB-E7F8031A0C93}" name="Proveedor" totalsRowFunction="sum" dataDxfId="5" totalsRowDxfId="4" dataCellStyle="Millares">
      <calculatedColumnFormula>_xlfn.IFNA(VLOOKUP(Tabla15[[#This Row],[PRODUCTO]],ProveedorA,3,FALSE),VLOOKUP(Tabla15[[#This Row],[PRODUCTO]],ProveedorB,5,FALSE))</calculatedColumnFormula>
    </tableColumn>
    <tableColumn id="7" xr3:uid="{A971653D-20B5-4A2B-9FD8-C361F7F5C3EF}" name="MONTO ($)" dataDxfId="3" dataCellStyle="Millares">
      <calculatedColumnFormula>Tabla15[[#This Row],[CANT.]]*Tabla15[[#This Row],[PRECIO ($)]]</calculatedColumnFormula>
    </tableColumn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7741D0-48BF-4051-9BB7-9BCF2A17B0E5}" name="Tabla7" displayName="Tabla7" ref="I12:I21" totalsRowShown="0" dataDxfId="2">
  <autoFilter ref="I12:I21" xr:uid="{C67741D0-48BF-4051-9BB7-9BCF2A17B0E5}"/>
  <tableColumns count="1">
    <tableColumn id="1" xr3:uid="{A68ADE1B-4898-48E1-A71B-A52AAC8A07D5}" name="Lista de Productos" dataDxfId="1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FB9ED6-2786-47C5-B8CE-4441C67E045F}" name="Tabla127" displayName="Tabla127" ref="B2:D9" totalsRowShown="0">
  <autoFilter ref="B2:D9" xr:uid="{30FB9ED6-2786-47C5-B8CE-4441C67E045F}"/>
  <tableColumns count="3">
    <tableColumn id="1" xr3:uid="{E5915297-EC76-45A3-B2D1-876022F1D3B0}" name="PRODUCTO"/>
    <tableColumn id="2" xr3:uid="{1420B1A6-1648-4456-9A9A-FD653ACAC26F}" name="PRECIO ($)" dataDxfId="0" dataCellStyle="Millares"/>
    <tableColumn id="3" xr3:uid="{46AB3E17-4CFA-4F00-A39F-FC570BA87E81}" name="PROVEEDOR"/>
  </tableColumns>
  <tableStyleInfo name="TableStyleLight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E24FC0-53E6-4BA1-A5AC-94D1E1B5FDFA}" name="Tabla5" displayName="Tabla5" ref="B2:F7" totalsRowShown="0">
  <autoFilter ref="B2:F7" xr:uid="{F6E24FC0-53E6-4BA1-A5AC-94D1E1B5FDFA}"/>
  <tableColumns count="5">
    <tableColumn id="1" xr3:uid="{632E8B2B-32F9-4BF7-A0B5-2A91EC92C18D}" name="PRODUCTO"/>
    <tableColumn id="2" xr3:uid="{D76C6E1E-8050-4201-8D58-8A53BE8B37FF}" name="SKU"/>
    <tableColumn id="3" xr3:uid="{27956191-3F50-4278-9D54-9B8E97266E61}" name="Sucursal"/>
    <tableColumn id="4" xr3:uid="{C8DB4D45-5878-4069-AF11-0B37EA0335D3}" name="PRECIO ($)"/>
    <tableColumn id="5" xr3:uid="{210703EF-2133-4085-945B-F8240CC19DC8}" name="PROVEEDO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3"/>
  <sheetViews>
    <sheetView showGridLines="0" topLeftCell="A10" workbookViewId="0">
      <selection activeCell="I25" sqref="I25"/>
    </sheetView>
  </sheetViews>
  <sheetFormatPr baseColWidth="10" defaultColWidth="9.140625" defaultRowHeight="15" x14ac:dyDescent="0.25"/>
  <cols>
    <col min="1" max="1" width="9.140625" customWidth="1"/>
    <col min="2" max="2" width="20.7109375" customWidth="1"/>
    <col min="3" max="3" width="18.5703125" customWidth="1"/>
    <col min="4" max="4" width="13.28515625" customWidth="1"/>
    <col min="5" max="5" width="9.28515625" customWidth="1"/>
    <col min="6" max="6" width="9.140625" customWidth="1"/>
    <col min="7" max="7" width="11" customWidth="1"/>
    <col min="8" max="8" width="9.140625" customWidth="1"/>
    <col min="9" max="9" width="18.7109375" bestFit="1" customWidth="1"/>
    <col min="10" max="10" width="9.140625" customWidth="1"/>
  </cols>
  <sheetData>
    <row r="2" spans="2:10" ht="18.75" x14ac:dyDescent="0.3">
      <c r="B2" s="2" t="s">
        <v>4</v>
      </c>
    </row>
    <row r="4" spans="2:10" x14ac:dyDescent="0.25">
      <c r="B4" s="3" t="s">
        <v>0</v>
      </c>
      <c r="C4" t="s">
        <v>90</v>
      </c>
    </row>
    <row r="5" spans="2:10" x14ac:dyDescent="0.25">
      <c r="B5" s="4"/>
    </row>
    <row r="6" spans="2:10" x14ac:dyDescent="0.25">
      <c r="B6" s="3" t="s">
        <v>1</v>
      </c>
      <c r="C6" t="s">
        <v>97</v>
      </c>
    </row>
    <row r="7" spans="2:10" x14ac:dyDescent="0.25">
      <c r="B7" s="4"/>
    </row>
    <row r="8" spans="2:10" x14ac:dyDescent="0.25">
      <c r="B8" s="3" t="b">
        <v>1</v>
      </c>
      <c r="C8" t="s">
        <v>3</v>
      </c>
    </row>
    <row r="9" spans="2:10" x14ac:dyDescent="0.25">
      <c r="B9" s="3" t="b">
        <v>0</v>
      </c>
      <c r="C9" t="s">
        <v>2</v>
      </c>
    </row>
    <row r="10" spans="2:10" x14ac:dyDescent="0.25">
      <c r="B10" s="4"/>
    </row>
    <row r="11" spans="2:10" x14ac:dyDescent="0.25">
      <c r="B11" s="1" t="s">
        <v>10</v>
      </c>
    </row>
    <row r="12" spans="2:10" x14ac:dyDescent="0.25">
      <c r="B12" s="12">
        <v>1</v>
      </c>
      <c r="C12" s="12">
        <v>2</v>
      </c>
      <c r="D12" s="12">
        <v>3</v>
      </c>
      <c r="E12" s="12">
        <v>4</v>
      </c>
      <c r="F12" s="12">
        <v>5</v>
      </c>
      <c r="G12" s="12">
        <v>6</v>
      </c>
    </row>
    <row r="13" spans="2:10" x14ac:dyDescent="0.25">
      <c r="B13" s="7" t="s">
        <v>5</v>
      </c>
      <c r="C13" t="s">
        <v>6</v>
      </c>
      <c r="D13" s="9" t="s">
        <v>11</v>
      </c>
      <c r="E13" s="11" t="s">
        <v>7</v>
      </c>
      <c r="F13" t="s">
        <v>8</v>
      </c>
      <c r="G13" t="s">
        <v>9</v>
      </c>
      <c r="I13" s="6" t="s">
        <v>5</v>
      </c>
      <c r="J13" s="5" t="s">
        <v>16</v>
      </c>
    </row>
    <row r="14" spans="2:10" x14ac:dyDescent="0.25">
      <c r="B14" t="s">
        <v>12</v>
      </c>
      <c r="C14" t="s">
        <v>13</v>
      </c>
      <c r="D14" t="s">
        <v>14</v>
      </c>
      <c r="E14" t="s">
        <v>15</v>
      </c>
      <c r="F14">
        <v>0</v>
      </c>
      <c r="G14">
        <v>5</v>
      </c>
      <c r="I14" s="8" t="s">
        <v>11</v>
      </c>
      <c r="J14" s="5" t="str">
        <f>VLOOKUP(J13,pagos_personal,3,FALSE)</f>
        <v>CASADO</v>
      </c>
    </row>
    <row r="15" spans="2:10" x14ac:dyDescent="0.25">
      <c r="B15" t="s">
        <v>16</v>
      </c>
      <c r="C15" t="s">
        <v>17</v>
      </c>
      <c r="D15" t="s">
        <v>18</v>
      </c>
      <c r="E15" t="s">
        <v>19</v>
      </c>
      <c r="F15">
        <v>2</v>
      </c>
      <c r="G15">
        <v>0</v>
      </c>
      <c r="I15" s="10" t="s">
        <v>7</v>
      </c>
      <c r="J15" s="5" t="str">
        <f>VLOOKUP(J13,pagos_personal,4,FALSE)</f>
        <v>3200.00</v>
      </c>
    </row>
    <row r="16" spans="2:10" x14ac:dyDescent="0.25">
      <c r="B16" t="s">
        <v>20</v>
      </c>
      <c r="C16" t="s">
        <v>21</v>
      </c>
      <c r="D16" t="s">
        <v>14</v>
      </c>
      <c r="E16" t="s">
        <v>22</v>
      </c>
      <c r="F16">
        <v>0</v>
      </c>
      <c r="G16">
        <v>10</v>
      </c>
    </row>
    <row r="17" spans="2:10" x14ac:dyDescent="0.25">
      <c r="B17" t="s">
        <v>23</v>
      </c>
      <c r="C17" t="s">
        <v>24</v>
      </c>
      <c r="D17" t="s">
        <v>18</v>
      </c>
      <c r="E17" t="s">
        <v>25</v>
      </c>
      <c r="F17">
        <v>1</v>
      </c>
      <c r="G17">
        <v>3</v>
      </c>
    </row>
    <row r="18" spans="2:10" x14ac:dyDescent="0.25">
      <c r="B18" t="s">
        <v>26</v>
      </c>
      <c r="C18" t="s">
        <v>27</v>
      </c>
      <c r="D18" t="s">
        <v>14</v>
      </c>
      <c r="E18" t="s">
        <v>28</v>
      </c>
      <c r="F18">
        <v>0</v>
      </c>
      <c r="G18">
        <v>8</v>
      </c>
    </row>
    <row r="19" spans="2:10" x14ac:dyDescent="0.25">
      <c r="B19" t="s">
        <v>29</v>
      </c>
      <c r="C19" t="s">
        <v>30</v>
      </c>
      <c r="D19" t="s">
        <v>18</v>
      </c>
      <c r="E19" t="s">
        <v>31</v>
      </c>
      <c r="F19">
        <v>3</v>
      </c>
      <c r="G19">
        <v>2</v>
      </c>
      <c r="I19" s="6" t="s">
        <v>5</v>
      </c>
      <c r="J19" t="s">
        <v>50</v>
      </c>
    </row>
    <row r="20" spans="2:10" x14ac:dyDescent="0.25">
      <c r="B20" t="s">
        <v>32</v>
      </c>
      <c r="C20" t="s">
        <v>33</v>
      </c>
      <c r="D20" t="s">
        <v>14</v>
      </c>
      <c r="E20" t="s">
        <v>34</v>
      </c>
      <c r="F20">
        <v>0</v>
      </c>
      <c r="G20">
        <v>12</v>
      </c>
      <c r="I20" s="8" t="s">
        <v>11</v>
      </c>
      <c r="J20" t="str">
        <f>VLOOKUP(J19,Tabla1[#All],3)</f>
        <v>SOLTERO</v>
      </c>
    </row>
    <row r="21" spans="2:10" x14ac:dyDescent="0.25">
      <c r="B21" t="s">
        <v>35</v>
      </c>
      <c r="C21" t="s">
        <v>36</v>
      </c>
      <c r="D21" t="s">
        <v>18</v>
      </c>
      <c r="E21" t="s">
        <v>37</v>
      </c>
      <c r="F21">
        <v>2</v>
      </c>
      <c r="G21">
        <v>0</v>
      </c>
      <c r="I21" s="10" t="s">
        <v>7</v>
      </c>
      <c r="J21" t="str">
        <f>VLOOKUP(J20,Tabla1[#All],4)</f>
        <v>4400.00</v>
      </c>
    </row>
    <row r="22" spans="2:10" x14ac:dyDescent="0.25">
      <c r="B22" t="s">
        <v>38</v>
      </c>
      <c r="C22" t="s">
        <v>39</v>
      </c>
      <c r="D22" t="s">
        <v>14</v>
      </c>
      <c r="E22" t="s">
        <v>40</v>
      </c>
      <c r="F22">
        <v>0</v>
      </c>
      <c r="G22">
        <v>7</v>
      </c>
    </row>
    <row r="23" spans="2:10" x14ac:dyDescent="0.25">
      <c r="B23" t="s">
        <v>41</v>
      </c>
      <c r="C23" t="s">
        <v>42</v>
      </c>
      <c r="D23" t="s">
        <v>18</v>
      </c>
      <c r="E23" t="s">
        <v>43</v>
      </c>
      <c r="F23">
        <v>1</v>
      </c>
      <c r="G23">
        <v>1</v>
      </c>
    </row>
    <row r="24" spans="2:10" x14ac:dyDescent="0.25">
      <c r="B24" t="s">
        <v>44</v>
      </c>
      <c r="C24" t="s">
        <v>45</v>
      </c>
      <c r="D24" t="s">
        <v>14</v>
      </c>
      <c r="E24" t="s">
        <v>46</v>
      </c>
      <c r="F24">
        <v>0</v>
      </c>
      <c r="G24">
        <v>4</v>
      </c>
    </row>
    <row r="25" spans="2:10" x14ac:dyDescent="0.25">
      <c r="B25" t="s">
        <v>47</v>
      </c>
      <c r="C25" t="s">
        <v>48</v>
      </c>
      <c r="D25" t="s">
        <v>18</v>
      </c>
      <c r="E25" t="s">
        <v>49</v>
      </c>
      <c r="F25">
        <v>2</v>
      </c>
      <c r="G25">
        <v>0</v>
      </c>
    </row>
    <row r="26" spans="2:10" x14ac:dyDescent="0.25">
      <c r="B26" t="s">
        <v>50</v>
      </c>
      <c r="C26" t="s">
        <v>51</v>
      </c>
      <c r="D26" t="s">
        <v>14</v>
      </c>
      <c r="E26" t="s">
        <v>52</v>
      </c>
      <c r="F26">
        <v>0</v>
      </c>
      <c r="G26">
        <v>9</v>
      </c>
    </row>
    <row r="27" spans="2:10" x14ac:dyDescent="0.25">
      <c r="B27" t="s">
        <v>53</v>
      </c>
      <c r="C27" t="s">
        <v>54</v>
      </c>
      <c r="D27" t="s">
        <v>18</v>
      </c>
      <c r="E27" t="s">
        <v>55</v>
      </c>
      <c r="F27">
        <v>3</v>
      </c>
      <c r="G27">
        <v>2</v>
      </c>
    </row>
    <row r="28" spans="2:10" x14ac:dyDescent="0.25">
      <c r="B28" t="s">
        <v>56</v>
      </c>
      <c r="C28" t="s">
        <v>57</v>
      </c>
      <c r="D28" t="s">
        <v>14</v>
      </c>
      <c r="E28" t="s">
        <v>58</v>
      </c>
      <c r="F28">
        <v>0</v>
      </c>
      <c r="G28">
        <v>6</v>
      </c>
    </row>
    <row r="29" spans="2:10" x14ac:dyDescent="0.25">
      <c r="B29" t="s">
        <v>59</v>
      </c>
      <c r="C29" t="s">
        <v>60</v>
      </c>
      <c r="D29" t="s">
        <v>18</v>
      </c>
      <c r="E29" t="s">
        <v>61</v>
      </c>
      <c r="F29">
        <v>1</v>
      </c>
      <c r="G29">
        <v>0</v>
      </c>
    </row>
    <row r="30" spans="2:10" x14ac:dyDescent="0.25">
      <c r="B30" t="s">
        <v>62</v>
      </c>
      <c r="C30" t="s">
        <v>63</v>
      </c>
      <c r="D30" t="s">
        <v>14</v>
      </c>
      <c r="E30" t="s">
        <v>64</v>
      </c>
      <c r="F30">
        <v>0</v>
      </c>
      <c r="G30">
        <v>11</v>
      </c>
    </row>
    <row r="31" spans="2:10" x14ac:dyDescent="0.25">
      <c r="B31" t="s">
        <v>65</v>
      </c>
      <c r="C31" t="s">
        <v>66</v>
      </c>
      <c r="D31" t="s">
        <v>18</v>
      </c>
      <c r="E31" t="s">
        <v>67</v>
      </c>
      <c r="F31">
        <v>2</v>
      </c>
      <c r="G31">
        <v>3</v>
      </c>
    </row>
    <row r="32" spans="2:10" x14ac:dyDescent="0.25">
      <c r="B32" t="s">
        <v>68</v>
      </c>
      <c r="C32" t="s">
        <v>69</v>
      </c>
      <c r="D32" t="s">
        <v>14</v>
      </c>
      <c r="E32" t="s">
        <v>70</v>
      </c>
      <c r="F32">
        <v>0</v>
      </c>
      <c r="G32">
        <v>5</v>
      </c>
    </row>
    <row r="33" spans="2:7" x14ac:dyDescent="0.25">
      <c r="B33" t="s">
        <v>71</v>
      </c>
      <c r="C33" t="s">
        <v>72</v>
      </c>
      <c r="D33" t="s">
        <v>18</v>
      </c>
      <c r="E33" t="s">
        <v>73</v>
      </c>
      <c r="F33">
        <v>1</v>
      </c>
      <c r="G3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6A38-8891-451E-857A-41AA8866C457}">
  <dimension ref="A2:L22"/>
  <sheetViews>
    <sheetView showGridLines="0" topLeftCell="A5" workbookViewId="0">
      <selection activeCell="L19" sqref="L19:L20"/>
    </sheetView>
  </sheetViews>
  <sheetFormatPr baseColWidth="10" defaultRowHeight="15" x14ac:dyDescent="0.25"/>
  <cols>
    <col min="2" max="2" width="11.85546875" bestFit="1" customWidth="1"/>
  </cols>
  <sheetData>
    <row r="2" spans="1:12" ht="18.75" x14ac:dyDescent="0.3">
      <c r="B2" s="2" t="s">
        <v>74</v>
      </c>
    </row>
    <row r="4" spans="1:12" x14ac:dyDescent="0.25">
      <c r="B4" s="3" t="s">
        <v>75</v>
      </c>
      <c r="C4" t="s">
        <v>91</v>
      </c>
    </row>
    <row r="5" spans="1:12" x14ac:dyDescent="0.25">
      <c r="B5" s="4"/>
    </row>
    <row r="6" spans="1:12" x14ac:dyDescent="0.25">
      <c r="B6" s="3" t="s">
        <v>1</v>
      </c>
      <c r="C6" t="s">
        <v>96</v>
      </c>
    </row>
    <row r="7" spans="1:12" x14ac:dyDescent="0.25">
      <c r="B7" s="4"/>
    </row>
    <row r="8" spans="1:12" x14ac:dyDescent="0.25">
      <c r="B8" s="3" t="b">
        <v>1</v>
      </c>
      <c r="C8" t="s">
        <v>3</v>
      </c>
    </row>
    <row r="9" spans="1:12" x14ac:dyDescent="0.25">
      <c r="B9" s="3" t="b">
        <v>0</v>
      </c>
      <c r="C9" t="s">
        <v>2</v>
      </c>
    </row>
    <row r="10" spans="1:12" x14ac:dyDescent="0.25">
      <c r="B10" s="4"/>
    </row>
    <row r="11" spans="1:12" x14ac:dyDescent="0.25">
      <c r="B11" s="1" t="s">
        <v>76</v>
      </c>
    </row>
    <row r="13" spans="1:12" ht="15" customHeight="1" x14ac:dyDescent="0.25">
      <c r="A13">
        <v>1</v>
      </c>
      <c r="B13" t="s">
        <v>77</v>
      </c>
      <c r="C13" t="s">
        <v>84</v>
      </c>
      <c r="D13" t="s">
        <v>85</v>
      </c>
      <c r="E13" t="s">
        <v>86</v>
      </c>
      <c r="F13" t="s">
        <v>87</v>
      </c>
    </row>
    <row r="14" spans="1:12" x14ac:dyDescent="0.25">
      <c r="A14">
        <v>2</v>
      </c>
      <c r="B14" t="s">
        <v>78</v>
      </c>
      <c r="C14">
        <v>150</v>
      </c>
      <c r="D14">
        <v>170</v>
      </c>
      <c r="E14">
        <v>160</v>
      </c>
      <c r="F14">
        <v>180</v>
      </c>
      <c r="H14" s="30" t="s">
        <v>88</v>
      </c>
      <c r="I14" s="31"/>
      <c r="J14" s="31"/>
      <c r="K14" s="32"/>
      <c r="L14" s="36">
        <f>HLOOKUP(Tabla3[[#Headers],[2020]],Tabla3[#All],6,FALSE)</f>
        <v>360</v>
      </c>
    </row>
    <row r="15" spans="1:12" x14ac:dyDescent="0.25">
      <c r="A15">
        <v>3</v>
      </c>
      <c r="B15" t="s">
        <v>79</v>
      </c>
      <c r="C15">
        <v>200</v>
      </c>
      <c r="D15">
        <v>220</v>
      </c>
      <c r="E15">
        <v>210</v>
      </c>
      <c r="F15">
        <v>230</v>
      </c>
      <c r="H15" s="33"/>
      <c r="I15" s="34"/>
      <c r="J15" s="34"/>
      <c r="K15" s="35"/>
      <c r="L15" s="37"/>
    </row>
    <row r="16" spans="1:12" ht="15" customHeight="1" x14ac:dyDescent="0.25">
      <c r="A16">
        <v>4</v>
      </c>
      <c r="B16" t="s">
        <v>80</v>
      </c>
      <c r="C16">
        <v>250</v>
      </c>
      <c r="D16">
        <v>270</v>
      </c>
      <c r="E16">
        <v>260</v>
      </c>
      <c r="F16">
        <v>280</v>
      </c>
      <c r="H16" s="27" t="s">
        <v>89</v>
      </c>
      <c r="I16" s="27"/>
      <c r="J16" s="27"/>
      <c r="K16" s="27"/>
      <c r="L16" s="29">
        <f>HLOOKUP(Tabla3[[#Headers],[2018]],Tabla3[#All],3,FALSE)</f>
        <v>200</v>
      </c>
    </row>
    <row r="17" spans="1:12" x14ac:dyDescent="0.25">
      <c r="A17">
        <v>5</v>
      </c>
      <c r="B17" t="s">
        <v>81</v>
      </c>
      <c r="C17">
        <v>300</v>
      </c>
      <c r="D17">
        <v>320</v>
      </c>
      <c r="E17">
        <v>310</v>
      </c>
      <c r="F17">
        <v>330</v>
      </c>
      <c r="H17" s="27"/>
      <c r="I17" s="27"/>
      <c r="J17" s="27"/>
      <c r="K17" s="27"/>
      <c r="L17" s="29"/>
    </row>
    <row r="18" spans="1:12" x14ac:dyDescent="0.25">
      <c r="A18">
        <v>6</v>
      </c>
      <c r="B18" t="s">
        <v>82</v>
      </c>
      <c r="C18">
        <v>350</v>
      </c>
      <c r="D18">
        <v>370</v>
      </c>
      <c r="E18">
        <v>360</v>
      </c>
      <c r="F18">
        <v>380</v>
      </c>
    </row>
    <row r="19" spans="1:12" x14ac:dyDescent="0.25">
      <c r="A19">
        <v>7</v>
      </c>
      <c r="B19" t="s">
        <v>83</v>
      </c>
      <c r="C19">
        <v>400</v>
      </c>
      <c r="D19">
        <v>420</v>
      </c>
      <c r="E19">
        <v>410</v>
      </c>
      <c r="F19">
        <v>430</v>
      </c>
      <c r="H19" s="30" t="s">
        <v>88</v>
      </c>
      <c r="I19" s="31"/>
      <c r="J19" s="31"/>
      <c r="K19" s="32"/>
      <c r="L19" s="28">
        <f>HLOOKUP(Tabla3[[#Headers],[2020]],Tabla3[#All],6,FALSE)</f>
        <v>360</v>
      </c>
    </row>
    <row r="20" spans="1:12" x14ac:dyDescent="0.25">
      <c r="H20" s="33"/>
      <c r="I20" s="34"/>
      <c r="J20" s="34"/>
      <c r="K20" s="35"/>
      <c r="L20" s="28"/>
    </row>
    <row r="21" spans="1:12" x14ac:dyDescent="0.25">
      <c r="H21" s="27" t="s">
        <v>89</v>
      </c>
      <c r="I21" s="27"/>
      <c r="J21" s="27"/>
      <c r="K21" s="27"/>
      <c r="L21" s="28">
        <f>HLOOKUP(Tabla3[[#Headers],[2018]],Tabla3[#All],3,FALSE)</f>
        <v>200</v>
      </c>
    </row>
    <row r="22" spans="1:12" x14ac:dyDescent="0.25">
      <c r="H22" s="27"/>
      <c r="I22" s="27"/>
      <c r="J22" s="27"/>
      <c r="K22" s="27"/>
      <c r="L22" s="28"/>
    </row>
  </sheetData>
  <mergeCells count="8">
    <mergeCell ref="H14:K15"/>
    <mergeCell ref="L14:L15"/>
    <mergeCell ref="H19:K20"/>
    <mergeCell ref="H21:K22"/>
    <mergeCell ref="L19:L20"/>
    <mergeCell ref="L21:L22"/>
    <mergeCell ref="H16:K17"/>
    <mergeCell ref="L16:L17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10B0-E240-405C-9B3B-B309C2530C57}">
  <dimension ref="A2:R24"/>
  <sheetViews>
    <sheetView showGridLines="0" topLeftCell="A7" workbookViewId="0">
      <selection activeCell="A19" sqref="A19"/>
    </sheetView>
  </sheetViews>
  <sheetFormatPr baseColWidth="10" defaultRowHeight="15" x14ac:dyDescent="0.25"/>
  <cols>
    <col min="2" max="2" width="18" customWidth="1"/>
  </cols>
  <sheetData>
    <row r="2" spans="1:18" ht="18.75" x14ac:dyDescent="0.3">
      <c r="B2" s="2" t="s">
        <v>92</v>
      </c>
    </row>
    <row r="4" spans="1:18" x14ac:dyDescent="0.25">
      <c r="B4" s="3" t="s">
        <v>93</v>
      </c>
      <c r="C4" t="s">
        <v>94</v>
      </c>
    </row>
    <row r="5" spans="1:18" x14ac:dyDescent="0.25">
      <c r="B5" s="4"/>
    </row>
    <row r="6" spans="1:18" x14ac:dyDescent="0.25">
      <c r="B6" s="3" t="s">
        <v>1</v>
      </c>
      <c r="C6" t="s">
        <v>95</v>
      </c>
    </row>
    <row r="7" spans="1:18" x14ac:dyDescent="0.25">
      <c r="B7" s="4"/>
    </row>
    <row r="8" spans="1:18" x14ac:dyDescent="0.25">
      <c r="B8" s="3" t="s">
        <v>98</v>
      </c>
      <c r="C8" t="s">
        <v>99</v>
      </c>
    </row>
    <row r="9" spans="1:18" x14ac:dyDescent="0.25">
      <c r="B9" s="4"/>
    </row>
    <row r="10" spans="1:18" x14ac:dyDescent="0.25">
      <c r="B10" s="3" t="s">
        <v>1</v>
      </c>
      <c r="C10" t="s">
        <v>100</v>
      </c>
    </row>
    <row r="11" spans="1:18" x14ac:dyDescent="0.25">
      <c r="B11" s="1" t="s">
        <v>101</v>
      </c>
    </row>
    <row r="12" spans="1:18" x14ac:dyDescent="0.25">
      <c r="C12" s="4">
        <v>1</v>
      </c>
      <c r="D12" s="4">
        <v>2</v>
      </c>
      <c r="E12" s="4">
        <v>3</v>
      </c>
      <c r="F12" s="4">
        <v>4</v>
      </c>
    </row>
    <row r="13" spans="1:18" x14ac:dyDescent="0.25">
      <c r="B13" t="s">
        <v>108</v>
      </c>
      <c r="C13" s="4">
        <v>40</v>
      </c>
      <c r="D13" s="4">
        <v>41</v>
      </c>
      <c r="E13" s="4">
        <v>42</v>
      </c>
      <c r="F13" s="4">
        <v>43</v>
      </c>
      <c r="H13" t="s">
        <v>109</v>
      </c>
    </row>
    <row r="14" spans="1:18" x14ac:dyDescent="0.25">
      <c r="A14">
        <v>1</v>
      </c>
      <c r="B14" t="s">
        <v>102</v>
      </c>
      <c r="C14" s="26">
        <v>324</v>
      </c>
      <c r="D14" s="26">
        <v>330</v>
      </c>
      <c r="E14" s="26">
        <v>335</v>
      </c>
      <c r="F14" s="26">
        <v>340</v>
      </c>
    </row>
    <row r="15" spans="1:18" x14ac:dyDescent="0.25">
      <c r="A15">
        <v>2</v>
      </c>
      <c r="B15" t="s">
        <v>103</v>
      </c>
      <c r="C15" s="26">
        <v>350</v>
      </c>
      <c r="D15" s="26">
        <v>355</v>
      </c>
      <c r="E15" s="26">
        <v>360</v>
      </c>
      <c r="F15" s="26">
        <v>365</v>
      </c>
      <c r="H15" s="27" t="s">
        <v>110</v>
      </c>
      <c r="I15" s="27"/>
      <c r="J15" s="27"/>
      <c r="K15" s="29">
        <f>MATCH(L15,B14:B19,0)</f>
        <v>2</v>
      </c>
      <c r="L15" s="38" t="s">
        <v>103</v>
      </c>
      <c r="N15" s="27" t="s">
        <v>110</v>
      </c>
      <c r="O15" s="27"/>
      <c r="P15" s="27"/>
      <c r="Q15" s="29">
        <f>MATCH(R15,B14:B19,0)</f>
        <v>2</v>
      </c>
      <c r="R15" s="38" t="s">
        <v>103</v>
      </c>
    </row>
    <row r="16" spans="1:18" x14ac:dyDescent="0.25">
      <c r="A16">
        <v>3</v>
      </c>
      <c r="B16" t="s">
        <v>104</v>
      </c>
      <c r="C16" s="26">
        <v>300</v>
      </c>
      <c r="D16" s="26">
        <v>305</v>
      </c>
      <c r="E16" s="26">
        <v>310</v>
      </c>
      <c r="F16" s="26">
        <v>315</v>
      </c>
      <c r="H16" s="27"/>
      <c r="I16" s="27"/>
      <c r="J16" s="27"/>
      <c r="K16" s="29"/>
      <c r="L16" s="38"/>
      <c r="N16" s="27"/>
      <c r="O16" s="27"/>
      <c r="P16" s="27"/>
      <c r="Q16" s="29"/>
      <c r="R16" s="38"/>
    </row>
    <row r="17" spans="1:18" x14ac:dyDescent="0.25">
      <c r="A17">
        <v>4</v>
      </c>
      <c r="B17" t="s">
        <v>107</v>
      </c>
      <c r="C17" s="26">
        <v>280</v>
      </c>
      <c r="D17" s="26">
        <v>285</v>
      </c>
      <c r="E17" s="26">
        <v>290</v>
      </c>
      <c r="F17" s="26">
        <v>295</v>
      </c>
      <c r="H17" s="27" t="s">
        <v>112</v>
      </c>
      <c r="I17" s="27"/>
      <c r="J17" s="27"/>
      <c r="K17" s="29">
        <f>MATCH(L17,C13:F13,0)</f>
        <v>3</v>
      </c>
      <c r="L17" s="38">
        <v>42</v>
      </c>
      <c r="N17" s="27" t="s">
        <v>112</v>
      </c>
      <c r="O17" s="27"/>
      <c r="P17" s="27"/>
      <c r="Q17" s="29">
        <f>MATCH(R17,C13:F13,0)</f>
        <v>3</v>
      </c>
      <c r="R17" s="38">
        <v>42</v>
      </c>
    </row>
    <row r="18" spans="1:18" x14ac:dyDescent="0.25">
      <c r="A18">
        <v>5</v>
      </c>
      <c r="B18" t="s">
        <v>105</v>
      </c>
      <c r="C18" s="26">
        <v>270</v>
      </c>
      <c r="D18" s="26">
        <v>275</v>
      </c>
      <c r="E18" s="26">
        <v>280</v>
      </c>
      <c r="F18" s="26">
        <v>285</v>
      </c>
      <c r="H18" s="27"/>
      <c r="I18" s="27"/>
      <c r="J18" s="27"/>
      <c r="K18" s="29"/>
      <c r="L18" s="38"/>
      <c r="N18" s="27"/>
      <c r="O18" s="27"/>
      <c r="P18" s="27"/>
      <c r="Q18" s="29"/>
      <c r="R18" s="38"/>
    </row>
    <row r="19" spans="1:18" x14ac:dyDescent="0.25">
      <c r="A19">
        <v>6</v>
      </c>
      <c r="B19" t="s">
        <v>106</v>
      </c>
      <c r="C19" s="26">
        <v>260</v>
      </c>
      <c r="D19" s="26">
        <v>265</v>
      </c>
      <c r="E19" s="26">
        <v>270</v>
      </c>
      <c r="F19" s="26">
        <v>275</v>
      </c>
    </row>
    <row r="20" spans="1:18" x14ac:dyDescent="0.25">
      <c r="H20" t="s">
        <v>111</v>
      </c>
    </row>
    <row r="22" spans="1:18" ht="15" customHeight="1" x14ac:dyDescent="0.25">
      <c r="H22" s="27" t="s">
        <v>113</v>
      </c>
      <c r="I22" s="27"/>
      <c r="J22" s="27"/>
      <c r="K22" s="39">
        <f>INDEX(C14:F19,MATCH(L15,B14:B19,0),MATCH(L17,C13:F13,0))</f>
        <v>360</v>
      </c>
      <c r="L22" s="40"/>
    </row>
    <row r="23" spans="1:18" x14ac:dyDescent="0.25">
      <c r="H23" s="27"/>
      <c r="I23" s="27"/>
      <c r="J23" s="27"/>
      <c r="K23" s="39"/>
      <c r="L23" s="40"/>
    </row>
    <row r="24" spans="1:18" x14ac:dyDescent="0.25">
      <c r="H24" s="27"/>
      <c r="I24" s="27"/>
      <c r="J24" s="27"/>
      <c r="K24" s="39"/>
      <c r="L24" s="40"/>
    </row>
  </sheetData>
  <mergeCells count="15">
    <mergeCell ref="L15:L16"/>
    <mergeCell ref="L17:L18"/>
    <mergeCell ref="H22:J24"/>
    <mergeCell ref="K22:K24"/>
    <mergeCell ref="L22:L24"/>
    <mergeCell ref="H15:J16"/>
    <mergeCell ref="K15:K16"/>
    <mergeCell ref="H17:J18"/>
    <mergeCell ref="K17:K18"/>
    <mergeCell ref="N15:P16"/>
    <mergeCell ref="Q15:Q16"/>
    <mergeCell ref="R15:R16"/>
    <mergeCell ref="N17:P18"/>
    <mergeCell ref="Q17:Q18"/>
    <mergeCell ref="R17:R18"/>
  </mergeCells>
  <dataValidations count="2">
    <dataValidation type="list" allowBlank="1" showInputMessage="1" showErrorMessage="1" sqref="L15:L16 R15:R16" xr:uid="{C5268F1B-FC04-4438-B540-84E8B0DFA071}">
      <formula1>$B$14:$B$19</formula1>
    </dataValidation>
    <dataValidation type="list" allowBlank="1" showInputMessage="1" showErrorMessage="1" sqref="L17:L18 R17:R18" xr:uid="{E113A2D9-8B45-4A77-93C3-CCD756D2BB03}">
      <formula1>$C$13:$F$13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BEC5C-B94B-4686-A853-7EC1568FCC82}">
  <dimension ref="B6:K21"/>
  <sheetViews>
    <sheetView showGridLines="0" workbookViewId="0">
      <selection activeCell="J13" sqref="J13"/>
    </sheetView>
  </sheetViews>
  <sheetFormatPr baseColWidth="10" defaultRowHeight="15" x14ac:dyDescent="0.25"/>
  <cols>
    <col min="3" max="3" width="34.140625" bestFit="1" customWidth="1"/>
    <col min="9" max="9" width="23.5703125" bestFit="1" customWidth="1"/>
  </cols>
  <sheetData>
    <row r="6" spans="2:11" x14ac:dyDescent="0.25">
      <c r="I6" s="1" t="s">
        <v>139</v>
      </c>
    </row>
    <row r="7" spans="2:11" ht="18.75" customHeight="1" x14ac:dyDescent="0.3">
      <c r="C7" s="13" t="s">
        <v>114</v>
      </c>
      <c r="I7" s="25" t="s">
        <v>140</v>
      </c>
      <c r="J7" s="25"/>
      <c r="K7" s="25"/>
    </row>
    <row r="8" spans="2:11" x14ac:dyDescent="0.25">
      <c r="I8" s="24"/>
      <c r="J8" s="24"/>
      <c r="K8" s="24"/>
    </row>
    <row r="10" spans="2:11" x14ac:dyDescent="0.25">
      <c r="B10" s="3" t="s">
        <v>115</v>
      </c>
      <c r="C10" s="14" t="s">
        <v>116</v>
      </c>
      <c r="D10" s="14"/>
      <c r="E10" s="14"/>
    </row>
    <row r="11" spans="2:11" x14ac:dyDescent="0.25">
      <c r="B11" s="12"/>
      <c r="C11" s="12"/>
      <c r="D11" s="12"/>
      <c r="E11" s="12"/>
    </row>
    <row r="12" spans="2:11" x14ac:dyDescent="0.25">
      <c r="B12" s="12" t="s">
        <v>117</v>
      </c>
      <c r="C12" s="18" t="s">
        <v>118</v>
      </c>
      <c r="D12" s="4" t="s">
        <v>119</v>
      </c>
      <c r="E12" s="4" t="s">
        <v>120</v>
      </c>
      <c r="F12" s="4" t="s">
        <v>121</v>
      </c>
      <c r="I12" t="s">
        <v>138</v>
      </c>
    </row>
    <row r="13" spans="2:11" x14ac:dyDescent="0.25">
      <c r="B13" s="12">
        <v>20</v>
      </c>
      <c r="C13" s="17" t="s">
        <v>130</v>
      </c>
      <c r="D13" s="15">
        <f>_xlfn.IFNA(VLOOKUP(Tabla15[[#This Row],[PRODUCTO]],ProveedorA,2,FALSE),VLOOKUP(Tabla15[[#This Row],[PRODUCTO]],ProveedorB,4,FALSE))</f>
        <v>2.9</v>
      </c>
      <c r="E13" s="15" t="str">
        <f>_xlfn.IFNA(VLOOKUP(Tabla15[[#This Row],[PRODUCTO]],ProveedorA,3,FALSE),VLOOKUP(Tabla15[[#This Row],[PRODUCTO]],ProveedorB,5,FALSE))</f>
        <v>A</v>
      </c>
      <c r="F13" s="16">
        <f>Tabla15[[#This Row],[CANT.]]*Tabla15[[#This Row],[PRECIO ($)]]</f>
        <v>58</v>
      </c>
      <c r="I13" s="21" t="s">
        <v>130</v>
      </c>
    </row>
    <row r="14" spans="2:11" x14ac:dyDescent="0.25">
      <c r="B14" s="12">
        <v>30</v>
      </c>
      <c r="C14" s="17" t="s">
        <v>124</v>
      </c>
      <c r="D14" s="15">
        <f>_xlfn.IFNA(VLOOKUP(Tabla15[[#This Row],[PRODUCTO]],ProveedorA,2,FALSE),VLOOKUP(Tabla15[[#This Row],[PRODUCTO]],ProveedorB,4,FALSE))</f>
        <v>3.25</v>
      </c>
      <c r="E14" s="16" t="str">
        <f>_xlfn.IFNA(VLOOKUP(Tabla15[[#This Row],[PRODUCTO]],ProveedorA,3,FALSE),VLOOKUP(Tabla15[[#This Row],[PRODUCTO]],ProveedorB,5,FALSE))</f>
        <v>B</v>
      </c>
      <c r="F14" s="16">
        <f>Tabla15[[#This Row],[CANT.]]*Tabla15[[#This Row],[PRECIO ($)]]</f>
        <v>97.5</v>
      </c>
      <c r="I14" s="22" t="s">
        <v>124</v>
      </c>
    </row>
    <row r="15" spans="2:11" x14ac:dyDescent="0.25">
      <c r="B15" s="12">
        <v>50</v>
      </c>
      <c r="C15" s="17" t="s">
        <v>128</v>
      </c>
      <c r="D15" s="15">
        <f>_xlfn.IFNA(VLOOKUP(Tabla15[[#This Row],[PRODUCTO]],ProveedorA,2,FALSE),VLOOKUP(Tabla15[[#This Row],[PRODUCTO]],ProveedorB,4,FALSE))</f>
        <v>1.5</v>
      </c>
      <c r="E15" s="16" t="str">
        <f>_xlfn.IFNA(VLOOKUP(Tabla15[[#This Row],[PRODUCTO]],ProveedorA,3,FALSE),VLOOKUP(Tabla15[[#This Row],[PRODUCTO]],ProveedorB,5,FALSE))</f>
        <v>A</v>
      </c>
      <c r="F15" s="16">
        <f>Tabla15[[#This Row],[CANT.]]*Tabla15[[#This Row],[PRECIO ($)]]</f>
        <v>75</v>
      </c>
      <c r="I15" s="21" t="s">
        <v>126</v>
      </c>
    </row>
    <row r="16" spans="2:11" x14ac:dyDescent="0.25">
      <c r="B16" s="12">
        <v>50</v>
      </c>
      <c r="C16" s="17" t="s">
        <v>122</v>
      </c>
      <c r="D16" s="15">
        <f>_xlfn.IFNA(VLOOKUP(Tabla15[[#This Row],[PRODUCTO]],ProveedorA,2,FALSE),VLOOKUP(Tabla15[[#This Row],[PRODUCTO]],ProveedorB,4,FALSE))</f>
        <v>3.1</v>
      </c>
      <c r="E16" s="16" t="str">
        <f>_xlfn.IFNA(VLOOKUP(Tabla15[[#This Row],[PRODUCTO]],ProveedorA,3,FALSE),VLOOKUP(Tabla15[[#This Row],[PRODUCTO]],ProveedorB,5,FALSE))</f>
        <v>A</v>
      </c>
      <c r="F16" s="16">
        <f>Tabla15[[#This Row],[CANT.]]*Tabla15[[#This Row],[PRECIO ($)]]</f>
        <v>155</v>
      </c>
      <c r="I16" s="22" t="s">
        <v>123</v>
      </c>
    </row>
    <row r="17" spans="2:9" x14ac:dyDescent="0.25">
      <c r="B17" s="12">
        <v>20</v>
      </c>
      <c r="C17" s="17" t="s">
        <v>131</v>
      </c>
      <c r="D17" s="15">
        <f>_xlfn.IFNA(VLOOKUP(Tabla15[[#This Row],[PRODUCTO]],ProveedorA,2,FALSE),VLOOKUP(Tabla15[[#This Row],[PRODUCTO]],ProveedorB,4,FALSE))</f>
        <v>5.0999999999999996</v>
      </c>
      <c r="E17" s="16" t="str">
        <f>_xlfn.IFNA(VLOOKUP(Tabla15[[#This Row],[PRODUCTO]],ProveedorA,3,FALSE),VLOOKUP(Tabla15[[#This Row],[PRODUCTO]],ProveedorB,5,FALSE))</f>
        <v>A</v>
      </c>
      <c r="F17" s="16">
        <f>Tabla15[[#This Row],[CANT.]]*Tabla15[[#This Row],[PRECIO ($)]]</f>
        <v>102</v>
      </c>
      <c r="I17" s="21" t="s">
        <v>128</v>
      </c>
    </row>
    <row r="18" spans="2:9" x14ac:dyDescent="0.25">
      <c r="B18" s="12">
        <v>2</v>
      </c>
      <c r="C18" s="17" t="s">
        <v>132</v>
      </c>
      <c r="D18" s="15">
        <f>_xlfn.IFNA(VLOOKUP(Tabla15[[#This Row],[PRODUCTO]],ProveedorA,2,FALSE),VLOOKUP(Tabla15[[#This Row],[PRODUCTO]],ProveedorB,4,FALSE))</f>
        <v>1.95</v>
      </c>
      <c r="E18" s="16" t="str">
        <f>_xlfn.IFNA(VLOOKUP(Tabla15[[#This Row],[PRODUCTO]],ProveedorA,3,FALSE),VLOOKUP(Tabla15[[#This Row],[PRODUCTO]],ProveedorB,5,FALSE))</f>
        <v>A</v>
      </c>
      <c r="F18" s="16">
        <f>Tabla15[[#This Row],[CANT.]]*Tabla15[[#This Row],[PRECIO ($)]]</f>
        <v>3.9</v>
      </c>
      <c r="H18" s="20"/>
      <c r="I18" s="22" t="s">
        <v>132</v>
      </c>
    </row>
    <row r="19" spans="2:9" x14ac:dyDescent="0.25">
      <c r="B19" s="12">
        <v>1</v>
      </c>
      <c r="C19" s="17" t="s">
        <v>126</v>
      </c>
      <c r="D19" s="15">
        <f>_xlfn.IFNA(VLOOKUP(Tabla15[[#This Row],[PRODUCTO]],ProveedorA,2,FALSE),VLOOKUP(Tabla15[[#This Row],[PRODUCTO]],ProveedorB,4,FALSE))</f>
        <v>1.2</v>
      </c>
      <c r="E19" s="16" t="str">
        <f>_xlfn.IFNA(VLOOKUP(Tabla15[[#This Row],[PRODUCTO]],ProveedorA,3,FALSE),VLOOKUP(Tabla15[[#This Row],[PRODUCTO]],ProveedorB,5,FALSE))</f>
        <v>B</v>
      </c>
      <c r="F19" s="16">
        <f>Tabla15[[#This Row],[CANT.]]*Tabla15[[#This Row],[PRECIO ($)]]</f>
        <v>1.2</v>
      </c>
      <c r="I19" s="21" t="s">
        <v>122</v>
      </c>
    </row>
    <row r="20" spans="2:9" x14ac:dyDescent="0.25">
      <c r="I20" s="22" t="s">
        <v>125</v>
      </c>
    </row>
    <row r="21" spans="2:9" x14ac:dyDescent="0.25">
      <c r="I21" s="23" t="s">
        <v>131</v>
      </c>
    </row>
  </sheetData>
  <dataValidations count="1">
    <dataValidation type="list" allowBlank="1" showInputMessage="1" showErrorMessage="1" sqref="C13:C19" xr:uid="{4325C184-0FD3-437E-B5F6-0273126C7EA7}">
      <formula1>$I$13:$I$21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C2DC-83B2-4610-9167-DA4116A9DEBB}">
  <dimension ref="B2:D9"/>
  <sheetViews>
    <sheetView showGridLines="0" workbookViewId="0">
      <selection activeCell="F9" sqref="F9"/>
    </sheetView>
  </sheetViews>
  <sheetFormatPr baseColWidth="10" defaultRowHeight="15" x14ac:dyDescent="0.25"/>
  <sheetData>
    <row r="2" spans="2:4" x14ac:dyDescent="0.25">
      <c r="B2" t="s">
        <v>118</v>
      </c>
      <c r="C2" t="s">
        <v>119</v>
      </c>
      <c r="D2" t="s">
        <v>127</v>
      </c>
    </row>
    <row r="3" spans="2:4" x14ac:dyDescent="0.25">
      <c r="B3" t="s">
        <v>128</v>
      </c>
      <c r="C3" s="19">
        <v>1.5</v>
      </c>
      <c r="D3" t="s">
        <v>129</v>
      </c>
    </row>
    <row r="4" spans="2:4" x14ac:dyDescent="0.25">
      <c r="B4" t="s">
        <v>122</v>
      </c>
      <c r="C4" s="19">
        <v>3.1</v>
      </c>
      <c r="D4" t="s">
        <v>129</v>
      </c>
    </row>
    <row r="5" spans="2:4" x14ac:dyDescent="0.25">
      <c r="B5" t="s">
        <v>130</v>
      </c>
      <c r="C5" s="19">
        <v>2.9</v>
      </c>
      <c r="D5" t="s">
        <v>129</v>
      </c>
    </row>
    <row r="6" spans="2:4" x14ac:dyDescent="0.25">
      <c r="B6" t="s">
        <v>123</v>
      </c>
      <c r="C6" s="19">
        <v>3.5</v>
      </c>
      <c r="D6" t="s">
        <v>129</v>
      </c>
    </row>
    <row r="7" spans="2:4" x14ac:dyDescent="0.25">
      <c r="B7" t="s">
        <v>131</v>
      </c>
      <c r="C7" s="19">
        <v>5.0999999999999996</v>
      </c>
      <c r="D7" t="s">
        <v>129</v>
      </c>
    </row>
    <row r="8" spans="2:4" x14ac:dyDescent="0.25">
      <c r="B8" s="20" t="s">
        <v>132</v>
      </c>
      <c r="C8" s="19">
        <v>1.95</v>
      </c>
      <c r="D8" t="s">
        <v>129</v>
      </c>
    </row>
    <row r="9" spans="2:4" x14ac:dyDescent="0.25">
      <c r="B9" t="s">
        <v>125</v>
      </c>
      <c r="C9" s="19">
        <v>4.3499999999999996</v>
      </c>
      <c r="D9" t="s">
        <v>129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DDC4-E14D-4E0A-BFAC-55580E2C48BD}">
  <dimension ref="B2:F7"/>
  <sheetViews>
    <sheetView showGridLines="0" workbookViewId="0">
      <selection activeCell="J4" sqref="J4"/>
    </sheetView>
  </sheetViews>
  <sheetFormatPr baseColWidth="10" defaultRowHeight="15" x14ac:dyDescent="0.25"/>
  <cols>
    <col min="2" max="2" width="13" customWidth="1"/>
    <col min="5" max="5" width="12.42578125" customWidth="1"/>
    <col min="6" max="6" width="14" customWidth="1"/>
  </cols>
  <sheetData>
    <row r="2" spans="2:6" x14ac:dyDescent="0.25">
      <c r="B2" t="s">
        <v>118</v>
      </c>
      <c r="C2" t="s">
        <v>133</v>
      </c>
      <c r="D2" t="s">
        <v>134</v>
      </c>
      <c r="E2" t="s">
        <v>119</v>
      </c>
      <c r="F2" t="s">
        <v>127</v>
      </c>
    </row>
    <row r="3" spans="2:6" x14ac:dyDescent="0.25">
      <c r="B3" t="s">
        <v>130</v>
      </c>
      <c r="C3">
        <v>145</v>
      </c>
      <c r="D3" t="s">
        <v>135</v>
      </c>
      <c r="E3">
        <v>2.4</v>
      </c>
      <c r="F3" t="s">
        <v>136</v>
      </c>
    </row>
    <row r="4" spans="2:6" x14ac:dyDescent="0.25">
      <c r="B4" t="s">
        <v>124</v>
      </c>
      <c r="C4">
        <v>214</v>
      </c>
      <c r="D4" t="s">
        <v>137</v>
      </c>
      <c r="E4">
        <v>3.25</v>
      </c>
      <c r="F4" t="s">
        <v>136</v>
      </c>
    </row>
    <row r="5" spans="2:6" x14ac:dyDescent="0.25">
      <c r="B5" t="s">
        <v>132</v>
      </c>
      <c r="C5">
        <v>222</v>
      </c>
      <c r="D5" t="s">
        <v>135</v>
      </c>
      <c r="E5">
        <v>1.8</v>
      </c>
      <c r="F5" t="s">
        <v>136</v>
      </c>
    </row>
    <row r="6" spans="2:6" x14ac:dyDescent="0.25">
      <c r="B6" t="s">
        <v>125</v>
      </c>
      <c r="C6">
        <v>105</v>
      </c>
      <c r="D6" t="s">
        <v>135</v>
      </c>
      <c r="E6">
        <v>4.2</v>
      </c>
      <c r="F6" t="s">
        <v>136</v>
      </c>
    </row>
    <row r="7" spans="2:6" x14ac:dyDescent="0.25">
      <c r="B7" t="s">
        <v>126</v>
      </c>
      <c r="C7">
        <v>245</v>
      </c>
      <c r="D7" t="s">
        <v>137</v>
      </c>
      <c r="E7">
        <v>1.2</v>
      </c>
      <c r="F7" t="s">
        <v>136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CB80-50F5-487C-908B-734994D8CC41}">
  <dimension ref="A1:F4"/>
  <sheetViews>
    <sheetView tabSelected="1" workbookViewId="0">
      <selection activeCell="F3" sqref="F3"/>
    </sheetView>
  </sheetViews>
  <sheetFormatPr baseColWidth="10" defaultRowHeight="15" x14ac:dyDescent="0.25"/>
  <sheetData>
    <row r="1" spans="1:6" x14ac:dyDescent="0.25">
      <c r="A1" s="24" t="s">
        <v>141</v>
      </c>
      <c r="B1" s="24" t="s">
        <v>142</v>
      </c>
      <c r="C1" s="24" t="s">
        <v>143</v>
      </c>
    </row>
    <row r="2" spans="1:6" x14ac:dyDescent="0.25">
      <c r="A2" s="24" t="s">
        <v>144</v>
      </c>
      <c r="B2" s="24" t="s">
        <v>145</v>
      </c>
      <c r="C2" s="24" t="s">
        <v>146</v>
      </c>
      <c r="E2" s="24" t="s">
        <v>154</v>
      </c>
      <c r="F2" s="24" t="s">
        <v>147</v>
      </c>
    </row>
    <row r="3" spans="1:6" x14ac:dyDescent="0.25">
      <c r="A3" s="24" t="s">
        <v>147</v>
      </c>
      <c r="B3" s="24" t="s">
        <v>148</v>
      </c>
      <c r="C3" s="24" t="s">
        <v>149</v>
      </c>
      <c r="E3" s="24" t="s">
        <v>153</v>
      </c>
      <c r="F3" t="str">
        <f>_xlfn.XLOOKUP(F2,A2:A4,C2:C4)</f>
        <v>1.80</v>
      </c>
    </row>
    <row r="4" spans="1:6" x14ac:dyDescent="0.25">
      <c r="A4" s="24" t="s">
        <v>150</v>
      </c>
      <c r="B4" s="24" t="s">
        <v>151</v>
      </c>
      <c r="C4" s="24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buscar v</vt:lpstr>
      <vt:lpstr>buscar h</vt:lpstr>
      <vt:lpstr>coincidir - índice</vt:lpstr>
      <vt:lpstr>Ejercicio con SI.ND</vt:lpstr>
      <vt:lpstr>Proveedor A</vt:lpstr>
      <vt:lpstr>Proveedor B</vt:lpstr>
      <vt:lpstr>XLOOKUP</vt:lpstr>
      <vt:lpstr>pagos_personal</vt:lpstr>
      <vt:lpstr>ProveedorA</vt:lpstr>
      <vt:lpstr>ProveedorB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Mallqui</dc:creator>
  <cp:lastModifiedBy>ALUMNO - MIGUEL ANGEL ANTONIO MALLQUI DIAZ</cp:lastModifiedBy>
  <dcterms:created xsi:type="dcterms:W3CDTF">2015-06-05T18:19:34Z</dcterms:created>
  <dcterms:modified xsi:type="dcterms:W3CDTF">2025-08-16T01:47:07Z</dcterms:modified>
</cp:coreProperties>
</file>