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VisualStudio\GuessWho\"/>
    </mc:Choice>
  </mc:AlternateContent>
  <xr:revisionPtr revIDLastSave="0" documentId="13_ncr:1_{D322F3D5-1800-4A3C-BB25-79931BC7EEDB}" xr6:coauthVersionLast="45" xr6:coauthVersionMax="45" xr10:uidLastSave="{00000000-0000-0000-0000-000000000000}"/>
  <bookViews>
    <workbookView xWindow="-110" yWindow="-110" windowWidth="19420" windowHeight="10560" xr2:uid="{E23FBAAA-7476-4732-9B5C-04B76371FE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G24" i="1"/>
  <c r="K24" i="1"/>
  <c r="N24" i="1"/>
  <c r="P24" i="1"/>
  <c r="U24" i="1"/>
  <c r="V24" i="1"/>
  <c r="Z24" i="1"/>
  <c r="D24" i="1"/>
  <c r="E24" i="1"/>
  <c r="I24" i="1"/>
  <c r="Q24" i="1"/>
  <c r="T24" i="1"/>
  <c r="W24" i="1"/>
  <c r="F24" i="1"/>
  <c r="J24" i="1"/>
  <c r="L24" i="1"/>
  <c r="O24" i="1"/>
  <c r="X24" i="1"/>
  <c r="H24" i="1"/>
  <c r="M24" i="1"/>
  <c r="R24" i="1"/>
  <c r="S24" i="1"/>
  <c r="Y24" i="1"/>
  <c r="AA12" i="1"/>
  <c r="AA2" i="1"/>
  <c r="AA3" i="1"/>
  <c r="AA13" i="1"/>
  <c r="AA22" i="1"/>
  <c r="AA4" i="1"/>
  <c r="AA5" i="1"/>
  <c r="AA6" i="1"/>
  <c r="AA7" i="1"/>
  <c r="AA8" i="1"/>
  <c r="AA9" i="1"/>
  <c r="AA10" i="1"/>
  <c r="AA11" i="1"/>
  <c r="AA14" i="1"/>
  <c r="AA15" i="1"/>
  <c r="AA16" i="1"/>
  <c r="AA17" i="1"/>
  <c r="AA18" i="1"/>
  <c r="AA19" i="1"/>
  <c r="AA20" i="1"/>
  <c r="AA21" i="1"/>
  <c r="AG3" i="1" l="1"/>
  <c r="AB21" i="1" s="1"/>
  <c r="AB17" i="1" l="1"/>
  <c r="AB2" i="1"/>
  <c r="AB6" i="1"/>
  <c r="AB15" i="1"/>
  <c r="AC19" i="1"/>
  <c r="AB22" i="1"/>
  <c r="AC4" i="1"/>
  <c r="AB19" i="1"/>
  <c r="AC15" i="1"/>
  <c r="AB11" i="1"/>
  <c r="AB20" i="1"/>
  <c r="AC18" i="1"/>
  <c r="AC13" i="1"/>
  <c r="AB5" i="1"/>
  <c r="AC20" i="1"/>
  <c r="AB3" i="1"/>
  <c r="AB18" i="1"/>
  <c r="AC10" i="1"/>
  <c r="AB4" i="1"/>
  <c r="AC17" i="1"/>
  <c r="AC21" i="1"/>
  <c r="AC3" i="1"/>
  <c r="AC14" i="1"/>
  <c r="AC12" i="1"/>
  <c r="AC6" i="1"/>
  <c r="AC9" i="1"/>
  <c r="AC16" i="1"/>
  <c r="AB13" i="1"/>
  <c r="AB14" i="1"/>
  <c r="AC7" i="1"/>
  <c r="AC11" i="1"/>
  <c r="AC8" i="1"/>
  <c r="AB10" i="1"/>
  <c r="AB12" i="1"/>
  <c r="AB8" i="1"/>
  <c r="AB7" i="1"/>
  <c r="AC22" i="1"/>
  <c r="AC2" i="1"/>
  <c r="AC5" i="1"/>
  <c r="AB16" i="1"/>
  <c r="AB9" i="1"/>
</calcChain>
</file>

<file path=xl/sharedStrings.xml><?xml version="1.0" encoding="utf-8"?>
<sst xmlns="http://schemas.openxmlformats.org/spreadsheetml/2006/main" count="229" uniqueCount="56">
  <si>
    <t>STEPHEN</t>
  </si>
  <si>
    <t>ISABELLE</t>
  </si>
  <si>
    <t>ANNE</t>
  </si>
  <si>
    <t>ROGER</t>
  </si>
  <si>
    <t>PAUL</t>
  </si>
  <si>
    <t>FRANK</t>
  </si>
  <si>
    <t>MAX</t>
  </si>
  <si>
    <t>PHILIPPE</t>
  </si>
  <si>
    <t>KATRIN</t>
  </si>
  <si>
    <t>DANIEL</t>
  </si>
  <si>
    <t>BERNARD</t>
  </si>
  <si>
    <t>HANS</t>
  </si>
  <si>
    <t>HERMAN</t>
  </si>
  <si>
    <t>JOE</t>
  </si>
  <si>
    <t>THEO</t>
  </si>
  <si>
    <t>SARAH</t>
  </si>
  <si>
    <t>MARTA</t>
  </si>
  <si>
    <t>LUCAS</t>
  </si>
  <si>
    <t>CARMEN</t>
  </si>
  <si>
    <t>ANITA</t>
  </si>
  <si>
    <t>SOPHIE</t>
  </si>
  <si>
    <t>CHARLES</t>
  </si>
  <si>
    <t>ERIC</t>
  </si>
  <si>
    <t>VICTOR</t>
  </si>
  <si>
    <t>X</t>
  </si>
  <si>
    <t>Ginger</t>
  </si>
  <si>
    <t>Black</t>
  </si>
  <si>
    <t>White</t>
  </si>
  <si>
    <t>Brown</t>
  </si>
  <si>
    <t>Blond</t>
  </si>
  <si>
    <t>Hat</t>
  </si>
  <si>
    <t>Bald</t>
  </si>
  <si>
    <t>Curly</t>
  </si>
  <si>
    <t>Partition</t>
  </si>
  <si>
    <t>Blue</t>
  </si>
  <si>
    <t>Mustache</t>
  </si>
  <si>
    <t>Beard</t>
  </si>
  <si>
    <t>Glasses</t>
  </si>
  <si>
    <t>Big Mouth</t>
  </si>
  <si>
    <t>Big Nose</t>
  </si>
  <si>
    <t>Ear rings</t>
  </si>
  <si>
    <t>Male</t>
  </si>
  <si>
    <t>Female</t>
  </si>
  <si>
    <t>Matches</t>
  </si>
  <si>
    <t>Prob.</t>
  </si>
  <si>
    <t>Number Left</t>
  </si>
  <si>
    <t>Expected Number People Left After ask</t>
  </si>
  <si>
    <t>Attribute</t>
  </si>
  <si>
    <t>Question</t>
  </si>
  <si>
    <t>Gender</t>
  </si>
  <si>
    <t>Hair Colour</t>
  </si>
  <si>
    <t>Hair Style</t>
  </si>
  <si>
    <t>Eyes Colour</t>
  </si>
  <si>
    <t>Skin Colour</t>
  </si>
  <si>
    <t>Other</t>
  </si>
  <si>
    <t>Selectable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</si>
</sst>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4472C4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4">
    <xf numFmtId="0" fontId="0" fillId="0" borderId="0" xfId="0"/>
    <xf numFmtId="0" fontId="5" fillId="6" borderId="1" xfId="0" applyFont="1" applyFill="1" applyBorder="1" applyAlignment="1">
      <alignment vertical="center" textRotation="180" wrapText="1"/>
    </xf>
    <xf numFmtId="0" fontId="5" fillId="6" borderId="2" xfId="0" applyFont="1" applyFill="1" applyBorder="1" applyAlignment="1">
      <alignment vertical="center" textRotation="180" wrapText="1"/>
    </xf>
    <xf numFmtId="0" fontId="5" fillId="6" borderId="1" xfId="0" applyFont="1" applyFill="1" applyBorder="1" applyAlignment="1">
      <alignment vertical="center" wrapText="1"/>
    </xf>
    <xf numFmtId="0" fontId="5" fillId="6" borderId="0" xfId="0" applyFont="1" applyFill="1" applyBorder="1" applyAlignment="1">
      <alignment vertical="center"/>
    </xf>
    <xf numFmtId="43" fontId="0" fillId="0" borderId="0" xfId="1" applyFont="1"/>
    <xf numFmtId="0" fontId="3" fillId="0" borderId="0" xfId="0" applyFont="1"/>
    <xf numFmtId="168" fontId="3" fillId="0" borderId="0" xfId="0" applyNumberFormat="1" applyFont="1"/>
    <xf numFmtId="0" fontId="1" fillId="4" borderId="3" xfId="4" applyBorder="1" applyAlignment="1">
      <alignment vertical="center" wrapText="1"/>
    </xf>
    <xf numFmtId="0" fontId="4" fillId="2" borderId="0" xfId="2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2" borderId="0" xfId="2" applyFont="1"/>
    <xf numFmtId="0" fontId="3" fillId="5" borderId="3" xfId="5" applyFont="1" applyBorder="1" applyAlignment="1">
      <alignment vertical="center" wrapText="1"/>
    </xf>
    <xf numFmtId="0" fontId="1" fillId="3" borderId="3" xfId="3" applyBorder="1" applyAlignment="1">
      <alignment vertical="center" wrapText="1"/>
    </xf>
  </cellXfs>
  <cellStyles count="6">
    <cellStyle name="20% - Accent1" xfId="3" builtinId="30"/>
    <cellStyle name="40% - Accent1" xfId="4" builtinId="31"/>
    <cellStyle name="60% - Accent1" xfId="5" builtinId="32"/>
    <cellStyle name="Accent1" xfId="2" builtinId="29"/>
    <cellStyle name="Comma" xfId="1" builtinId="3"/>
    <cellStyle name="Normal" xfId="0" builtinId="0"/>
  </cellStyles>
  <dxfs count="17">
    <dxf>
      <font>
        <b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FFFFF"/>
        </right>
        <top/>
        <bottom style="medium">
          <color rgb="FFFFFFFF"/>
        </bottom>
      </border>
    </dxf>
    <dxf>
      <fill>
        <patternFill patternType="solid">
          <fgColor indexed="64"/>
          <bgColor rgb="FFB4C6E7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FFFFF"/>
        </right>
        <top/>
        <bottom style="medium">
          <color rgb="FFFFFFFF"/>
        </bottom>
      </border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rgb="FFB4C6E7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FFFFF"/>
        </right>
        <top/>
        <bottom style="medium">
          <color rgb="FFFFFFFF"/>
        </bottom>
        <vertical/>
        <horizontal/>
      </border>
    </dxf>
    <dxf>
      <fill>
        <patternFill patternType="solid">
          <fgColor indexed="64"/>
          <bgColor rgb="FFB4C6E7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FFFFF"/>
        </right>
        <top/>
        <bottom style="medium">
          <color rgb="FFFFFFFF"/>
        </bottom>
        <vertical/>
        <horizontal/>
      </border>
    </dxf>
    <dxf>
      <fill>
        <patternFill patternType="solid">
          <fgColor indexed="64"/>
          <bgColor rgb="FFB4C6E7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FFFFF"/>
        </right>
        <top/>
        <bottom style="medium">
          <color rgb="FFFFFFFF"/>
        </bottom>
        <vertical/>
        <horizontal/>
      </border>
    </dxf>
    <dxf>
      <fill>
        <patternFill patternType="solid">
          <fgColor indexed="64"/>
          <bgColor rgb="FFB4C6E7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FFFFF"/>
        </right>
        <top/>
        <bottom style="medium">
          <color rgb="FFFFFFFF"/>
        </bottom>
        <vertical/>
        <horizontal/>
      </border>
    </dxf>
    <dxf>
      <fill>
        <patternFill patternType="solid">
          <fgColor indexed="64"/>
          <bgColor rgb="FFB4C6E7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FFFFF"/>
        </right>
        <top/>
        <bottom style="medium">
          <color rgb="FFFFFFFF"/>
        </bottom>
        <vertical/>
        <horizontal/>
      </border>
    </dxf>
    <dxf>
      <fill>
        <patternFill patternType="solid">
          <fgColor indexed="64"/>
          <bgColor rgb="FFB4C6E7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FFFFF"/>
        </right>
        <top/>
        <bottom style="medium">
          <color rgb="FFFFFFFF"/>
        </bottom>
        <vertical/>
        <horizontal/>
      </border>
    </dxf>
    <dxf>
      <fill>
        <patternFill patternType="solid">
          <fgColor indexed="64"/>
          <bgColor rgb="FFB4C6E7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FFFFF"/>
        </right>
        <top/>
        <bottom style="medium">
          <color rgb="FFFFFFFF"/>
        </bottom>
        <vertical/>
        <horizontal/>
      </border>
    </dxf>
    <dxf>
      <fill>
        <patternFill patternType="solid">
          <fgColor indexed="64"/>
          <bgColor rgb="FFB4C6E7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FFFFF"/>
        </right>
        <top/>
        <bottom style="medium">
          <color rgb="FFFFFFFF"/>
        </bottom>
        <vertical/>
        <horizontal/>
      </border>
    </dxf>
    <dxf>
      <fill>
        <patternFill patternType="solid">
          <fgColor indexed="64"/>
          <bgColor rgb="FFB4C6E7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FFFFF"/>
        </right>
        <top/>
        <bottom style="medium">
          <color rgb="FFFFFFFF"/>
        </bottom>
        <vertical/>
        <horizontal/>
      </border>
    </dxf>
    <dxf>
      <fill>
        <patternFill patternType="solid">
          <fgColor indexed="64"/>
          <bgColor rgb="FFB4C6E7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FFFFF"/>
        </right>
        <top/>
        <bottom style="medium">
          <color rgb="FFFFFFFF"/>
        </bottom>
        <vertical/>
        <horizontal/>
      </border>
    </dxf>
    <dxf>
      <fill>
        <patternFill patternType="solid">
          <fgColor indexed="64"/>
          <bgColor rgb="FFB4C6E7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FFFFF"/>
        </right>
        <top/>
        <bottom style="medium">
          <color rgb="FFFFFFFF"/>
        </bottom>
        <vertical/>
        <horizontal/>
      </border>
    </dxf>
    <dxf>
      <border outline="0">
        <left style="medium">
          <color rgb="FFFFFFFF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279DDC-E87D-4E1E-8CB2-C09E28025B04}" name="Table3" displayName="Table3" ref="A1:AC22" totalsRowShown="0" tableBorderDxfId="16">
  <autoFilter ref="A1:AC22" xr:uid="{A0D1E34B-A7AF-4D96-842D-938818E63BF1}"/>
  <tableColumns count="29">
    <tableColumn id="30" xr3:uid="{0E27E277-40E7-4178-B3E0-6BED6E8B86D2}" name="Question" dataDxfId="2" dataCellStyle="Accent1"/>
    <tableColumn id="1" xr3:uid="{60FD165E-66C0-4341-8D20-26FA86B5783E}" name="Attribute" dataDxfId="0" dataCellStyle="60% - Accent1"/>
    <tableColumn id="2" xr3:uid="{524EE352-27A8-4443-BFFE-7E9DE4F1CAB2}" name="STEPHEN" dataDxfId="1"/>
    <tableColumn id="3" xr3:uid="{0E696E57-657B-4B88-90F0-0C16EEA3EBD2}" name="ISABELLE" dataDxfId="15"/>
    <tableColumn id="4" xr3:uid="{5DB2869C-4D9D-4E7B-9095-672183753EEA}" name="ANNE" dataDxfId="14"/>
    <tableColumn id="5" xr3:uid="{900B5A6F-6A44-4B1F-AB7F-208BBBC43125}" name="ROGER"/>
    <tableColumn id="6" xr3:uid="{06A20775-0096-4090-B605-93274C5A8720}" name="PAUL"/>
    <tableColumn id="7" xr3:uid="{8A76C0B7-B9A9-4F91-AB7A-3E557023E15D}" name="FRANK"/>
    <tableColumn id="8" xr3:uid="{4B9FA0C7-770A-4308-BE7A-04D29D285EE9}" name="MAX"/>
    <tableColumn id="9" xr3:uid="{B61F3732-9369-4FC3-9E6A-2A421DB2D202}" name="PHILIPPE"/>
    <tableColumn id="10" xr3:uid="{4E91960B-324B-450A-B7A2-51FAA7C71255}" name="KATRIN" dataDxfId="13"/>
    <tableColumn id="11" xr3:uid="{75DA1F66-7D2E-465E-8741-525D3CACCA47}" name="DANIEL" dataDxfId="12"/>
    <tableColumn id="12" xr3:uid="{436750CE-6A4F-4E45-B117-E2AD5964FB5F}" name="BERNARD" dataDxfId="11"/>
    <tableColumn id="13" xr3:uid="{59071B61-A6D9-4F24-AAA4-B46F1DB1D3BD}" name="HANS"/>
    <tableColumn id="14" xr3:uid="{3C53E1F7-99CB-43B4-89A0-20CFC2CAE5B1}" name="HERMAN" dataDxfId="10"/>
    <tableColumn id="15" xr3:uid="{A428C429-5DFE-41E5-AF74-797352064F25}" name="JOE"/>
    <tableColumn id="16" xr3:uid="{57F2CA2A-4799-4740-A934-C0112BC10602}" name="THEO"/>
    <tableColumn id="17" xr3:uid="{207F66F1-EA06-429C-9E6B-217B328F1CFD}" name="SARAH" dataDxfId="9"/>
    <tableColumn id="18" xr3:uid="{953F3673-1520-4DFF-899C-22E83886C959}" name="MARTA" dataDxfId="8"/>
    <tableColumn id="19" xr3:uid="{5970B753-05F2-4CD5-BA5B-B6B78592A98E}" name="LUCAS"/>
    <tableColumn id="20" xr3:uid="{A634CCE1-9D41-49B1-AAEC-6C697F9DF2AD}" name="CARMEN" dataDxfId="7"/>
    <tableColumn id="21" xr3:uid="{233A1A21-5838-4DF5-BB07-58F59F684472}" name="ANITA" dataDxfId="6"/>
    <tableColumn id="22" xr3:uid="{1021E24E-D64B-40BF-92F9-A6782808DDB0}" name="SOPHIE"/>
    <tableColumn id="23" xr3:uid="{A0FA4276-7E64-43F5-96C7-EEF5A6908360}" name="CHARLES" dataDxfId="5"/>
    <tableColumn id="24" xr3:uid="{261E1733-6722-4DD5-A1D2-F5D932032D68}" name="ERIC"/>
    <tableColumn id="25" xr3:uid="{235C96CE-CD13-49F8-8282-078CCAD4509B}" name="VICTOR"/>
    <tableColumn id="26" xr3:uid="{D4C637F8-B503-4339-920A-A9130D4FDFC9}" name="Matches">
      <calculatedColumnFormula>COUNTIF(C2:Z2,"X")</calculatedColumnFormula>
    </tableColumn>
    <tableColumn id="27" xr3:uid="{FE7CEC24-A2BF-4A85-802F-1DE177F1F08A}" name="Prob." dataDxfId="4" dataCellStyle="Comma">
      <calculatedColumnFormula>AA2/$AG$3</calculatedColumnFormula>
    </tableColumn>
    <tableColumn id="29" xr3:uid="{76D64084-6BFF-42A1-88B2-C0ABDFCC8FF9}" name="Expected Number People Left After ask" dataDxfId="3">
      <calculatedColumnFormula>AA2*(AA2/$AG$3)+($AG$3-AA2)*(($AG$3-AA2)/$AG$3)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2BEE-799F-4288-8678-357586600469}">
  <dimension ref="A1:AG24"/>
  <sheetViews>
    <sheetView tabSelected="1" zoomScale="74" zoomScaleNormal="74" workbookViewId="0">
      <pane ySplit="1" topLeftCell="A2" activePane="bottomLeft" state="frozen"/>
      <selection pane="bottomLeft" activeCell="AE11" sqref="AE11"/>
    </sheetView>
  </sheetViews>
  <sheetFormatPr defaultRowHeight="14.5" x14ac:dyDescent="0.35"/>
  <cols>
    <col min="1" max="1" width="11.81640625" bestFit="1" customWidth="1"/>
    <col min="2" max="2" width="16.81640625" customWidth="1"/>
    <col min="3" max="26" width="3.6328125" customWidth="1"/>
    <col min="27" max="27" width="10.1796875" customWidth="1"/>
    <col min="28" max="28" width="8.26953125" customWidth="1"/>
    <col min="29" max="29" width="12.36328125" customWidth="1"/>
    <col min="32" max="32" width="12.1796875" customWidth="1"/>
  </cols>
  <sheetData>
    <row r="1" spans="1:33" ht="81" customHeight="1" thickBot="1" x14ac:dyDescent="0.4">
      <c r="A1" s="9" t="s">
        <v>48</v>
      </c>
      <c r="B1" s="3" t="s">
        <v>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2" t="s">
        <v>23</v>
      </c>
      <c r="AA1" s="4" t="s">
        <v>43</v>
      </c>
      <c r="AB1" s="4" t="s">
        <v>44</v>
      </c>
      <c r="AC1" s="10" t="s">
        <v>46</v>
      </c>
    </row>
    <row r="2" spans="1:33" ht="15" thickBot="1" x14ac:dyDescent="0.4">
      <c r="A2" s="11" t="s">
        <v>49</v>
      </c>
      <c r="B2" s="12" t="s">
        <v>41</v>
      </c>
      <c r="C2" s="13" t="s">
        <v>24</v>
      </c>
      <c r="D2" s="13"/>
      <c r="E2" s="13"/>
      <c r="F2" s="13" t="s">
        <v>24</v>
      </c>
      <c r="G2" s="13" t="s">
        <v>24</v>
      </c>
      <c r="H2" s="13" t="s">
        <v>24</v>
      </c>
      <c r="I2" s="13" t="s">
        <v>24</v>
      </c>
      <c r="J2" s="13" t="s">
        <v>24</v>
      </c>
      <c r="K2" s="13"/>
      <c r="L2" s="13" t="s">
        <v>24</v>
      </c>
      <c r="M2" s="13" t="s">
        <v>24</v>
      </c>
      <c r="N2" s="13" t="s">
        <v>24</v>
      </c>
      <c r="O2" s="13" t="s">
        <v>24</v>
      </c>
      <c r="P2" s="13" t="s">
        <v>24</v>
      </c>
      <c r="Q2" s="13" t="s">
        <v>24</v>
      </c>
      <c r="R2" s="13"/>
      <c r="S2" s="13"/>
      <c r="T2" s="13" t="s">
        <v>24</v>
      </c>
      <c r="U2" s="13"/>
      <c r="V2" s="13"/>
      <c r="W2" s="13"/>
      <c r="X2" s="13" t="s">
        <v>24</v>
      </c>
      <c r="Y2" s="13" t="s">
        <v>24</v>
      </c>
      <c r="Z2" s="13" t="s">
        <v>24</v>
      </c>
      <c r="AA2">
        <f>COUNTIF(C2:Z2,"X")</f>
        <v>16</v>
      </c>
      <c r="AB2" s="5">
        <f>AA2/$AG$3</f>
        <v>0.66666666666666663</v>
      </c>
      <c r="AC2" s="7">
        <f>AA2*(AA2/$AG$3)+($AG$3-AA2)*(($AG$3-AA2)/$AG$3)</f>
        <v>13.333333333333332</v>
      </c>
    </row>
    <row r="3" spans="1:33" ht="15" thickBot="1" x14ac:dyDescent="0.4">
      <c r="A3" s="11" t="s">
        <v>49</v>
      </c>
      <c r="B3" s="12" t="s">
        <v>42</v>
      </c>
      <c r="C3" s="13"/>
      <c r="D3" s="13" t="s">
        <v>24</v>
      </c>
      <c r="E3" s="13" t="s">
        <v>24</v>
      </c>
      <c r="F3" s="13"/>
      <c r="G3" s="13"/>
      <c r="H3" s="13"/>
      <c r="I3" s="13"/>
      <c r="J3" s="13"/>
      <c r="K3" s="13" t="s">
        <v>24</v>
      </c>
      <c r="L3" s="13"/>
      <c r="M3" s="13"/>
      <c r="N3" s="13"/>
      <c r="O3" s="13"/>
      <c r="P3" s="13"/>
      <c r="Q3" s="13"/>
      <c r="R3" s="13" t="s">
        <v>24</v>
      </c>
      <c r="S3" s="13" t="s">
        <v>24</v>
      </c>
      <c r="T3" s="13"/>
      <c r="U3" s="13" t="s">
        <v>24</v>
      </c>
      <c r="V3" s="13" t="s">
        <v>24</v>
      </c>
      <c r="W3" s="13" t="s">
        <v>24</v>
      </c>
      <c r="X3" s="13"/>
      <c r="Y3" s="13"/>
      <c r="Z3" s="13"/>
      <c r="AA3">
        <f>COUNTIF(C3:Z3,"X")</f>
        <v>8</v>
      </c>
      <c r="AB3" s="5">
        <f>AA3/$AG$3</f>
        <v>0.33333333333333331</v>
      </c>
      <c r="AC3" s="7">
        <f>AA3*(AA3/$AG$3)+($AG$3-AA3)*(($AG$3-AA3)/$AG$3)</f>
        <v>13.333333333333332</v>
      </c>
      <c r="AF3" s="6" t="s">
        <v>45</v>
      </c>
      <c r="AG3">
        <f>COUNTIF(C24:Z24,"X")</f>
        <v>24</v>
      </c>
    </row>
    <row r="4" spans="1:33" ht="15" thickBot="1" x14ac:dyDescent="0.4">
      <c r="A4" s="11" t="s">
        <v>50</v>
      </c>
      <c r="B4" s="12" t="s">
        <v>25</v>
      </c>
      <c r="C4" s="8" t="s">
        <v>24</v>
      </c>
      <c r="D4" s="8" t="s">
        <v>24</v>
      </c>
      <c r="E4" s="8"/>
      <c r="F4" s="8"/>
      <c r="G4" s="8"/>
      <c r="H4" s="8"/>
      <c r="I4" s="8"/>
      <c r="J4" s="8" t="s">
        <v>24</v>
      </c>
      <c r="K4" s="8"/>
      <c r="L4" s="8"/>
      <c r="M4" s="8"/>
      <c r="N4" s="8"/>
      <c r="O4" s="8" t="s">
        <v>24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>
        <f>COUNTIF(C4:Z4,"X")</f>
        <v>4</v>
      </c>
      <c r="AB4" s="5">
        <f>AA4/$AG$3</f>
        <v>0.16666666666666666</v>
      </c>
      <c r="AC4" s="7">
        <f>AA4*(AA4/$AG$3)+($AG$3-AA4)*(($AG$3-AA4)/$AG$3)</f>
        <v>17.333333333333336</v>
      </c>
    </row>
    <row r="5" spans="1:33" ht="15" thickBot="1" x14ac:dyDescent="0.4">
      <c r="A5" s="11" t="s">
        <v>50</v>
      </c>
      <c r="B5" s="12" t="s">
        <v>26</v>
      </c>
      <c r="C5" s="8"/>
      <c r="D5" s="8"/>
      <c r="E5" s="8"/>
      <c r="F5" s="8"/>
      <c r="G5" s="8"/>
      <c r="H5" s="8" t="s">
        <v>24</v>
      </c>
      <c r="I5" s="8" t="s">
        <v>24</v>
      </c>
      <c r="J5" s="8"/>
      <c r="K5" s="8"/>
      <c r="L5" s="8" t="s">
        <v>24</v>
      </c>
      <c r="M5" s="8"/>
      <c r="N5" s="8"/>
      <c r="O5" s="8"/>
      <c r="P5" s="8"/>
      <c r="Q5" s="8" t="s">
        <v>24</v>
      </c>
      <c r="R5" s="8"/>
      <c r="S5" s="8"/>
      <c r="T5" s="8"/>
      <c r="U5" s="8"/>
      <c r="V5" s="8"/>
      <c r="W5" s="8" t="s">
        <v>24</v>
      </c>
      <c r="X5" s="8"/>
      <c r="Y5" s="8"/>
      <c r="Z5" s="8"/>
      <c r="AA5">
        <f>COUNTIF(C5:Z5,"X")</f>
        <v>5</v>
      </c>
      <c r="AB5" s="5">
        <f>AA5/$AG$3</f>
        <v>0.20833333333333334</v>
      </c>
      <c r="AC5" s="7">
        <f>AA5*(AA5/$AG$3)+($AG$3-AA5)*(($AG$3-AA5)/$AG$3)</f>
        <v>16.083333333333332</v>
      </c>
    </row>
    <row r="6" spans="1:33" ht="15" thickBot="1" x14ac:dyDescent="0.4">
      <c r="A6" s="11" t="s">
        <v>50</v>
      </c>
      <c r="B6" s="12" t="s">
        <v>27</v>
      </c>
      <c r="C6" s="8"/>
      <c r="D6" s="8"/>
      <c r="E6" s="8" t="s">
        <v>24</v>
      </c>
      <c r="F6" s="8"/>
      <c r="G6" s="8" t="s">
        <v>24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 t="s">
        <v>24</v>
      </c>
      <c r="Y6" s="8"/>
      <c r="Z6" s="8" t="s">
        <v>24</v>
      </c>
      <c r="AA6">
        <f>COUNTIF(C6:Z6,"X")</f>
        <v>4</v>
      </c>
      <c r="AB6" s="5">
        <f>AA6/$AG$3</f>
        <v>0.16666666666666666</v>
      </c>
      <c r="AC6" s="7">
        <f>AA6*(AA6/$AG$3)+($AG$3-AA6)*(($AG$3-AA6)/$AG$3)</f>
        <v>17.333333333333336</v>
      </c>
    </row>
    <row r="7" spans="1:33" ht="15" thickBot="1" x14ac:dyDescent="0.4">
      <c r="A7" s="11" t="s">
        <v>50</v>
      </c>
      <c r="B7" s="12" t="s">
        <v>28</v>
      </c>
      <c r="C7" s="8"/>
      <c r="D7" s="8"/>
      <c r="E7" s="8"/>
      <c r="F7" s="8" t="s">
        <v>24</v>
      </c>
      <c r="G7" s="8"/>
      <c r="H7" s="8"/>
      <c r="I7" s="8"/>
      <c r="J7" s="8"/>
      <c r="K7" s="8" t="s">
        <v>24</v>
      </c>
      <c r="L7" s="8"/>
      <c r="M7" s="8" t="s">
        <v>24</v>
      </c>
      <c r="N7" s="8"/>
      <c r="O7" s="8"/>
      <c r="P7" s="8"/>
      <c r="Q7" s="8"/>
      <c r="R7" s="8"/>
      <c r="S7" s="8" t="s">
        <v>24</v>
      </c>
      <c r="T7" s="8"/>
      <c r="U7" s="8" t="s">
        <v>24</v>
      </c>
      <c r="V7" s="8"/>
      <c r="W7" s="8"/>
      <c r="X7" s="8"/>
      <c r="Y7" s="8"/>
      <c r="Z7" s="8"/>
      <c r="AA7">
        <f>COUNTIF(C7:Z7,"X")</f>
        <v>5</v>
      </c>
      <c r="AB7" s="5">
        <f>AA7/$AG$3</f>
        <v>0.20833333333333334</v>
      </c>
      <c r="AC7" s="7">
        <f>AA7*(AA7/$AG$3)+($AG$3-AA7)*(($AG$3-AA7)/$AG$3)</f>
        <v>16.083333333333332</v>
      </c>
    </row>
    <row r="8" spans="1:33" ht="15" thickBot="1" x14ac:dyDescent="0.4">
      <c r="A8" s="11" t="s">
        <v>50</v>
      </c>
      <c r="B8" s="12" t="s">
        <v>29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 t="s">
        <v>24</v>
      </c>
      <c r="O8" s="8"/>
      <c r="P8" s="8" t="s">
        <v>24</v>
      </c>
      <c r="Q8" s="8"/>
      <c r="R8" s="8" t="s">
        <v>24</v>
      </c>
      <c r="S8" s="8"/>
      <c r="T8" s="8" t="s">
        <v>24</v>
      </c>
      <c r="U8" s="8"/>
      <c r="V8" s="8" t="s">
        <v>24</v>
      </c>
      <c r="W8" s="8"/>
      <c r="X8" s="8"/>
      <c r="Y8" s="8" t="s">
        <v>24</v>
      </c>
      <c r="Z8" s="8"/>
      <c r="AA8">
        <f>COUNTIF(C8:Z8,"X")</f>
        <v>6</v>
      </c>
      <c r="AB8" s="5">
        <f>AA8/$AG$3</f>
        <v>0.25</v>
      </c>
      <c r="AC8" s="7">
        <f>AA8*(AA8/$AG$3)+($AG$3-AA8)*(($AG$3-AA8)/$AG$3)</f>
        <v>15</v>
      </c>
    </row>
    <row r="9" spans="1:33" ht="15" thickBot="1" x14ac:dyDescent="0.4">
      <c r="A9" s="11" t="s">
        <v>51</v>
      </c>
      <c r="B9" s="12" t="s">
        <v>30</v>
      </c>
      <c r="C9" s="13"/>
      <c r="D9" s="13"/>
      <c r="E9" s="13"/>
      <c r="F9" s="13"/>
      <c r="G9" s="13"/>
      <c r="H9" s="13" t="s">
        <v>24</v>
      </c>
      <c r="I9" s="13"/>
      <c r="J9" s="13"/>
      <c r="K9" s="13"/>
      <c r="L9" s="13"/>
      <c r="M9" s="13" t="s">
        <v>24</v>
      </c>
      <c r="N9" s="13"/>
      <c r="O9" s="13"/>
      <c r="P9" s="13"/>
      <c r="Q9" s="13"/>
      <c r="R9" s="13" t="s">
        <v>24</v>
      </c>
      <c r="S9" s="13" t="s">
        <v>24</v>
      </c>
      <c r="T9" s="13"/>
      <c r="U9" s="13"/>
      <c r="V9" s="13"/>
      <c r="W9" s="13"/>
      <c r="X9" s="13"/>
      <c r="Y9" s="13" t="s">
        <v>24</v>
      </c>
      <c r="Z9" s="13"/>
      <c r="AA9">
        <f>COUNTIF(C9:Z9,"X")</f>
        <v>5</v>
      </c>
      <c r="AB9" s="5">
        <f>AA9/$AG$3</f>
        <v>0.20833333333333334</v>
      </c>
      <c r="AC9" s="7">
        <f>AA9*(AA9/$AG$3)+($AG$3-AA9)*(($AG$3-AA9)/$AG$3)</f>
        <v>16.083333333333332</v>
      </c>
    </row>
    <row r="10" spans="1:33" ht="15" thickBot="1" x14ac:dyDescent="0.4">
      <c r="A10" s="11" t="s">
        <v>51</v>
      </c>
      <c r="B10" s="12" t="s">
        <v>31</v>
      </c>
      <c r="C10" s="13"/>
      <c r="D10" s="13"/>
      <c r="E10" s="13"/>
      <c r="F10" s="13" t="s">
        <v>24</v>
      </c>
      <c r="G10" s="13"/>
      <c r="H10" s="13"/>
      <c r="I10" s="13"/>
      <c r="J10" s="13" t="s">
        <v>24</v>
      </c>
      <c r="K10" s="13"/>
      <c r="L10" s="13" t="s">
        <v>24</v>
      </c>
      <c r="M10" s="13"/>
      <c r="N10" s="13"/>
      <c r="O10" s="13" t="s">
        <v>24</v>
      </c>
      <c r="P10" s="13"/>
      <c r="Q10" s="13"/>
      <c r="R10" s="13"/>
      <c r="S10" s="13"/>
      <c r="T10" s="13"/>
      <c r="U10" s="13"/>
      <c r="V10" s="13"/>
      <c r="W10" s="13"/>
      <c r="X10" s="13" t="s">
        <v>24</v>
      </c>
      <c r="Y10" s="13"/>
      <c r="Z10" s="13"/>
      <c r="AA10">
        <f>COUNTIF(C10:Z10,"X")</f>
        <v>5</v>
      </c>
      <c r="AB10" s="5">
        <f>AA10/$AG$3</f>
        <v>0.20833333333333334</v>
      </c>
      <c r="AC10" s="7">
        <f>AA10*(AA10/$AG$3)+($AG$3-AA10)*(($AG$3-AA10)/$AG$3)</f>
        <v>16.083333333333332</v>
      </c>
    </row>
    <row r="11" spans="1:33" ht="15" thickBot="1" x14ac:dyDescent="0.4">
      <c r="A11" s="11" t="s">
        <v>51</v>
      </c>
      <c r="B11" s="12" t="s">
        <v>32</v>
      </c>
      <c r="C11" s="13"/>
      <c r="D11" s="13" t="s">
        <v>24</v>
      </c>
      <c r="E11" s="13" t="s">
        <v>24</v>
      </c>
      <c r="F11" s="13"/>
      <c r="G11" s="13"/>
      <c r="H11" s="13"/>
      <c r="I11" s="13" t="s">
        <v>24</v>
      </c>
      <c r="J11" s="13"/>
      <c r="K11" s="13"/>
      <c r="L11" s="13"/>
      <c r="M11" s="13"/>
      <c r="N11" s="13"/>
      <c r="O11" s="13"/>
      <c r="P11" s="13"/>
      <c r="Q11" s="13" t="s">
        <v>24</v>
      </c>
      <c r="R11" s="13"/>
      <c r="S11" s="13"/>
      <c r="T11" s="13" t="s">
        <v>24</v>
      </c>
      <c r="U11" s="13"/>
      <c r="V11" s="13"/>
      <c r="W11" s="13" t="s">
        <v>24</v>
      </c>
      <c r="X11" s="13"/>
      <c r="Y11" s="13"/>
      <c r="Z11" s="13"/>
      <c r="AA11">
        <f>COUNTIF(C11:Z11,"X")</f>
        <v>6</v>
      </c>
      <c r="AB11" s="5">
        <f>AA11/$AG$3</f>
        <v>0.25</v>
      </c>
      <c r="AC11" s="7">
        <f>AA11*(AA11/$AG$3)+($AG$3-AA11)*(($AG$3-AA11)/$AG$3)</f>
        <v>15</v>
      </c>
    </row>
    <row r="12" spans="1:33" ht="15" thickBot="1" x14ac:dyDescent="0.4">
      <c r="A12" s="11" t="s">
        <v>51</v>
      </c>
      <c r="B12" s="12" t="s">
        <v>33</v>
      </c>
      <c r="C12" s="13" t="s">
        <v>24</v>
      </c>
      <c r="D12" s="13"/>
      <c r="E12" s="13"/>
      <c r="F12" s="13"/>
      <c r="G12" s="13" t="s">
        <v>24</v>
      </c>
      <c r="H12" s="13"/>
      <c r="I12" s="13"/>
      <c r="J12" s="13"/>
      <c r="K12" s="13" t="s">
        <v>24</v>
      </c>
      <c r="L12" s="13"/>
      <c r="M12" s="13"/>
      <c r="N12" s="13" t="s">
        <v>24</v>
      </c>
      <c r="O12" s="13"/>
      <c r="P12" s="13" t="s">
        <v>24</v>
      </c>
      <c r="Q12" s="13"/>
      <c r="R12" s="13"/>
      <c r="S12" s="13"/>
      <c r="T12" s="13"/>
      <c r="U12" s="13" t="s">
        <v>24</v>
      </c>
      <c r="V12" s="13" t="s">
        <v>24</v>
      </c>
      <c r="W12" s="13"/>
      <c r="X12" s="13"/>
      <c r="Y12" s="13"/>
      <c r="Z12" s="13" t="s">
        <v>24</v>
      </c>
      <c r="AA12">
        <f>COUNTIF(C12:Z12,"X")</f>
        <v>8</v>
      </c>
      <c r="AB12" s="5">
        <f>AA12/$AG$3</f>
        <v>0.33333333333333331</v>
      </c>
      <c r="AC12" s="7">
        <f>AA12*(AA12/$AG$3)+($AG$3-AA12)*(($AG$3-AA12)/$AG$3)</f>
        <v>13.333333333333332</v>
      </c>
    </row>
    <row r="13" spans="1:33" ht="15" thickBot="1" x14ac:dyDescent="0.4">
      <c r="A13" s="11" t="s">
        <v>52</v>
      </c>
      <c r="B13" s="12" t="s">
        <v>28</v>
      </c>
      <c r="C13" s="8"/>
      <c r="D13" s="8" t="s">
        <v>24</v>
      </c>
      <c r="E13" s="8"/>
      <c r="F13" s="8" t="s">
        <v>24</v>
      </c>
      <c r="G13" s="8" t="s">
        <v>24</v>
      </c>
      <c r="H13" s="8" t="s">
        <v>24</v>
      </c>
      <c r="I13" s="8" t="s">
        <v>24</v>
      </c>
      <c r="J13" s="8" t="s">
        <v>24</v>
      </c>
      <c r="K13" s="8" t="s">
        <v>24</v>
      </c>
      <c r="L13" s="8"/>
      <c r="M13" s="8" t="s">
        <v>24</v>
      </c>
      <c r="N13" s="8" t="s">
        <v>24</v>
      </c>
      <c r="O13" s="8" t="s">
        <v>24</v>
      </c>
      <c r="P13" s="8"/>
      <c r="Q13" s="8" t="s">
        <v>24</v>
      </c>
      <c r="R13" s="8" t="s">
        <v>24</v>
      </c>
      <c r="S13" s="8" t="s">
        <v>24</v>
      </c>
      <c r="T13" s="8" t="s">
        <v>24</v>
      </c>
      <c r="U13" s="8" t="s">
        <v>24</v>
      </c>
      <c r="V13" s="8"/>
      <c r="W13" s="8" t="s">
        <v>24</v>
      </c>
      <c r="X13" s="8" t="s">
        <v>24</v>
      </c>
      <c r="Y13" s="8" t="s">
        <v>24</v>
      </c>
      <c r="Z13" s="8" t="s">
        <v>24</v>
      </c>
      <c r="AA13">
        <f>COUNTIF(C13:Z13,"X")</f>
        <v>19</v>
      </c>
      <c r="AB13" s="5">
        <f>AA13/$AG$3</f>
        <v>0.79166666666666663</v>
      </c>
      <c r="AC13" s="7">
        <f>AA13*(AA13/$AG$3)+($AG$3-AA13)*(($AG$3-AA13)/$AG$3)</f>
        <v>16.083333333333332</v>
      </c>
    </row>
    <row r="14" spans="1:33" ht="15" thickBot="1" x14ac:dyDescent="0.4">
      <c r="A14" s="11" t="s">
        <v>52</v>
      </c>
      <c r="B14" s="12" t="s">
        <v>34</v>
      </c>
      <c r="C14" s="8" t="s">
        <v>24</v>
      </c>
      <c r="D14" s="8"/>
      <c r="E14" s="8" t="s">
        <v>24</v>
      </c>
      <c r="F14" s="8"/>
      <c r="G14" s="8"/>
      <c r="H14" s="8"/>
      <c r="I14" s="8"/>
      <c r="J14" s="8"/>
      <c r="K14" s="8"/>
      <c r="L14" s="8" t="s">
        <v>24</v>
      </c>
      <c r="M14" s="8"/>
      <c r="N14" s="8"/>
      <c r="O14" s="8"/>
      <c r="P14" s="8" t="s">
        <v>24</v>
      </c>
      <c r="Q14" s="8"/>
      <c r="R14" s="8"/>
      <c r="S14" s="8"/>
      <c r="T14" s="8"/>
      <c r="U14" s="8"/>
      <c r="V14" s="8" t="s">
        <v>24</v>
      </c>
      <c r="W14" s="8"/>
      <c r="X14" s="8"/>
      <c r="Y14" s="8"/>
      <c r="Z14" s="8"/>
      <c r="AA14">
        <f>COUNTIF(C14:Z14,"X")</f>
        <v>5</v>
      </c>
      <c r="AB14" s="5">
        <f>AA14/$AG$3</f>
        <v>0.20833333333333334</v>
      </c>
      <c r="AC14" s="7">
        <f>AA14*(AA14/$AG$3)+($AG$3-AA14)*(($AG$3-AA14)/$AG$3)</f>
        <v>16.083333333333332</v>
      </c>
    </row>
    <row r="15" spans="1:33" ht="15" thickBot="1" x14ac:dyDescent="0.4">
      <c r="A15" s="11" t="s">
        <v>53</v>
      </c>
      <c r="B15" s="12" t="s">
        <v>26</v>
      </c>
      <c r="C15" s="13"/>
      <c r="D15" s="13"/>
      <c r="E15" s="13"/>
      <c r="F15" s="13" t="s">
        <v>24</v>
      </c>
      <c r="G15" s="13"/>
      <c r="H15" s="13"/>
      <c r="I15" s="13" t="s">
        <v>24</v>
      </c>
      <c r="J15" s="13"/>
      <c r="K15" s="13"/>
      <c r="L15" s="13"/>
      <c r="M15" s="13" t="s">
        <v>24</v>
      </c>
      <c r="N15" s="13"/>
      <c r="O15" s="13"/>
      <c r="P15" s="13"/>
      <c r="Q15" s="13"/>
      <c r="R15" s="13"/>
      <c r="S15" s="13"/>
      <c r="T15" s="13"/>
      <c r="U15" s="13" t="s">
        <v>24</v>
      </c>
      <c r="V15" s="13"/>
      <c r="W15" s="13" t="s">
        <v>24</v>
      </c>
      <c r="X15" s="13"/>
      <c r="Y15" s="13"/>
      <c r="Z15" s="13"/>
      <c r="AA15">
        <f>COUNTIF(C15:Z15,"X")</f>
        <v>5</v>
      </c>
      <c r="AB15" s="5">
        <f>AA15/$AG$3</f>
        <v>0.20833333333333334</v>
      </c>
      <c r="AC15" s="7">
        <f>AA15*(AA15/$AG$3)+($AG$3-AA15)*(($AG$3-AA15)/$AG$3)</f>
        <v>16.083333333333332</v>
      </c>
    </row>
    <row r="16" spans="1:33" ht="15" thickBot="1" x14ac:dyDescent="0.4">
      <c r="A16" s="11" t="s">
        <v>53</v>
      </c>
      <c r="B16" s="12" t="s">
        <v>27</v>
      </c>
      <c r="C16" s="13" t="s">
        <v>24</v>
      </c>
      <c r="D16" s="13" t="s">
        <v>24</v>
      </c>
      <c r="E16" s="13" t="s">
        <v>24</v>
      </c>
      <c r="F16" s="13"/>
      <c r="G16" s="13" t="s">
        <v>24</v>
      </c>
      <c r="H16" s="13" t="s">
        <v>24</v>
      </c>
      <c r="I16" s="13"/>
      <c r="J16" s="13" t="s">
        <v>24</v>
      </c>
      <c r="K16" s="13" t="s">
        <v>24</v>
      </c>
      <c r="L16" s="13" t="s">
        <v>24</v>
      </c>
      <c r="M16" s="13"/>
      <c r="N16" s="13" t="s">
        <v>24</v>
      </c>
      <c r="O16" s="13" t="s">
        <v>24</v>
      </c>
      <c r="P16" s="13" t="s">
        <v>24</v>
      </c>
      <c r="Q16" s="13" t="s">
        <v>24</v>
      </c>
      <c r="R16" s="13" t="s">
        <v>24</v>
      </c>
      <c r="S16" s="13" t="s">
        <v>24</v>
      </c>
      <c r="T16" s="13" t="s">
        <v>24</v>
      </c>
      <c r="U16" s="13"/>
      <c r="V16" s="13" t="s">
        <v>24</v>
      </c>
      <c r="W16" s="13"/>
      <c r="X16" s="13" t="s">
        <v>24</v>
      </c>
      <c r="Y16" s="13" t="s">
        <v>24</v>
      </c>
      <c r="Z16" s="13" t="s">
        <v>24</v>
      </c>
      <c r="AA16">
        <f>COUNTIF(C16:Z16,"X")</f>
        <v>19</v>
      </c>
      <c r="AB16" s="5">
        <f>AA16/$AG$3</f>
        <v>0.79166666666666663</v>
      </c>
      <c r="AC16" s="7">
        <f>AA16*(AA16/$AG$3)+($AG$3-AA16)*(($AG$3-AA16)/$AG$3)</f>
        <v>16.083333333333332</v>
      </c>
    </row>
    <row r="17" spans="1:29" ht="15" thickBot="1" x14ac:dyDescent="0.4">
      <c r="A17" s="11" t="s">
        <v>54</v>
      </c>
      <c r="B17" s="12" t="s">
        <v>35</v>
      </c>
      <c r="C17" s="8" t="s">
        <v>24</v>
      </c>
      <c r="D17" s="8"/>
      <c r="E17" s="8"/>
      <c r="F17" s="8" t="s">
        <v>24</v>
      </c>
      <c r="G17" s="8"/>
      <c r="H17" s="8"/>
      <c r="I17" s="8"/>
      <c r="J17" s="8"/>
      <c r="K17" s="8"/>
      <c r="L17" s="8"/>
      <c r="M17" s="8"/>
      <c r="N17" s="8" t="s">
        <v>24</v>
      </c>
      <c r="O17" s="8"/>
      <c r="P17" s="8"/>
      <c r="Q17" s="8" t="s">
        <v>24</v>
      </c>
      <c r="R17" s="8"/>
      <c r="S17" s="8"/>
      <c r="T17" s="8" t="s">
        <v>24</v>
      </c>
      <c r="U17" s="8"/>
      <c r="V17" s="8"/>
      <c r="W17" s="8"/>
      <c r="X17" s="8" t="s">
        <v>24</v>
      </c>
      <c r="Y17" s="8"/>
      <c r="Z17" s="8"/>
      <c r="AA17">
        <f>COUNTIF(C17:Z17,"X")</f>
        <v>6</v>
      </c>
      <c r="AB17" s="5">
        <f>AA17/$AG$3</f>
        <v>0.25</v>
      </c>
      <c r="AC17" s="7">
        <f>AA17*(AA17/$AG$3)+($AG$3-AA17)*(($AG$3-AA17)/$AG$3)</f>
        <v>15</v>
      </c>
    </row>
    <row r="18" spans="1:29" ht="15" thickBot="1" x14ac:dyDescent="0.4">
      <c r="A18" s="11" t="s">
        <v>54</v>
      </c>
      <c r="B18" s="12" t="s">
        <v>36</v>
      </c>
      <c r="C18" s="8"/>
      <c r="D18" s="8"/>
      <c r="E18" s="8"/>
      <c r="F18" s="8" t="s">
        <v>24</v>
      </c>
      <c r="G18" s="8" t="s">
        <v>24</v>
      </c>
      <c r="H18" s="8"/>
      <c r="I18" s="8" t="s">
        <v>24</v>
      </c>
      <c r="J18" s="8" t="s">
        <v>24</v>
      </c>
      <c r="K18" s="8"/>
      <c r="L18" s="8"/>
      <c r="M18" s="8"/>
      <c r="N18" s="8"/>
      <c r="O18" s="8"/>
      <c r="P18" s="8"/>
      <c r="Q18" s="8"/>
      <c r="R18" s="8"/>
      <c r="S18" s="8"/>
      <c r="T18" s="8" t="s">
        <v>24</v>
      </c>
      <c r="U18" s="8"/>
      <c r="V18" s="8"/>
      <c r="W18" s="8"/>
      <c r="X18" s="8"/>
      <c r="Y18" s="8"/>
      <c r="Z18" s="8"/>
      <c r="AA18">
        <f>COUNTIF(C18:Z18,"X")</f>
        <v>5</v>
      </c>
      <c r="AB18" s="5">
        <f>AA18/$AG$3</f>
        <v>0.20833333333333334</v>
      </c>
      <c r="AC18" s="7">
        <f>AA18*(AA18/$AG$3)+($AG$3-AA18)*(($AG$3-AA18)/$AG$3)</f>
        <v>16.083333333333332</v>
      </c>
    </row>
    <row r="19" spans="1:29" ht="15" thickBot="1" x14ac:dyDescent="0.4">
      <c r="A19" s="11" t="s">
        <v>54</v>
      </c>
      <c r="B19" s="12" t="s">
        <v>37</v>
      </c>
      <c r="C19" s="8"/>
      <c r="D19" s="8"/>
      <c r="E19" s="8" t="s">
        <v>24</v>
      </c>
      <c r="F19" s="8"/>
      <c r="G19" s="8" t="s">
        <v>24</v>
      </c>
      <c r="H19" s="8"/>
      <c r="I19" s="8"/>
      <c r="J19" s="8"/>
      <c r="K19" s="8"/>
      <c r="L19" s="8" t="s">
        <v>24</v>
      </c>
      <c r="M19" s="8"/>
      <c r="N19" s="8"/>
      <c r="O19" s="8"/>
      <c r="P19" s="8"/>
      <c r="Q19" s="8"/>
      <c r="R19" s="8" t="s">
        <v>24</v>
      </c>
      <c r="S19" s="8"/>
      <c r="T19" s="8"/>
      <c r="U19" s="8"/>
      <c r="V19" s="8"/>
      <c r="W19" s="8" t="s">
        <v>24</v>
      </c>
      <c r="X19" s="8" t="s">
        <v>24</v>
      </c>
      <c r="Y19" s="8"/>
      <c r="Z19" s="8"/>
      <c r="AA19">
        <f>COUNTIF(C19:Z19,"X")</f>
        <v>6</v>
      </c>
      <c r="AB19" s="5">
        <f>AA19/$AG$3</f>
        <v>0.25</v>
      </c>
      <c r="AC19" s="7">
        <f>AA19*(AA19/$AG$3)+($AG$3-AA19)*(($AG$3-AA19)/$AG$3)</f>
        <v>15</v>
      </c>
    </row>
    <row r="20" spans="1:29" ht="15" thickBot="1" x14ac:dyDescent="0.4">
      <c r="A20" s="11" t="s">
        <v>54</v>
      </c>
      <c r="B20" s="12" t="s">
        <v>38</v>
      </c>
      <c r="C20" s="8"/>
      <c r="D20" s="8"/>
      <c r="E20" s="8"/>
      <c r="F20" s="8"/>
      <c r="G20" s="8"/>
      <c r="H20" s="8" t="s">
        <v>24</v>
      </c>
      <c r="I20" s="8" t="s">
        <v>24</v>
      </c>
      <c r="J20" s="8"/>
      <c r="K20" s="8"/>
      <c r="L20" s="8"/>
      <c r="M20" s="8"/>
      <c r="N20" s="8" t="s">
        <v>24</v>
      </c>
      <c r="O20" s="8"/>
      <c r="P20" s="8" t="s">
        <v>24</v>
      </c>
      <c r="Q20" s="8" t="s">
        <v>24</v>
      </c>
      <c r="R20" s="8"/>
      <c r="S20" s="8"/>
      <c r="T20" s="8"/>
      <c r="U20" s="8"/>
      <c r="V20" s="8"/>
      <c r="W20" s="8" t="s">
        <v>24</v>
      </c>
      <c r="X20" s="8"/>
      <c r="Y20" s="8" t="s">
        <v>24</v>
      </c>
      <c r="Z20" s="8" t="s">
        <v>24</v>
      </c>
      <c r="AA20">
        <f>COUNTIF(C20:Z20,"X")</f>
        <v>8</v>
      </c>
      <c r="AB20" s="5">
        <f>AA20/$AG$3</f>
        <v>0.33333333333333331</v>
      </c>
      <c r="AC20" s="7">
        <f>AA20*(AA20/$AG$3)+($AG$3-AA20)*(($AG$3-AA20)/$AG$3)</f>
        <v>13.333333333333332</v>
      </c>
    </row>
    <row r="21" spans="1:29" ht="15" thickBot="1" x14ac:dyDescent="0.4">
      <c r="A21" s="11" t="s">
        <v>54</v>
      </c>
      <c r="B21" s="12" t="s">
        <v>39</v>
      </c>
      <c r="C21" s="8"/>
      <c r="D21" s="8"/>
      <c r="E21" s="8"/>
      <c r="F21" s="8"/>
      <c r="G21" s="8"/>
      <c r="H21" s="8" t="s">
        <v>24</v>
      </c>
      <c r="I21" s="8"/>
      <c r="J21" s="8"/>
      <c r="K21" s="8"/>
      <c r="L21" s="8"/>
      <c r="M21" s="8" t="s">
        <v>24</v>
      </c>
      <c r="N21" s="8"/>
      <c r="O21" s="8" t="s">
        <v>24</v>
      </c>
      <c r="P21" s="8"/>
      <c r="Q21" s="8" t="s">
        <v>24</v>
      </c>
      <c r="R21" s="8"/>
      <c r="S21" s="8"/>
      <c r="T21" s="8"/>
      <c r="U21" s="8"/>
      <c r="V21" s="8"/>
      <c r="W21" s="8" t="s">
        <v>24</v>
      </c>
      <c r="X21" s="8" t="s">
        <v>24</v>
      </c>
      <c r="Y21" s="8"/>
      <c r="Z21" s="8" t="s">
        <v>24</v>
      </c>
      <c r="AA21">
        <f>COUNTIF(C21:Z21,"X")</f>
        <v>7</v>
      </c>
      <c r="AB21" s="5">
        <f>AA21/$AG$3</f>
        <v>0.29166666666666669</v>
      </c>
      <c r="AC21" s="7">
        <f>AA21*(AA21/$AG$3)+($AG$3-AA21)*(($AG$3-AA21)/$AG$3)</f>
        <v>14.083333333333336</v>
      </c>
    </row>
    <row r="22" spans="1:29" ht="15" thickBot="1" x14ac:dyDescent="0.4">
      <c r="A22" s="11" t="s">
        <v>54</v>
      </c>
      <c r="B22" s="12" t="s">
        <v>40</v>
      </c>
      <c r="C22" s="8"/>
      <c r="D22" s="8"/>
      <c r="E22" s="8" t="s">
        <v>24</v>
      </c>
      <c r="F22" s="8"/>
      <c r="G22" s="8"/>
      <c r="H22" s="8"/>
      <c r="I22" s="8"/>
      <c r="J22" s="8"/>
      <c r="K22" s="8" t="s">
        <v>24</v>
      </c>
      <c r="L22" s="8"/>
      <c r="M22" s="8"/>
      <c r="N22" s="8"/>
      <c r="O22" s="8"/>
      <c r="P22" s="8"/>
      <c r="Q22" s="8"/>
      <c r="R22" s="8" t="s">
        <v>24</v>
      </c>
      <c r="S22" s="8" t="s">
        <v>24</v>
      </c>
      <c r="T22" s="8"/>
      <c r="U22" s="8"/>
      <c r="V22" s="8"/>
      <c r="W22" s="8"/>
      <c r="X22" s="8"/>
      <c r="Y22" s="8"/>
      <c r="Z22" s="8"/>
      <c r="AA22">
        <f>COUNTIF(C22:Z22,"X")</f>
        <v>4</v>
      </c>
      <c r="AB22" s="5">
        <f>AA22/$AG$3</f>
        <v>0.16666666666666666</v>
      </c>
      <c r="AC22" s="7">
        <f>AA22*(AA22/$AG$3)+($AG$3-AA22)*(($AG$3-AA22)/$AG$3)</f>
        <v>17.333333333333336</v>
      </c>
    </row>
    <row r="24" spans="1:29" x14ac:dyDescent="0.35">
      <c r="B24" t="s">
        <v>55</v>
      </c>
      <c r="C24" t="str">
        <f>IF(COUNTIF(Table3[STEPHEN],"X")&gt;0,"X","")</f>
        <v>X</v>
      </c>
      <c r="D24" t="str">
        <f>IF(COUNTIF(Table3[ISABELLE],"X")&gt;0,"X","")</f>
        <v>X</v>
      </c>
      <c r="E24" t="str">
        <f>IF(COUNTIF(Table3[ANNE],"X")&gt;0,"X","")</f>
        <v>X</v>
      </c>
      <c r="F24" t="str">
        <f>IF(COUNTIF(Table3[ROGER],"X")&gt;0,"X","")</f>
        <v>X</v>
      </c>
      <c r="G24" t="str">
        <f>IF(COUNTIF(Table3[PAUL],"X")&gt;0,"X","")</f>
        <v>X</v>
      </c>
      <c r="H24" t="str">
        <f>IF(COUNTIF(Table3[FRANK],"X")&gt;0,"X","")</f>
        <v>X</v>
      </c>
      <c r="I24" t="str">
        <f>IF(COUNTIF(Table3[MAX],"X")&gt;0,"X","")</f>
        <v>X</v>
      </c>
      <c r="J24" t="str">
        <f>IF(COUNTIF(Table3[PHILIPPE],"X")&gt;0,"X","")</f>
        <v>X</v>
      </c>
      <c r="K24" t="str">
        <f>IF(COUNTIF(Table3[KATRIN],"X")&gt;0,"X","")</f>
        <v>X</v>
      </c>
      <c r="L24" t="str">
        <f>IF(COUNTIF(Table3[DANIEL],"X")&gt;0,"X","")</f>
        <v>X</v>
      </c>
      <c r="M24" t="str">
        <f>IF(COUNTIF(Table3[BERNARD],"X")&gt;0,"X","")</f>
        <v>X</v>
      </c>
      <c r="N24" t="str">
        <f>IF(COUNTIF(Table3[HANS],"X")&gt;0,"X","")</f>
        <v>X</v>
      </c>
      <c r="O24" t="str">
        <f>IF(COUNTIF(Table3[HERMAN],"X")&gt;0,"X","")</f>
        <v>X</v>
      </c>
      <c r="P24" t="str">
        <f>IF(COUNTIF(Table3[JOE],"X")&gt;0,"X","")</f>
        <v>X</v>
      </c>
      <c r="Q24" t="str">
        <f>IF(COUNTIF(Table3[THEO],"X")&gt;0,"X","")</f>
        <v>X</v>
      </c>
      <c r="R24" t="str">
        <f>IF(COUNTIF(Table3[SARAH],"X")&gt;0,"X","")</f>
        <v>X</v>
      </c>
      <c r="S24" t="str">
        <f>IF(COUNTIF(Table3[MARTA],"X")&gt;0,"X","")</f>
        <v>X</v>
      </c>
      <c r="T24" t="str">
        <f>IF(COUNTIF(Table3[LUCAS],"X")&gt;0,"X","")</f>
        <v>X</v>
      </c>
      <c r="U24" t="str">
        <f>IF(COUNTIF(Table3[CARMEN],"X")&gt;0,"X","")</f>
        <v>X</v>
      </c>
      <c r="V24" t="str">
        <f>IF(COUNTIF(Table3[ANITA],"X")&gt;0,"X","")</f>
        <v>X</v>
      </c>
      <c r="W24" t="str">
        <f>IF(COUNTIF(Table3[SOPHIE],"X")&gt;0,"X","")</f>
        <v>X</v>
      </c>
      <c r="X24" t="str">
        <f>IF(COUNTIF(Table3[CHARLES],"X")&gt;0,"X","")</f>
        <v>X</v>
      </c>
      <c r="Y24" t="str">
        <f>IF(COUNTIF(Table3[ERIC],"X")&gt;0,"X","")</f>
        <v>X</v>
      </c>
      <c r="Z24" t="str">
        <f>IF(COUNTIF(Table3[VICTOR],"X")&gt;0,"X","")</f>
        <v>X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Romeral</dc:creator>
  <cp:lastModifiedBy>Miguel Romeral</cp:lastModifiedBy>
  <dcterms:created xsi:type="dcterms:W3CDTF">2019-10-23T15:09:23Z</dcterms:created>
  <dcterms:modified xsi:type="dcterms:W3CDTF">2019-10-23T18:49:19Z</dcterms:modified>
</cp:coreProperties>
</file>