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LUS MEDICAL\PRISCILA\LISTA DE PRECIOS 2023\2023\1. ENERO\"/>
    </mc:Choice>
  </mc:AlternateContent>
  <bookViews>
    <workbookView xWindow="-120" yWindow="-60" windowWidth="19440" windowHeight="13080"/>
  </bookViews>
  <sheets>
    <sheet name="LISTA DE PRECIO " sheetId="1" r:id="rId1"/>
  </sheets>
  <definedNames>
    <definedName name="_xlnm._FilterDatabase" localSheetId="0" hidden="1">'LISTA DE PRECIO '!$A$22:$K$58</definedName>
    <definedName name="_xlnm.Print_Area" localSheetId="0">'LISTA DE PRECIO '!$A$1:$N$58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7" i="1" l="1"/>
  <c r="I57" i="1" l="1"/>
  <c r="K57" i="1" s="1"/>
  <c r="I36" i="1" l="1"/>
  <c r="K36" i="1" s="1"/>
  <c r="I53" i="1" l="1"/>
  <c r="K53" i="1" s="1"/>
  <c r="I50" i="1" l="1"/>
  <c r="I29" i="1" l="1"/>
  <c r="I44" i="1" l="1"/>
  <c r="I51" i="1" l="1"/>
  <c r="K51" i="1" s="1"/>
  <c r="I32" i="1" l="1"/>
  <c r="K32" i="1" s="1"/>
  <c r="I34" i="1" l="1"/>
  <c r="I33" i="1"/>
  <c r="I56" i="1" l="1"/>
  <c r="K24" i="1" l="1"/>
  <c r="K29" i="1"/>
  <c r="K30" i="1"/>
  <c r="K33" i="1"/>
  <c r="K35" i="1"/>
  <c r="K44" i="1"/>
  <c r="K45" i="1"/>
  <c r="K46" i="1"/>
  <c r="K48" i="1"/>
  <c r="K50" i="1"/>
  <c r="I26" i="1" l="1"/>
  <c r="K26" i="1" s="1"/>
  <c r="K56" i="1" l="1"/>
  <c r="I49" i="1" l="1"/>
  <c r="K49" i="1" s="1"/>
  <c r="I47" i="1" l="1"/>
  <c r="K47" i="1" s="1"/>
  <c r="I54" i="1" l="1"/>
  <c r="K54" i="1" s="1"/>
  <c r="I55" i="1"/>
  <c r="K55" i="1" s="1"/>
  <c r="I52" i="1"/>
  <c r="K52" i="1" s="1"/>
  <c r="I41" i="1"/>
  <c r="K41" i="1" s="1"/>
  <c r="K37" i="1"/>
  <c r="I38" i="1"/>
  <c r="K38" i="1" s="1"/>
  <c r="I39" i="1"/>
  <c r="K39" i="1" s="1"/>
  <c r="I40" i="1"/>
  <c r="K40" i="1" s="1"/>
  <c r="I42" i="1"/>
  <c r="K42" i="1" s="1"/>
  <c r="I43" i="1"/>
  <c r="K43" i="1" s="1"/>
  <c r="K34" i="1"/>
  <c r="I28" i="1"/>
  <c r="K28" i="1" s="1"/>
  <c r="I27" i="1"/>
  <c r="K27" i="1" s="1"/>
  <c r="I25" i="1"/>
  <c r="K25" i="1" s="1"/>
  <c r="I23" i="1"/>
  <c r="K23" i="1" s="1"/>
  <c r="H46" i="1" l="1"/>
  <c r="I31" i="1" l="1"/>
  <c r="K31" i="1" s="1"/>
  <c r="K58" i="1" s="1"/>
</calcChain>
</file>

<file path=xl/sharedStrings.xml><?xml version="1.0" encoding="utf-8"?>
<sst xmlns="http://schemas.openxmlformats.org/spreadsheetml/2006/main" count="206" uniqueCount="119">
  <si>
    <r>
      <rPr>
        <b/>
        <sz val="24"/>
        <color indexed="36"/>
        <rFont val="Times New Roman"/>
        <family val="1"/>
      </rPr>
      <t>CASA DE REPRESENTACIÓN                                                                                                             PLUS MEDICAL C.A.</t>
    </r>
    <r>
      <rPr>
        <sz val="24"/>
        <color indexed="8"/>
        <rFont val="Times New Roman"/>
        <family val="1"/>
      </rPr>
      <t xml:space="preserve">   </t>
    </r>
    <r>
      <rPr>
        <sz val="24"/>
        <color indexed="57"/>
        <rFont val="Times New Roman"/>
        <family val="1"/>
      </rPr>
      <t xml:space="preserve"> </t>
    </r>
    <r>
      <rPr>
        <b/>
        <sz val="24"/>
        <color indexed="57"/>
        <rFont val="Times New Roman"/>
        <family val="1"/>
      </rPr>
      <t>J501333424</t>
    </r>
  </si>
  <si>
    <t>Cliente:</t>
  </si>
  <si>
    <t>Nro. Telefono:</t>
  </si>
  <si>
    <t>Persona Contacto COMPRAS:</t>
  </si>
  <si>
    <t xml:space="preserve">                          Vendedor:</t>
  </si>
  <si>
    <t xml:space="preserve">RIF: </t>
  </si>
  <si>
    <r>
      <rPr>
        <b/>
        <sz val="12"/>
        <color indexed="30"/>
        <rFont val="Calibri"/>
        <family val="2"/>
      </rPr>
      <t>DIAS CONTINUOS:</t>
    </r>
    <r>
      <rPr>
        <b/>
        <sz val="12"/>
        <color indexed="8"/>
        <rFont val="Calibri"/>
        <family val="2"/>
      </rPr>
      <t xml:space="preserve">  SE TOMARA EN CUENTA DIAS FESTIVOS Y/O FINES DE SEMANA.</t>
    </r>
  </si>
  <si>
    <r>
      <rPr>
        <b/>
        <sz val="12"/>
        <color indexed="30"/>
        <rFont val="Calibri"/>
        <family val="2"/>
      </rPr>
      <t>PAGO DE CONTADO $:</t>
    </r>
    <r>
      <rPr>
        <b/>
        <sz val="12"/>
        <color indexed="8"/>
        <rFont val="Calibri"/>
        <family val="2"/>
      </rPr>
      <t xml:space="preserve"> EL PAGO SE DEBE REALIZAR Y/O ENTREGAR  AL MOMENTO DE RECIBIR LA MERCANCIA ( VER COLUMNA INCLUIDA EN LISTA " CONDICION ESPECIAL" )</t>
    </r>
  </si>
  <si>
    <r>
      <rPr>
        <b/>
        <sz val="12"/>
        <color indexed="30"/>
        <rFont val="Calibri"/>
        <family val="2"/>
      </rPr>
      <t>CREDITO PAGO SOLO EN $:</t>
    </r>
    <r>
      <rPr>
        <b/>
        <sz val="12"/>
        <color indexed="8"/>
        <rFont val="Calibri"/>
        <family val="2"/>
      </rPr>
      <t xml:space="preserve"> EL PAGO SE DEBE REALIZAR SOLO EN MONEDA EXTRANJERA. ( VER COLUMNA INCLUIDA EN LISTA " CONDICION ESPECIAL" )</t>
    </r>
  </si>
  <si>
    <t xml:space="preserve"> NOTA: EL PEDIDO, SERÁ FACTURADO A LA TASA DEL DIA ( PAGINA OFICIAL BCV ).</t>
  </si>
  <si>
    <r>
      <rPr>
        <b/>
        <sz val="12"/>
        <color indexed="8"/>
        <rFont val="Calibri"/>
        <family val="2"/>
      </rPr>
      <t xml:space="preserve">                                                   </t>
    </r>
    <r>
      <rPr>
        <b/>
        <u/>
        <sz val="12"/>
        <color indexed="8"/>
        <rFont val="Calibri"/>
        <family val="2"/>
      </rPr>
      <t xml:space="preserve"> NOTA:</t>
    </r>
    <r>
      <rPr>
        <b/>
        <sz val="12"/>
        <color indexed="8"/>
        <rFont val="Calibri"/>
        <family val="2"/>
      </rPr>
      <t xml:space="preserve"> REVISAR FECHA DE VENCIMIENTO DE LOS PRODUCTOS NO SE ACEPTAN DEVOLUCIONES. </t>
    </r>
  </si>
  <si>
    <t>DESCRIPCIÓN</t>
  </si>
  <si>
    <t>PRINCIPIO ACTIVO</t>
  </si>
  <si>
    <t>REGISTRO SANITARIO</t>
  </si>
  <si>
    <t>LABORATORIO</t>
  </si>
  <si>
    <t>F. VENCIMIENTO</t>
  </si>
  <si>
    <t xml:space="preserve">UNIDAD </t>
  </si>
  <si>
    <t>PRECIO UNITARIO $</t>
  </si>
  <si>
    <t>PRECIO POR PRESENTACION $</t>
  </si>
  <si>
    <t xml:space="preserve">PEDIDO </t>
  </si>
  <si>
    <t>MONTO $</t>
  </si>
  <si>
    <t>ACETAMINOFEN 500MG C X 300 TAB (30 BLISTER X 10 TAB)</t>
  </si>
  <si>
    <t>ACETAMINOFEN</t>
  </si>
  <si>
    <t>PERMISO DE IMP</t>
  </si>
  <si>
    <t xml:space="preserve"> LAPROFF</t>
  </si>
  <si>
    <t>CAJA</t>
  </si>
  <si>
    <t>DELTA</t>
  </si>
  <si>
    <t>CEFTRIAXONA</t>
  </si>
  <si>
    <t>NORSTRAY &amp; NUART</t>
  </si>
  <si>
    <t>ENOXAPARINA SODICA 60MG/0,6 ML C X 2 JERINGAS PRELLENADAS</t>
  </si>
  <si>
    <t>ENOXAPARINA</t>
  </si>
  <si>
    <t>ENOXAPARINA SODICA 80MG/0,6 ML C X 2 JERINGAS PRELLENADAS</t>
  </si>
  <si>
    <t>ESPIRONOLACTONA</t>
  </si>
  <si>
    <t>LAPROFF</t>
  </si>
  <si>
    <t>ESPIRONOLACTONA 25MG C X 300 TAB (30 BLISTER X 10 TAB)</t>
  </si>
  <si>
    <t>HIDROCLOROTIAZIDA 25MG C X 400 TAB (40 BLISTER X 10 )</t>
  </si>
  <si>
    <t>HIDROCLOROTIAZIDA</t>
  </si>
  <si>
    <t>IBUPROFENO 400MG C X 300 TAB (30 BLISTER X 10 TAB)</t>
  </si>
  <si>
    <t>IBUPROFENO</t>
  </si>
  <si>
    <t>PISA</t>
  </si>
  <si>
    <t>AMP</t>
  </si>
  <si>
    <t>PIPERACILINA</t>
  </si>
  <si>
    <t>NORSTRAY</t>
  </si>
  <si>
    <t xml:space="preserve">CLORURO DE SODIO </t>
  </si>
  <si>
    <t>TOTAL</t>
  </si>
  <si>
    <t>DHARMA</t>
  </si>
  <si>
    <t>LATA</t>
  </si>
  <si>
    <t>(ACIDO FOLICO - OMEGA 3 - HIERRO)</t>
  </si>
  <si>
    <t>(OMEGA 3,6,9 VITAMINAS - MINERALES)</t>
  </si>
  <si>
    <t>JALEA REAL - JENGIBRE - GUARANA</t>
  </si>
  <si>
    <t>LINAZA - SPIRULINA -  TE VERDE</t>
  </si>
  <si>
    <t>HIERRO - MORINGA - VITAMINA C</t>
  </si>
  <si>
    <t>CALCIO - COLAGENO - VITAMINA D3</t>
  </si>
  <si>
    <t>TE VERDE - FIBRAS NATURALES</t>
  </si>
  <si>
    <t xml:space="preserve">DEXAMETASONA </t>
  </si>
  <si>
    <t xml:space="preserve">VARIOS </t>
  </si>
  <si>
    <t xml:space="preserve">CAJA </t>
  </si>
  <si>
    <t>VECEVIT + ZINC</t>
  </si>
  <si>
    <t>BKMPHARMA</t>
  </si>
  <si>
    <t>BLUVID FORTE (VITAMINAS, MINERALES, OLGOELEMENTOS)</t>
  </si>
  <si>
    <t>LINEZOLID</t>
  </si>
  <si>
    <t>CORPAUL.</t>
  </si>
  <si>
    <t>IBUPROFENO 800MG C X 300 TAB (30 BLISTER X 10 TAB)</t>
  </si>
  <si>
    <t>INSULINA</t>
  </si>
  <si>
    <t xml:space="preserve">DEXAMETASONA 8MG AMP ( CAJA X 100 AMP) </t>
  </si>
  <si>
    <t>CIPROFLOXACINO</t>
  </si>
  <si>
    <t>CEFAZOLINA</t>
  </si>
  <si>
    <t>31/11/2023</t>
  </si>
  <si>
    <r>
      <rPr>
        <b/>
        <sz val="12"/>
        <color indexed="30"/>
        <rFont val="Calibri"/>
        <family val="2"/>
      </rPr>
      <t>AL MOMENTO DEL CALCULA LA TASA BCV :</t>
    </r>
    <r>
      <rPr>
        <b/>
        <sz val="12"/>
        <color indexed="8"/>
        <rFont val="Calibri"/>
        <family val="2"/>
      </rPr>
      <t xml:space="preserve"> SE TOMARA EN CUENTA LOS LOS DOS DECIMALES, ENTENDIENDOSE QUE EL SEGUNDO PODRA SER REDODEADO SI EL TERCER DECIMAL ES IGUAL O MAYOR A 5, DE LO CONTRARIO</t>
    </r>
  </si>
  <si>
    <t xml:space="preserve">                                                                                   SE TOMA TAL CUAL ESTE, EJEMPLO TASA 4,275 PARA EL CALCULO SE TOMARA EN CUENTA 4,28 EN EL CASO QUE SEA 4,273 PARA EL CALCULO SE TOMARA EN CUENTA 4,27.</t>
  </si>
  <si>
    <t xml:space="preserve">CEFTRIAXONA 1 G CAJA X 50 AMP </t>
  </si>
  <si>
    <t xml:space="preserve">FORTISURE CAL+D  X 400 GR </t>
  </si>
  <si>
    <t xml:space="preserve">FORTISURE CEBRIN X 400 GR </t>
  </si>
  <si>
    <t xml:space="preserve">FORTISURE FERROTIC X 400 GR </t>
  </si>
  <si>
    <t xml:space="preserve">FORTISURE FIBER X 400 GR </t>
  </si>
  <si>
    <t xml:space="preserve">FORTISURE MAMÁ X 400 GR </t>
  </si>
  <si>
    <t xml:space="preserve">FORTISURE PLUS  X 400 GR </t>
  </si>
  <si>
    <t xml:space="preserve">FORTISURE SLIM X 400 GR </t>
  </si>
  <si>
    <t xml:space="preserve">PIPERACILINA + TAZOBACTAM  4,5G  CAJA X 25 AMP </t>
  </si>
  <si>
    <t>VECEVIT + ZINC 500MG CAJA X 100 TAB  NARANJA ( 10 BLISTER X 10 TAB)</t>
  </si>
  <si>
    <t>VECEVIT + ZINC 500MG CAJA X 100 TAB  MANDARINA   ( 10 BLISTER X 10 TAB)</t>
  </si>
  <si>
    <t>OMEPRAZOL 40 MG CAJA X 10 AMP</t>
  </si>
  <si>
    <t>OMEPRAZOL</t>
  </si>
  <si>
    <t xml:space="preserve">Direccion: AV. PPAL PUEBLO NUEVO LOCA NRO Z-661 PLANTA BAJA SECTOR PUEBLO NUEVO SAN CRISTOBAL EDO, TACHIRA </t>
  </si>
  <si>
    <t xml:space="preserve">Nuestros números de Contacto: 0424-7052221 </t>
  </si>
  <si>
    <t>COLCHICINA</t>
  </si>
  <si>
    <t>ANGLOFAR</t>
  </si>
  <si>
    <t xml:space="preserve">AMPICILINA </t>
  </si>
  <si>
    <t>AMPIDELT</t>
  </si>
  <si>
    <t xml:space="preserve">CARBAMAZEPINA </t>
  </si>
  <si>
    <t>VICAR</t>
  </si>
  <si>
    <t>BCN MEDICAL</t>
  </si>
  <si>
    <t xml:space="preserve">DELTA </t>
  </si>
  <si>
    <t xml:space="preserve">CONDICION </t>
  </si>
  <si>
    <t xml:space="preserve">PISA </t>
  </si>
  <si>
    <t xml:space="preserve">FRASCO </t>
  </si>
  <si>
    <t>DIPIRONA AMC G</t>
  </si>
  <si>
    <t>PROCAPS</t>
  </si>
  <si>
    <t xml:space="preserve">OPTIQUA SOL OFT ALMICA 2% /0,5% X 5 ML </t>
  </si>
  <si>
    <t>DORZALAMINA + TIMOLOL</t>
  </si>
  <si>
    <t xml:space="preserve">BIOESTERIL </t>
  </si>
  <si>
    <t xml:space="preserve">FENITOINA SODICA </t>
  </si>
  <si>
    <t>31/12//2023</t>
  </si>
  <si>
    <t>30/01//2024</t>
  </si>
  <si>
    <r>
      <t xml:space="preserve">AMPICILINA + SULBACTAM 1G+0,5G INY CJA X 10 AMP </t>
    </r>
    <r>
      <rPr>
        <b/>
        <sz val="16"/>
        <color rgb="FFFF0000"/>
        <rFont val="Calibri"/>
        <family val="2"/>
        <scheme val="minor"/>
      </rPr>
      <t>NUEVO</t>
    </r>
  </si>
  <si>
    <r>
      <t xml:space="preserve">BLUVID FORTE (VITAMINAS, MINERALES, OLGOELEMENTOS) CAJA X 30 CAP </t>
    </r>
    <r>
      <rPr>
        <b/>
        <sz val="16"/>
        <color rgb="FFFF0000"/>
        <rFont val="Calibri"/>
        <family val="2"/>
        <scheme val="minor"/>
      </rPr>
      <t>NUEVO</t>
    </r>
  </si>
  <si>
    <r>
      <t xml:space="preserve">CARBAMAZEPINA 200 MG CAJA X 300 TAB </t>
    </r>
    <r>
      <rPr>
        <b/>
        <sz val="16"/>
        <color rgb="FFFF0000"/>
        <rFont val="Calibri"/>
        <family val="2"/>
        <scheme val="minor"/>
      </rPr>
      <t>NUEVO</t>
    </r>
  </si>
  <si>
    <r>
      <t xml:space="preserve">CEFAZOLINA 1GR CAJA X 70 AMP </t>
    </r>
    <r>
      <rPr>
        <sz val="16"/>
        <color rgb="FFFF0000"/>
        <rFont val="Calibri"/>
        <family val="2"/>
        <scheme val="minor"/>
      </rPr>
      <t>(NUEVO)</t>
    </r>
  </si>
  <si>
    <r>
      <t xml:space="preserve">CIPROFLOXACINA 500MG CX10TAB </t>
    </r>
    <r>
      <rPr>
        <sz val="16"/>
        <color rgb="FFFF0000"/>
        <rFont val="Calibri"/>
        <family val="2"/>
        <scheme val="minor"/>
      </rPr>
      <t>(NUEVO)</t>
    </r>
  </si>
  <si>
    <r>
      <t xml:space="preserve">COLCHICINA 0,5 MG CAJA X 300 TAB </t>
    </r>
    <r>
      <rPr>
        <b/>
        <sz val="16"/>
        <color rgb="FFFF0000"/>
        <rFont val="Calibri"/>
        <family val="2"/>
        <scheme val="minor"/>
      </rPr>
      <t>NUEVO</t>
    </r>
  </si>
  <si>
    <r>
      <t xml:space="preserve">DIPIRONA 1G/2ML C X 100 AMP </t>
    </r>
    <r>
      <rPr>
        <b/>
        <sz val="16"/>
        <color rgb="FFFF0000"/>
        <rFont val="Calibri"/>
        <family val="2"/>
        <scheme val="minor"/>
      </rPr>
      <t>NUEVO</t>
    </r>
  </si>
  <si>
    <r>
      <t>FENATEN 250MG/5ML CAJA X 1 AMP</t>
    </r>
    <r>
      <rPr>
        <b/>
        <sz val="16"/>
        <color rgb="FFFF0000"/>
        <rFont val="Calibri"/>
        <family val="2"/>
        <scheme val="minor"/>
      </rPr>
      <t xml:space="preserve"> NUEVO</t>
    </r>
  </si>
  <si>
    <r>
      <t>INSULINA 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</t>
    </r>
    <r>
      <rPr>
        <sz val="16"/>
        <rFont val="Calibri"/>
        <family val="2"/>
        <scheme val="minor"/>
      </rPr>
      <t xml:space="preserve">X AMP </t>
    </r>
  </si>
  <si>
    <r>
      <t xml:space="preserve">LINEZOLID INFUSION 600MG / 300ML UND </t>
    </r>
    <r>
      <rPr>
        <sz val="16"/>
        <color rgb="FFFF0000"/>
        <rFont val="Calibri"/>
        <family val="2"/>
        <scheme val="minor"/>
      </rPr>
      <t xml:space="preserve"> </t>
    </r>
  </si>
  <si>
    <r>
      <t xml:space="preserve">OMEPRAZOL 20 MG CAJA X 250 TAB </t>
    </r>
    <r>
      <rPr>
        <b/>
        <sz val="16"/>
        <color rgb="FFFF0000"/>
        <rFont val="Calibri"/>
        <family val="2"/>
        <scheme val="minor"/>
      </rPr>
      <t>NUEVO</t>
    </r>
  </si>
  <si>
    <r>
      <t>VECEVIT + ZINC 500MG CAJA X 100 TAB  CEREZA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rFont val="Calibri"/>
        <family val="2"/>
        <scheme val="minor"/>
      </rPr>
      <t xml:space="preserve"> ( 10 BLISTER X 10 TAB)</t>
    </r>
  </si>
  <si>
    <r>
      <t xml:space="preserve">SOLUCION CLORURO DE SODIO 0,9% X 100 ML CAJA X 50 UNIDADES  </t>
    </r>
    <r>
      <rPr>
        <b/>
        <sz val="16"/>
        <color rgb="FFFF0000"/>
        <rFont val="Calibri"/>
        <family val="2"/>
      </rPr>
      <t>NUEVO</t>
    </r>
  </si>
  <si>
    <r>
      <t xml:space="preserve">SOLUCION CLORURO DE SODIO 0,9% X 500 ML CAJA X 24 UNIDADES  </t>
    </r>
    <r>
      <rPr>
        <b/>
        <sz val="16"/>
        <color rgb="FFFF0000"/>
        <rFont val="Calibri"/>
        <family val="2"/>
      </rPr>
      <t>NUEVO</t>
    </r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</si>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</sst>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_ &quot;Bs. l&quot;\ * #,##0.00_ ;_ &quot;Bs. l&quot;\ * \-#,##0.00_ ;_ &quot;Bs. l&quot;\ * &quot;-&quot;??_ ;_ @_ "/>
    <numFmt numFmtId="167" formatCode="[$$-540A]#,##0.00"/>
    <numFmt numFmtId="168" formatCode="_-* #,##0\ _€_-;\-* #,##0\ _€_-;_-* &quot;-&quot;??\ _€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2"/>
      <color indexed="30"/>
      <name val="Calibri"/>
      <family val="2"/>
    </font>
    <font>
      <b/>
      <u/>
      <sz val="12"/>
      <color indexed="8"/>
      <name val="Calibri"/>
      <family val="2"/>
    </font>
    <font>
      <b/>
      <sz val="24"/>
      <color indexed="36"/>
      <name val="Times New Roman"/>
      <family val="1"/>
    </font>
    <font>
      <sz val="24"/>
      <color indexed="8"/>
      <name val="Times New Roman"/>
      <family val="1"/>
    </font>
    <font>
      <sz val="24"/>
      <color indexed="57"/>
      <name val="Times New Roman"/>
      <family val="1"/>
    </font>
    <font>
      <b/>
      <sz val="24"/>
      <color indexed="57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Times New Roman"/>
      <family val="1"/>
    </font>
    <font>
      <sz val="24"/>
      <color theme="1"/>
      <name val="Times New Roman"/>
      <family val="1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202124"/>
      <name val="Arial"/>
      <family val="2"/>
    </font>
    <font>
      <sz val="16"/>
      <color indexed="8"/>
      <name val="Calibri"/>
      <family val="2"/>
    </font>
    <font>
      <b/>
      <sz val="16"/>
      <color rgb="FFFF0000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" fontId="10" fillId="2" borderId="0" xfId="0" applyNumberFormat="1" applyFont="1" applyFill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167" fontId="11" fillId="0" borderId="0" xfId="4" applyNumberFormat="1" applyFont="1" applyFill="1" applyBorder="1" applyAlignment="1">
      <alignment horizontal="center" vertical="center" wrapText="1"/>
    </xf>
    <xf numFmtId="168" fontId="11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165" fontId="12" fillId="2" borderId="0" xfId="4" applyFont="1" applyFill="1" applyBorder="1" applyAlignment="1">
      <alignment vertical="center" wrapText="1"/>
    </xf>
    <xf numFmtId="4" fontId="10" fillId="0" borderId="0" xfId="0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top" wrapText="1"/>
    </xf>
    <xf numFmtId="0" fontId="10" fillId="2" borderId="7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10" fontId="10" fillId="0" borderId="0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8" fontId="10" fillId="2" borderId="0" xfId="4" applyNumberFormat="1" applyFont="1" applyFill="1" applyBorder="1" applyAlignment="1">
      <alignment horizontal="center" vertical="center" wrapText="1"/>
    </xf>
    <xf numFmtId="165" fontId="10" fillId="2" borderId="0" xfId="4" applyFont="1" applyFill="1" applyBorder="1" applyAlignment="1">
      <alignment horizontal="center" vertical="center" wrapText="1"/>
    </xf>
    <xf numFmtId="0" fontId="0" fillId="0" borderId="0" xfId="0" applyBorder="1"/>
    <xf numFmtId="167" fontId="10" fillId="0" borderId="0" xfId="4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wrapText="1"/>
    </xf>
    <xf numFmtId="49" fontId="18" fillId="0" borderId="5" xfId="0" applyNumberFormat="1" applyFont="1" applyFill="1" applyBorder="1" applyAlignment="1">
      <alignment horizontal="left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center" vertical="center" wrapText="1"/>
    </xf>
    <xf numFmtId="167" fontId="19" fillId="0" borderId="1" xfId="4" applyNumberFormat="1" applyFont="1" applyFill="1" applyBorder="1" applyAlignment="1">
      <alignment horizontal="center" vertical="center" wrapText="1"/>
    </xf>
    <xf numFmtId="164" fontId="19" fillId="0" borderId="1" xfId="4" applyNumberFormat="1" applyFont="1" applyFill="1" applyBorder="1" applyAlignment="1">
      <alignment horizontal="center" vertical="center" wrapText="1"/>
    </xf>
    <xf numFmtId="0" fontId="18" fillId="0" borderId="0" xfId="0" applyFont="1" applyFill="1"/>
    <xf numFmtId="14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 wrapText="1"/>
    </xf>
    <xf numFmtId="49" fontId="18" fillId="0" borderId="0" xfId="0" applyNumberFormat="1" applyFont="1" applyFill="1" applyAlignment="1">
      <alignment vertical="center" wrapText="1"/>
    </xf>
    <xf numFmtId="49" fontId="18" fillId="2" borderId="5" xfId="0" applyNumberFormat="1" applyFont="1" applyFill="1" applyBorder="1" applyAlignment="1">
      <alignment horizontal="left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/>
    </xf>
    <xf numFmtId="49" fontId="20" fillId="2" borderId="5" xfId="0" applyNumberFormat="1" applyFont="1" applyFill="1" applyBorder="1" applyAlignment="1">
      <alignment horizontal="center" vertical="center" wrapText="1"/>
    </xf>
    <xf numFmtId="49" fontId="18" fillId="2" borderId="0" xfId="0" applyNumberFormat="1" applyFont="1" applyFill="1" applyBorder="1" applyAlignment="1">
      <alignment vertical="center" wrapText="1"/>
    </xf>
    <xf numFmtId="14" fontId="19" fillId="2" borderId="0" xfId="0" applyNumberFormat="1" applyFont="1" applyFill="1" applyBorder="1" applyAlignment="1">
      <alignment horizontal="center" vertical="center"/>
    </xf>
    <xf numFmtId="0" fontId="18" fillId="0" borderId="0" xfId="0" applyFont="1"/>
    <xf numFmtId="4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23" fillId="0" borderId="5" xfId="0" applyFont="1" applyBorder="1" applyAlignment="1">
      <alignment horizontal="center" vertical="center"/>
    </xf>
    <xf numFmtId="4" fontId="18" fillId="2" borderId="0" xfId="0" applyNumberFormat="1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8" fontId="18" fillId="0" borderId="1" xfId="4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left" wrapText="1"/>
    </xf>
    <xf numFmtId="14" fontId="18" fillId="0" borderId="1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left"/>
    </xf>
    <xf numFmtId="168" fontId="18" fillId="2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167" fontId="26" fillId="3" borderId="1" xfId="4" applyNumberFormat="1" applyFont="1" applyFill="1" applyBorder="1" applyAlignment="1">
      <alignment horizontal="center" vertical="center" wrapText="1"/>
    </xf>
    <xf numFmtId="168" fontId="26" fillId="3" borderId="1" xfId="0" applyNumberFormat="1" applyFont="1" applyFill="1" applyBorder="1" applyAlignment="1">
      <alignment horizontal="center" vertical="center" wrapText="1"/>
    </xf>
    <xf numFmtId="14" fontId="27" fillId="0" borderId="0" xfId="4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 vertical="top" wrapText="1"/>
    </xf>
    <xf numFmtId="49" fontId="13" fillId="4" borderId="0" xfId="0" applyNumberFormat="1" applyFont="1" applyFill="1" applyBorder="1" applyAlignment="1">
      <alignment horizontal="center" vertical="center" wrapText="1"/>
    </xf>
    <xf numFmtId="49" fontId="13" fillId="4" borderId="8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</cellXfs>
  <cellStyles count="15">
    <cellStyle name="          _x000d__x000a_386grabber=VGA.3GR_x000d__x000a_" xfId="2"/>
    <cellStyle name="          _x000d__x000a_386grabber=VGA.3GR_x000d__x000a_ 2" xfId="3"/>
    <cellStyle name="Millares 2" xfId="4"/>
    <cellStyle name="Millares 2 17" xfId="5"/>
    <cellStyle name="Millares 2 17 2" xfId="6"/>
    <cellStyle name="Millares 4" xfId="7"/>
    <cellStyle name="Millares 6" xfId="8"/>
    <cellStyle name="Moneda 2" xfId="9"/>
    <cellStyle name="Normal" xfId="0" builtinId="0"/>
    <cellStyle name="Normal 2" xfId="10"/>
    <cellStyle name="Normal 3" xfId="11"/>
    <cellStyle name="Normal 4" xfId="12"/>
    <cellStyle name="Porcentaje" xfId="1" builtinId="5"/>
    <cellStyle name="Porcentaje 2" xfId="13"/>
    <cellStyle name="Porcentaje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1047599</xdr:colOff>
      <xdr:row>0</xdr:row>
      <xdr:rowOff>73327</xdr:rowOff>
    </xdr:from>
    <xdr:to>
      <xdr:col>10</xdr:col>
      <xdr:colOff>346963</xdr:colOff>
      <xdr:row>6</xdr:row>
      <xdr:rowOff>47623</xdr:rowOff>
    </xdr:to>
    <xdr:pic>
      <xdr:nvPicPr>
        <xdr:cNvPr id="2" name="1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75" t="28234" r="11480" b="32833"/>
        <a:stretch/>
      </xdr:blipFill>
      <xdr:spPr bwMode="auto">
        <a:xfrm>
          <a:off x="14160349" y="73327"/>
          <a:ext cx="3728489" cy="1657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58"/>
  <sheetViews>
    <sheetView showGridLines="0" tabSelected="1" view="pageBreakPreview" topLeftCell="A48" zoomScale="60" zoomScaleNormal="60" workbookViewId="0">
      <selection activeCell="A55" sqref="A55"/>
    </sheetView>
  </sheetViews>
  <sheetFormatPr baseColWidth="10" defaultRowHeight="15" x14ac:dyDescent="0.25"/>
  <cols>
    <col min="1" max="1" width="77.85546875" customWidth="1"/>
    <col min="2" max="2" width="41" bestFit="1" customWidth="1"/>
    <col min="3" max="3" width="24.7109375" bestFit="1" customWidth="1"/>
    <col min="4" max="4" width="22.140625" bestFit="1" customWidth="1"/>
    <col min="5" max="5" width="19.5703125" bestFit="1" customWidth="1"/>
    <col min="6" max="6" width="11.42578125" bestFit="1" customWidth="1"/>
    <col min="7" max="7" width="16.85546875" style="1" customWidth="1"/>
    <col min="8" max="8" width="17.7109375" bestFit="1" customWidth="1"/>
    <col min="9" max="9" width="20.5703125" bestFit="1" customWidth="1"/>
    <col min="11" max="11" width="13.85546875" customWidth="1"/>
    <col min="12" max="12" width="11.42578125" customWidth="1"/>
  </cols>
  <sheetData>
    <row r="1" spans="1:212" x14ac:dyDescent="0.25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</row>
    <row r="2" spans="1:212" ht="30.75" customHeight="1" x14ac:dyDescent="0.25">
      <c r="A2" s="85" t="s">
        <v>0</v>
      </c>
      <c r="B2" s="85"/>
      <c r="C2" s="85"/>
      <c r="D2" s="35"/>
      <c r="E2" s="35"/>
      <c r="F2" s="23"/>
      <c r="G2" s="23"/>
      <c r="H2" s="23"/>
      <c r="I2" s="23"/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</row>
    <row r="3" spans="1:212" ht="26.25" x14ac:dyDescent="0.25">
      <c r="A3" s="85"/>
      <c r="B3" s="85"/>
      <c r="C3" s="85"/>
      <c r="D3" s="23"/>
      <c r="E3" s="1"/>
      <c r="F3" s="83">
        <v>44949</v>
      </c>
      <c r="G3" s="83"/>
      <c r="H3" s="8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</row>
    <row r="4" spans="1:212" ht="27" customHeight="1" x14ac:dyDescent="0.25">
      <c r="A4" s="85"/>
      <c r="B4" s="85"/>
      <c r="C4" s="85"/>
      <c r="D4" s="23"/>
      <c r="E4" s="23"/>
      <c r="F4" s="23"/>
      <c r="G4" s="23"/>
      <c r="H4" s="23"/>
      <c r="I4" s="23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</row>
    <row r="5" spans="1:212" ht="15.75" x14ac:dyDescent="0.25">
      <c r="A5" s="84" t="s">
        <v>83</v>
      </c>
      <c r="B5" s="84"/>
      <c r="C5" s="84"/>
      <c r="D5" s="84"/>
      <c r="E5" s="84"/>
      <c r="F5" s="84"/>
      <c r="G5" s="44"/>
      <c r="H5" s="7"/>
      <c r="I5" s="7"/>
      <c r="J5" s="30"/>
      <c r="K5" s="31"/>
      <c r="L5" s="2"/>
      <c r="M5" s="6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</row>
    <row r="6" spans="1:212" ht="15.75" x14ac:dyDescent="0.25">
      <c r="A6" s="88" t="s">
        <v>84</v>
      </c>
      <c r="B6" s="89"/>
      <c r="C6" s="89"/>
      <c r="D6" s="89"/>
      <c r="E6" s="26"/>
      <c r="F6" s="21"/>
      <c r="G6" s="4"/>
      <c r="H6" s="3"/>
      <c r="I6" s="33"/>
      <c r="J6" s="22"/>
      <c r="K6" s="2"/>
      <c r="L6" s="2"/>
      <c r="M6" s="6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</row>
    <row r="7" spans="1:212" ht="15.75" x14ac:dyDescent="0.25">
      <c r="A7" s="24" t="s">
        <v>1</v>
      </c>
      <c r="B7" s="25"/>
      <c r="C7" s="25"/>
      <c r="D7" s="25"/>
      <c r="E7" s="25"/>
      <c r="F7" s="8"/>
      <c r="G7" s="34"/>
      <c r="L7" s="32"/>
      <c r="M7" s="6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</row>
    <row r="8" spans="1:212" s="1" customFormat="1" ht="15.75" x14ac:dyDescent="0.25">
      <c r="A8" s="24" t="s">
        <v>5</v>
      </c>
      <c r="B8" s="25"/>
      <c r="C8" s="25"/>
      <c r="D8" s="25"/>
      <c r="E8" s="25"/>
      <c r="F8" s="36"/>
      <c r="G8" s="34"/>
      <c r="L8" s="32"/>
      <c r="M8" s="6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</row>
    <row r="9" spans="1:212" ht="15.75" x14ac:dyDescent="0.25">
      <c r="A9" s="11" t="s">
        <v>2</v>
      </c>
      <c r="B9" s="10"/>
      <c r="C9" s="10"/>
      <c r="D9" s="10"/>
      <c r="E9" s="13"/>
      <c r="F9" s="42"/>
      <c r="G9" s="34"/>
      <c r="H9" s="34"/>
      <c r="I9" s="33"/>
      <c r="J9" s="22"/>
      <c r="K9" s="2"/>
      <c r="L9" s="2"/>
      <c r="M9" s="6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</row>
    <row r="10" spans="1:212" ht="31.5" x14ac:dyDescent="0.25">
      <c r="A10" s="12" t="s">
        <v>3</v>
      </c>
      <c r="B10" s="29"/>
      <c r="C10" s="29"/>
      <c r="D10" s="10" t="s">
        <v>4</v>
      </c>
      <c r="E10" s="97"/>
      <c r="F10" s="98"/>
      <c r="G10" s="45"/>
      <c r="H10" s="43"/>
      <c r="I10" s="43"/>
      <c r="J10" s="22"/>
      <c r="K10" s="2"/>
      <c r="L10" s="2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</row>
    <row r="11" spans="1:212" ht="15.75" x14ac:dyDescent="0.25">
      <c r="A11" s="1"/>
      <c r="B11" s="1"/>
      <c r="C11" s="1"/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</row>
    <row r="12" spans="1:212" ht="15.75" x14ac:dyDescent="0.25">
      <c r="A12" s="90" t="s">
        <v>6</v>
      </c>
      <c r="B12" s="90"/>
      <c r="C12" s="90"/>
      <c r="D12" s="90"/>
      <c r="E12" s="90"/>
      <c r="F12" s="90"/>
      <c r="G12" s="90"/>
      <c r="H12" s="90"/>
      <c r="I12" s="9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</row>
    <row r="13" spans="1:212" ht="15.75" x14ac:dyDescent="0.25">
      <c r="A13" s="17" t="s">
        <v>7</v>
      </c>
      <c r="B13" s="28"/>
      <c r="C13" s="28"/>
      <c r="D13" s="28"/>
      <c r="E13" s="17"/>
      <c r="F13" s="28"/>
      <c r="G13" s="28"/>
      <c r="H13" s="17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</row>
    <row r="14" spans="1:212" ht="15.75" x14ac:dyDescent="0.25">
      <c r="A14" s="90" t="s">
        <v>8</v>
      </c>
      <c r="B14" s="90"/>
      <c r="C14" s="90"/>
      <c r="D14" s="90"/>
      <c r="E14" s="90"/>
      <c r="F14" s="90"/>
      <c r="G14" s="90"/>
      <c r="H14" s="90"/>
      <c r="I14" s="9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</row>
    <row r="15" spans="1:212" ht="15.75" x14ac:dyDescent="0.25">
      <c r="A15" s="37" t="s">
        <v>68</v>
      </c>
      <c r="B15" s="38"/>
      <c r="C15" s="38"/>
      <c r="D15" s="38"/>
      <c r="E15" s="38"/>
      <c r="F15" s="38"/>
      <c r="G15" s="38"/>
      <c r="H15" s="38"/>
      <c r="I15" s="38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</row>
    <row r="16" spans="1:212" s="1" customFormat="1" ht="15.75" x14ac:dyDescent="0.25">
      <c r="A16" s="40" t="s">
        <v>69</v>
      </c>
      <c r="B16" s="41"/>
      <c r="C16" s="41"/>
      <c r="D16" s="41"/>
      <c r="E16" s="40"/>
      <c r="F16" s="41"/>
      <c r="G16" s="41"/>
      <c r="H16" s="40"/>
      <c r="I16" s="40"/>
      <c r="J16" s="39"/>
      <c r="K16" s="39"/>
    </row>
    <row r="17" spans="1:212" ht="15.75" x14ac:dyDescent="0.25">
      <c r="A17" s="1"/>
      <c r="B17" s="1"/>
      <c r="C17" s="1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</row>
    <row r="18" spans="1:212" ht="15.75" x14ac:dyDescent="0.25">
      <c r="A18" s="95" t="s">
        <v>9</v>
      </c>
      <c r="B18" s="95"/>
      <c r="C18" s="95"/>
      <c r="D18" s="95"/>
      <c r="E18" s="95"/>
      <c r="F18" s="95"/>
      <c r="G18" s="95"/>
      <c r="H18" s="95"/>
      <c r="I18" s="96"/>
      <c r="J18" s="95"/>
      <c r="K18" s="9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</row>
    <row r="19" spans="1:212" ht="15.75" x14ac:dyDescent="0.25">
      <c r="A19" s="9"/>
      <c r="B19" s="9"/>
      <c r="C19" s="9"/>
      <c r="D19" s="4"/>
      <c r="E19" s="4"/>
      <c r="F19" s="4"/>
      <c r="G19" s="4"/>
      <c r="H19" s="4"/>
      <c r="I19" s="15"/>
      <c r="J19" s="16"/>
      <c r="K19" s="1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</row>
    <row r="20" spans="1:212" ht="15.75" x14ac:dyDescent="0.25">
      <c r="A20" s="92" t="s">
        <v>10</v>
      </c>
      <c r="B20" s="93"/>
      <c r="C20" s="93"/>
      <c r="D20" s="93"/>
      <c r="E20" s="93"/>
      <c r="F20" s="93"/>
      <c r="G20" s="93"/>
      <c r="H20" s="93"/>
      <c r="I20" s="94"/>
      <c r="J20" s="16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</row>
    <row r="21" spans="1:212" ht="15.7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5"/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</row>
    <row r="22" spans="1:212" ht="56.25" x14ac:dyDescent="0.25">
      <c r="A22" s="80" t="s">
        <v>11</v>
      </c>
      <c r="B22" s="80" t="s">
        <v>12</v>
      </c>
      <c r="C22" s="80" t="s">
        <v>13</v>
      </c>
      <c r="D22" s="80" t="s">
        <v>14</v>
      </c>
      <c r="E22" s="80" t="s">
        <v>15</v>
      </c>
      <c r="F22" s="80" t="s">
        <v>16</v>
      </c>
      <c r="G22" s="80" t="s">
        <v>93</v>
      </c>
      <c r="H22" s="80" t="s">
        <v>17</v>
      </c>
      <c r="I22" s="81" t="s">
        <v>18</v>
      </c>
      <c r="J22" s="82" t="s">
        <v>19</v>
      </c>
      <c r="K22" s="80" t="s">
        <v>20</v>
      </c>
      <c r="L22" s="5"/>
      <c r="M22" s="2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</row>
    <row r="23" spans="1:212" s="52" customFormat="1" ht="60" customHeight="1" x14ac:dyDescent="0.35">
      <c r="A23" s="46" t="s">
        <v>21</v>
      </c>
      <c r="B23" s="47" t="s">
        <v>22</v>
      </c>
      <c r="C23" s="47" t="s">
        <v>23</v>
      </c>
      <c r="D23" s="47" t="s">
        <v>24</v>
      </c>
      <c r="E23" s="48">
        <v>45382</v>
      </c>
      <c r="F23" s="47" t="s">
        <v>25</v>
      </c>
      <c r="G23" s="49"/>
      <c r="H23" s="50">
        <v>0.22</v>
      </c>
      <c r="I23" s="50">
        <f>H23*30</f>
        <v>6.6</v>
      </c>
      <c r="J23" s="47"/>
      <c r="K23" s="51">
        <f>I23*J23</f>
        <v>0</v>
      </c>
      <c r="M23" s="53"/>
      <c r="N23" s="54"/>
    </row>
    <row r="24" spans="1:212" s="52" customFormat="1" ht="60" customHeight="1" x14ac:dyDescent="0.35">
      <c r="A24" s="46" t="s">
        <v>104</v>
      </c>
      <c r="B24" s="47" t="s">
        <v>87</v>
      </c>
      <c r="C24" s="47" t="s">
        <v>23</v>
      </c>
      <c r="D24" s="47" t="s">
        <v>88</v>
      </c>
      <c r="E24" s="48">
        <v>45565</v>
      </c>
      <c r="F24" s="47" t="s">
        <v>56</v>
      </c>
      <c r="G24" s="49"/>
      <c r="H24" s="50">
        <v>0.81</v>
      </c>
      <c r="I24" s="50">
        <v>8.1</v>
      </c>
      <c r="J24" s="47"/>
      <c r="K24" s="51">
        <f t="shared" ref="K24:K56" si="0">I24*J24</f>
        <v>0</v>
      </c>
      <c r="M24" s="53"/>
      <c r="N24" s="54"/>
    </row>
    <row r="25" spans="1:212" s="52" customFormat="1" ht="60" customHeight="1" x14ac:dyDescent="0.35">
      <c r="A25" s="46" t="s">
        <v>105</v>
      </c>
      <c r="B25" s="47" t="s">
        <v>59</v>
      </c>
      <c r="C25" s="47" t="s">
        <v>23</v>
      </c>
      <c r="D25" s="55" t="s">
        <v>58</v>
      </c>
      <c r="E25" s="48">
        <v>45138</v>
      </c>
      <c r="F25" s="47" t="s">
        <v>25</v>
      </c>
      <c r="G25" s="49"/>
      <c r="H25" s="50">
        <v>3.5</v>
      </c>
      <c r="I25" s="50">
        <f>+H25</f>
        <v>3.5</v>
      </c>
      <c r="J25" s="47"/>
      <c r="K25" s="51">
        <f t="shared" si="0"/>
        <v>0</v>
      </c>
      <c r="L25" s="56"/>
      <c r="M25" s="53"/>
      <c r="N25" s="54"/>
    </row>
    <row r="26" spans="1:212" s="52" customFormat="1" ht="60" customHeight="1" x14ac:dyDescent="0.35">
      <c r="A26" s="46" t="s">
        <v>106</v>
      </c>
      <c r="B26" s="47" t="s">
        <v>89</v>
      </c>
      <c r="C26" s="47" t="s">
        <v>23</v>
      </c>
      <c r="D26" s="47" t="s">
        <v>33</v>
      </c>
      <c r="E26" s="48">
        <v>45351</v>
      </c>
      <c r="F26" s="47" t="s">
        <v>56</v>
      </c>
      <c r="G26" s="49"/>
      <c r="H26" s="50">
        <v>1.5329999999999999</v>
      </c>
      <c r="I26" s="50">
        <f>+H26*30</f>
        <v>45.989999999999995</v>
      </c>
      <c r="J26" s="47"/>
      <c r="K26" s="51">
        <f t="shared" si="0"/>
        <v>0</v>
      </c>
      <c r="L26" s="56"/>
      <c r="M26" s="53"/>
      <c r="N26" s="54"/>
    </row>
    <row r="27" spans="1:212" s="52" customFormat="1" ht="60" customHeight="1" x14ac:dyDescent="0.35">
      <c r="A27" s="46" t="s">
        <v>107</v>
      </c>
      <c r="B27" s="47" t="s">
        <v>66</v>
      </c>
      <c r="C27" s="47" t="s">
        <v>23</v>
      </c>
      <c r="D27" s="47" t="s">
        <v>90</v>
      </c>
      <c r="E27" s="48" t="s">
        <v>67</v>
      </c>
      <c r="F27" s="47" t="s">
        <v>56</v>
      </c>
      <c r="G27" s="49"/>
      <c r="H27" s="50">
        <v>0.8014</v>
      </c>
      <c r="I27" s="50">
        <f>+H27*70</f>
        <v>56.097999999999999</v>
      </c>
      <c r="J27" s="47"/>
      <c r="K27" s="51">
        <f t="shared" si="0"/>
        <v>0</v>
      </c>
      <c r="L27" s="57"/>
      <c r="M27" s="53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</row>
    <row r="28" spans="1:212" s="52" customFormat="1" ht="60" customHeight="1" x14ac:dyDescent="0.35">
      <c r="A28" s="46" t="s">
        <v>70</v>
      </c>
      <c r="B28" s="47" t="s">
        <v>27</v>
      </c>
      <c r="C28" s="47" t="s">
        <v>23</v>
      </c>
      <c r="D28" s="47" t="s">
        <v>28</v>
      </c>
      <c r="E28" s="48">
        <v>45412</v>
      </c>
      <c r="F28" s="47" t="s">
        <v>25</v>
      </c>
      <c r="G28" s="49"/>
      <c r="H28" s="50">
        <v>0.63</v>
      </c>
      <c r="I28" s="50">
        <f>+H28*50</f>
        <v>31.5</v>
      </c>
      <c r="J28" s="47"/>
      <c r="K28" s="51">
        <f t="shared" si="0"/>
        <v>0</v>
      </c>
      <c r="L28" s="57"/>
      <c r="M28" s="53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</row>
    <row r="29" spans="1:212" s="65" customFormat="1" ht="60" customHeight="1" x14ac:dyDescent="0.35">
      <c r="A29" s="59" t="s">
        <v>108</v>
      </c>
      <c r="B29" s="60" t="s">
        <v>65</v>
      </c>
      <c r="C29" s="60" t="s">
        <v>23</v>
      </c>
      <c r="D29" s="60" t="s">
        <v>91</v>
      </c>
      <c r="E29" s="61">
        <v>45504</v>
      </c>
      <c r="F29" s="60" t="s">
        <v>25</v>
      </c>
      <c r="G29" s="62"/>
      <c r="H29" s="50">
        <v>1.1499999999999999</v>
      </c>
      <c r="I29" s="50">
        <f>+H29*1</f>
        <v>1.1499999999999999</v>
      </c>
      <c r="J29" s="60"/>
      <c r="K29" s="51">
        <f t="shared" si="0"/>
        <v>0</v>
      </c>
      <c r="L29" s="63"/>
      <c r="M29" s="64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</row>
    <row r="30" spans="1:212" s="65" customFormat="1" ht="60" customHeight="1" x14ac:dyDescent="0.35">
      <c r="A30" s="59" t="s">
        <v>109</v>
      </c>
      <c r="B30" s="60" t="s">
        <v>85</v>
      </c>
      <c r="C30" s="60" t="s">
        <v>23</v>
      </c>
      <c r="D30" s="60" t="s">
        <v>33</v>
      </c>
      <c r="E30" s="61">
        <v>45046</v>
      </c>
      <c r="F30" s="60" t="s">
        <v>56</v>
      </c>
      <c r="G30" s="62"/>
      <c r="H30" s="50">
        <v>0.45</v>
      </c>
      <c r="I30" s="50">
        <v>13.5</v>
      </c>
      <c r="J30" s="60"/>
      <c r="K30" s="51">
        <f t="shared" si="0"/>
        <v>0</v>
      </c>
      <c r="L30" s="63"/>
      <c r="M30" s="64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</row>
    <row r="31" spans="1:212" s="65" customFormat="1" ht="60" customHeight="1" x14ac:dyDescent="0.35">
      <c r="A31" s="59" t="s">
        <v>64</v>
      </c>
      <c r="B31" s="60" t="s">
        <v>54</v>
      </c>
      <c r="C31" s="60" t="s">
        <v>23</v>
      </c>
      <c r="D31" s="60" t="s">
        <v>55</v>
      </c>
      <c r="E31" s="61">
        <v>45321</v>
      </c>
      <c r="F31" s="60" t="s">
        <v>56</v>
      </c>
      <c r="G31" s="62"/>
      <c r="H31" s="50">
        <v>0.21</v>
      </c>
      <c r="I31" s="50">
        <f>H31*100</f>
        <v>21</v>
      </c>
      <c r="J31" s="60"/>
      <c r="K31" s="51">
        <f t="shared" si="0"/>
        <v>0</v>
      </c>
      <c r="L31" s="63"/>
      <c r="M31" s="64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</row>
    <row r="32" spans="1:212" s="65" customFormat="1" ht="60" customHeight="1" x14ac:dyDescent="0.35">
      <c r="A32" s="46" t="s">
        <v>110</v>
      </c>
      <c r="B32" s="60" t="s">
        <v>96</v>
      </c>
      <c r="C32" s="60" t="s">
        <v>23</v>
      </c>
      <c r="D32" s="60" t="s">
        <v>97</v>
      </c>
      <c r="E32" s="61">
        <v>45900</v>
      </c>
      <c r="F32" s="60" t="s">
        <v>25</v>
      </c>
      <c r="G32" s="62"/>
      <c r="H32" s="50">
        <v>0.19</v>
      </c>
      <c r="I32" s="50">
        <f>+H32*100</f>
        <v>19</v>
      </c>
      <c r="J32" s="60"/>
      <c r="K32" s="51">
        <f>+I32*J32</f>
        <v>0</v>
      </c>
      <c r="L32" s="63"/>
      <c r="M32" s="64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</row>
    <row r="33" spans="1:212" s="65" customFormat="1" ht="60" customHeight="1" x14ac:dyDescent="0.35">
      <c r="A33" s="59" t="s">
        <v>29</v>
      </c>
      <c r="B33" s="60" t="s">
        <v>30</v>
      </c>
      <c r="C33" s="60" t="s">
        <v>23</v>
      </c>
      <c r="D33" s="60" t="s">
        <v>26</v>
      </c>
      <c r="E33" s="61">
        <v>45107</v>
      </c>
      <c r="F33" s="60" t="s">
        <v>25</v>
      </c>
      <c r="G33" s="62"/>
      <c r="H33" s="50">
        <v>2.2749999999999999</v>
      </c>
      <c r="I33" s="50">
        <f>+H33*2</f>
        <v>4.55</v>
      </c>
      <c r="J33" s="60"/>
      <c r="K33" s="51">
        <f t="shared" si="0"/>
        <v>0</v>
      </c>
      <c r="L33" s="66"/>
      <c r="M33" s="64"/>
      <c r="N33" s="6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</row>
    <row r="34" spans="1:212" s="52" customFormat="1" ht="60" customHeight="1" x14ac:dyDescent="0.35">
      <c r="A34" s="46" t="s">
        <v>31</v>
      </c>
      <c r="B34" s="47" t="s">
        <v>30</v>
      </c>
      <c r="C34" s="47" t="s">
        <v>23</v>
      </c>
      <c r="D34" s="47" t="s">
        <v>26</v>
      </c>
      <c r="E34" s="48">
        <v>45046</v>
      </c>
      <c r="F34" s="47" t="s">
        <v>25</v>
      </c>
      <c r="G34" s="49"/>
      <c r="H34" s="50">
        <v>2.5499999999999998</v>
      </c>
      <c r="I34" s="50">
        <f>+H34*2</f>
        <v>5.0999999999999996</v>
      </c>
      <c r="J34" s="47"/>
      <c r="K34" s="51">
        <f t="shared" si="0"/>
        <v>0</v>
      </c>
      <c r="L34" s="66"/>
      <c r="M34" s="53"/>
      <c r="N34" s="66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</row>
    <row r="35" spans="1:212" s="65" customFormat="1" ht="60" customHeight="1" x14ac:dyDescent="0.35">
      <c r="A35" s="59" t="s">
        <v>34</v>
      </c>
      <c r="B35" s="60" t="s">
        <v>32</v>
      </c>
      <c r="C35" s="60" t="s">
        <v>23</v>
      </c>
      <c r="D35" s="60" t="s">
        <v>33</v>
      </c>
      <c r="E35" s="61">
        <v>45046</v>
      </c>
      <c r="F35" s="60" t="s">
        <v>25</v>
      </c>
      <c r="G35" s="62"/>
      <c r="H35" s="50">
        <v>0.58760000000000001</v>
      </c>
      <c r="I35" s="50">
        <f>+H35*30</f>
        <v>17.628</v>
      </c>
      <c r="J35" s="60"/>
      <c r="K35" s="51">
        <f t="shared" si="0"/>
        <v>0</v>
      </c>
      <c r="L35" s="66"/>
      <c r="M35" s="64"/>
      <c r="N35" s="66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</row>
    <row r="36" spans="1:212" s="65" customFormat="1" ht="60" customHeight="1" x14ac:dyDescent="0.35">
      <c r="A36" s="46" t="s">
        <v>111</v>
      </c>
      <c r="B36" s="69" t="s">
        <v>101</v>
      </c>
      <c r="C36" s="47" t="s">
        <v>23</v>
      </c>
      <c r="D36" s="47" t="s">
        <v>94</v>
      </c>
      <c r="E36" s="48">
        <v>45260</v>
      </c>
      <c r="F36" s="47" t="s">
        <v>40</v>
      </c>
      <c r="G36" s="49"/>
      <c r="H36" s="50">
        <v>0.56000000000000005</v>
      </c>
      <c r="I36" s="50">
        <f>+H36*1</f>
        <v>0.56000000000000005</v>
      </c>
      <c r="J36" s="60"/>
      <c r="K36" s="51">
        <f>+I36*J36</f>
        <v>0</v>
      </c>
      <c r="L36" s="66"/>
      <c r="M36" s="64"/>
      <c r="N36" s="66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</row>
    <row r="37" spans="1:212" s="52" customFormat="1" ht="60" customHeight="1" x14ac:dyDescent="0.35">
      <c r="A37" s="46" t="s">
        <v>71</v>
      </c>
      <c r="B37" s="47" t="s">
        <v>52</v>
      </c>
      <c r="C37" s="47" t="s">
        <v>23</v>
      </c>
      <c r="D37" s="47" t="s">
        <v>45</v>
      </c>
      <c r="E37" s="48" t="s">
        <v>103</v>
      </c>
      <c r="F37" s="47" t="s">
        <v>46</v>
      </c>
      <c r="G37" s="49"/>
      <c r="H37" s="50">
        <v>4.72</v>
      </c>
      <c r="I37" s="50">
        <f>+H37*1</f>
        <v>4.72</v>
      </c>
      <c r="J37" s="47"/>
      <c r="K37" s="51">
        <f t="shared" si="0"/>
        <v>0</v>
      </c>
      <c r="L37" s="66"/>
      <c r="M37" s="53"/>
      <c r="N37" s="66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</row>
    <row r="38" spans="1:212" s="52" customFormat="1" ht="60" customHeight="1" x14ac:dyDescent="0.35">
      <c r="A38" s="46" t="s">
        <v>72</v>
      </c>
      <c r="B38" s="47" t="s">
        <v>49</v>
      </c>
      <c r="C38" s="47" t="s">
        <v>23</v>
      </c>
      <c r="D38" s="47" t="s">
        <v>45</v>
      </c>
      <c r="E38" s="48">
        <v>45053</v>
      </c>
      <c r="F38" s="47" t="s">
        <v>46</v>
      </c>
      <c r="G38" s="49"/>
      <c r="H38" s="50">
        <v>4.72</v>
      </c>
      <c r="I38" s="50">
        <f t="shared" ref="I38:I43" si="1">+H38</f>
        <v>4.72</v>
      </c>
      <c r="J38" s="47"/>
      <c r="K38" s="51">
        <f t="shared" si="0"/>
        <v>0</v>
      </c>
      <c r="L38" s="66"/>
      <c r="M38" s="53"/>
      <c r="N38" s="66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</row>
    <row r="39" spans="1:212" s="52" customFormat="1" ht="60" customHeight="1" x14ac:dyDescent="0.35">
      <c r="A39" s="46" t="s">
        <v>73</v>
      </c>
      <c r="B39" s="47" t="s">
        <v>51</v>
      </c>
      <c r="C39" s="47" t="s">
        <v>23</v>
      </c>
      <c r="D39" s="47" t="s">
        <v>45</v>
      </c>
      <c r="E39" s="48">
        <v>45053</v>
      </c>
      <c r="F39" s="47" t="s">
        <v>46</v>
      </c>
      <c r="G39" s="49"/>
      <c r="H39" s="50">
        <v>4.72</v>
      </c>
      <c r="I39" s="50">
        <f t="shared" si="1"/>
        <v>4.72</v>
      </c>
      <c r="J39" s="47"/>
      <c r="K39" s="51">
        <f t="shared" si="0"/>
        <v>0</v>
      </c>
      <c r="L39" s="66"/>
      <c r="M39" s="53"/>
      <c r="N39" s="66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</row>
    <row r="40" spans="1:212" s="52" customFormat="1" ht="60" customHeight="1" x14ac:dyDescent="0.35">
      <c r="A40" s="46" t="s">
        <v>74</v>
      </c>
      <c r="B40" s="47" t="s">
        <v>50</v>
      </c>
      <c r="C40" s="47" t="s">
        <v>23</v>
      </c>
      <c r="D40" s="47" t="s">
        <v>45</v>
      </c>
      <c r="E40" s="48">
        <v>45053</v>
      </c>
      <c r="F40" s="47" t="s">
        <v>46</v>
      </c>
      <c r="G40" s="49"/>
      <c r="H40" s="50">
        <v>4.72</v>
      </c>
      <c r="I40" s="50">
        <f t="shared" si="1"/>
        <v>4.72</v>
      </c>
      <c r="J40" s="47"/>
      <c r="K40" s="51">
        <f t="shared" si="0"/>
        <v>0</v>
      </c>
      <c r="L40" s="66"/>
      <c r="M40" s="53"/>
      <c r="N40" s="66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</row>
    <row r="41" spans="1:212" s="52" customFormat="1" ht="60" customHeight="1" x14ac:dyDescent="0.35">
      <c r="A41" s="46" t="s">
        <v>75</v>
      </c>
      <c r="B41" s="47" t="s">
        <v>47</v>
      </c>
      <c r="C41" s="47" t="s">
        <v>23</v>
      </c>
      <c r="D41" s="47" t="s">
        <v>45</v>
      </c>
      <c r="E41" s="48">
        <v>45053</v>
      </c>
      <c r="F41" s="47" t="s">
        <v>46</v>
      </c>
      <c r="G41" s="49"/>
      <c r="H41" s="50">
        <v>4.72</v>
      </c>
      <c r="I41" s="50">
        <f t="shared" si="1"/>
        <v>4.72</v>
      </c>
      <c r="J41" s="47"/>
      <c r="K41" s="51">
        <f t="shared" si="0"/>
        <v>0</v>
      </c>
      <c r="L41" s="66"/>
      <c r="M41" s="53"/>
      <c r="N41" s="66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</row>
    <row r="42" spans="1:212" s="52" customFormat="1" ht="60" customHeight="1" x14ac:dyDescent="0.35">
      <c r="A42" s="46" t="s">
        <v>76</v>
      </c>
      <c r="B42" s="47" t="s">
        <v>48</v>
      </c>
      <c r="C42" s="47" t="s">
        <v>23</v>
      </c>
      <c r="D42" s="47" t="s">
        <v>45</v>
      </c>
      <c r="E42" s="48">
        <v>45053</v>
      </c>
      <c r="F42" s="47" t="s">
        <v>46</v>
      </c>
      <c r="G42" s="49"/>
      <c r="H42" s="50">
        <v>4.72</v>
      </c>
      <c r="I42" s="50">
        <f t="shared" si="1"/>
        <v>4.72</v>
      </c>
      <c r="J42" s="47"/>
      <c r="K42" s="51">
        <f t="shared" si="0"/>
        <v>0</v>
      </c>
      <c r="L42" s="66"/>
      <c r="M42" s="53"/>
      <c r="N42" s="66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</row>
    <row r="43" spans="1:212" s="52" customFormat="1" ht="60" customHeight="1" x14ac:dyDescent="0.35">
      <c r="A43" s="46" t="s">
        <v>77</v>
      </c>
      <c r="B43" s="47" t="s">
        <v>53</v>
      </c>
      <c r="C43" s="47" t="s">
        <v>23</v>
      </c>
      <c r="D43" s="47" t="s">
        <v>45</v>
      </c>
      <c r="E43" s="48">
        <v>45053</v>
      </c>
      <c r="F43" s="47" t="s">
        <v>46</v>
      </c>
      <c r="G43" s="49"/>
      <c r="H43" s="50">
        <v>4.72</v>
      </c>
      <c r="I43" s="50">
        <f t="shared" si="1"/>
        <v>4.72</v>
      </c>
      <c r="J43" s="47"/>
      <c r="K43" s="51">
        <f t="shared" si="0"/>
        <v>0</v>
      </c>
      <c r="L43" s="66"/>
      <c r="M43" s="53"/>
      <c r="N43" s="66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</row>
    <row r="44" spans="1:212" s="52" customFormat="1" ht="60" customHeight="1" x14ac:dyDescent="0.35">
      <c r="A44" s="46" t="s">
        <v>35</v>
      </c>
      <c r="B44" s="47" t="s">
        <v>36</v>
      </c>
      <c r="C44" s="47" t="s">
        <v>23</v>
      </c>
      <c r="D44" s="47" t="s">
        <v>33</v>
      </c>
      <c r="E44" s="48" t="s">
        <v>102</v>
      </c>
      <c r="F44" s="47" t="s">
        <v>25</v>
      </c>
      <c r="G44" s="49"/>
      <c r="H44" s="50">
        <v>0.16</v>
      </c>
      <c r="I44" s="50">
        <f>+H44*40</f>
        <v>6.4</v>
      </c>
      <c r="J44" s="47"/>
      <c r="K44" s="51">
        <f t="shared" si="0"/>
        <v>0</v>
      </c>
      <c r="L44" s="66"/>
      <c r="M44" s="53"/>
      <c r="N44" s="66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</row>
    <row r="45" spans="1:212" s="65" customFormat="1" ht="60" customHeight="1" x14ac:dyDescent="0.35">
      <c r="A45" s="59" t="s">
        <v>37</v>
      </c>
      <c r="B45" s="60" t="s">
        <v>38</v>
      </c>
      <c r="C45" s="60" t="s">
        <v>23</v>
      </c>
      <c r="D45" s="60" t="s">
        <v>33</v>
      </c>
      <c r="E45" s="61">
        <v>45442</v>
      </c>
      <c r="F45" s="60" t="s">
        <v>25</v>
      </c>
      <c r="G45" s="62"/>
      <c r="H45" s="50">
        <v>0.53</v>
      </c>
      <c r="I45" s="50">
        <v>15.85</v>
      </c>
      <c r="J45" s="60"/>
      <c r="K45" s="51">
        <f t="shared" si="0"/>
        <v>0</v>
      </c>
      <c r="L45" s="70"/>
      <c r="M45" s="64"/>
      <c r="N45" s="70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</row>
    <row r="46" spans="1:212" s="65" customFormat="1" ht="60" customHeight="1" x14ac:dyDescent="0.35">
      <c r="A46" s="59" t="s">
        <v>62</v>
      </c>
      <c r="B46" s="60" t="s">
        <v>38</v>
      </c>
      <c r="C46" s="60" t="s">
        <v>23</v>
      </c>
      <c r="D46" s="60" t="s">
        <v>33</v>
      </c>
      <c r="E46" s="61">
        <v>45504</v>
      </c>
      <c r="F46" s="60" t="s">
        <v>25</v>
      </c>
      <c r="G46" s="62"/>
      <c r="H46" s="50">
        <f>+I46/30</f>
        <v>0.92200000000000004</v>
      </c>
      <c r="I46" s="50">
        <v>27.66</v>
      </c>
      <c r="J46" s="60"/>
      <c r="K46" s="51">
        <f t="shared" si="0"/>
        <v>0</v>
      </c>
      <c r="L46" s="70"/>
      <c r="M46" s="64"/>
      <c r="N46" s="70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</row>
    <row r="47" spans="1:212" s="52" customFormat="1" ht="60" customHeight="1" x14ac:dyDescent="0.35">
      <c r="A47" s="46" t="s">
        <v>112</v>
      </c>
      <c r="B47" s="47" t="s">
        <v>63</v>
      </c>
      <c r="C47" s="47" t="s">
        <v>23</v>
      </c>
      <c r="D47" s="47" t="s">
        <v>39</v>
      </c>
      <c r="E47" s="48">
        <v>45321</v>
      </c>
      <c r="F47" s="47" t="s">
        <v>40</v>
      </c>
      <c r="G47" s="49"/>
      <c r="H47" s="50">
        <v>3.55</v>
      </c>
      <c r="I47" s="50">
        <f>+H47</f>
        <v>3.55</v>
      </c>
      <c r="J47" s="47"/>
      <c r="K47" s="51">
        <f t="shared" si="0"/>
        <v>0</v>
      </c>
      <c r="L47" s="66"/>
      <c r="M47" s="53"/>
      <c r="N47" s="66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</row>
    <row r="48" spans="1:212" s="65" customFormat="1" ht="60" customHeight="1" x14ac:dyDescent="0.35">
      <c r="A48" s="59" t="s">
        <v>113</v>
      </c>
      <c r="B48" s="60" t="s">
        <v>60</v>
      </c>
      <c r="C48" s="60" t="s">
        <v>23</v>
      </c>
      <c r="D48" s="60" t="s">
        <v>61</v>
      </c>
      <c r="E48" s="61">
        <v>45169</v>
      </c>
      <c r="F48" s="60" t="s">
        <v>25</v>
      </c>
      <c r="G48" s="62"/>
      <c r="H48" s="50">
        <v>15.2</v>
      </c>
      <c r="I48" s="50">
        <v>15.2</v>
      </c>
      <c r="J48" s="60"/>
      <c r="K48" s="51">
        <f t="shared" si="0"/>
        <v>0</v>
      </c>
      <c r="L48" s="66"/>
      <c r="M48" s="64"/>
      <c r="N48" s="66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</row>
    <row r="49" spans="1:212" s="65" customFormat="1" ht="60" customHeight="1" x14ac:dyDescent="0.35">
      <c r="A49" s="59" t="s">
        <v>81</v>
      </c>
      <c r="B49" s="60" t="s">
        <v>82</v>
      </c>
      <c r="C49" s="60" t="s">
        <v>23</v>
      </c>
      <c r="D49" s="60" t="s">
        <v>92</v>
      </c>
      <c r="E49" s="61">
        <v>45199</v>
      </c>
      <c r="F49" s="60" t="s">
        <v>25</v>
      </c>
      <c r="G49" s="62"/>
      <c r="H49" s="50">
        <v>1.1299999999999999</v>
      </c>
      <c r="I49" s="50">
        <f>+H49*10</f>
        <v>11.299999999999999</v>
      </c>
      <c r="J49" s="60"/>
      <c r="K49" s="51">
        <f t="shared" si="0"/>
        <v>0</v>
      </c>
      <c r="L49" s="66"/>
      <c r="M49" s="64"/>
      <c r="N49" s="66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</row>
    <row r="50" spans="1:212" s="65" customFormat="1" ht="60" customHeight="1" x14ac:dyDescent="0.35">
      <c r="A50" s="59" t="s">
        <v>114</v>
      </c>
      <c r="B50" s="60" t="s">
        <v>82</v>
      </c>
      <c r="C50" s="60" t="s">
        <v>23</v>
      </c>
      <c r="D50" s="60" t="s">
        <v>86</v>
      </c>
      <c r="E50" s="61">
        <v>45322</v>
      </c>
      <c r="F50" s="60" t="s">
        <v>56</v>
      </c>
      <c r="G50" s="62"/>
      <c r="H50" s="50">
        <v>0.496</v>
      </c>
      <c r="I50" s="50">
        <f>+H50*25</f>
        <v>12.4</v>
      </c>
      <c r="J50" s="60"/>
      <c r="K50" s="51">
        <f t="shared" si="0"/>
        <v>0</v>
      </c>
      <c r="L50" s="66"/>
      <c r="M50" s="64"/>
      <c r="N50" s="66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</row>
    <row r="51" spans="1:212" s="52" customFormat="1" ht="60" customHeight="1" x14ac:dyDescent="0.35">
      <c r="A51" s="46" t="s">
        <v>98</v>
      </c>
      <c r="B51" s="47" t="s">
        <v>99</v>
      </c>
      <c r="C51" s="47" t="s">
        <v>23</v>
      </c>
      <c r="D51" s="47" t="s">
        <v>100</v>
      </c>
      <c r="E51" s="48">
        <v>45016</v>
      </c>
      <c r="F51" s="47" t="s">
        <v>95</v>
      </c>
      <c r="G51" s="49"/>
      <c r="H51" s="50">
        <v>3.21</v>
      </c>
      <c r="I51" s="50">
        <f>+H51*1</f>
        <v>3.21</v>
      </c>
      <c r="J51" s="47"/>
      <c r="K51" s="51">
        <f>+I51*J51</f>
        <v>0</v>
      </c>
      <c r="L51" s="66"/>
      <c r="M51" s="53"/>
      <c r="N51" s="66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</row>
    <row r="52" spans="1:212" s="52" customFormat="1" ht="60" customHeight="1" x14ac:dyDescent="0.35">
      <c r="A52" s="46" t="s">
        <v>78</v>
      </c>
      <c r="B52" s="47" t="s">
        <v>41</v>
      </c>
      <c r="C52" s="47" t="s">
        <v>23</v>
      </c>
      <c r="D52" s="47" t="s">
        <v>42</v>
      </c>
      <c r="E52" s="48">
        <v>45716</v>
      </c>
      <c r="F52" s="47" t="s">
        <v>25</v>
      </c>
      <c r="G52" s="49"/>
      <c r="H52" s="50">
        <v>2.9</v>
      </c>
      <c r="I52" s="50">
        <f>+H52*25</f>
        <v>72.5</v>
      </c>
      <c r="J52" s="47"/>
      <c r="K52" s="51">
        <f t="shared" si="0"/>
        <v>0</v>
      </c>
      <c r="L52" s="66"/>
      <c r="M52" s="53"/>
      <c r="N52" s="66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</row>
    <row r="53" spans="1:212" s="52" customFormat="1" ht="60" customHeight="1" x14ac:dyDescent="0.35">
      <c r="A53" s="46" t="s">
        <v>79</v>
      </c>
      <c r="B53" s="47" t="s">
        <v>57</v>
      </c>
      <c r="C53" s="47" t="s">
        <v>23</v>
      </c>
      <c r="D53" s="55" t="s">
        <v>58</v>
      </c>
      <c r="E53" s="48">
        <v>45138</v>
      </c>
      <c r="F53" s="73" t="s">
        <v>25</v>
      </c>
      <c r="G53" s="74"/>
      <c r="H53" s="50">
        <v>0.61</v>
      </c>
      <c r="I53" s="50">
        <f>+H53*10</f>
        <v>6.1</v>
      </c>
      <c r="J53" s="75"/>
      <c r="K53" s="51">
        <f t="shared" si="0"/>
        <v>0</v>
      </c>
      <c r="L53" s="66"/>
      <c r="M53" s="53"/>
      <c r="N53" s="66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</row>
    <row r="54" spans="1:212" s="52" customFormat="1" ht="60" customHeight="1" x14ac:dyDescent="0.35">
      <c r="A54" s="46" t="s">
        <v>115</v>
      </c>
      <c r="B54" s="47" t="s">
        <v>57</v>
      </c>
      <c r="C54" s="47" t="s">
        <v>23</v>
      </c>
      <c r="D54" s="55" t="s">
        <v>58</v>
      </c>
      <c r="E54" s="48">
        <v>45138</v>
      </c>
      <c r="F54" s="73" t="s">
        <v>25</v>
      </c>
      <c r="G54" s="74"/>
      <c r="H54" s="50">
        <v>0.61</v>
      </c>
      <c r="I54" s="50">
        <f t="shared" ref="I54:I55" si="2">+H54*10</f>
        <v>6.1</v>
      </c>
      <c r="J54" s="75"/>
      <c r="K54" s="51">
        <f t="shared" si="0"/>
        <v>0</v>
      </c>
      <c r="L54" s="66"/>
      <c r="M54" s="53"/>
      <c r="N54" s="66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</row>
    <row r="55" spans="1:212" s="52" customFormat="1" ht="60" customHeight="1" x14ac:dyDescent="0.35">
      <c r="A55" s="46" t="s">
        <v>80</v>
      </c>
      <c r="B55" s="47" t="s">
        <v>57</v>
      </c>
      <c r="C55" s="47" t="s">
        <v>23</v>
      </c>
      <c r="D55" s="55" t="s">
        <v>58</v>
      </c>
      <c r="E55" s="48">
        <v>45138</v>
      </c>
      <c r="F55" s="73" t="s">
        <v>25</v>
      </c>
      <c r="G55" s="74"/>
      <c r="H55" s="50">
        <v>0.61</v>
      </c>
      <c r="I55" s="50">
        <f t="shared" si="2"/>
        <v>6.1</v>
      </c>
      <c r="J55" s="75"/>
      <c r="K55" s="51">
        <f t="shared" si="0"/>
        <v>0</v>
      </c>
      <c r="L55" s="66"/>
      <c r="M55" s="53"/>
      <c r="N55" s="66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</row>
    <row r="56" spans="1:212" s="65" customFormat="1" ht="60" customHeight="1" x14ac:dyDescent="0.35">
      <c r="A56" s="76" t="s">
        <v>116</v>
      </c>
      <c r="B56" s="60" t="s">
        <v>43</v>
      </c>
      <c r="C56" s="60" t="s">
        <v>23</v>
      </c>
      <c r="D56" s="73" t="s">
        <v>39</v>
      </c>
      <c r="E56" s="77">
        <v>45382</v>
      </c>
      <c r="F56" s="74" t="s">
        <v>95</v>
      </c>
      <c r="G56" s="74"/>
      <c r="H56" s="50">
        <v>0.6</v>
      </c>
      <c r="I56" s="50">
        <f>+H56*50</f>
        <v>30</v>
      </c>
      <c r="J56" s="75"/>
      <c r="K56" s="51">
        <f t="shared" si="0"/>
        <v>0</v>
      </c>
      <c r="L56" s="66"/>
      <c r="M56" s="64"/>
      <c r="N56" s="66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</row>
    <row r="57" spans="1:212" s="65" customFormat="1" ht="60" customHeight="1" x14ac:dyDescent="0.35">
      <c r="A57" s="76" t="s">
        <v>117</v>
      </c>
      <c r="B57" s="60" t="s">
        <v>43</v>
      </c>
      <c r="C57" s="60" t="s">
        <v>23</v>
      </c>
      <c r="D57" s="73" t="s">
        <v>39</v>
      </c>
      <c r="E57" s="77">
        <v>45382</v>
      </c>
      <c r="F57" s="74" t="s">
        <v>95</v>
      </c>
      <c r="G57" s="74" t="s">
        <v>118</v>
      </c>
      <c r="H57" s="50">
        <v>0.79</v>
      </c>
      <c r="I57" s="50">
        <f>+H57*24</f>
        <v>18.96</v>
      </c>
      <c r="J57" s="75"/>
      <c r="K57" s="51">
        <f>+I57*J57</f>
        <v>0</v>
      </c>
      <c r="L57" s="66"/>
      <c r="M57" s="64"/>
      <c r="N57" s="66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</row>
    <row r="58" spans="1:212" s="65" customFormat="1" ht="60" customHeight="1" x14ac:dyDescent="0.35">
      <c r="A58" s="78"/>
      <c r="B58" s="60"/>
      <c r="C58" s="60"/>
      <c r="D58" s="73"/>
      <c r="E58" s="77"/>
      <c r="F58" s="74"/>
      <c r="G58" s="74"/>
      <c r="H58" s="50"/>
      <c r="I58" s="50"/>
      <c r="J58" s="79" t="s">
        <v>44</v>
      </c>
      <c r="K58" s="51">
        <f>SUM(K23:K57)</f>
        <v>0</v>
      </c>
      <c r="L58" s="66"/>
      <c r="M58" s="66"/>
      <c r="N58" s="66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</row>
  </sheetData>
  <sortState ref="A54:HC62">
    <sortCondition ref="A54:A62"/>
  </sortState>
  <mergeCells count="10">
    <mergeCell ref="F3:H3"/>
    <mergeCell ref="A5:F5"/>
    <mergeCell ref="A2:C4"/>
    <mergeCell ref="A21:K21"/>
    <mergeCell ref="A6:D6"/>
    <mergeCell ref="A12:I12"/>
    <mergeCell ref="A20:I20"/>
    <mergeCell ref="A18:K18"/>
    <mergeCell ref="A14:I14"/>
    <mergeCell ref="E10:F10"/>
  </mergeCells>
  <pageMargins left="0.23622047244094491" right="0.23622047244094491" top="0.74803149606299213" bottom="0.74803149606299213" header="0.31496062992125984" footer="0.31496062992125984"/>
  <pageSetup scale="32" orientation="portrait" blackAndWhite="1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</vt:lpstr>
      <vt:lpstr>'LISTA DE PRECIO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R21</dc:creator>
  <cp:lastModifiedBy>Usuario</cp:lastModifiedBy>
  <cp:lastPrinted>2023-01-20T15:55:34Z</cp:lastPrinted>
  <dcterms:created xsi:type="dcterms:W3CDTF">2021-11-25T07:15:59Z</dcterms:created>
  <dcterms:modified xsi:type="dcterms:W3CDTF">2023-01-23T12:44:46Z</dcterms:modified>
</cp:coreProperties>
</file>