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ELTE\VehiclesSensors\Assignment2\"/>
    </mc:Choice>
  </mc:AlternateContent>
  <xr:revisionPtr revIDLastSave="0" documentId="13_ncr:1_{7D8FB9C8-3702-4470-B143-518FEAADC802}" xr6:coauthVersionLast="47" xr6:coauthVersionMax="47" xr10:uidLastSave="{00000000-0000-0000-0000-000000000000}"/>
  <bookViews>
    <workbookView xWindow="-96" yWindow="0" windowWidth="8976" windowHeight="12336" xr2:uid="{E23DC5D6-0DB0-476F-AEB5-669F902F6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1" l="1"/>
  <c r="P18" i="1"/>
  <c r="Q17" i="1"/>
  <c r="P17" i="1"/>
  <c r="Q16" i="1"/>
  <c r="P16" i="1"/>
  <c r="Q13" i="1"/>
  <c r="P13" i="1"/>
  <c r="Q12" i="1"/>
  <c r="P12" i="1"/>
  <c r="Q11" i="1"/>
  <c r="P11" i="1"/>
  <c r="Q8" i="1"/>
  <c r="Q9" i="1"/>
  <c r="Q7" i="1"/>
  <c r="P8" i="1"/>
  <c r="P9" i="1"/>
  <c r="P7" i="1"/>
  <c r="M8" i="1"/>
  <c r="M9" i="1"/>
  <c r="M7" i="1"/>
  <c r="L8" i="1"/>
  <c r="L9" i="1"/>
  <c r="L7" i="1"/>
  <c r="L11" i="1" s="1"/>
  <c r="L16" i="1" s="1"/>
  <c r="M12" i="1"/>
  <c r="M17" i="1" s="1"/>
  <c r="M13" i="1"/>
  <c r="M18" i="1" s="1"/>
  <c r="M11" i="1"/>
  <c r="M16" i="1" s="1"/>
  <c r="L12" i="1"/>
  <c r="L17" i="1" s="1"/>
  <c r="L13" i="1"/>
  <c r="L18" i="1" s="1"/>
  <c r="J8" i="1"/>
  <c r="J9" i="1"/>
  <c r="J7" i="1"/>
  <c r="H8" i="1"/>
  <c r="H9" i="1"/>
  <c r="H7" i="1"/>
  <c r="G8" i="1"/>
  <c r="G9" i="1"/>
  <c r="G7" i="1"/>
  <c r="F8" i="1"/>
  <c r="F9" i="1"/>
  <c r="F7" i="1"/>
  <c r="E8" i="1"/>
  <c r="E9" i="1"/>
  <c r="E7" i="1"/>
</calcChain>
</file>

<file path=xl/sharedStrings.xml><?xml version="1.0" encoding="utf-8"?>
<sst xmlns="http://schemas.openxmlformats.org/spreadsheetml/2006/main" count="44" uniqueCount="27">
  <si>
    <t>Sensor size</t>
  </si>
  <si>
    <t>resolution width</t>
  </si>
  <si>
    <t>resolution height</t>
  </si>
  <si>
    <t>max frame rate (Frequency)</t>
  </si>
  <si>
    <t>focal lengths 1</t>
  </si>
  <si>
    <t>mm</t>
  </si>
  <si>
    <t>fps</t>
  </si>
  <si>
    <t>pixel</t>
  </si>
  <si>
    <t>"</t>
  </si>
  <si>
    <t>2/3</t>
  </si>
  <si>
    <t>focal lengths 3</t>
  </si>
  <si>
    <t>focal lengths 2</t>
  </si>
  <si>
    <t>2/3 inch sensor in mm</t>
  </si>
  <si>
    <t xml:space="preserve"> Horizontal Field of View (Degree)</t>
  </si>
  <si>
    <t>Vertical Field of View (Degree)</t>
  </si>
  <si>
    <t>Pixel size at 100 meters (Horizontal, mm)</t>
  </si>
  <si>
    <t>Pixel size at 100 meters (Vertical, mm)</t>
  </si>
  <si>
    <t>m</t>
  </si>
  <si>
    <t>width</t>
  </si>
  <si>
    <t>height</t>
  </si>
  <si>
    <t>horizontal</t>
  </si>
  <si>
    <t>Vertical</t>
  </si>
  <si>
    <t>Pixel per meter</t>
  </si>
  <si>
    <t>FOV coverage</t>
  </si>
  <si>
    <t>Pedestrian pixel size</t>
  </si>
  <si>
    <t xml:space="preserve">pedestrian 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</si>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</sst>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0" xfId="0" quotePrefix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84BD-2E41-417B-B6B9-BC7550F3F9EC}">
  <dimension ref="A1:Q18"/>
  <sheetViews>
    <sheetView tabSelected="1" topLeftCell="K1" workbookViewId="0">
      <selection activeCell="N3" sqref="N3"/>
    </sheetView>
  </sheetViews>
  <sheetFormatPr defaultRowHeight="14.4" x14ac:dyDescent="0.3"/>
  <cols>
    <col min="1" max="1" width="14.33203125" bestFit="1" customWidth="1"/>
    <col min="5" max="5" width="27.5546875" bestFit="1" customWidth="1"/>
    <col min="6" max="6" width="25.109375" bestFit="1" customWidth="1"/>
    <col min="7" max="7" width="33.77734375" bestFit="1" customWidth="1"/>
    <col min="8" max="8" width="31.6640625" bestFit="1" customWidth="1"/>
    <col min="10" max="10" width="42.33203125" bestFit="1" customWidth="1"/>
    <col min="11" max="11" width="17.33203125" bestFit="1" customWidth="1"/>
    <col min="12" max="12" width="12" bestFit="1" customWidth="1"/>
  </cols>
  <sheetData>
    <row r="1" spans="1:17" x14ac:dyDescent="0.3">
      <c r="G1">
        <v>100</v>
      </c>
      <c r="H1" t="s">
        <v>17</v>
      </c>
    </row>
    <row r="2" spans="1:17" x14ac:dyDescent="0.3">
      <c r="G2">
        <v>100000</v>
      </c>
      <c r="H2" t="s">
        <v>5</v>
      </c>
    </row>
    <row r="3" spans="1:17" x14ac:dyDescent="0.3">
      <c r="A3" t="s">
        <v>0</v>
      </c>
      <c r="B3" s="2" t="s">
        <v>9</v>
      </c>
      <c r="C3" t="s">
        <v>8</v>
      </c>
      <c r="E3" t="s">
        <v>13</v>
      </c>
      <c r="F3" t="s">
        <v>14</v>
      </c>
      <c r="G3" t="s">
        <v>15</v>
      </c>
      <c r="H3" t="s">
        <v>16</v>
      </c>
    </row>
    <row r="4" spans="1:17" x14ac:dyDescent="0.3">
      <c r="A4" t="s">
        <v>1</v>
      </c>
      <c r="B4">
        <v>1920</v>
      </c>
      <c r="C4" t="s">
        <v>7</v>
      </c>
    </row>
    <row r="5" spans="1:17" x14ac:dyDescent="0.3">
      <c r="A5" t="s">
        <v>2</v>
      </c>
      <c r="B5">
        <v>1200</v>
      </c>
      <c r="C5" t="s">
        <v>7</v>
      </c>
      <c r="L5">
        <v>20</v>
      </c>
      <c r="M5" t="s">
        <v>26</v>
      </c>
      <c r="P5">
        <v>100</v>
      </c>
      <c r="Q5" t="s">
        <v>26</v>
      </c>
    </row>
    <row r="6" spans="1:17" ht="15" thickBot="1" x14ac:dyDescent="0.35">
      <c r="A6" t="s">
        <v>3</v>
      </c>
      <c r="B6" s="1">
        <v>52.7</v>
      </c>
      <c r="C6" t="s">
        <v>6</v>
      </c>
      <c r="L6" t="s">
        <v>20</v>
      </c>
      <c r="M6" t="s">
        <v>21</v>
      </c>
      <c r="P6" t="s">
        <v>20</v>
      </c>
      <c r="Q6" t="s">
        <v>21</v>
      </c>
    </row>
    <row r="7" spans="1:17" x14ac:dyDescent="0.3">
      <c r="A7" t="s">
        <v>4</v>
      </c>
      <c r="B7">
        <v>6</v>
      </c>
      <c r="C7" t="s">
        <v>5</v>
      </c>
      <c r="E7" s="3">
        <f>2 * DEGREES(ATAN($B$10 / (2 * B7)))</f>
        <v>71.255814582841836</v>
      </c>
      <c r="F7" s="4">
        <f>2 * DEGREES(ATAN($B$11 / (2 * B7)))</f>
        <v>53.13010235415598</v>
      </c>
      <c r="G7" s="9">
        <f>2*TAN(RADIANS($E7/2))*$G$2/$B$4</f>
        <v>74.6527777777778</v>
      </c>
      <c r="H7" s="10">
        <f>2*TAN(RADIANS($F7/2))*$G$2/$B$5</f>
        <v>83.333333333333314</v>
      </c>
      <c r="J7" t="str">
        <f>_xlfn.CONCAT("Each pixel represents a ", ROUND(G7,2), " and ", ROUND(H7,2), " mm part")</f>
        <v>Each pixel represents a 74,65 and 83,33 mm part</v>
      </c>
      <c r="K7" t="s">
        <v>23</v>
      </c>
      <c r="L7">
        <f>2*$L$5*TAN(RADIANS($E7/2))</f>
        <v>28.666666666666675</v>
      </c>
      <c r="M7">
        <f>2*$L$5*TAN(RADIANS($F7/2))</f>
        <v>19.999999999999996</v>
      </c>
      <c r="P7">
        <f>2*$P$5*TAN(RADIANS($E7/2))</f>
        <v>143.33333333333337</v>
      </c>
      <c r="Q7">
        <f>2*$P$5*TAN(RADIANS($F7/2))</f>
        <v>99.999999999999986</v>
      </c>
    </row>
    <row r="8" spans="1:17" x14ac:dyDescent="0.3">
      <c r="A8" t="s">
        <v>11</v>
      </c>
      <c r="B8">
        <v>3.7</v>
      </c>
      <c r="C8" t="s">
        <v>5</v>
      </c>
      <c r="E8" s="5">
        <f t="shared" ref="E8:E9" si="0">2 * DEGREES(ATAN($B$10 / (2 * B8)))</f>
        <v>98.578306657638038</v>
      </c>
      <c r="F8" s="6">
        <f t="shared" ref="F8:F9" si="1">2 * DEGREES(ATAN($B$11 / (2 * B8)))</f>
        <v>78.07102579749376</v>
      </c>
      <c r="G8" s="11">
        <f t="shared" ref="G8:G9" si="2">2*TAN(RADIANS($E8/2))*$G$2/$B$4</f>
        <v>121.05855855855857</v>
      </c>
      <c r="H8" s="12">
        <f t="shared" ref="H8:H9" si="3">2*TAN(RADIANS($F8/2))*$G$2/$B$5</f>
        <v>135.13513513513513</v>
      </c>
      <c r="J8" t="str">
        <f t="shared" ref="J8:J9" si="4">_xlfn.CONCAT("Each pixel represents a ", ROUND(G8,2), " and ", ROUND(H8,2), " mm part")</f>
        <v>Each pixel represents a 121,06 and 135,14 mm part</v>
      </c>
      <c r="K8" t="s">
        <v>23</v>
      </c>
      <c r="L8">
        <f t="shared" ref="L8:L9" si="5">2*$L$5*TAN(RADIANS($E8/2))</f>
        <v>46.486486486486491</v>
      </c>
      <c r="M8">
        <f t="shared" ref="M8:M9" si="6">2*$L$5*TAN(RADIANS($F8/2))</f>
        <v>32.432432432432435</v>
      </c>
      <c r="P8">
        <f t="shared" ref="P8:P9" si="7">2*$P$5*TAN(RADIANS($E8/2))</f>
        <v>232.43243243243245</v>
      </c>
      <c r="Q8">
        <f t="shared" ref="Q8:Q9" si="8">2*$P$5*TAN(RADIANS($F8/2))</f>
        <v>162.16216216216216</v>
      </c>
    </row>
    <row r="9" spans="1:17" ht="15" thickBot="1" x14ac:dyDescent="0.35">
      <c r="A9" t="s">
        <v>10</v>
      </c>
      <c r="B9">
        <v>25</v>
      </c>
      <c r="C9" t="s">
        <v>5</v>
      </c>
      <c r="E9" s="7">
        <f t="shared" si="0"/>
        <v>19.518762535339754</v>
      </c>
      <c r="F9" s="8">
        <f t="shared" si="1"/>
        <v>13.685546825261881</v>
      </c>
      <c r="G9" s="13">
        <f t="shared" si="2"/>
        <v>17.916666666666668</v>
      </c>
      <c r="H9" s="14">
        <f t="shared" si="3"/>
        <v>20</v>
      </c>
      <c r="J9" t="str">
        <f t="shared" si="4"/>
        <v>Each pixel represents a 17,92 and 20 mm part</v>
      </c>
      <c r="K9" t="s">
        <v>23</v>
      </c>
      <c r="L9">
        <f t="shared" si="5"/>
        <v>6.879999999999999</v>
      </c>
      <c r="M9">
        <f t="shared" si="6"/>
        <v>4.8</v>
      </c>
      <c r="P9">
        <f t="shared" si="7"/>
        <v>34.4</v>
      </c>
      <c r="Q9">
        <f t="shared" si="8"/>
        <v>24</v>
      </c>
    </row>
    <row r="10" spans="1:17" x14ac:dyDescent="0.3">
      <c r="A10" t="s">
        <v>12</v>
      </c>
      <c r="B10">
        <v>8.6</v>
      </c>
      <c r="C10" t="s">
        <v>5</v>
      </c>
    </row>
    <row r="11" spans="1:17" x14ac:dyDescent="0.3">
      <c r="B11">
        <v>6</v>
      </c>
      <c r="C11" t="s">
        <v>5</v>
      </c>
      <c r="K11" t="s">
        <v>22</v>
      </c>
      <c r="L11">
        <f>$B$4/L7</f>
        <v>66.976744186046488</v>
      </c>
      <c r="M11">
        <f>$B$5/M7</f>
        <v>60.000000000000014</v>
      </c>
      <c r="P11">
        <f>$B$4/P7</f>
        <v>13.395348837209299</v>
      </c>
      <c r="Q11">
        <f>$B$5/Q7</f>
        <v>12.000000000000002</v>
      </c>
    </row>
    <row r="12" spans="1:17" x14ac:dyDescent="0.3">
      <c r="K12" t="s">
        <v>22</v>
      </c>
      <c r="L12">
        <f t="shared" ref="L12:L13" si="9">$B$4/L8</f>
        <v>41.302325581395344</v>
      </c>
      <c r="M12">
        <f t="shared" ref="M12:M13" si="10">$B$5/M8</f>
        <v>37</v>
      </c>
      <c r="P12">
        <f t="shared" ref="P12:P13" si="11">$B$4/P8</f>
        <v>8.2604651162790699</v>
      </c>
      <c r="Q12">
        <f t="shared" ref="Q12:Q13" si="12">$B$5/Q8</f>
        <v>7.4</v>
      </c>
    </row>
    <row r="13" spans="1:17" x14ac:dyDescent="0.3">
      <c r="A13" t="s">
        <v>25</v>
      </c>
      <c r="B13" s="2"/>
      <c r="K13" t="s">
        <v>22</v>
      </c>
      <c r="L13">
        <f t="shared" si="9"/>
        <v>279.06976744186051</v>
      </c>
      <c r="M13">
        <f t="shared" si="10"/>
        <v>250</v>
      </c>
      <c r="P13">
        <f t="shared" si="11"/>
        <v>55.813953488372093</v>
      </c>
      <c r="Q13">
        <f t="shared" si="12"/>
        <v>50</v>
      </c>
    </row>
    <row r="14" spans="1:17" x14ac:dyDescent="0.3">
      <c r="A14" t="s">
        <v>19</v>
      </c>
      <c r="B14">
        <v>0.4</v>
      </c>
      <c r="C14" t="s">
        <v>17</v>
      </c>
    </row>
    <row r="15" spans="1:17" x14ac:dyDescent="0.3">
      <c r="A15" t="s">
        <v>18</v>
      </c>
      <c r="B15">
        <v>1.8</v>
      </c>
      <c r="C15" t="s">
        <v>17</v>
      </c>
    </row>
    <row r="16" spans="1:17" x14ac:dyDescent="0.3">
      <c r="K16" t="s">
        <v>24</v>
      </c>
      <c r="L16">
        <f>$B$14*L11</f>
        <v>26.790697674418595</v>
      </c>
      <c r="M16">
        <f>$B$15*M11</f>
        <v>108.00000000000003</v>
      </c>
      <c r="P16">
        <f>$B$14*P11</f>
        <v>5.35813953488372</v>
      </c>
      <c r="Q16">
        <f>$B$15*Q11</f>
        <v>21.600000000000005</v>
      </c>
    </row>
    <row r="17" spans="11:17" x14ac:dyDescent="0.3">
      <c r="K17" t="s">
        <v>24</v>
      </c>
      <c r="L17">
        <f t="shared" ref="L17:M18" si="13">$B$14*L12</f>
        <v>16.52093023255814</v>
      </c>
      <c r="M17">
        <f t="shared" ref="M17:M18" si="14">$B$15*M12</f>
        <v>66.600000000000009</v>
      </c>
      <c r="P17">
        <f t="shared" ref="P17:Q17" si="15">$B$14*P12</f>
        <v>3.3041860465116279</v>
      </c>
      <c r="Q17">
        <f t="shared" ref="Q17:Q18" si="16">$B$15*Q12</f>
        <v>13.32</v>
      </c>
    </row>
    <row r="18" spans="11:17" x14ac:dyDescent="0.3">
      <c r="K18" t="s">
        <v>24</v>
      </c>
      <c r="L18">
        <f t="shared" si="13"/>
        <v>111.62790697674421</v>
      </c>
      <c r="M18">
        <f t="shared" si="14"/>
        <v>450</v>
      </c>
      <c r="P18">
        <f t="shared" ref="P18:Q18" si="17">$B$14*P13</f>
        <v>22.325581395348838</v>
      </c>
      <c r="Q18">
        <f t="shared" si="16"/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Géza Mihályi</dc:creator>
  <cp:lastModifiedBy>Géza Mihályi</cp:lastModifiedBy>
  <dcterms:created xsi:type="dcterms:W3CDTF">2024-11-03T16:39:41Z</dcterms:created>
  <dcterms:modified xsi:type="dcterms:W3CDTF">2024-11-03T22:47:06Z</dcterms:modified>
</cp:coreProperties>
</file>