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vaes-my.sharepoint.com/personal/miguelamp_uva_es/Documents/tmp/03_miercoles/artefactos/pliegos/"/>
    </mc:Choice>
  </mc:AlternateContent>
  <xr:revisionPtr revIDLastSave="63" documentId="8_{80A47859-2933-49ED-BA27-5131B8F177F7}" xr6:coauthVersionLast="47" xr6:coauthVersionMax="47" xr10:uidLastSave="{F1CA970E-E280-422E-8E46-6545CB1787DF}"/>
  <workbookProtection workbookAlgorithmName="SHA-512" workbookHashValue="Cuu6aZVa0SETaLbd/19CmY74EVvcfFtndTFrE313q31PWnmf8F1/zVNruap0wTZx+mSCHkCZYA4800+i6gV/Ww==" workbookSaltValue="8uVZN8SnsRgxbqXYAjSTPQ==" workbookSpinCount="100000" lockStructure="1"/>
  <bookViews>
    <workbookView xWindow="-110" yWindow="-110" windowWidth="34620" windowHeight="13900" xr2:uid="{6E95DBDE-C973-4A7F-86AE-345BC9D41F32}"/>
  </bookViews>
  <sheets>
    <sheet name="equipo" sheetId="1" r:id="rId1"/>
    <sheet name="planificación" sheetId="2" r:id="rId2"/>
    <sheet name="trabajo" sheetId="3" r:id="rId3"/>
    <sheet name="retrospectiva" sheetId="6" r:id="rId4"/>
    <sheet name="valores" sheetId="5" state="hidden" r:id="rId5"/>
  </sheets>
  <definedNames>
    <definedName name="Actividad">Tipo_actividad[Actividad]</definedName>
    <definedName name="Booleano">Booleanos[Booleano]</definedName>
    <definedName name="Estado">Estado_tareas[Estado]</definedName>
    <definedName name="Tareas">Planificación[Tarea]</definedName>
    <definedName name="Tareas_miembro">Tabla7[#All]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3" i="1" l="1"/>
  <c r="J34" i="1"/>
  <c r="G4" i="5"/>
  <c r="J26" i="1"/>
  <c r="J30" i="1"/>
  <c r="J31" i="1"/>
  <c r="J32" i="1"/>
  <c r="J35" i="1"/>
  <c r="C12" i="5"/>
  <c r="C14" i="5"/>
  <c r="Q5" i="5"/>
  <c r="W5" i="5" s="1"/>
  <c r="Q6" i="5"/>
  <c r="W6" i="5" s="1"/>
  <c r="Q7" i="5"/>
  <c r="W7" i="5" s="1"/>
  <c r="Q4" i="5"/>
  <c r="W4" i="5" s="1"/>
  <c r="E5" i="5"/>
  <c r="J22" i="1" s="1"/>
  <c r="E6" i="5"/>
  <c r="J23" i="1" s="1"/>
  <c r="E7" i="5"/>
  <c r="J24" i="1" s="1"/>
  <c r="E8" i="5"/>
  <c r="J25" i="1" s="1"/>
  <c r="E4" i="5"/>
  <c r="J21" i="1" l="1"/>
  <c r="I3" i="2"/>
  <c r="I15" i="2"/>
  <c r="I27" i="2"/>
  <c r="I39" i="2"/>
  <c r="N14" i="5"/>
  <c r="N26" i="5"/>
  <c r="N23" i="5"/>
  <c r="I4" i="2"/>
  <c r="I16" i="2"/>
  <c r="I28" i="2"/>
  <c r="I40" i="2"/>
  <c r="N15" i="5"/>
  <c r="N27" i="5"/>
  <c r="I13" i="2"/>
  <c r="N24" i="5"/>
  <c r="I5" i="2"/>
  <c r="I17" i="2"/>
  <c r="I29" i="2"/>
  <c r="N4" i="5"/>
  <c r="N16" i="5"/>
  <c r="N28" i="5"/>
  <c r="I14" i="2"/>
  <c r="I6" i="2"/>
  <c r="I18" i="2"/>
  <c r="I30" i="2"/>
  <c r="N5" i="5"/>
  <c r="N17" i="5"/>
  <c r="N29" i="5"/>
  <c r="I37" i="2"/>
  <c r="I38" i="2"/>
  <c r="I7" i="2"/>
  <c r="I19" i="2"/>
  <c r="I31" i="2"/>
  <c r="N6" i="5"/>
  <c r="N18" i="5"/>
  <c r="N30" i="5"/>
  <c r="I26" i="2"/>
  <c r="I8" i="2"/>
  <c r="I20" i="2"/>
  <c r="I32" i="2"/>
  <c r="N7" i="5"/>
  <c r="N19" i="5"/>
  <c r="N31" i="5"/>
  <c r="N13" i="5"/>
  <c r="I9" i="2"/>
  <c r="I21" i="2"/>
  <c r="I33" i="2"/>
  <c r="N8" i="5"/>
  <c r="N20" i="5"/>
  <c r="N32" i="5"/>
  <c r="I25" i="2"/>
  <c r="I10" i="2"/>
  <c r="I22" i="2"/>
  <c r="I34" i="2"/>
  <c r="N9" i="5"/>
  <c r="N21" i="5"/>
  <c r="N33" i="5"/>
  <c r="I11" i="2"/>
  <c r="I23" i="2"/>
  <c r="I35" i="2"/>
  <c r="N10" i="5"/>
  <c r="N22" i="5"/>
  <c r="N34" i="5"/>
  <c r="N12" i="5"/>
  <c r="I12" i="2"/>
  <c r="I24" i="2"/>
  <c r="I36" i="2"/>
  <c r="N11" i="5"/>
  <c r="N25" i="5"/>
  <c r="G5" i="5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L28" i="5" s="1"/>
  <c r="E12" i="5"/>
  <c r="E15" i="5"/>
  <c r="E14" i="5"/>
  <c r="E13" i="5"/>
  <c r="E11" i="5"/>
  <c r="V7" i="5"/>
  <c r="T4" i="5"/>
  <c r="T7" i="5"/>
  <c r="U4" i="5"/>
  <c r="R5" i="5"/>
  <c r="U6" i="5"/>
  <c r="U7" i="5"/>
  <c r="T6" i="5"/>
  <c r="R4" i="5"/>
  <c r="V5" i="5"/>
  <c r="U5" i="5"/>
  <c r="V4" i="5"/>
  <c r="C15" i="5"/>
  <c r="C13" i="5"/>
  <c r="R6" i="5"/>
  <c r="S6" i="5"/>
  <c r="R7" i="5"/>
  <c r="V6" i="5"/>
  <c r="S5" i="5"/>
  <c r="S7" i="5"/>
  <c r="S4" i="5"/>
  <c r="T5" i="5"/>
  <c r="I4" i="5"/>
  <c r="J4" i="5"/>
  <c r="K4" i="5"/>
  <c r="K5" i="5"/>
  <c r="L4" i="5"/>
  <c r="M4" i="5"/>
  <c r="L33" i="1" l="1"/>
  <c r="L30" i="1"/>
  <c r="L32" i="1"/>
  <c r="L34" i="1"/>
  <c r="L35" i="1"/>
  <c r="L31" i="1"/>
  <c r="J28" i="5"/>
  <c r="K28" i="5"/>
  <c r="I28" i="5"/>
  <c r="G29" i="5"/>
  <c r="M28" i="5"/>
  <c r="U8" i="5"/>
  <c r="X4" i="5"/>
  <c r="T8" i="5"/>
  <c r="I5" i="5"/>
  <c r="J5" i="5"/>
  <c r="V8" i="5"/>
  <c r="X7" i="5"/>
  <c r="W8" i="5"/>
  <c r="X5" i="5"/>
  <c r="X6" i="5"/>
  <c r="C16" i="5"/>
  <c r="R8" i="5"/>
  <c r="S8" i="5"/>
  <c r="O4" i="5"/>
  <c r="M5" i="5"/>
  <c r="L5" i="5"/>
  <c r="O28" i="5" l="1"/>
  <c r="I29" i="5"/>
  <c r="G30" i="5"/>
  <c r="L29" i="5"/>
  <c r="M29" i="5"/>
  <c r="J29" i="5"/>
  <c r="K29" i="5"/>
  <c r="L6" i="5"/>
  <c r="M6" i="5"/>
  <c r="I6" i="5"/>
  <c r="K6" i="5"/>
  <c r="J6" i="5"/>
  <c r="X8" i="5"/>
  <c r="O5" i="5"/>
  <c r="M7" i="5"/>
  <c r="J7" i="5"/>
  <c r="K7" i="5"/>
  <c r="L7" i="5"/>
  <c r="I7" i="5"/>
  <c r="O29" i="5" l="1"/>
  <c r="I30" i="5"/>
  <c r="G31" i="5"/>
  <c r="M30" i="5"/>
  <c r="J30" i="5"/>
  <c r="K30" i="5"/>
  <c r="L30" i="5"/>
  <c r="O6" i="5"/>
  <c r="O7" i="5"/>
  <c r="J8" i="5"/>
  <c r="K8" i="5"/>
  <c r="K38" i="5" s="1"/>
  <c r="I8" i="5"/>
  <c r="M8" i="5"/>
  <c r="L8" i="5"/>
  <c r="O30" i="5" l="1"/>
  <c r="I31" i="5"/>
  <c r="G32" i="5"/>
  <c r="M31" i="5"/>
  <c r="J31" i="5"/>
  <c r="K31" i="5"/>
  <c r="L31" i="5"/>
  <c r="M9" i="5"/>
  <c r="K9" i="5"/>
  <c r="J9" i="5"/>
  <c r="I9" i="5"/>
  <c r="L9" i="5"/>
  <c r="O8" i="5"/>
  <c r="O31" i="5" l="1"/>
  <c r="I32" i="5"/>
  <c r="G33" i="5"/>
  <c r="J32" i="5"/>
  <c r="K32" i="5"/>
  <c r="L32" i="5"/>
  <c r="M32" i="5"/>
  <c r="O9" i="5"/>
  <c r="J10" i="5"/>
  <c r="K10" i="5"/>
  <c r="I10" i="5"/>
  <c r="M10" i="5"/>
  <c r="L10" i="5"/>
  <c r="O32" i="5" l="1"/>
  <c r="I33" i="5"/>
  <c r="G34" i="5"/>
  <c r="J33" i="5"/>
  <c r="K33" i="5"/>
  <c r="L33" i="5"/>
  <c r="M33" i="5"/>
  <c r="O10" i="5"/>
  <c r="M11" i="5"/>
  <c r="K11" i="5"/>
  <c r="L11" i="5"/>
  <c r="I11" i="5"/>
  <c r="J11" i="5"/>
  <c r="O33" i="5" l="1"/>
  <c r="I34" i="5"/>
  <c r="I42" i="5" s="1"/>
  <c r="J34" i="5"/>
  <c r="J42" i="5" s="1"/>
  <c r="M34" i="5"/>
  <c r="M42" i="5" s="1"/>
  <c r="K34" i="5"/>
  <c r="K42" i="5" s="1"/>
  <c r="L34" i="5"/>
  <c r="L42" i="5" s="1"/>
  <c r="N42" i="5"/>
  <c r="O11" i="5"/>
  <c r="J12" i="5"/>
  <c r="K12" i="5"/>
  <c r="I12" i="5"/>
  <c r="L12" i="5"/>
  <c r="M12" i="5"/>
  <c r="O42" i="5" l="1"/>
  <c r="O34" i="5"/>
  <c r="O12" i="5"/>
  <c r="M13" i="5"/>
  <c r="I13" i="5"/>
  <c r="J13" i="5"/>
  <c r="K13" i="5"/>
  <c r="L13" i="5"/>
  <c r="O13" i="5" l="1"/>
  <c r="J14" i="5"/>
  <c r="I14" i="5"/>
  <c r="M14" i="5"/>
  <c r="K14" i="5"/>
  <c r="L14" i="5"/>
  <c r="O14" i="5" l="1"/>
  <c r="L15" i="5"/>
  <c r="M15" i="5"/>
  <c r="J15" i="5"/>
  <c r="K15" i="5"/>
  <c r="I15" i="5"/>
  <c r="O15" i="5" l="1"/>
  <c r="K16" i="5"/>
  <c r="I16" i="5"/>
  <c r="M16" i="5"/>
  <c r="J16" i="5"/>
  <c r="L16" i="5"/>
  <c r="O16" i="5" l="1"/>
  <c r="J17" i="5"/>
  <c r="M17" i="5"/>
  <c r="K17" i="5"/>
  <c r="I17" i="5"/>
  <c r="L17" i="5"/>
  <c r="O17" i="5" l="1"/>
  <c r="J18" i="5"/>
  <c r="I18" i="5"/>
  <c r="K18" i="5"/>
  <c r="L18" i="5"/>
  <c r="M18" i="5"/>
  <c r="O18" i="5" l="1"/>
  <c r="M19" i="5"/>
  <c r="I19" i="5"/>
  <c r="L19" i="5"/>
  <c r="K19" i="5"/>
  <c r="J19" i="5"/>
  <c r="O19" i="5" l="1"/>
  <c r="J20" i="5"/>
  <c r="K20" i="5"/>
  <c r="I20" i="5"/>
  <c r="M20" i="5"/>
  <c r="L20" i="5"/>
  <c r="O20" i="5" l="1"/>
  <c r="M21" i="5"/>
  <c r="K21" i="5"/>
  <c r="I21" i="5"/>
  <c r="J21" i="5"/>
  <c r="L21" i="5"/>
  <c r="O21" i="5" l="1"/>
  <c r="J22" i="5"/>
  <c r="I22" i="5"/>
  <c r="K22" i="5"/>
  <c r="L22" i="5"/>
  <c r="M22" i="5"/>
  <c r="O22" i="5" l="1"/>
  <c r="K23" i="5"/>
  <c r="M23" i="5"/>
  <c r="I23" i="5"/>
  <c r="J23" i="5"/>
  <c r="L23" i="5"/>
  <c r="O23" i="5" l="1"/>
  <c r="J24" i="5"/>
  <c r="K24" i="5"/>
  <c r="I24" i="5"/>
  <c r="M24" i="5"/>
  <c r="L24" i="5"/>
  <c r="O24" i="5" l="1"/>
  <c r="M25" i="5"/>
  <c r="J25" i="5"/>
  <c r="I25" i="5"/>
  <c r="K25" i="5"/>
  <c r="L25" i="5"/>
  <c r="O25" i="5" l="1"/>
  <c r="J26" i="5"/>
  <c r="I26" i="5"/>
  <c r="K26" i="5"/>
  <c r="L26" i="5"/>
  <c r="M26" i="5"/>
  <c r="O26" i="5" l="1"/>
  <c r="M27" i="5"/>
  <c r="M35" i="5" s="1"/>
  <c r="I27" i="5"/>
  <c r="I35" i="5" s="1"/>
  <c r="N35" i="5"/>
  <c r="K27" i="5"/>
  <c r="K35" i="5" s="1"/>
  <c r="J27" i="5"/>
  <c r="J35" i="5" s="1"/>
  <c r="L27" i="5"/>
  <c r="L35" i="5" s="1"/>
  <c r="J38" i="5" l="1"/>
  <c r="J39" i="5"/>
  <c r="J40" i="5"/>
  <c r="J41" i="5"/>
  <c r="K39" i="5"/>
  <c r="K40" i="5"/>
  <c r="L38" i="5"/>
  <c r="L39" i="5"/>
  <c r="L40" i="5"/>
  <c r="L41" i="5"/>
  <c r="N38" i="5"/>
  <c r="N39" i="5"/>
  <c r="N40" i="5"/>
  <c r="N41" i="5"/>
  <c r="I38" i="5"/>
  <c r="I39" i="5"/>
  <c r="I40" i="5"/>
  <c r="I41" i="5"/>
  <c r="K41" i="5"/>
  <c r="M38" i="5"/>
  <c r="M39" i="5"/>
  <c r="M40" i="5"/>
  <c r="M41" i="5"/>
  <c r="O27" i="5"/>
  <c r="O35" i="5" s="1"/>
  <c r="L43" i="5" l="1"/>
  <c r="M43" i="5"/>
  <c r="L25" i="1" s="1"/>
  <c r="K43" i="5"/>
  <c r="L23" i="1" s="1"/>
  <c r="J43" i="5"/>
  <c r="L22" i="1" s="1"/>
  <c r="N43" i="5"/>
  <c r="L26" i="1" s="1"/>
  <c r="I43" i="5"/>
  <c r="O41" i="5"/>
  <c r="O40" i="5"/>
  <c r="O39" i="5"/>
  <c r="L24" i="1"/>
  <c r="O38" i="5"/>
  <c r="L21" i="1"/>
  <c r="O43" i="5" l="1"/>
  <c r="L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tc={5F3D1ED3-60F7-4F63-9DD1-1BCB85BEF407}</author>
  </authors>
  <commentList>
    <comment ref="C2" authorId="0" shapeId="0" xr:uid="{5F3D1ED3-60F7-4F63-9DD1-1BCB85BEF4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Indica cómo se va a llevar a cabo la acción de mejora durante el siguiente sprint</t>
      </text>
    </comment>
  </commentList>
</comments>
</file>

<file path=xl/sharedStrings.xml><?xml version="1.0" encoding="utf-8"?>
<sst xmlns="http://schemas.openxmlformats.org/spreadsheetml/2006/main" count="351" uniqueCount="120">
  <si>
    <t>Sprint</t>
  </si>
  <si>
    <t>Fecha de inicio</t>
  </si>
  <si>
    <t xml:space="preserve">     16/10/2024</t>
  </si>
  <si>
    <t>Fecha de fin</t>
  </si>
  <si>
    <t xml:space="preserve">     15/11/2024</t>
  </si>
  <si>
    <t>Objetivo del sprint</t>
  </si>
  <si>
    <t>Obtener los diseños conceptual y lógico que satisfacen los requisitos actuales de PlayRock y construir la base de datos que los implementa sobre un SGBD MariaDB.</t>
  </si>
  <si>
    <t>Objetivos de trabajo</t>
  </si>
  <si>
    <t>Diseño conceptual</t>
  </si>
  <si>
    <t>Diseño lógico</t>
  </si>
  <si>
    <t>Gestión de datos (DDL)</t>
  </si>
  <si>
    <t>Carga de datos</t>
  </si>
  <si>
    <t>Funcionalidades</t>
  </si>
  <si>
    <t>Gestión del equipo</t>
  </si>
  <si>
    <t>1L2</t>
  </si>
  <si>
    <t>Miembros</t>
  </si>
  <si>
    <t>Capitán</t>
  </si>
  <si>
    <t>Sí</t>
  </si>
  <si>
    <t>Horas de trabajo por miembro</t>
  </si>
  <si>
    <t>No</t>
  </si>
  <si>
    <t>Horas de trabajo por objetivo</t>
  </si>
  <si>
    <t>Horas totales</t>
  </si>
  <si>
    <t>Tarea</t>
  </si>
  <si>
    <t>URL</t>
  </si>
  <si>
    <t>Objetivo</t>
  </si>
  <si>
    <t>Fecha de vencimiento</t>
  </si>
  <si>
    <t>Responsable</t>
  </si>
  <si>
    <t>Estado</t>
  </si>
  <si>
    <t>Fecha de finalización</t>
  </si>
  <si>
    <t>Esfuerzo (horas)</t>
  </si>
  <si>
    <t>Consideraciones adicionales</t>
  </si>
  <si>
    <t>Reunión de inicio</t>
  </si>
  <si>
    <t>https://trello.com/c/IXrTih2h</t>
  </si>
  <si>
    <t>Finalizada</t>
  </si>
  <si>
    <t>Reunión de sincronización #1</t>
  </si>
  <si>
    <t>https://trello.com/c/DvWgdGEI</t>
  </si>
  <si>
    <t>Reunión de sincronización #2</t>
  </si>
  <si>
    <t>https://trello.com/c/0fm6joiW</t>
  </si>
  <si>
    <t>Reunión de sincronización #3</t>
  </si>
  <si>
    <t>https://trello.com/c/lNM4tQgt</t>
  </si>
  <si>
    <t>Reunión de sincronización #4</t>
  </si>
  <si>
    <t>https://trello.com/c/ECncOGPp</t>
  </si>
  <si>
    <t>Evaluación de la actividad del equipo</t>
  </si>
  <si>
    <t>https://trello.com/c/TpWMOT7f</t>
  </si>
  <si>
    <t>Entrega del incremento</t>
  </si>
  <si>
    <t>https://trello.com/c/EzgQw8Un</t>
  </si>
  <si>
    <t>Retrospectiva</t>
  </si>
  <si>
    <t>https://trello.com/c/cSpPrSy7</t>
  </si>
  <si>
    <t>Gestión de cambios (conceptual)</t>
  </si>
  <si>
    <t>https://trello.com/c/ntkSkS5o</t>
  </si>
  <si>
    <t>Identificar entidades y atributos</t>
  </si>
  <si>
    <t>https://trello.com/c/uME30PBl</t>
  </si>
  <si>
    <t>Identificar relaciones</t>
  </si>
  <si>
    <t>https://trello.com/c/mdnZZC0j</t>
  </si>
  <si>
    <t>Crear modelo entidad-relación</t>
  </si>
  <si>
    <t>https://trello.com/c/EQLbm8qV</t>
  </si>
  <si>
    <t>Especificar diccionario de datos de entidades</t>
  </si>
  <si>
    <t>https://trello.com/c/4hIB0wTr</t>
  </si>
  <si>
    <t>Especificar diccionario de datos de relaciones</t>
  </si>
  <si>
    <t>https://trello.com/c/6Jmizohe</t>
  </si>
  <si>
    <t>Gestión de cambios (lógico)</t>
  </si>
  <si>
    <t>https://trello.com/c/EwLSiYOg</t>
  </si>
  <si>
    <t>Obtener diseño lógico</t>
  </si>
  <si>
    <t>https://trello.com/c/0ndPWTHA</t>
  </si>
  <si>
    <t>Gestión de cambios (DDL)</t>
  </si>
  <si>
    <t>https://trello.com/c/BLmBh7LM</t>
  </si>
  <si>
    <t>Diseñar esquema de tablas</t>
  </si>
  <si>
    <t>https://trello.com/c/WuX5Wi27</t>
  </si>
  <si>
    <t>Triggers</t>
  </si>
  <si>
    <t>https://trello.com/c/aeRIGveH</t>
  </si>
  <si>
    <t>Crear base de datos en servidor</t>
  </si>
  <si>
    <t>https://trello.com/c/eTBbM4Nq</t>
  </si>
  <si>
    <t>Copia de datos</t>
  </si>
  <si>
    <t>https://trello.com/c/T3GSEe9c</t>
  </si>
  <si>
    <t>Creación de datos</t>
  </si>
  <si>
    <t>https://trello.com/c/bCnoTsA5</t>
  </si>
  <si>
    <t>Característica #1</t>
  </si>
  <si>
    <t>https://trello.com/c/BinjU5Vp</t>
  </si>
  <si>
    <t>Característica #2</t>
  </si>
  <si>
    <t>https://trello.com/c/n1e9mYLk</t>
  </si>
  <si>
    <t>Característica #3</t>
  </si>
  <si>
    <t>https://trello.com/c/Cr8omEnE</t>
  </si>
  <si>
    <t>Característica #4</t>
  </si>
  <si>
    <t>https://trello.com/c/QcVTQI1A</t>
  </si>
  <si>
    <t>Característica #5</t>
  </si>
  <si>
    <t>https://trello.com/c/KORcOWhs</t>
  </si>
  <si>
    <t>Fecha</t>
  </si>
  <si>
    <t>Tipo de trabajo</t>
  </si>
  <si>
    <r>
      <t>Tiempo</t>
    </r>
    <r>
      <rPr>
        <b/>
        <sz val="9"/>
        <color theme="0"/>
        <rFont val="Aptos Narrow"/>
        <family val="2"/>
        <scheme val="minor"/>
      </rPr>
      <t xml:space="preserve"> </t>
    </r>
    <r>
      <rPr>
        <sz val="9"/>
        <color theme="0"/>
        <rFont val="Aptos Narrow"/>
        <family val="2"/>
        <scheme val="minor"/>
      </rPr>
      <t>(minutos)</t>
    </r>
  </si>
  <si>
    <t>Considaciones adicionales</t>
  </si>
  <si>
    <t>Colectiva</t>
  </si>
  <si>
    <t>Todos</t>
  </si>
  <si>
    <t>Todos realizaron las actividades para avanzar en el proyecto</t>
  </si>
  <si>
    <t>Individual</t>
  </si>
  <si>
    <t>Acción</t>
  </si>
  <si>
    <t>Modo de incorporación a la dinámica del equipo</t>
  </si>
  <si>
    <t>En este sprint hemos ido muy pillados de tiempo y deberiamos haber utilizado mejor el tiempo, por tanto de cara al siguiente sprint deberiamos organizar mejor el tiempo</t>
  </si>
  <si>
    <t>Repartir mejor el trabajo para optimizar más el tiempo</t>
  </si>
  <si>
    <t>Comunicar mejor nuestras ideas para trabajar paralelamente y obtener mejores resultados.</t>
  </si>
  <si>
    <t>Booleano</t>
  </si>
  <si>
    <t>Semana</t>
  </si>
  <si>
    <t>Miembro #1</t>
  </si>
  <si>
    <t>Miembro #2</t>
  </si>
  <si>
    <t>Miembro #3</t>
  </si>
  <si>
    <t>Miembro #4</t>
  </si>
  <si>
    <t>Miembro #5</t>
  </si>
  <si>
    <t>Total</t>
  </si>
  <si>
    <t>Sin asignar</t>
  </si>
  <si>
    <t>Actividad</t>
  </si>
  <si>
    <t>Horas</t>
  </si>
  <si>
    <t>Sin iniciar</t>
  </si>
  <si>
    <t>En progreso</t>
  </si>
  <si>
    <t>Bloqueada</t>
  </si>
  <si>
    <t>Estudiante 1</t>
  </si>
  <si>
    <t>Estudiante 2</t>
  </si>
  <si>
    <t>Estudiante 3</t>
  </si>
  <si>
    <t>Estudiante 4</t>
  </si>
  <si>
    <t>Estudiante 5</t>
  </si>
  <si>
    <t>PlayaRock</t>
  </si>
  <si>
    <t>Organizarse mejor el 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</si>
</sst>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9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5" tint="0.79998168889431442"/>
      <name val="Aptos Narrow"/>
      <family val="2"/>
      <scheme val="minor"/>
    </font>
    <font>
      <sz val="11"/>
      <color theme="5"/>
      <name val="Aptos Narrow"/>
      <family val="2"/>
      <scheme val="minor"/>
    </font>
    <font>
      <sz val="9"/>
      <color theme="5" tint="0.79998168889431442"/>
      <name val="Aptos Narrow"/>
      <family val="2"/>
      <scheme val="minor"/>
    </font>
    <font>
      <b/>
      <sz val="9"/>
      <color theme="5" tint="0.79998168889431442"/>
      <name val="Aptos Narrow"/>
      <family val="2"/>
      <scheme val="minor"/>
    </font>
    <font>
      <sz val="14"/>
      <color rgb="FF595959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2"/>
      <color rgb="FF595959"/>
      <name val="Aptos Narrow"/>
      <family val="2"/>
      <scheme val="minor"/>
    </font>
    <font>
      <sz val="11"/>
      <color rgb="FF595959"/>
      <name val="Aptos Narrow"/>
      <family val="2"/>
      <scheme val="minor"/>
    </font>
    <font>
      <b/>
      <sz val="14"/>
      <color rgb="FF595959"/>
      <name val="Aptos Narrow"/>
      <family val="2"/>
      <scheme val="minor"/>
    </font>
    <font>
      <i/>
      <sz val="11"/>
      <color theme="5"/>
      <name val="Aptos Narrow"/>
      <family val="2"/>
      <scheme val="minor"/>
    </font>
    <font>
      <sz val="20"/>
      <color rgb="FF595959"/>
      <name val="Aptos Narrow"/>
      <family val="2"/>
      <scheme val="minor"/>
    </font>
    <font>
      <sz val="24"/>
      <color rgb="FF595959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9"/>
      <color theme="0"/>
      <name val="Aptos Narrow"/>
      <family val="2"/>
      <scheme val="minor"/>
    </font>
    <font>
      <sz val="18"/>
      <color theme="4"/>
      <name val="Aptos Narrow"/>
      <family val="2"/>
      <scheme val="minor"/>
    </font>
    <font>
      <sz val="9"/>
      <color theme="10"/>
      <name val="Aptos Narrow"/>
      <family val="2"/>
      <scheme val="minor"/>
    </font>
    <font>
      <sz val="9"/>
      <color rgb="FF000000"/>
      <name val="Aptos Narrow"/>
      <family val="2"/>
    </font>
    <font>
      <sz val="10"/>
      <color rgb="FF000000"/>
      <name val="Aptos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double">
        <color theme="4"/>
      </top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/>
      <right style="thin">
        <color theme="5"/>
      </right>
      <top style="medium">
        <color theme="5"/>
      </top>
      <bottom/>
      <diagonal/>
    </border>
    <border>
      <left/>
      <right style="thin">
        <color theme="5"/>
      </right>
      <top/>
      <bottom style="medium">
        <color theme="5"/>
      </bottom>
      <diagonal/>
    </border>
    <border>
      <left style="medium">
        <color theme="5"/>
      </left>
      <right/>
      <top style="medium">
        <color theme="5"/>
      </top>
      <bottom style="thin">
        <color theme="5"/>
      </bottom>
      <diagonal/>
    </border>
    <border>
      <left/>
      <right/>
      <top style="medium">
        <color theme="5"/>
      </top>
      <bottom style="thin">
        <color theme="5"/>
      </bottom>
      <diagonal/>
    </border>
    <border>
      <left/>
      <right style="medium">
        <color theme="5"/>
      </right>
      <top style="medium">
        <color theme="5"/>
      </top>
      <bottom style="thin">
        <color theme="5"/>
      </bottom>
      <diagonal/>
    </border>
    <border>
      <left style="medium">
        <color theme="5"/>
      </left>
      <right/>
      <top/>
      <bottom style="thin">
        <color theme="5"/>
      </bottom>
      <diagonal/>
    </border>
    <border>
      <left/>
      <right style="medium">
        <color theme="5"/>
      </right>
      <top/>
      <bottom style="thin">
        <color theme="5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thin">
        <color theme="4"/>
      </bottom>
      <diagonal/>
    </border>
    <border>
      <left/>
      <right/>
      <top style="medium">
        <color theme="4"/>
      </top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7">
    <xf numFmtId="0" fontId="0" fillId="0" borderId="0" xfId="0"/>
    <xf numFmtId="0" fontId="1" fillId="6" borderId="2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4" borderId="7" xfId="0" applyNumberFormat="1" applyFill="1" applyBorder="1"/>
    <xf numFmtId="0" fontId="0" fillId="4" borderId="7" xfId="0" applyFill="1" applyBorder="1"/>
    <xf numFmtId="0" fontId="2" fillId="4" borderId="7" xfId="0" applyFont="1" applyFill="1" applyBorder="1" applyAlignment="1">
      <alignment horizontal="center"/>
    </xf>
    <xf numFmtId="14" fontId="0" fillId="0" borderId="6" xfId="0" applyNumberFormat="1" applyBorder="1"/>
    <xf numFmtId="0" fontId="0" fillId="0" borderId="7" xfId="0" applyBorder="1"/>
    <xf numFmtId="0" fontId="2" fillId="0" borderId="9" xfId="0" applyFont="1" applyBorder="1" applyAlignment="1">
      <alignment horizontal="center"/>
    </xf>
    <xf numFmtId="0" fontId="9" fillId="3" borderId="4" xfId="0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2" fillId="4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4" borderId="7" xfId="0" applyFill="1" applyBorder="1" applyAlignment="1">
      <alignment horizontal="center"/>
    </xf>
    <xf numFmtId="14" fontId="0" fillId="0" borderId="7" xfId="0" applyNumberFormat="1" applyBorder="1"/>
    <xf numFmtId="0" fontId="2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1" fontId="0" fillId="4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1" fillId="3" borderId="4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vertical="center"/>
    </xf>
    <xf numFmtId="0" fontId="12" fillId="3" borderId="11" xfId="0" applyFont="1" applyFill="1" applyBorder="1" applyAlignment="1">
      <alignment horizontal="left" vertical="center"/>
    </xf>
    <xf numFmtId="0" fontId="12" fillId="3" borderId="7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left" vertical="center"/>
    </xf>
    <xf numFmtId="0" fontId="0" fillId="2" borderId="0" xfId="0" applyFill="1"/>
    <xf numFmtId="2" fontId="2" fillId="0" borderId="10" xfId="0" applyNumberFormat="1" applyFont="1" applyBorder="1" applyAlignment="1">
      <alignment horizontal="center"/>
    </xf>
    <xf numFmtId="2" fontId="2" fillId="4" borderId="9" xfId="0" applyNumberFormat="1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4" fillId="0" borderId="0" xfId="0" applyFont="1" applyProtection="1">
      <protection locked="0"/>
    </xf>
    <xf numFmtId="14" fontId="7" fillId="0" borderId="1" xfId="0" applyNumberFormat="1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1" fontId="7" fillId="0" borderId="1" xfId="0" applyNumberFormat="1" applyFont="1" applyBorder="1" applyAlignment="1" applyProtection="1">
      <alignment horizontal="center" vertical="center"/>
      <protection locked="0"/>
    </xf>
    <xf numFmtId="1" fontId="7" fillId="0" borderId="1" xfId="0" applyNumberFormat="1" applyFont="1" applyBorder="1" applyAlignment="1" applyProtection="1">
      <alignment horizontal="left" vertical="center"/>
      <protection locked="0"/>
    </xf>
    <xf numFmtId="14" fontId="7" fillId="0" borderId="3" xfId="0" applyNumberFormat="1" applyFont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1" fontId="7" fillId="0" borderId="3" xfId="0" applyNumberFormat="1" applyFont="1" applyBorder="1" applyAlignment="1" applyProtection="1">
      <alignment horizontal="center" vertical="center"/>
      <protection locked="0"/>
    </xf>
    <xf numFmtId="1" fontId="7" fillId="0" borderId="3" xfId="0" applyNumberFormat="1" applyFont="1" applyBorder="1" applyAlignment="1" applyProtection="1">
      <alignment horizontal="left" vertical="center"/>
      <protection locked="0"/>
    </xf>
    <xf numFmtId="0" fontId="25" fillId="0" borderId="0" xfId="1" applyFont="1" applyProtection="1">
      <protection locked="0"/>
    </xf>
    <xf numFmtId="0" fontId="6" fillId="0" borderId="0" xfId="1" applyFont="1" applyFill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1" applyFont="1" applyFill="1" applyProtection="1"/>
    <xf numFmtId="2" fontId="8" fillId="0" borderId="0" xfId="0" applyNumberFormat="1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17" fillId="4" borderId="13" xfId="0" applyFont="1" applyFill="1" applyBorder="1" applyAlignment="1">
      <alignment horizontal="right" vertical="center"/>
    </xf>
    <xf numFmtId="14" fontId="17" fillId="4" borderId="13" xfId="0" applyNumberFormat="1" applyFont="1" applyFill="1" applyBorder="1" applyAlignment="1">
      <alignment horizontal="left" vertical="center"/>
    </xf>
    <xf numFmtId="14" fontId="17" fillId="4" borderId="14" xfId="0" applyNumberFormat="1" applyFont="1" applyFill="1" applyBorder="1" applyAlignment="1">
      <alignment horizontal="left" vertical="center"/>
    </xf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17" fillId="4" borderId="18" xfId="0" applyFont="1" applyFill="1" applyBorder="1" applyAlignment="1">
      <alignment horizontal="right" vertical="center"/>
    </xf>
    <xf numFmtId="14" fontId="17" fillId="4" borderId="0" xfId="0" applyNumberFormat="1" applyFont="1" applyFill="1" applyAlignment="1">
      <alignment horizontal="left" vertical="center"/>
    </xf>
    <xf numFmtId="14" fontId="17" fillId="4" borderId="19" xfId="0" applyNumberFormat="1" applyFont="1" applyFill="1" applyBorder="1" applyAlignment="1">
      <alignment horizontal="left" vertical="center"/>
    </xf>
    <xf numFmtId="0" fontId="0" fillId="2" borderId="15" xfId="0" applyFill="1" applyBorder="1"/>
    <xf numFmtId="0" fontId="0" fillId="2" borderId="16" xfId="0" applyFill="1" applyBorder="1"/>
    <xf numFmtId="0" fontId="19" fillId="2" borderId="15" xfId="0" applyFont="1" applyFill="1" applyBorder="1" applyAlignment="1">
      <alignment vertical="center" wrapText="1"/>
    </xf>
    <xf numFmtId="0" fontId="19" fillId="2" borderId="16" xfId="0" applyFont="1" applyFill="1" applyBorder="1" applyAlignment="1">
      <alignment vertical="center" wrapText="1"/>
    </xf>
    <xf numFmtId="0" fontId="19" fillId="2" borderId="17" xfId="0" applyFont="1" applyFill="1" applyBorder="1" applyAlignment="1">
      <alignment vertical="center" wrapText="1"/>
    </xf>
    <xf numFmtId="0" fontId="19" fillId="2" borderId="19" xfId="0" applyFont="1" applyFill="1" applyBorder="1" applyAlignment="1">
      <alignment vertical="center" wrapText="1"/>
    </xf>
    <xf numFmtId="0" fontId="0" fillId="2" borderId="30" xfId="0" applyFill="1" applyBorder="1" applyAlignment="1">
      <alignment vertical="center"/>
    </xf>
    <xf numFmtId="2" fontId="0" fillId="2" borderId="14" xfId="0" applyNumberFormat="1" applyFill="1" applyBorder="1" applyAlignment="1">
      <alignment horizontal="center"/>
    </xf>
    <xf numFmtId="2" fontId="0" fillId="2" borderId="16" xfId="0" applyNumberFormat="1" applyFill="1" applyBorder="1" applyAlignment="1">
      <alignment horizontal="center"/>
    </xf>
    <xf numFmtId="0" fontId="0" fillId="2" borderId="32" xfId="0" applyFill="1" applyBorder="1" applyAlignment="1">
      <alignment vertical="center"/>
    </xf>
    <xf numFmtId="2" fontId="0" fillId="2" borderId="19" xfId="0" applyNumberFormat="1" applyFill="1" applyBorder="1" applyAlignment="1">
      <alignment horizontal="center"/>
    </xf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14" fontId="4" fillId="0" borderId="0" xfId="0" applyNumberFormat="1" applyFont="1" applyProtection="1">
      <protection locked="0"/>
    </xf>
    <xf numFmtId="1" fontId="26" fillId="0" borderId="1" xfId="0" applyNumberFormat="1" applyFont="1" applyBorder="1" applyAlignment="1" applyProtection="1">
      <alignment horizontal="left" vertical="center"/>
      <protection locked="0"/>
    </xf>
    <xf numFmtId="14" fontId="27" fillId="0" borderId="0" xfId="0" applyNumberFormat="1" applyFont="1" applyProtection="1">
      <protection locked="0"/>
    </xf>
    <xf numFmtId="0" fontId="18" fillId="5" borderId="22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16" fillId="4" borderId="12" xfId="0" applyFont="1" applyFill="1" applyBorder="1" applyAlignment="1">
      <alignment horizontal="right" vertical="center"/>
    </xf>
    <xf numFmtId="0" fontId="16" fillId="4" borderId="13" xfId="0" applyFont="1" applyFill="1" applyBorder="1" applyAlignment="1">
      <alignment horizontal="right" vertical="center"/>
    </xf>
    <xf numFmtId="0" fontId="16" fillId="4" borderId="17" xfId="0" applyFont="1" applyFill="1" applyBorder="1" applyAlignment="1">
      <alignment horizontal="right" vertical="center"/>
    </xf>
    <xf numFmtId="0" fontId="16" fillId="4" borderId="18" xfId="0" applyFont="1" applyFill="1" applyBorder="1" applyAlignment="1">
      <alignment horizontal="right" vertical="center"/>
    </xf>
    <xf numFmtId="0" fontId="16" fillId="4" borderId="13" xfId="0" applyFont="1" applyFill="1" applyBorder="1" applyAlignment="1">
      <alignment horizontal="left" vertical="center"/>
    </xf>
    <xf numFmtId="0" fontId="16" fillId="4" borderId="18" xfId="0" applyFont="1" applyFill="1" applyBorder="1" applyAlignment="1">
      <alignment horizontal="left" vertical="center"/>
    </xf>
    <xf numFmtId="0" fontId="18" fillId="5" borderId="25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8" fillId="5" borderId="26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9" fillId="2" borderId="8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horizontal="left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0" fillId="2" borderId="15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17" xfId="0" applyFill="1" applyBorder="1" applyAlignment="1">
      <alignment horizontal="left"/>
    </xf>
    <xf numFmtId="0" fontId="0" fillId="2" borderId="21" xfId="0" applyFill="1" applyBorder="1" applyAlignment="1">
      <alignment horizontal="left"/>
    </xf>
    <xf numFmtId="0" fontId="13" fillId="4" borderId="12" xfId="0" applyFont="1" applyFill="1" applyBorder="1" applyAlignment="1">
      <alignment horizontal="center" vertical="center"/>
    </xf>
    <xf numFmtId="0" fontId="13" fillId="4" borderId="20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horizontal="center" vertical="center"/>
    </xf>
    <xf numFmtId="2" fontId="15" fillId="2" borderId="14" xfId="0" applyNumberFormat="1" applyFont="1" applyFill="1" applyBorder="1" applyAlignment="1">
      <alignment horizontal="center" vertical="center"/>
    </xf>
    <xf numFmtId="2" fontId="15" fillId="2" borderId="19" xfId="0" applyNumberFormat="1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left"/>
    </xf>
    <xf numFmtId="0" fontId="0" fillId="2" borderId="20" xfId="0" applyFill="1" applyBorder="1" applyAlignment="1">
      <alignment horizontal="left"/>
    </xf>
    <xf numFmtId="0" fontId="4" fillId="2" borderId="0" xfId="0" applyFont="1" applyFill="1" applyAlignment="1" applyProtection="1">
      <alignment horizontal="center" vertical="center"/>
      <protection locked="0"/>
    </xf>
    <xf numFmtId="0" fontId="4" fillId="2" borderId="31" xfId="0" applyFont="1" applyFill="1" applyBorder="1" applyAlignment="1" applyProtection="1">
      <alignment horizontal="center" vertical="center"/>
      <protection locked="0"/>
    </xf>
    <xf numFmtId="0" fontId="4" fillId="2" borderId="33" xfId="0" applyFont="1" applyFill="1" applyBorder="1" applyAlignment="1" applyProtection="1">
      <alignment horizontal="center" vertical="center"/>
      <protection locked="0"/>
    </xf>
    <xf numFmtId="0" fontId="4" fillId="2" borderId="34" xfId="0" applyFont="1" applyFill="1" applyBorder="1" applyAlignment="1" applyProtection="1">
      <alignment horizontal="center" vertical="center"/>
      <protection locked="0"/>
    </xf>
    <xf numFmtId="0" fontId="21" fillId="7" borderId="28" xfId="0" applyFont="1" applyFill="1" applyBorder="1" applyAlignment="1">
      <alignment horizontal="center" vertical="center"/>
    </xf>
    <xf numFmtId="0" fontId="21" fillId="7" borderId="29" xfId="0" applyFont="1" applyFill="1" applyBorder="1" applyAlignment="1">
      <alignment horizontal="center" vertical="center"/>
    </xf>
    <xf numFmtId="0" fontId="21" fillId="7" borderId="33" xfId="0" applyFont="1" applyFill="1" applyBorder="1" applyAlignment="1">
      <alignment horizontal="center" vertical="center"/>
    </xf>
    <xf numFmtId="0" fontId="21" fillId="7" borderId="34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33" xfId="0" applyFont="1" applyFill="1" applyBorder="1" applyAlignment="1">
      <alignment horizontal="center" vertical="center"/>
    </xf>
    <xf numFmtId="0" fontId="18" fillId="5" borderId="37" xfId="0" applyFont="1" applyFill="1" applyBorder="1" applyAlignment="1">
      <alignment horizontal="center" vertical="center"/>
    </xf>
    <xf numFmtId="0" fontId="18" fillId="5" borderId="36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0" fillId="7" borderId="27" xfId="0" applyFont="1" applyFill="1" applyBorder="1" applyAlignment="1">
      <alignment horizontal="center" vertical="center"/>
    </xf>
    <xf numFmtId="0" fontId="20" fillId="7" borderId="32" xfId="0" applyFont="1" applyFill="1" applyBorder="1" applyAlignment="1">
      <alignment horizontal="center" vertical="center"/>
    </xf>
    <xf numFmtId="0" fontId="24" fillId="7" borderId="28" xfId="0" applyFont="1" applyFill="1" applyBorder="1" applyAlignment="1" applyProtection="1">
      <alignment horizontal="left" vertical="center"/>
      <protection locked="0"/>
    </xf>
    <xf numFmtId="0" fontId="24" fillId="7" borderId="33" xfId="0" applyFont="1" applyFill="1" applyBorder="1" applyAlignment="1" applyProtection="1">
      <alignment horizontal="left" vertical="center"/>
      <protection locked="0"/>
    </xf>
  </cellXfs>
  <cellStyles count="2">
    <cellStyle name="Hipervínculo" xfId="1" builtinId="8"/>
    <cellStyle name="Normal" xfId="0" builtinId="0"/>
  </cellStyles>
  <dxfs count="69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numFmt numFmtId="19" formatCode="dd/mm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b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theme="5"/>
        </right>
        <top style="thin">
          <color theme="5"/>
        </top>
        <bottom style="thin">
          <color theme="5"/>
        </bottom>
        <vertical/>
        <horizontal style="thin">
          <color theme="5"/>
        </horizontal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/>
        <right/>
        <top style="thin">
          <color theme="5"/>
        </top>
        <bottom style="thin">
          <color theme="5"/>
        </bottom>
        <vertical/>
        <horizontal/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border diagonalUp="0" diagonalDown="0" outline="0">
        <left style="thin">
          <color theme="5"/>
        </left>
        <right/>
        <top style="thin">
          <color theme="5"/>
        </top>
        <bottom style="thin">
          <color theme="5"/>
        </bottom>
      </border>
    </dxf>
    <dxf>
      <border>
        <top style="thin">
          <color theme="5"/>
        </top>
      </border>
    </dxf>
    <dxf>
      <border outline="0">
        <top style="thin">
          <color theme="5"/>
        </top>
      </border>
    </dxf>
    <dxf>
      <border outline="0">
        <bottom style="thin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5" tint="0.79998168889431442"/>
        <name val="Aptos Narrow"/>
        <family val="2"/>
        <scheme val="minor"/>
      </font>
      <fill>
        <patternFill patternType="solid">
          <fgColor indexed="64"/>
          <bgColor theme="5"/>
        </patternFill>
      </fill>
      <alignment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5"/>
        </top>
        <bottom style="thin">
          <color theme="5"/>
        </bottom>
      </border>
    </dxf>
    <dxf>
      <numFmt numFmtId="19" formatCode="dd/mm/yyyy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>
        <bottom style="thin">
          <color theme="5"/>
        </bottom>
      </border>
    </dxf>
    <dxf>
      <font>
        <strike val="0"/>
        <outline val="0"/>
        <shadow val="0"/>
        <u val="none"/>
        <vertAlign val="baseline"/>
        <sz val="9"/>
        <color theme="5" tint="0.79998168889431442"/>
        <name val="Aptos Narrow"/>
        <family val="2"/>
        <scheme val="minor"/>
      </font>
      <fill>
        <patternFill patternType="solid">
          <fgColor indexed="64"/>
          <bgColor theme="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9"/>
        <color theme="10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numFmt numFmtId="19" formatCode="dd/mm/yyyy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  <protection locked="0" hidden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9"/>
        <color auto="1"/>
        <name val="Aptos Narrow"/>
        <family val="2"/>
        <scheme val="minor"/>
      </font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0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fill>
        <patternFill patternType="solid">
          <fgColor indexed="64"/>
          <bgColor theme="5"/>
        </patternFill>
      </fill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protection locked="1" hidden="0"/>
    </dxf>
    <dxf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mruColors>
      <color rgb="FF595959"/>
      <color rgb="FFC6EFCE"/>
      <color rgb="FFFFC7CE"/>
      <color rgb="FFFFEB9C"/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 general</a:t>
            </a:r>
            <a:r>
              <a:rPr lang="es-ES" baseline="0"/>
              <a:t> </a:t>
            </a:r>
            <a:r>
              <a:rPr lang="es-ES"/>
              <a:t>de las tareas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valores!$C$11</c:f>
              <c:strCache>
                <c:ptCount val="1"/>
                <c:pt idx="0">
                  <c:v>Horas</c:v>
                </c:pt>
              </c:strCache>
            </c:strRef>
          </c:tx>
          <c:dPt>
            <c:idx val="0"/>
            <c:bubble3D val="0"/>
            <c:spPr>
              <a:solidFill>
                <a:srgbClr val="E8E8E8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3D-455E-965B-F59850D1E3FA}"/>
              </c:ext>
            </c:extLst>
          </c:dPt>
          <c:dPt>
            <c:idx val="1"/>
            <c:bubble3D val="0"/>
            <c:spPr>
              <a:solidFill>
                <a:srgbClr val="FFEB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3D-455E-965B-F59850D1E3FA}"/>
              </c:ext>
            </c:extLst>
          </c:dPt>
          <c:dPt>
            <c:idx val="2"/>
            <c:bubble3D val="0"/>
            <c:spPr>
              <a:solidFill>
                <a:srgbClr val="FFC7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3D-455E-965B-F59850D1E3FA}"/>
              </c:ext>
            </c:extLst>
          </c:dPt>
          <c:dPt>
            <c:idx val="3"/>
            <c:bubble3D val="0"/>
            <c:spPr>
              <a:solidFill>
                <a:srgbClr val="C6EFC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3D-455E-965B-F59850D1E3FA}"/>
              </c:ext>
            </c:extLst>
          </c:dPt>
          <c:cat>
            <c:strRef>
              <c:f>valores!$B$12:$B$15</c:f>
              <c:strCache>
                <c:ptCount val="4"/>
                <c:pt idx="0">
                  <c:v>Sin iniciar</c:v>
                </c:pt>
                <c:pt idx="1">
                  <c:v>En progreso</c:v>
                </c:pt>
                <c:pt idx="2">
                  <c:v>Bloqueada</c:v>
                </c:pt>
                <c:pt idx="3">
                  <c:v>Finalizada</c:v>
                </c:pt>
              </c:strCache>
            </c:strRef>
          </c:cat>
          <c:val>
            <c:numRef>
              <c:f>valores!$X$4:$X$7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3D-455E-965B-F59850D1E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86531894159819578"/>
          <c:w val="1"/>
          <c:h val="0.120792145472840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Estados</a:t>
            </a:r>
            <a:r>
              <a:rPr lang="es-ES" baseline="0"/>
              <a:t> de las tareas por responsable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valores!$Q$4</c:f>
              <c:strCache>
                <c:ptCount val="1"/>
                <c:pt idx="0">
                  <c:v>Sin iniciar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valores!$R$4:$W$4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5-4D02-B1BF-21623944D716}"/>
            </c:ext>
          </c:extLst>
        </c:ser>
        <c:ser>
          <c:idx val="1"/>
          <c:order val="1"/>
          <c:tx>
            <c:strRef>
              <c:f>valores!$Q$5</c:f>
              <c:strCache>
                <c:ptCount val="1"/>
                <c:pt idx="0">
                  <c:v>En progreso</c:v>
                </c:pt>
              </c:strCache>
            </c:strRef>
          </c:tx>
          <c:spPr>
            <a:solidFill>
              <a:srgbClr val="FFEB9C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valores!$R$5:$W$5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5-4D02-B1BF-21623944D716}"/>
            </c:ext>
          </c:extLst>
        </c:ser>
        <c:ser>
          <c:idx val="2"/>
          <c:order val="2"/>
          <c:tx>
            <c:strRef>
              <c:f>valores!$Q$6</c:f>
              <c:strCache>
                <c:ptCount val="1"/>
                <c:pt idx="0">
                  <c:v>Bloqueada</c:v>
                </c:pt>
              </c:strCache>
            </c:strRef>
          </c:tx>
          <c:spPr>
            <a:solidFill>
              <a:srgbClr val="FFC7CE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valores!$R$6:$W$6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5-4D02-B1BF-21623944D716}"/>
            </c:ext>
          </c:extLst>
        </c:ser>
        <c:ser>
          <c:idx val="3"/>
          <c:order val="3"/>
          <c:tx>
            <c:strRef>
              <c:f>valores!$Q$7</c:f>
              <c:strCache>
                <c:ptCount val="1"/>
                <c:pt idx="0">
                  <c:v>Finalizada</c:v>
                </c:pt>
              </c:strCache>
            </c:strRef>
          </c:tx>
          <c:spPr>
            <a:solidFill>
              <a:srgbClr val="C6EFCE"/>
            </a:solidFill>
            <a:ln>
              <a:noFill/>
            </a:ln>
            <a:effectLst/>
          </c:spPr>
          <c:invertIfNegative val="0"/>
          <c:cat>
            <c:strRef>
              <c:f>valores!$E$11:$E$16</c:f>
              <c:strCache>
                <c:ptCount val="6"/>
                <c:pt idx="0">
                  <c:v>Estudiante 1</c:v>
                </c:pt>
                <c:pt idx="1">
                  <c:v>Estudiante 2</c:v>
                </c:pt>
                <c:pt idx="2">
                  <c:v>Estudiante 3</c:v>
                </c:pt>
                <c:pt idx="3">
                  <c:v>Estudiante 4</c:v>
                </c:pt>
                <c:pt idx="4">
                  <c:v>Estudiante 5</c:v>
                </c:pt>
                <c:pt idx="5">
                  <c:v>Sin asignar</c:v>
                </c:pt>
              </c:strCache>
            </c:strRef>
          </c:cat>
          <c:val>
            <c:numRef>
              <c:f>valores!$R$7:$W$7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5-4D02-B1BF-21623944D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57078592"/>
        <c:axId val="257076672"/>
      </c:barChart>
      <c:catAx>
        <c:axId val="25707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6672"/>
        <c:crosses val="autoZero"/>
        <c:auto val="1"/>
        <c:lblAlgn val="ctr"/>
        <c:lblOffset val="100"/>
        <c:noMultiLvlLbl val="0"/>
      </c:catAx>
      <c:valAx>
        <c:axId val="25707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7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Horas de trabajo semanales</a:t>
            </a:r>
          </a:p>
        </c:rich>
      </c:tx>
      <c:layout>
        <c:manualLayout>
          <c:xMode val="edge"/>
          <c:yMode val="edge"/>
          <c:x val="0.26498305843151676"/>
          <c:y val="3.695192569897819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5636441135567315E-2"/>
          <c:y val="0.14056206990584044"/>
          <c:w val="0.88380796150481189"/>
          <c:h val="0.62526266822797205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valores!$E$4</c:f>
              <c:strCache>
                <c:ptCount val="1"/>
                <c:pt idx="0">
                  <c:v>Estudiante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valores!$H$38:$H$42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valores!$I$38:$I$42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8-455C-AD05-549EADAA252B}"/>
            </c:ext>
          </c:extLst>
        </c:ser>
        <c:ser>
          <c:idx val="1"/>
          <c:order val="1"/>
          <c:tx>
            <c:strRef>
              <c:f>valores!$E$5</c:f>
              <c:strCache>
                <c:ptCount val="1"/>
                <c:pt idx="0">
                  <c:v>Estudiante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valores!$H$38:$H$42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valores!$J$38:$J$42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8-455C-AD05-549EADAA252B}"/>
            </c:ext>
          </c:extLst>
        </c:ser>
        <c:ser>
          <c:idx val="2"/>
          <c:order val="2"/>
          <c:tx>
            <c:strRef>
              <c:f>valores!$E$6</c:f>
              <c:strCache>
                <c:ptCount val="1"/>
                <c:pt idx="0">
                  <c:v>Estudiante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valores!$H$38:$H$42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valores!$K$38:$K$42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38-455C-AD05-549EADAA252B}"/>
            </c:ext>
          </c:extLst>
        </c:ser>
        <c:ser>
          <c:idx val="3"/>
          <c:order val="3"/>
          <c:tx>
            <c:strRef>
              <c:f>valores!$E$7</c:f>
              <c:strCache>
                <c:ptCount val="1"/>
                <c:pt idx="0">
                  <c:v>Estudiante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valores!$H$38:$H$42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valores!$L$38:$L$42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38-455C-AD05-549EADAA252B}"/>
            </c:ext>
          </c:extLst>
        </c:ser>
        <c:ser>
          <c:idx val="4"/>
          <c:order val="4"/>
          <c:tx>
            <c:strRef>
              <c:f>valores!$E$8</c:f>
              <c:strCache>
                <c:ptCount val="1"/>
                <c:pt idx="0">
                  <c:v>Estudiante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valores!$H$38:$H$42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valores!$M$38:$M$42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</c:v>
                </c:pt>
                <c:pt idx="4">
                  <c:v>1.0833333333333333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38-455C-AD05-549EADAA252B}"/>
            </c:ext>
          </c:extLst>
        </c:ser>
        <c:ser>
          <c:idx val="5"/>
          <c:order val="5"/>
          <c:tx>
            <c:strRef>
              <c:f>valores!$E$9</c:f>
              <c:strCache>
                <c:ptCount val="1"/>
                <c:pt idx="0">
                  <c:v>Todos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valores!$H$38:$H$42</c:f>
              <c:numCache>
                <c:formatCode>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valores!$N$38:$N$42</c:f>
              <c:numCache>
                <c:formatCode>0.00</c:formatCode>
                <c:ptCount val="5"/>
                <c:pt idx="0">
                  <c:v>1.25</c:v>
                </c:pt>
                <c:pt idx="1">
                  <c:v>13.75</c:v>
                </c:pt>
                <c:pt idx="2">
                  <c:v>22.5</c:v>
                </c:pt>
                <c:pt idx="3">
                  <c:v>25.833333333333332</c:v>
                </c:pt>
                <c:pt idx="4">
                  <c:v>11.25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38-455C-AD05-549EADAA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011776"/>
        <c:axId val="73008416"/>
        <c:axId val="436281072"/>
      </c:bar3DChart>
      <c:catAx>
        <c:axId val="7301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Semana</a:t>
                </a:r>
              </a:p>
            </c:rich>
          </c:tx>
          <c:layout>
            <c:manualLayout>
              <c:xMode val="edge"/>
              <c:yMode val="edge"/>
              <c:x val="0.26886082194764727"/>
              <c:y val="0.751144511637606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08416"/>
        <c:crosses val="autoZero"/>
        <c:auto val="1"/>
        <c:lblAlgn val="ctr"/>
        <c:lblOffset val="100"/>
        <c:noMultiLvlLbl val="0"/>
      </c:catAx>
      <c:valAx>
        <c:axId val="73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</a:p>
            </c:rich>
          </c:tx>
          <c:layout>
            <c:manualLayout>
              <c:xMode val="edge"/>
              <c:yMode val="edge"/>
              <c:x val="9.9859905886838601E-2"/>
              <c:y val="0.423093411716508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1776"/>
        <c:crosses val="autoZero"/>
        <c:crossBetween val="between"/>
      </c:valAx>
      <c:serAx>
        <c:axId val="436281072"/>
        <c:scaling>
          <c:orientation val="minMax"/>
        </c:scaling>
        <c:delete val="1"/>
        <c:axPos val="b"/>
        <c:majorTickMark val="out"/>
        <c:minorTickMark val="none"/>
        <c:tickLblPos val="nextTo"/>
        <c:crossAx val="73008416"/>
        <c:crosses val="autoZero"/>
      </c:ser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459861724958508E-3"/>
          <c:y val="0.86284788501948961"/>
          <c:w val="0.99768921948500167"/>
          <c:h val="0.11121599399936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87677</xdr:colOff>
      <xdr:row>1</xdr:row>
      <xdr:rowOff>78184</xdr:rowOff>
    </xdr:from>
    <xdr:to>
      <xdr:col>12</xdr:col>
      <xdr:colOff>291353</xdr:colOff>
      <xdr:row>17</xdr:row>
      <xdr:rowOff>141942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A10C1-5234-45B1-9445-CBEE25C2F9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389410</xdr:colOff>
      <xdr:row>1</xdr:row>
      <xdr:rowOff>85396</xdr:rowOff>
    </xdr:from>
    <xdr:to>
      <xdr:col>17</xdr:col>
      <xdr:colOff>381625</xdr:colOff>
      <xdr:row>18</xdr:row>
      <xdr:rowOff>67494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36821B1-E4AE-401E-AA92-8EBF58A5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391670</xdr:colOff>
      <xdr:row>18</xdr:row>
      <xdr:rowOff>159550</xdr:rowOff>
    </xdr:from>
    <xdr:to>
      <xdr:col>17</xdr:col>
      <xdr:colOff>385801</xdr:colOff>
      <xdr:row>37</xdr:row>
      <xdr:rowOff>146050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87D9944-3CE5-4562-81DD-62840EDD7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MARTINEZ PRIETO" id="{1EC6F5F9-591F-423B-8B88-20C7E85DAB6B}" userId="S::miguelamp@uva.es::40aa189e-521d-46b1-bd03-cc42e524e6dc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13099C-7C21-47A7-B931-B1E7A8840EF7}" name="Planificación" displayName="Planificación" ref="B2:J40" totalsRowShown="0" headerRowDxfId="68" dataDxfId="67">
  <autoFilter ref="B2:J40" xr:uid="{D413099C-7C21-47A7-B931-B1E7A8840EF7}"/>
  <tableColumns count="9">
    <tableColumn id="1" xr3:uid="{C32D4783-AE75-42D6-9BD2-B7278AC329A2}" name="Tarea" dataDxfId="66"/>
    <tableColumn id="5" xr3:uid="{49E64807-49F7-451A-998C-06AB3BE1CDD4}" name="URL" dataDxfId="65"/>
    <tableColumn id="2" xr3:uid="{1510F8AA-B898-413D-B0EE-CD62BF44D094}" name="Objetivo" dataDxfId="64"/>
    <tableColumn id="6" xr3:uid="{C1D0D291-395B-4971-A267-6AF6142B5C20}" name="Fecha de vencimiento" dataDxfId="63"/>
    <tableColumn id="7" xr3:uid="{8024D07A-A1FF-4D00-AFD8-C6DB3AD64842}" name="Responsable" dataDxfId="62"/>
    <tableColumn id="8" xr3:uid="{F8E97F17-520F-4CB9-9500-5AB84536F14C}" name="Estado" dataDxfId="61"/>
    <tableColumn id="9" xr3:uid="{464E46B0-BEBD-457A-8089-71E7071FCECF}" name="Fecha de finalización" dataDxfId="60"/>
    <tableColumn id="10" xr3:uid="{69478C25-E27F-41A6-8AAA-24EC316C83B7}" name="Esfuerzo (horas)" dataDxfId="0">
      <calculatedColumnFormula>(COUNTA(valores!$E$4:$E$8)*(SUMIFS(Registro_Tareas[Tiempo (minutos)],Registro_Tareas[Tarea],$B3,Registro_Tareas[Tipo de trabajo],valores!$B$9))+SUMIFS(Registro_Tareas[Tiempo (minutos)],Registro_Tareas[Tarea],$B3,Registro_Tareas[Tipo de trabajo],valores!$B$8))/60</calculatedColumnFormula>
    </tableColumn>
    <tableColumn id="4" xr3:uid="{C501B6D1-D478-45AD-AA7E-BB4345198203}" name="Consideraciones adicionales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31299F-0866-4FF8-BBAA-6FF6FC61D4F8}" name="Registro_Tareas" displayName="Registro_Tareas" ref="B2:G100" totalsRowShown="0" headerRowDxfId="58" dataDxfId="56" headerRowBorderDxfId="57" tableBorderDxfId="55" totalsRowBorderDxfId="54">
  <autoFilter ref="B2:G100" xr:uid="{1C31299F-0866-4FF8-BBAA-6FF6FC61D4F8}"/>
  <sortState xmlns:xlrd2="http://schemas.microsoft.com/office/spreadsheetml/2017/richdata2" ref="B3:G100">
    <sortCondition ref="B2:B100"/>
  </sortState>
  <tableColumns count="6">
    <tableColumn id="1" xr3:uid="{B7BF47BD-6502-48A8-8530-BC35C2C6ECA9}" name="Fecha" dataDxfId="53"/>
    <tableColumn id="6" xr3:uid="{6A22BFE2-B6D2-4C59-B745-625B5AD16F37}" name="Tarea" dataDxfId="52"/>
    <tableColumn id="2" xr3:uid="{2F018C37-E58A-4908-8776-5CA534CA40D5}" name="Tipo de trabajo" dataDxfId="51"/>
    <tableColumn id="3" xr3:uid="{7847815B-8150-4799-B551-0B292F9987FB}" name="Responsable" dataDxfId="50"/>
    <tableColumn id="4" xr3:uid="{40BB8F84-1AAE-49DE-8F11-7FC7337102AE}" name="Tiempo (minutos)" dataDxfId="49"/>
    <tableColumn id="5" xr3:uid="{845CBDA6-5C50-4969-BE51-AE50647B23C4}" name="Considaciones adicionales" dataDxfId="4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DD3E984-CF35-4A2C-B1FF-06B905285ADB}" name="Acciones" displayName="Acciones" ref="B2:C7" totalsRowShown="0" headerRowDxfId="47" dataDxfId="46">
  <autoFilter ref="B2:C7" xr:uid="{3DD3E984-CF35-4A2C-B1FF-06B905285ADB}"/>
  <tableColumns count="2">
    <tableColumn id="1" xr3:uid="{7D10322B-32DF-4CEC-86AB-610000CAD1A6}" name="Acción" dataDxfId="45"/>
    <tableColumn id="5" xr3:uid="{5E162B9B-99A7-4304-A277-C21BD4FBC750}" name="Modo de incorporación a la dinámica del equipo" dataDxfId="4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3AE1E1-6AE3-4751-9ACF-535A5097605C}" name="Booleanos" displayName="Booleanos" ref="B3:B5" totalsRowShown="0" headerRowDxfId="43">
  <autoFilter ref="B3:B5" xr:uid="{443AE1E1-6AE3-4751-9ACF-535A5097605C}"/>
  <tableColumns count="1">
    <tableColumn id="1" xr3:uid="{AB30FED8-6449-4584-960B-F606BFCBB656}" name="Booleano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87E804-8504-4541-A79B-5B6463A5E7F3}" name="Estado_tareas" displayName="Estado_tareas" ref="B11:C16" totalsRowCount="1" headerRowDxfId="42">
  <autoFilter ref="B11:C15" xr:uid="{3687E804-8504-4541-A79B-5B6463A5E7F3}"/>
  <tableColumns count="2">
    <tableColumn id="1" xr3:uid="{8EE2C23E-E359-4179-BC4F-FD2BE3693FE5}" name="Estado"/>
    <tableColumn id="2" xr3:uid="{E46EE3A9-C79F-4FA3-AFED-AF7B3DF2A057}" name="Horas" totalsRowFunction="custom" dataDxfId="41" totalsRowDxfId="40">
      <calculatedColumnFormula>COUNTIF(Planificación[Estado],$B12)</calculatedColumnFormula>
      <totalsRowFormula>SUM(Estado_tareas[Horas])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57E6A5E-116E-4C1F-9780-CADCAA868BBB}" name="Tipo_actividad" displayName="Tipo_actividad" ref="B7:B9" totalsRowShown="0">
  <autoFilter ref="B7:B9" xr:uid="{357E6A5E-116E-4C1F-9780-CADCAA868BBB}"/>
  <tableColumns count="1">
    <tableColumn id="1" xr3:uid="{D44EEBE9-BD32-4F7E-953C-52A5BE94FC67}" name="Activida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2897FD-38A9-4047-B19D-7074895F8503}" name="Miembros" displayName="Miembros" ref="E3:E9" totalsRowShown="0">
  <autoFilter ref="E3:E9" xr:uid="{6B2897FD-38A9-4047-B19D-7074895F8503}"/>
  <tableColumns count="1">
    <tableColumn id="1" xr3:uid="{FE9F9901-01B5-46A2-B039-1B8D5CAC29DD}" name="Miembros">
      <calculatedColumnFormula>equipo!C19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C19487A-185B-47FC-B468-13AF26245719}" name="Horas_miembro" displayName="Horas_miembro" ref="G3:O35" totalsRowCount="1" headerRowDxfId="39" headerRowBorderDxfId="38" tableBorderDxfId="37">
  <autoFilter ref="G3:O34" xr:uid="{0C19487A-185B-47FC-B468-13AF26245719}"/>
  <tableColumns count="9">
    <tableColumn id="1" xr3:uid="{E89DD3AD-9F30-4C53-BB7F-CE6FCC9D962B}" name="Fecha" dataDxfId="36" totalsRowDxfId="10">
      <calculatedColumnFormula>G3+1</calculatedColumnFormula>
    </tableColumn>
    <tableColumn id="9" xr3:uid="{EE597CFD-9478-49D6-9BA6-F2401B8E5123}" name="Semana" dataDxfId="35" totalsRowDxfId="9"/>
    <tableColumn id="2" xr3:uid="{F6E2FB97-C3C9-4284-A730-4627495A364F}" name="Miembro #1" totalsRowFunction="custom" dataDxfId="34" totalsRowDxfId="8">
      <calculatedColumnFormula>SUMIFS(Registro_Tareas[Tiempo (minutos)],Registro_Tareas[Fecha],$G4,Registro_Tareas[Responsable],$E$4)</calculatedColumnFormula>
      <totalsRowFormula>SUM(I4:I34)</totalsRowFormula>
    </tableColumn>
    <tableColumn id="3" xr3:uid="{01599E3B-4B0B-4521-83D5-6B0BABC7BED0}" name="Miembro #2" totalsRowFunction="custom" dataDxfId="33" totalsRowDxfId="7">
      <calculatedColumnFormula>SUMIFS(Registro_Tareas[Tiempo (minutos)],Registro_Tareas[Fecha],$G4,Registro_Tareas[Responsable],$E$5)</calculatedColumnFormula>
      <totalsRowFormula>SUM(J4:J34)</totalsRowFormula>
    </tableColumn>
    <tableColumn id="4" xr3:uid="{C69ABD23-979F-40DE-B906-1D7848AE9407}" name="Miembro #3" totalsRowFunction="custom" dataDxfId="32" totalsRowDxfId="6">
      <calculatedColumnFormula>SUMIFS(Registro_Tareas[Tiempo (minutos)],Registro_Tareas[Fecha],$G4,Registro_Tareas[Responsable],$E$6)</calculatedColumnFormula>
      <totalsRowFormula>SUM(K4:K34)</totalsRowFormula>
    </tableColumn>
    <tableColumn id="5" xr3:uid="{4B99770B-21D2-4B9B-AD06-F530AB16B0D4}" name="Miembro #4" totalsRowFunction="custom" dataDxfId="31" totalsRowDxfId="5">
      <calculatedColumnFormula>SUMIFS(Registro_Tareas[Tiempo (minutos)],Registro_Tareas[Fecha],$G4,Registro_Tareas[Responsable],$E$7)</calculatedColumnFormula>
      <totalsRowFormula>SUM(L4:L34)</totalsRowFormula>
    </tableColumn>
    <tableColumn id="6" xr3:uid="{EFD97065-512B-4878-A8D6-7F87F8700AB8}" name="Miembro #5" totalsRowFunction="custom" dataDxfId="30" totalsRowDxfId="4">
      <calculatedColumnFormula>SUMIFS(Registro_Tareas[Tiempo (minutos)],Registro_Tareas[Fecha],$G4,Registro_Tareas[Responsable],$E$8)</calculatedColumnFormula>
      <totalsRowFormula>SUM(M4:M34)</totalsRowFormula>
    </tableColumn>
    <tableColumn id="7" xr3:uid="{5F7C342F-E621-4F4C-A88A-E9B88E40743D}" name="Todos" totalsRowFunction="custom" dataDxfId="1" totalsRowDxfId="3">
      <calculatedColumnFormula>SUMIFS(Registro_Tareas[Tiempo (minutos)],Registro_Tareas[Fecha],$G4,Registro_Tareas[Responsable],$E$9)*COUNTA($E$4:$E$8)</calculatedColumnFormula>
      <totalsRowFormula>SUM(N4:N34)</totalsRowFormula>
    </tableColumn>
    <tableColumn id="8" xr3:uid="{780352F9-7B3E-47E2-9497-F20742B7F15D}" name="Total" totalsRowFunction="custom" dataDxfId="29" totalsRowDxfId="2">
      <calculatedColumnFormula>SUM(I4:N4)</calculatedColumnFormula>
      <totalsRowFormula>SUM(O4:O34)</totalsRow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770D984-8101-4034-A6CD-6BB2FEDE2D1F}" name="Tabla7" displayName="Tabla7" ref="Q3:X8" totalsRowCount="1" headerRowDxfId="28" headerRowBorderDxfId="27" tableBorderDxfId="26" totalsRowBorderDxfId="25">
  <autoFilter ref="Q3:X7" xr:uid="{5770D984-8101-4034-A6CD-6BB2FEDE2D1F}"/>
  <tableColumns count="8">
    <tableColumn id="1" xr3:uid="{9BDA4F88-45F1-406A-8374-67052F99C4A1}" name="Estado" totalsRowDxfId="24">
      <calculatedColumnFormula>B12</calculatedColumnFormula>
    </tableColumn>
    <tableColumn id="2" xr3:uid="{9FEC06DE-6A22-42F4-9755-24D4B2B20D56}" name="Miembro #1" totalsRowFunction="sum" totalsRowDxfId="23">
      <calculatedColumnFormula>COUNTIFS(Planificación[Responsable],$E$4,Planificación[Estado],$Q4)</calculatedColumnFormula>
    </tableColumn>
    <tableColumn id="3" xr3:uid="{46125B72-DB26-47D6-A329-81BEEB55771A}" name="Miembro #2" totalsRowFunction="sum" totalsRowDxfId="22">
      <calculatedColumnFormula>COUNTIFS(Planificación[Responsable],$E$5,Planificación[Estado],$Q4)</calculatedColumnFormula>
    </tableColumn>
    <tableColumn id="4" xr3:uid="{E44531FB-F67F-4854-A783-797CBC983262}" name="Miembro #3" totalsRowFunction="sum" totalsRowDxfId="21">
      <calculatedColumnFormula>COUNTIFS(Planificación[Responsable],$E$6,Planificación[Estado],$Q4)</calculatedColumnFormula>
    </tableColumn>
    <tableColumn id="5" xr3:uid="{97424545-B089-4CDA-9FBB-5152A0D6F648}" name="Miembro #4" totalsRowFunction="sum" totalsRowDxfId="20">
      <calculatedColumnFormula>COUNTIFS(Planificación[Responsable],$E$7,Planificación[Estado],$Q4)</calculatedColumnFormula>
    </tableColumn>
    <tableColumn id="6" xr3:uid="{F9FEB0D6-4294-4FAF-A8F3-7A72EB43CA81}" name="Miembro #5" totalsRowFunction="sum" totalsRowDxfId="19">
      <calculatedColumnFormula>COUNTIFS(Planificación[Responsable],$E$8,Planificación[Estado],$Q4)</calculatedColumnFormula>
    </tableColumn>
    <tableColumn id="8" xr3:uid="{405D8301-64B9-41F9-B08C-F1EBDFF74559}" name="Sin asignar" totalsRowFunction="custom" dataDxfId="18" totalsRowDxfId="17">
      <calculatedColumnFormula>COUNTIFS(Planificación[Responsable],"",Planificación[Estado],$Q4)</calculatedColumnFormula>
      <totalsRowFormula>SUBTOTAL(109,Tabla7[Miembro '#5])</totalsRowFormula>
    </tableColumn>
    <tableColumn id="7" xr3:uid="{4E17AB8B-2496-443C-81DD-17842F201D29}" name="Total" totalsRowFunction="sum" dataDxfId="16" totalsRowDxfId="15">
      <calculatedColumnFormula>SUM(Tabla7[[#This Row],[Miembro '#1]:[Sin asignar]])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4-09-16T13:07:02.99" personId="{1EC6F5F9-591F-423B-8B88-20C7E85DAB6B}" id="{5F3D1ED3-60F7-4F63-9DD1-1BCB85BEF407}">
    <text>Indica cómo se va a llevar a cabo la acción de mejora durante el siguiente sprint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ello.com/c/EQLbm8qV" TargetMode="External"/><Relationship Id="rId13" Type="http://schemas.openxmlformats.org/officeDocument/2006/relationships/hyperlink" Target="https://trello.com/c/uME30PBl" TargetMode="External"/><Relationship Id="rId18" Type="http://schemas.openxmlformats.org/officeDocument/2006/relationships/hyperlink" Target="https://trello.com/c/BLmBh7LM" TargetMode="External"/><Relationship Id="rId3" Type="http://schemas.openxmlformats.org/officeDocument/2006/relationships/hyperlink" Target="https://trello.com/c/0fm6joiW" TargetMode="External"/><Relationship Id="rId7" Type="http://schemas.openxmlformats.org/officeDocument/2006/relationships/hyperlink" Target="https://trello.com/c/mdnZZC0j" TargetMode="External"/><Relationship Id="rId12" Type="http://schemas.openxmlformats.org/officeDocument/2006/relationships/hyperlink" Target="https://trello.com/c/TpWMOT7f" TargetMode="External"/><Relationship Id="rId17" Type="http://schemas.openxmlformats.org/officeDocument/2006/relationships/hyperlink" Target="https://trello.com/c/EwLSiYOg" TargetMode="External"/><Relationship Id="rId2" Type="http://schemas.openxmlformats.org/officeDocument/2006/relationships/hyperlink" Target="https://trello.com/c/DvWgdGEI" TargetMode="External"/><Relationship Id="rId16" Type="http://schemas.openxmlformats.org/officeDocument/2006/relationships/hyperlink" Target="https://trello.com/c/ntkSkS5o" TargetMode="External"/><Relationship Id="rId20" Type="http://schemas.openxmlformats.org/officeDocument/2006/relationships/table" Target="../tables/table1.xml"/><Relationship Id="rId1" Type="http://schemas.openxmlformats.org/officeDocument/2006/relationships/hyperlink" Target="https://trello.com/c/IXrTih2h" TargetMode="External"/><Relationship Id="rId6" Type="http://schemas.openxmlformats.org/officeDocument/2006/relationships/hyperlink" Target="https://trello.com/c/cSpPrSy7" TargetMode="External"/><Relationship Id="rId11" Type="http://schemas.openxmlformats.org/officeDocument/2006/relationships/hyperlink" Target="https://trello.com/c/4hIB0wTr" TargetMode="External"/><Relationship Id="rId5" Type="http://schemas.openxmlformats.org/officeDocument/2006/relationships/hyperlink" Target="https://trello.com/c/EzgQw8Un" TargetMode="External"/><Relationship Id="rId15" Type="http://schemas.openxmlformats.org/officeDocument/2006/relationships/hyperlink" Target="https://trello.com/c/ECncOGPp" TargetMode="External"/><Relationship Id="rId10" Type="http://schemas.openxmlformats.org/officeDocument/2006/relationships/hyperlink" Target="https://trello.com/c/WuX5Wi27" TargetMode="External"/><Relationship Id="rId19" Type="http://schemas.openxmlformats.org/officeDocument/2006/relationships/hyperlink" Target="https://trello.com/c/QcVTQI1A" TargetMode="External"/><Relationship Id="rId4" Type="http://schemas.openxmlformats.org/officeDocument/2006/relationships/hyperlink" Target="https://trello.com/c/lNM4tQgt" TargetMode="External"/><Relationship Id="rId9" Type="http://schemas.openxmlformats.org/officeDocument/2006/relationships/hyperlink" Target="https://trello.com/c/0ndPWTHA" TargetMode="External"/><Relationship Id="rId14" Type="http://schemas.openxmlformats.org/officeDocument/2006/relationships/hyperlink" Target="https://trello.com/c/6Jmizoh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909A-5C48-4FAF-88C9-F5CC5F9670B0}">
  <sheetPr codeName="Hoja1"/>
  <dimension ref="A1:Z104"/>
  <sheetViews>
    <sheetView tabSelected="1" zoomScale="70" zoomScaleNormal="70" workbookViewId="0">
      <selection activeCell="C16" sqref="C16:E17"/>
    </sheetView>
  </sheetViews>
  <sheetFormatPr baseColWidth="10" defaultColWidth="11.54296875" defaultRowHeight="14.5" x14ac:dyDescent="0.35"/>
  <cols>
    <col min="1" max="1" width="2.26953125" style="55" customWidth="1"/>
    <col min="2" max="2" width="1.453125" style="55" customWidth="1"/>
    <col min="3" max="3" width="9.7265625" style="55" customWidth="1"/>
    <col min="4" max="4" width="3.7265625" style="55" customWidth="1"/>
    <col min="5" max="5" width="20.54296875" style="55" customWidth="1"/>
    <col min="6" max="6" width="15.81640625" style="55" customWidth="1"/>
    <col min="7" max="7" width="1.453125" style="55" customWidth="1"/>
    <col min="8" max="8" width="8.453125" style="55" customWidth="1"/>
    <col min="9" max="9" width="2.7265625" customWidth="1"/>
    <col min="10" max="11" width="10.81640625"/>
    <col min="12" max="12" width="10.81640625" customWidth="1"/>
    <col min="13" max="13" width="10.81640625"/>
    <col min="14" max="14" width="21.81640625" customWidth="1"/>
    <col min="15" max="17" width="10.81640625"/>
    <col min="18" max="18" width="6.453125" customWidth="1"/>
    <col min="19" max="19" width="2.7265625" customWidth="1"/>
    <col min="20" max="16384" width="11.54296875" style="55"/>
  </cols>
  <sheetData>
    <row r="1" spans="1:26" ht="12" customHeight="1" thickBot="1" x14ac:dyDescent="0.4">
      <c r="A1" s="54"/>
      <c r="B1" s="54"/>
      <c r="C1" s="54"/>
      <c r="D1" s="54"/>
      <c r="E1" s="54"/>
      <c r="F1" s="54"/>
      <c r="G1" s="54"/>
      <c r="H1" s="54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54"/>
      <c r="U1" s="54"/>
      <c r="V1" s="54"/>
      <c r="W1" s="54"/>
      <c r="X1" s="54"/>
      <c r="Y1" s="54"/>
      <c r="Z1" s="54"/>
    </row>
    <row r="2" spans="1:26" ht="17.149999999999999" customHeight="1" x14ac:dyDescent="0.35">
      <c r="A2" s="54"/>
      <c r="B2" s="85" t="s">
        <v>0</v>
      </c>
      <c r="C2" s="86"/>
      <c r="D2" s="89">
        <v>2</v>
      </c>
      <c r="E2" s="56" t="s">
        <v>1</v>
      </c>
      <c r="F2" s="57" t="s">
        <v>2</v>
      </c>
      <c r="G2" s="58">
        <v>45581</v>
      </c>
      <c r="H2" s="54"/>
      <c r="I2" s="59"/>
      <c r="J2" s="60"/>
      <c r="K2" s="60"/>
      <c r="L2" s="60"/>
      <c r="M2" s="60"/>
      <c r="N2" s="60"/>
      <c r="O2" s="60"/>
      <c r="P2" s="60"/>
      <c r="Q2" s="60"/>
      <c r="R2" s="61"/>
      <c r="S2" s="33"/>
      <c r="T2" s="54"/>
      <c r="U2" s="54"/>
      <c r="V2" s="54"/>
      <c r="W2" s="54"/>
      <c r="X2" s="54"/>
      <c r="Y2" s="54"/>
      <c r="Z2" s="54"/>
    </row>
    <row r="3" spans="1:26" ht="17.149999999999999" customHeight="1" thickBot="1" x14ac:dyDescent="0.4">
      <c r="A3" s="54"/>
      <c r="B3" s="87"/>
      <c r="C3" s="88"/>
      <c r="D3" s="90"/>
      <c r="E3" s="62" t="s">
        <v>3</v>
      </c>
      <c r="F3" s="63" t="s">
        <v>4</v>
      </c>
      <c r="G3" s="64">
        <v>45611</v>
      </c>
      <c r="H3" s="54"/>
      <c r="I3" s="65"/>
      <c r="J3" s="33"/>
      <c r="K3" s="33"/>
      <c r="L3" s="33"/>
      <c r="M3" s="33"/>
      <c r="N3" s="33"/>
      <c r="O3" s="33"/>
      <c r="P3" s="33"/>
      <c r="Q3" s="33"/>
      <c r="R3" s="66"/>
      <c r="S3" s="33"/>
      <c r="T3" s="54"/>
      <c r="U3" s="54"/>
      <c r="V3" s="54"/>
      <c r="W3" s="54"/>
      <c r="X3" s="54"/>
      <c r="Y3" s="54"/>
      <c r="Z3" s="54"/>
    </row>
    <row r="4" spans="1:26" ht="21" customHeight="1" x14ac:dyDescent="0.35">
      <c r="A4" s="54"/>
      <c r="B4" s="82" t="s">
        <v>5</v>
      </c>
      <c r="C4" s="83"/>
      <c r="D4" s="83"/>
      <c r="E4" s="83"/>
      <c r="F4" s="83"/>
      <c r="G4" s="84"/>
      <c r="H4" s="54"/>
      <c r="I4" s="65"/>
      <c r="J4" s="33"/>
      <c r="K4" s="33"/>
      <c r="L4" s="33"/>
      <c r="M4" s="33"/>
      <c r="N4" s="33"/>
      <c r="O4" s="33"/>
      <c r="P4" s="33"/>
      <c r="Q4" s="33"/>
      <c r="R4" s="66"/>
      <c r="S4" s="33"/>
      <c r="T4" s="54"/>
      <c r="U4" s="54"/>
      <c r="V4" s="54"/>
      <c r="W4" s="54"/>
      <c r="X4" s="54"/>
      <c r="Y4" s="54"/>
      <c r="Z4" s="54"/>
    </row>
    <row r="5" spans="1:26" ht="17.149999999999999" customHeight="1" x14ac:dyDescent="0.35">
      <c r="A5" s="54"/>
      <c r="B5" s="67"/>
      <c r="C5" s="97" t="s">
        <v>6</v>
      </c>
      <c r="D5" s="97"/>
      <c r="E5" s="97"/>
      <c r="F5" s="97"/>
      <c r="G5" s="68"/>
      <c r="H5" s="54"/>
      <c r="I5" s="65"/>
      <c r="J5" s="33"/>
      <c r="K5" s="33"/>
      <c r="L5" s="33"/>
      <c r="M5" s="33"/>
      <c r="N5" s="33"/>
      <c r="O5" s="33"/>
      <c r="P5" s="33"/>
      <c r="Q5" s="33"/>
      <c r="R5" s="66"/>
      <c r="S5" s="33"/>
      <c r="T5" s="54"/>
      <c r="U5" s="54"/>
      <c r="V5" s="54"/>
      <c r="W5" s="54"/>
      <c r="X5" s="54"/>
      <c r="Y5" s="54"/>
      <c r="Z5" s="54"/>
    </row>
    <row r="6" spans="1:26" ht="17.149999999999999" customHeight="1" x14ac:dyDescent="0.35">
      <c r="A6" s="54"/>
      <c r="B6" s="67"/>
      <c r="C6" s="98"/>
      <c r="D6" s="98"/>
      <c r="E6" s="98"/>
      <c r="F6" s="98"/>
      <c r="G6" s="68"/>
      <c r="H6" s="54"/>
      <c r="I6" s="65"/>
      <c r="J6" s="33"/>
      <c r="K6" s="33"/>
      <c r="L6" s="33"/>
      <c r="M6" s="33"/>
      <c r="N6" s="33"/>
      <c r="O6" s="33"/>
      <c r="P6" s="33"/>
      <c r="Q6" s="33"/>
      <c r="R6" s="66"/>
      <c r="S6" s="33"/>
      <c r="T6" s="54"/>
      <c r="U6" s="54"/>
      <c r="V6" s="54"/>
      <c r="W6" s="54"/>
      <c r="X6" s="54"/>
      <c r="Y6" s="54"/>
      <c r="Z6" s="54"/>
    </row>
    <row r="7" spans="1:26" ht="17.149999999999999" customHeight="1" thickBot="1" x14ac:dyDescent="0.4">
      <c r="A7" s="54"/>
      <c r="B7" s="69"/>
      <c r="C7" s="99"/>
      <c r="D7" s="99"/>
      <c r="E7" s="99"/>
      <c r="F7" s="99"/>
      <c r="G7" s="70"/>
      <c r="H7" s="54"/>
      <c r="I7" s="65"/>
      <c r="J7" s="33"/>
      <c r="K7" s="33"/>
      <c r="L7" s="33"/>
      <c r="M7" s="33"/>
      <c r="N7" s="33"/>
      <c r="O7" s="33"/>
      <c r="P7" s="33"/>
      <c r="Q7" s="33"/>
      <c r="R7" s="66"/>
      <c r="S7" s="33"/>
      <c r="T7" s="54"/>
      <c r="U7" s="54"/>
      <c r="V7" s="54"/>
      <c r="W7" s="54"/>
      <c r="X7" s="54"/>
      <c r="Y7" s="54"/>
      <c r="Z7" s="54"/>
    </row>
    <row r="8" spans="1:26" ht="21" customHeight="1" x14ac:dyDescent="0.35">
      <c r="A8" s="54"/>
      <c r="B8" s="91" t="s">
        <v>7</v>
      </c>
      <c r="C8" s="92"/>
      <c r="D8" s="92"/>
      <c r="E8" s="92"/>
      <c r="F8" s="92"/>
      <c r="G8" s="93"/>
      <c r="H8" s="54"/>
      <c r="I8" s="65"/>
      <c r="J8" s="33"/>
      <c r="K8" s="33"/>
      <c r="L8" s="33"/>
      <c r="M8" s="33"/>
      <c r="N8" s="33"/>
      <c r="O8" s="33"/>
      <c r="P8" s="33"/>
      <c r="Q8" s="33"/>
      <c r="R8" s="66"/>
      <c r="S8" s="33"/>
      <c r="T8" s="54"/>
      <c r="U8" s="54"/>
      <c r="V8" s="54"/>
      <c r="W8" s="54"/>
      <c r="X8" s="54"/>
      <c r="Y8" s="54"/>
      <c r="Z8" s="54"/>
    </row>
    <row r="9" spans="1:26" ht="14.65" customHeight="1" x14ac:dyDescent="0.35">
      <c r="A9" s="54"/>
      <c r="B9" s="94" t="s">
        <v>8</v>
      </c>
      <c r="C9" s="95"/>
      <c r="D9" s="95"/>
      <c r="E9" s="95"/>
      <c r="F9" s="95"/>
      <c r="G9" s="96"/>
      <c r="H9" s="54"/>
      <c r="I9" s="65"/>
      <c r="J9" s="33"/>
      <c r="K9" s="33"/>
      <c r="L9" s="33"/>
      <c r="M9" s="33"/>
      <c r="N9" s="33"/>
      <c r="O9" s="33"/>
      <c r="P9" s="33"/>
      <c r="Q9" s="33"/>
      <c r="R9" s="66"/>
      <c r="S9" s="33"/>
      <c r="T9" s="54"/>
      <c r="U9" s="54"/>
      <c r="V9" s="54"/>
      <c r="W9" s="54"/>
      <c r="X9" s="54"/>
      <c r="Y9" s="54"/>
      <c r="Z9" s="54"/>
    </row>
    <row r="10" spans="1:26" ht="14.65" customHeight="1" x14ac:dyDescent="0.35">
      <c r="A10" s="54"/>
      <c r="B10" s="94" t="s">
        <v>9</v>
      </c>
      <c r="C10" s="95"/>
      <c r="D10" s="95"/>
      <c r="E10" s="95"/>
      <c r="F10" s="95"/>
      <c r="G10" s="96"/>
      <c r="H10" s="54"/>
      <c r="I10" s="65"/>
      <c r="J10" s="33"/>
      <c r="K10" s="33"/>
      <c r="L10" s="33"/>
      <c r="M10" s="33"/>
      <c r="N10" s="33"/>
      <c r="O10" s="33"/>
      <c r="P10" s="33"/>
      <c r="Q10" s="33"/>
      <c r="R10" s="66"/>
      <c r="S10" s="33"/>
      <c r="T10" s="54"/>
      <c r="U10" s="54"/>
      <c r="V10" s="54"/>
      <c r="W10" s="54"/>
      <c r="X10" s="54"/>
      <c r="Y10" s="54"/>
      <c r="Z10" s="54"/>
    </row>
    <row r="11" spans="1:26" ht="14.65" customHeight="1" x14ac:dyDescent="0.35">
      <c r="A11" s="54"/>
      <c r="B11" s="94" t="s">
        <v>10</v>
      </c>
      <c r="C11" s="95"/>
      <c r="D11" s="95"/>
      <c r="E11" s="95"/>
      <c r="F11" s="95"/>
      <c r="G11" s="96"/>
      <c r="H11" s="54"/>
      <c r="I11" s="65"/>
      <c r="J11" s="33"/>
      <c r="K11" s="33"/>
      <c r="L11" s="33"/>
      <c r="M11" s="33"/>
      <c r="N11" s="33"/>
      <c r="O11" s="33"/>
      <c r="P11" s="33"/>
      <c r="Q11" s="33"/>
      <c r="R11" s="66"/>
      <c r="S11" s="33"/>
      <c r="T11" s="54"/>
      <c r="U11" s="54"/>
      <c r="V11" s="54"/>
      <c r="W11" s="54"/>
      <c r="X11" s="54"/>
      <c r="Y11" s="54"/>
      <c r="Z11" s="54"/>
    </row>
    <row r="12" spans="1:26" ht="14.65" customHeight="1" x14ac:dyDescent="0.35">
      <c r="A12" s="54"/>
      <c r="B12" s="94" t="s">
        <v>11</v>
      </c>
      <c r="C12" s="95"/>
      <c r="D12" s="95"/>
      <c r="E12" s="95"/>
      <c r="F12" s="95"/>
      <c r="G12" s="96"/>
      <c r="H12" s="54"/>
      <c r="I12" s="65"/>
      <c r="J12" s="33"/>
      <c r="K12" s="33"/>
      <c r="L12" s="33"/>
      <c r="M12" s="33"/>
      <c r="N12" s="33"/>
      <c r="O12" s="33"/>
      <c r="P12" s="33"/>
      <c r="Q12" s="33"/>
      <c r="R12" s="66"/>
      <c r="S12" s="33"/>
      <c r="T12" s="54"/>
      <c r="U12" s="54"/>
      <c r="V12" s="54"/>
      <c r="W12" s="54"/>
      <c r="X12" s="54"/>
      <c r="Y12" s="54"/>
      <c r="Z12" s="54"/>
    </row>
    <row r="13" spans="1:26" ht="14.65" customHeight="1" x14ac:dyDescent="0.35">
      <c r="A13" s="54"/>
      <c r="B13" s="94" t="s">
        <v>12</v>
      </c>
      <c r="C13" s="95"/>
      <c r="D13" s="95"/>
      <c r="E13" s="95"/>
      <c r="F13" s="95"/>
      <c r="G13" s="96"/>
      <c r="H13" s="54"/>
      <c r="I13" s="65"/>
      <c r="J13" s="33"/>
      <c r="K13" s="33"/>
      <c r="L13" s="33"/>
      <c r="M13" s="33"/>
      <c r="N13" s="33"/>
      <c r="O13" s="33"/>
      <c r="P13" s="33"/>
      <c r="Q13" s="33"/>
      <c r="R13" s="66"/>
      <c r="S13" s="33"/>
      <c r="T13" s="54"/>
      <c r="U13" s="54"/>
      <c r="V13" s="54"/>
      <c r="W13" s="54"/>
      <c r="X13" s="54"/>
      <c r="Y13" s="54"/>
      <c r="Z13" s="54"/>
    </row>
    <row r="14" spans="1:26" ht="14.65" customHeight="1" thickBot="1" x14ac:dyDescent="0.4">
      <c r="A14" s="54"/>
      <c r="B14" s="130" t="s">
        <v>13</v>
      </c>
      <c r="C14" s="131"/>
      <c r="D14" s="131"/>
      <c r="E14" s="131"/>
      <c r="F14" s="131"/>
      <c r="G14" s="132"/>
      <c r="H14" s="54"/>
      <c r="I14" s="65"/>
      <c r="J14" s="33"/>
      <c r="K14" s="33"/>
      <c r="L14" s="33"/>
      <c r="M14" s="33"/>
      <c r="N14" s="33"/>
      <c r="O14" s="33"/>
      <c r="P14" s="33"/>
      <c r="Q14" s="33"/>
      <c r="R14" s="66"/>
      <c r="S14" s="33"/>
      <c r="T14" s="54"/>
      <c r="U14" s="54"/>
      <c r="V14" s="54"/>
      <c r="W14" s="54"/>
      <c r="X14" s="54"/>
      <c r="Y14" s="54"/>
      <c r="Z14" s="54"/>
    </row>
    <row r="15" spans="1:26" ht="14.65" customHeight="1" thickBot="1" x14ac:dyDescent="0.4">
      <c r="A15" s="54"/>
      <c r="B15" s="54"/>
      <c r="C15" s="54"/>
      <c r="D15" s="54"/>
      <c r="E15" s="54"/>
      <c r="F15" s="54"/>
      <c r="G15" s="54"/>
      <c r="H15" s="54"/>
      <c r="I15" s="65"/>
      <c r="J15" s="33"/>
      <c r="K15" s="33"/>
      <c r="L15" s="33"/>
      <c r="M15" s="33"/>
      <c r="N15" s="33"/>
      <c r="O15" s="33"/>
      <c r="P15" s="33"/>
      <c r="Q15" s="33"/>
      <c r="R15" s="66"/>
      <c r="S15" s="33"/>
      <c r="T15" s="54"/>
      <c r="U15" s="54"/>
      <c r="V15" s="54"/>
      <c r="W15" s="54"/>
      <c r="X15" s="54"/>
      <c r="Y15" s="54"/>
      <c r="Z15" s="54"/>
    </row>
    <row r="16" spans="1:26" ht="17.149999999999999" customHeight="1" x14ac:dyDescent="0.35">
      <c r="A16" s="54"/>
      <c r="B16" s="133"/>
      <c r="C16" s="135" t="s">
        <v>118</v>
      </c>
      <c r="D16" s="135"/>
      <c r="E16" s="135"/>
      <c r="F16" s="120" t="s">
        <v>14</v>
      </c>
      <c r="G16" s="121"/>
      <c r="H16" s="54"/>
      <c r="I16" s="65"/>
      <c r="J16" s="33"/>
      <c r="K16" s="33"/>
      <c r="L16" s="33"/>
      <c r="M16" s="33"/>
      <c r="N16" s="33"/>
      <c r="O16" s="33"/>
      <c r="P16" s="33"/>
      <c r="Q16" s="33"/>
      <c r="R16" s="66"/>
      <c r="S16" s="33"/>
      <c r="T16" s="54"/>
      <c r="U16" s="54"/>
      <c r="V16" s="54"/>
      <c r="W16" s="54"/>
      <c r="X16" s="54"/>
      <c r="Y16" s="54"/>
      <c r="Z16" s="54"/>
    </row>
    <row r="17" spans="1:26" ht="17.149999999999999" customHeight="1" thickBot="1" x14ac:dyDescent="0.4">
      <c r="A17" s="54"/>
      <c r="B17" s="134"/>
      <c r="C17" s="136"/>
      <c r="D17" s="136"/>
      <c r="E17" s="136"/>
      <c r="F17" s="122"/>
      <c r="G17" s="123"/>
      <c r="H17" s="54"/>
      <c r="I17" s="65"/>
      <c r="J17" s="33"/>
      <c r="K17" s="33"/>
      <c r="L17" s="33"/>
      <c r="M17" s="33"/>
      <c r="N17" s="33"/>
      <c r="O17" s="33"/>
      <c r="P17" s="33"/>
      <c r="Q17" s="33"/>
      <c r="R17" s="66"/>
      <c r="S17" s="33"/>
      <c r="T17" s="54"/>
      <c r="U17" s="54"/>
      <c r="V17" s="54"/>
      <c r="W17" s="54"/>
      <c r="X17" s="54"/>
      <c r="Y17" s="54"/>
      <c r="Z17" s="54"/>
    </row>
    <row r="18" spans="1:26" ht="21" customHeight="1" thickBot="1" x14ac:dyDescent="0.4">
      <c r="A18" s="54"/>
      <c r="B18" s="127" t="s">
        <v>15</v>
      </c>
      <c r="C18" s="128"/>
      <c r="D18" s="128"/>
      <c r="E18" s="128"/>
      <c r="F18" s="128" t="s">
        <v>16</v>
      </c>
      <c r="G18" s="129"/>
      <c r="H18" s="54"/>
      <c r="I18" s="65"/>
      <c r="J18" s="33"/>
      <c r="K18" s="33"/>
      <c r="L18" s="33"/>
      <c r="M18" s="33"/>
      <c r="N18" s="33"/>
      <c r="O18" s="33"/>
      <c r="P18" s="33"/>
      <c r="Q18" s="33"/>
      <c r="R18" s="66"/>
      <c r="S18" s="33"/>
      <c r="T18" s="54"/>
      <c r="U18" s="54"/>
      <c r="V18" s="54"/>
      <c r="W18" s="54"/>
      <c r="X18" s="54"/>
      <c r="Y18" s="54"/>
      <c r="Z18" s="54"/>
    </row>
    <row r="19" spans="1:26" ht="14.65" customHeight="1" x14ac:dyDescent="0.35">
      <c r="A19" s="54"/>
      <c r="B19" s="71"/>
      <c r="C19" s="124" t="s">
        <v>113</v>
      </c>
      <c r="D19" s="124"/>
      <c r="E19" s="124"/>
      <c r="F19" s="116" t="s">
        <v>17</v>
      </c>
      <c r="G19" s="117"/>
      <c r="H19" s="54"/>
      <c r="I19" s="65"/>
      <c r="J19" s="104" t="s">
        <v>18</v>
      </c>
      <c r="K19" s="110"/>
      <c r="L19" s="111"/>
      <c r="M19" s="33"/>
      <c r="N19" s="33"/>
      <c r="O19" s="33"/>
      <c r="P19" s="33"/>
      <c r="Q19" s="33"/>
      <c r="R19" s="66"/>
      <c r="S19" s="33"/>
      <c r="T19" s="54"/>
      <c r="U19" s="54"/>
      <c r="V19" s="54"/>
      <c r="W19" s="54"/>
      <c r="X19" s="54"/>
      <c r="Y19" s="54"/>
      <c r="Z19" s="54"/>
    </row>
    <row r="20" spans="1:26" ht="14.65" customHeight="1" thickBot="1" x14ac:dyDescent="0.4">
      <c r="B20" s="71"/>
      <c r="C20" s="125" t="s">
        <v>114</v>
      </c>
      <c r="D20" s="125"/>
      <c r="E20" s="125"/>
      <c r="F20" s="116" t="s">
        <v>17</v>
      </c>
      <c r="G20" s="117"/>
      <c r="I20" s="65"/>
      <c r="J20" s="106"/>
      <c r="K20" s="112"/>
      <c r="L20" s="113"/>
      <c r="M20" s="33"/>
      <c r="N20" s="33"/>
      <c r="O20" s="33"/>
      <c r="P20" s="33"/>
      <c r="Q20" s="33"/>
      <c r="R20" s="66"/>
      <c r="S20" s="33"/>
      <c r="T20" s="54"/>
      <c r="U20" s="54"/>
      <c r="V20" s="54"/>
      <c r="W20" s="54"/>
      <c r="X20" s="54"/>
      <c r="Y20" s="54"/>
      <c r="Z20" s="54"/>
    </row>
    <row r="21" spans="1:26" ht="14.65" customHeight="1" x14ac:dyDescent="0.35">
      <c r="A21" s="54"/>
      <c r="B21" s="71"/>
      <c r="C21" s="125" t="s">
        <v>115</v>
      </c>
      <c r="D21" s="125"/>
      <c r="E21" s="125"/>
      <c r="F21" s="116" t="s">
        <v>19</v>
      </c>
      <c r="G21" s="117"/>
      <c r="H21" s="54"/>
      <c r="I21" s="65"/>
      <c r="J21" s="114" t="str">
        <f>valores!E4</f>
        <v>Estudiante 1</v>
      </c>
      <c r="K21" s="115"/>
      <c r="L21" s="72">
        <f>valores!I43</f>
        <v>1.95</v>
      </c>
      <c r="M21" s="33"/>
      <c r="N21" s="33"/>
      <c r="O21" s="33"/>
      <c r="P21" s="33"/>
      <c r="Q21" s="33"/>
      <c r="R21" s="66"/>
      <c r="S21" s="33"/>
      <c r="T21" s="54"/>
      <c r="U21" s="54"/>
      <c r="V21" s="54"/>
      <c r="W21" s="54"/>
      <c r="X21" s="54"/>
      <c r="Y21" s="54"/>
      <c r="Z21" s="54"/>
    </row>
    <row r="22" spans="1:26" ht="14.65" customHeight="1" x14ac:dyDescent="0.35">
      <c r="A22" s="54"/>
      <c r="B22" s="71"/>
      <c r="C22" s="125" t="s">
        <v>116</v>
      </c>
      <c r="D22" s="125"/>
      <c r="E22" s="125"/>
      <c r="F22" s="116" t="s">
        <v>19</v>
      </c>
      <c r="G22" s="117"/>
      <c r="H22" s="54"/>
      <c r="I22" s="65"/>
      <c r="J22" s="100" t="str">
        <f>valores!E5</f>
        <v>Estudiante 2</v>
      </c>
      <c r="K22" s="101"/>
      <c r="L22" s="73">
        <f>valores!J43</f>
        <v>2.0333333333333332</v>
      </c>
      <c r="M22" s="33"/>
      <c r="N22" s="33"/>
      <c r="O22" s="33"/>
      <c r="P22" s="33"/>
      <c r="Q22" s="33"/>
      <c r="R22" s="66"/>
      <c r="S22" s="33"/>
      <c r="T22" s="54"/>
      <c r="U22" s="54"/>
      <c r="V22" s="54"/>
      <c r="W22" s="54"/>
      <c r="X22" s="54"/>
      <c r="Y22" s="54"/>
      <c r="Z22" s="54"/>
    </row>
    <row r="23" spans="1:26" ht="14.65" customHeight="1" thickBot="1" x14ac:dyDescent="0.4">
      <c r="A23" s="54"/>
      <c r="B23" s="74"/>
      <c r="C23" s="126" t="s">
        <v>117</v>
      </c>
      <c r="D23" s="126"/>
      <c r="E23" s="126"/>
      <c r="F23" s="118" t="s">
        <v>19</v>
      </c>
      <c r="G23" s="119"/>
      <c r="H23" s="54"/>
      <c r="I23" s="65"/>
      <c r="J23" s="100" t="str">
        <f>valores!E6</f>
        <v>Estudiante 3</v>
      </c>
      <c r="K23" s="101"/>
      <c r="L23" s="73">
        <f>valores!K43</f>
        <v>1.8666666666666667</v>
      </c>
      <c r="M23" s="33"/>
      <c r="N23" s="33"/>
      <c r="O23" s="33"/>
      <c r="P23" s="33"/>
      <c r="Q23" s="33"/>
      <c r="R23" s="66"/>
      <c r="S23" s="33"/>
      <c r="T23" s="54"/>
      <c r="U23" s="54"/>
      <c r="V23" s="54"/>
      <c r="W23" s="54"/>
      <c r="X23" s="54"/>
      <c r="Y23" s="54"/>
      <c r="Z23" s="54"/>
    </row>
    <row r="24" spans="1:26" ht="14.65" customHeight="1" x14ac:dyDescent="0.35">
      <c r="A24" s="54"/>
      <c r="B24" s="54"/>
      <c r="C24" s="54"/>
      <c r="D24" s="54"/>
      <c r="E24" s="54"/>
      <c r="F24" s="54"/>
      <c r="G24" s="54"/>
      <c r="H24" s="54"/>
      <c r="I24" s="65"/>
      <c r="J24" s="100" t="str">
        <f>valores!E7</f>
        <v>Estudiante 4</v>
      </c>
      <c r="K24" s="101"/>
      <c r="L24" s="73">
        <f>valores!L43</f>
        <v>2.1166666666666667</v>
      </c>
      <c r="M24" s="33"/>
      <c r="N24" s="33"/>
      <c r="O24" s="33"/>
      <c r="P24" s="33"/>
      <c r="Q24" s="33"/>
      <c r="R24" s="66"/>
      <c r="S24" s="33"/>
      <c r="T24" s="54"/>
      <c r="U24" s="54"/>
      <c r="V24" s="54"/>
      <c r="W24" s="54"/>
      <c r="X24" s="54"/>
      <c r="Y24" s="54"/>
      <c r="Z24" s="54"/>
    </row>
    <row r="25" spans="1:26" ht="14.65" customHeight="1" x14ac:dyDescent="0.35">
      <c r="A25" s="54"/>
      <c r="B25" s="54"/>
      <c r="C25" s="54"/>
      <c r="D25" s="54"/>
      <c r="E25" s="54"/>
      <c r="F25" s="54"/>
      <c r="G25" s="54"/>
      <c r="H25" s="54"/>
      <c r="I25" s="65"/>
      <c r="J25" s="100" t="str">
        <f>valores!E8</f>
        <v>Estudiante 5</v>
      </c>
      <c r="K25" s="101"/>
      <c r="L25" s="73">
        <f>valores!M43</f>
        <v>2.2833333333333332</v>
      </c>
      <c r="M25" s="33"/>
      <c r="N25" s="33"/>
      <c r="O25" s="33"/>
      <c r="P25" s="33"/>
      <c r="Q25" s="33"/>
      <c r="R25" s="66"/>
      <c r="S25" s="33"/>
      <c r="T25" s="54"/>
      <c r="U25" s="54"/>
      <c r="V25" s="54"/>
      <c r="W25" s="54"/>
      <c r="X25" s="54"/>
      <c r="Y25" s="54"/>
      <c r="Z25" s="54"/>
    </row>
    <row r="26" spans="1:26" ht="14.65" customHeight="1" thickBot="1" x14ac:dyDescent="0.4">
      <c r="A26" s="54"/>
      <c r="B26" s="54"/>
      <c r="C26" s="54"/>
      <c r="D26" s="54"/>
      <c r="E26" s="54"/>
      <c r="F26" s="54"/>
      <c r="G26" s="54"/>
      <c r="H26" s="54"/>
      <c r="I26" s="65"/>
      <c r="J26" s="102" t="str">
        <f>valores!E9</f>
        <v>Todos</v>
      </c>
      <c r="K26" s="103"/>
      <c r="L26" s="75">
        <f>valores!N43</f>
        <v>74.583333333333329</v>
      </c>
      <c r="M26" s="33"/>
      <c r="N26" s="33"/>
      <c r="O26" s="33"/>
      <c r="P26" s="33"/>
      <c r="Q26" s="33"/>
      <c r="R26" s="66"/>
      <c r="S26" s="33"/>
      <c r="T26" s="54"/>
      <c r="U26" s="54"/>
      <c r="V26" s="54"/>
      <c r="W26" s="54"/>
      <c r="X26" s="54"/>
      <c r="Y26" s="54"/>
      <c r="Z26" s="54"/>
    </row>
    <row r="27" spans="1:26" ht="14.65" customHeight="1" thickBot="1" x14ac:dyDescent="0.4">
      <c r="A27" s="54"/>
      <c r="B27" s="54"/>
      <c r="C27" s="54"/>
      <c r="D27" s="54"/>
      <c r="E27" s="54"/>
      <c r="F27" s="54"/>
      <c r="G27" s="54"/>
      <c r="H27" s="54"/>
      <c r="I27" s="65"/>
      <c r="J27" s="33"/>
      <c r="K27" s="33"/>
      <c r="L27" s="33"/>
      <c r="M27" s="33"/>
      <c r="N27" s="33"/>
      <c r="O27" s="33"/>
      <c r="P27" s="33"/>
      <c r="Q27" s="33"/>
      <c r="R27" s="66"/>
      <c r="S27" s="33"/>
      <c r="T27" s="54"/>
      <c r="U27" s="54"/>
      <c r="V27" s="54"/>
      <c r="W27" s="54"/>
      <c r="X27" s="54"/>
      <c r="Y27" s="54"/>
      <c r="Z27" s="54"/>
    </row>
    <row r="28" spans="1:26" ht="14.65" customHeight="1" x14ac:dyDescent="0.35">
      <c r="A28" s="54"/>
      <c r="B28" s="54"/>
      <c r="C28" s="54"/>
      <c r="D28" s="54"/>
      <c r="E28" s="54"/>
      <c r="F28" s="54"/>
      <c r="G28" s="54"/>
      <c r="H28" s="54"/>
      <c r="I28" s="65"/>
      <c r="J28" s="104" t="s">
        <v>20</v>
      </c>
      <c r="K28" s="110"/>
      <c r="L28" s="111"/>
      <c r="M28" s="33"/>
      <c r="N28" s="33"/>
      <c r="O28" s="33"/>
      <c r="P28" s="33"/>
      <c r="Q28" s="33"/>
      <c r="R28" s="66"/>
      <c r="S28" s="33"/>
      <c r="T28" s="54"/>
      <c r="U28" s="54"/>
      <c r="V28" s="54"/>
      <c r="W28" s="54"/>
      <c r="X28" s="54"/>
      <c r="Y28" s="54"/>
      <c r="Z28" s="54"/>
    </row>
    <row r="29" spans="1:26" ht="14.65" customHeight="1" thickBot="1" x14ac:dyDescent="0.4">
      <c r="A29" s="54"/>
      <c r="B29" s="54"/>
      <c r="C29" s="54"/>
      <c r="D29" s="54"/>
      <c r="E29" s="54"/>
      <c r="F29" s="54"/>
      <c r="G29" s="54"/>
      <c r="H29" s="54"/>
      <c r="I29" s="65"/>
      <c r="J29" s="106"/>
      <c r="K29" s="112"/>
      <c r="L29" s="113"/>
      <c r="M29" s="33"/>
      <c r="N29" s="33"/>
      <c r="O29" s="33"/>
      <c r="P29" s="33"/>
      <c r="Q29" s="33"/>
      <c r="R29" s="66"/>
      <c r="S29" s="33"/>
      <c r="T29" s="54"/>
      <c r="U29" s="54"/>
      <c r="V29" s="54"/>
      <c r="W29" s="54"/>
      <c r="X29" s="54"/>
      <c r="Y29" s="54"/>
      <c r="Z29" s="54"/>
    </row>
    <row r="30" spans="1:26" ht="14.65" customHeight="1" x14ac:dyDescent="0.35">
      <c r="A30" s="54"/>
      <c r="B30" s="54"/>
      <c r="C30" s="54"/>
      <c r="D30" s="54"/>
      <c r="E30" s="54"/>
      <c r="F30" s="54"/>
      <c r="G30" s="54"/>
      <c r="H30" s="54"/>
      <c r="I30" s="65"/>
      <c r="J30" s="114" t="str">
        <f>equipo!B9</f>
        <v>Diseño conceptual</v>
      </c>
      <c r="K30" s="115"/>
      <c r="L30" s="72">
        <f>SUMIF(Planificación[Objetivo],equipo!$B9,Planificación[Esfuerzo (horas)])</f>
        <v>30</v>
      </c>
      <c r="M30" s="33"/>
      <c r="N30" s="33"/>
      <c r="O30" s="33"/>
      <c r="P30" s="33"/>
      <c r="Q30" s="33"/>
      <c r="R30" s="66"/>
      <c r="S30" s="33"/>
      <c r="T30" s="54"/>
      <c r="U30" s="54"/>
      <c r="V30" s="54"/>
      <c r="W30" s="54"/>
      <c r="X30" s="54"/>
      <c r="Y30" s="54"/>
      <c r="Z30" s="54"/>
    </row>
    <row r="31" spans="1:26" ht="14.65" customHeight="1" x14ac:dyDescent="0.35">
      <c r="A31" s="54"/>
      <c r="B31" s="54"/>
      <c r="C31" s="54"/>
      <c r="D31" s="54"/>
      <c r="E31" s="54"/>
      <c r="F31" s="54"/>
      <c r="G31" s="54"/>
      <c r="H31" s="54"/>
      <c r="I31" s="65"/>
      <c r="J31" s="100" t="str">
        <f>equipo!B10</f>
        <v>Diseño lógico</v>
      </c>
      <c r="K31" s="101"/>
      <c r="L31" s="73">
        <f>SUMIF(Planificación[Objetivo],equipo!$B10,Planificación[Esfuerzo (horas)])</f>
        <v>9.1666666666666661</v>
      </c>
      <c r="M31" s="33"/>
      <c r="N31" s="33"/>
      <c r="O31" s="33"/>
      <c r="P31" s="33"/>
      <c r="Q31" s="33"/>
      <c r="R31" s="66"/>
      <c r="S31" s="33"/>
      <c r="T31" s="54"/>
      <c r="U31" s="54"/>
      <c r="V31" s="54"/>
      <c r="W31" s="54"/>
      <c r="X31" s="54"/>
      <c r="Y31" s="54"/>
      <c r="Z31" s="54"/>
    </row>
    <row r="32" spans="1:26" ht="14.65" customHeight="1" x14ac:dyDescent="0.35">
      <c r="A32" s="54"/>
      <c r="B32" s="54"/>
      <c r="C32" s="54"/>
      <c r="D32" s="54"/>
      <c r="E32" s="54"/>
      <c r="F32" s="54"/>
      <c r="G32" s="54"/>
      <c r="H32" s="54"/>
      <c r="I32" s="65"/>
      <c r="J32" s="100" t="str">
        <f>equipo!B11</f>
        <v>Gestión de datos (DDL)</v>
      </c>
      <c r="K32" s="101"/>
      <c r="L32" s="73">
        <f>SUMIF(Planificación[Objetivo],equipo!$B11,Planificación[Esfuerzo (horas)])</f>
        <v>14.666666666666668</v>
      </c>
      <c r="M32" s="33"/>
      <c r="N32" s="33"/>
      <c r="O32" s="33"/>
      <c r="P32" s="33"/>
      <c r="Q32" s="33"/>
      <c r="R32" s="66"/>
      <c r="S32" s="33"/>
      <c r="T32" s="54"/>
      <c r="U32" s="54"/>
      <c r="V32" s="54"/>
      <c r="W32" s="54"/>
      <c r="X32" s="54"/>
      <c r="Y32" s="54"/>
      <c r="Z32" s="54"/>
    </row>
    <row r="33" spans="1:26" ht="14.65" customHeight="1" x14ac:dyDescent="0.35">
      <c r="A33" s="54"/>
      <c r="B33" s="54"/>
      <c r="C33" s="54"/>
      <c r="D33" s="54"/>
      <c r="E33" s="54"/>
      <c r="F33" s="54"/>
      <c r="G33" s="54"/>
      <c r="H33" s="54"/>
      <c r="I33" s="65"/>
      <c r="J33" s="100" t="str">
        <f>equipo!B12</f>
        <v>Carga de datos</v>
      </c>
      <c r="K33" s="101"/>
      <c r="L33" s="73">
        <f>SUMIF(Planificación[Objetivo],equipo!$B12,Planificación[Esfuerzo (horas)])</f>
        <v>13.5</v>
      </c>
      <c r="M33" s="33"/>
      <c r="N33" s="33"/>
      <c r="O33" s="33"/>
      <c r="P33" s="33"/>
      <c r="Q33" s="33"/>
      <c r="R33" s="66"/>
      <c r="S33" s="33"/>
      <c r="T33" s="54"/>
      <c r="U33" s="54"/>
      <c r="V33" s="54"/>
      <c r="W33" s="54"/>
      <c r="X33" s="54"/>
      <c r="Y33" s="54"/>
      <c r="Z33" s="54"/>
    </row>
    <row r="34" spans="1:26" ht="14.65" customHeight="1" x14ac:dyDescent="0.35">
      <c r="A34" s="54"/>
      <c r="B34" s="54"/>
      <c r="C34" s="54"/>
      <c r="D34" s="54"/>
      <c r="E34" s="54"/>
      <c r="F34" s="54"/>
      <c r="G34" s="54"/>
      <c r="H34" s="54"/>
      <c r="I34" s="65"/>
      <c r="J34" s="100" t="str">
        <f>equipo!B13</f>
        <v>Funcionalidades</v>
      </c>
      <c r="K34" s="101"/>
      <c r="L34" s="73">
        <f>SUMIF(Planificación[Objetivo],equipo!$B13,Planificación[Esfuerzo (horas)])</f>
        <v>2.083333333333333</v>
      </c>
      <c r="M34" s="33"/>
      <c r="N34" s="33"/>
      <c r="O34" s="33"/>
      <c r="P34" s="33"/>
      <c r="Q34" s="33"/>
      <c r="R34" s="66"/>
      <c r="S34" s="33"/>
      <c r="T34" s="54"/>
      <c r="U34" s="54"/>
      <c r="V34" s="54"/>
      <c r="W34" s="54"/>
      <c r="X34" s="54"/>
      <c r="Y34" s="54"/>
      <c r="Z34" s="54"/>
    </row>
    <row r="35" spans="1:26" ht="14.65" customHeight="1" thickBot="1" x14ac:dyDescent="0.4">
      <c r="A35" s="54"/>
      <c r="B35" s="54"/>
      <c r="C35" s="54"/>
      <c r="D35" s="54"/>
      <c r="E35" s="54"/>
      <c r="F35" s="54"/>
      <c r="G35" s="54"/>
      <c r="H35" s="54"/>
      <c r="I35" s="65"/>
      <c r="J35" s="102" t="str">
        <f>equipo!B14</f>
        <v>Gestión del equipo</v>
      </c>
      <c r="K35" s="103"/>
      <c r="L35" s="75">
        <f>SUMIF(Planificación[Objetivo],equipo!$B14,Planificación[Esfuerzo (horas)])</f>
        <v>15.416666666666664</v>
      </c>
      <c r="M35" s="33"/>
      <c r="N35" s="33"/>
      <c r="O35" s="33"/>
      <c r="P35" s="33"/>
      <c r="Q35" s="33"/>
      <c r="R35" s="66"/>
      <c r="S35" s="33"/>
      <c r="T35" s="54"/>
      <c r="U35" s="54"/>
      <c r="V35" s="54"/>
      <c r="W35" s="54"/>
      <c r="X35" s="54"/>
      <c r="Y35" s="54"/>
      <c r="Z35" s="54"/>
    </row>
    <row r="36" spans="1:26" ht="14.65" customHeight="1" thickBot="1" x14ac:dyDescent="0.4">
      <c r="A36" s="54"/>
      <c r="B36" s="54"/>
      <c r="C36" s="54"/>
      <c r="D36" s="54"/>
      <c r="E36" s="54"/>
      <c r="F36" s="54"/>
      <c r="G36" s="54"/>
      <c r="H36" s="54"/>
      <c r="I36" s="65"/>
      <c r="J36" s="33"/>
      <c r="K36" s="33"/>
      <c r="L36" s="33"/>
      <c r="M36" s="33"/>
      <c r="N36" s="33"/>
      <c r="O36" s="33"/>
      <c r="P36" s="33"/>
      <c r="Q36" s="33"/>
      <c r="R36" s="66"/>
      <c r="S36" s="33"/>
      <c r="T36" s="54"/>
      <c r="U36" s="54"/>
      <c r="V36" s="54"/>
      <c r="W36" s="54"/>
      <c r="X36" s="54"/>
      <c r="Y36" s="54"/>
      <c r="Z36" s="54"/>
    </row>
    <row r="37" spans="1:26" ht="14.65" customHeight="1" x14ac:dyDescent="0.35">
      <c r="A37" s="54"/>
      <c r="B37" s="54"/>
      <c r="C37" s="54"/>
      <c r="D37" s="54"/>
      <c r="E37" s="54"/>
      <c r="F37" s="54"/>
      <c r="G37" s="54"/>
      <c r="H37" s="54"/>
      <c r="I37" s="65"/>
      <c r="J37" s="104" t="s">
        <v>21</v>
      </c>
      <c r="K37" s="105"/>
      <c r="L37" s="108">
        <f>SUM(L21:L26)</f>
        <v>84.833333333333329</v>
      </c>
      <c r="M37" s="33"/>
      <c r="N37" s="33"/>
      <c r="O37" s="33"/>
      <c r="P37" s="33"/>
      <c r="Q37" s="33"/>
      <c r="R37" s="66"/>
      <c r="S37" s="33"/>
      <c r="T37" s="54"/>
      <c r="U37" s="54"/>
      <c r="V37" s="54"/>
      <c r="W37" s="54"/>
      <c r="X37" s="54"/>
      <c r="Y37" s="54"/>
      <c r="Z37" s="54"/>
    </row>
    <row r="38" spans="1:26" ht="14.65" customHeight="1" thickBot="1" x14ac:dyDescent="0.4">
      <c r="A38" s="54"/>
      <c r="B38" s="54"/>
      <c r="C38" s="54"/>
      <c r="D38" s="54"/>
      <c r="E38" s="54"/>
      <c r="F38" s="54"/>
      <c r="G38" s="54"/>
      <c r="H38" s="54"/>
      <c r="I38" s="65"/>
      <c r="J38" s="106"/>
      <c r="K38" s="107"/>
      <c r="L38" s="109"/>
      <c r="M38" s="33"/>
      <c r="N38" s="33"/>
      <c r="O38" s="33"/>
      <c r="P38" s="33"/>
      <c r="Q38" s="33"/>
      <c r="R38" s="66"/>
      <c r="S38" s="33"/>
      <c r="T38" s="54"/>
      <c r="U38" s="54"/>
      <c r="V38" s="54"/>
      <c r="W38" s="54"/>
      <c r="X38" s="54"/>
      <c r="Y38" s="54"/>
      <c r="Z38" s="54"/>
    </row>
    <row r="39" spans="1:26" ht="14.65" customHeight="1" thickBot="1" x14ac:dyDescent="0.4">
      <c r="A39" s="54"/>
      <c r="B39" s="54"/>
      <c r="C39" s="54"/>
      <c r="D39" s="54"/>
      <c r="E39" s="54"/>
      <c r="F39" s="54"/>
      <c r="G39" s="54"/>
      <c r="H39" s="54"/>
      <c r="I39" s="76"/>
      <c r="J39" s="77"/>
      <c r="K39" s="77"/>
      <c r="L39" s="77"/>
      <c r="M39" s="77"/>
      <c r="N39" s="77"/>
      <c r="O39" s="77"/>
      <c r="P39" s="77"/>
      <c r="Q39" s="77"/>
      <c r="R39" s="78"/>
      <c r="S39" s="33"/>
      <c r="T39" s="54"/>
      <c r="U39" s="54"/>
      <c r="V39" s="54"/>
      <c r="W39" s="54"/>
      <c r="X39" s="54"/>
      <c r="Y39" s="54"/>
      <c r="Z39" s="54"/>
    </row>
    <row r="40" spans="1:26" x14ac:dyDescent="0.35">
      <c r="A40" s="54"/>
      <c r="B40" s="54"/>
      <c r="C40" s="54"/>
      <c r="D40" s="54"/>
      <c r="E40" s="54"/>
      <c r="F40" s="54"/>
      <c r="G40" s="54"/>
      <c r="H40" s="54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54"/>
      <c r="U40" s="54"/>
      <c r="V40" s="54"/>
      <c r="W40" s="54"/>
      <c r="X40" s="54"/>
      <c r="Y40" s="54"/>
      <c r="Z40" s="54"/>
    </row>
    <row r="41" spans="1:26" x14ac:dyDescent="0.35">
      <c r="A41" s="54"/>
      <c r="B41" s="54"/>
      <c r="C41" s="54"/>
      <c r="D41" s="54"/>
      <c r="E41" s="54"/>
      <c r="F41" s="54"/>
      <c r="G41" s="54"/>
      <c r="H41" s="54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54"/>
      <c r="U41" s="54"/>
      <c r="V41" s="54"/>
      <c r="W41" s="54"/>
      <c r="X41" s="54"/>
      <c r="Y41" s="54"/>
      <c r="Z41" s="54"/>
    </row>
    <row r="42" spans="1:26" x14ac:dyDescent="0.35">
      <c r="A42" s="54"/>
      <c r="B42" s="54"/>
      <c r="C42" s="54"/>
      <c r="D42" s="54"/>
      <c r="E42" s="54"/>
      <c r="F42" s="54"/>
      <c r="G42" s="54"/>
      <c r="H42" s="54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54"/>
      <c r="U42" s="54"/>
      <c r="V42" s="54"/>
      <c r="W42" s="54"/>
      <c r="X42" s="54"/>
      <c r="Y42" s="54"/>
      <c r="Z42" s="54"/>
    </row>
    <row r="43" spans="1:26" x14ac:dyDescent="0.35">
      <c r="A43" s="54"/>
      <c r="B43" s="54"/>
      <c r="C43" s="54"/>
      <c r="D43" s="54"/>
      <c r="E43" s="54"/>
      <c r="F43" s="54"/>
      <c r="G43" s="54"/>
      <c r="H43" s="54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54"/>
      <c r="U43" s="54"/>
      <c r="V43" s="54"/>
      <c r="W43" s="54"/>
      <c r="X43" s="54"/>
      <c r="Y43" s="54"/>
      <c r="Z43" s="54"/>
    </row>
    <row r="44" spans="1:26" x14ac:dyDescent="0.35">
      <c r="A44" s="54"/>
      <c r="B44" s="54"/>
      <c r="C44" s="54"/>
      <c r="D44" s="54"/>
      <c r="E44" s="54"/>
      <c r="F44" s="54"/>
      <c r="G44" s="54"/>
      <c r="H44" s="54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54"/>
      <c r="U44" s="54"/>
      <c r="V44" s="54"/>
      <c r="W44" s="54"/>
      <c r="X44" s="54"/>
      <c r="Y44" s="54"/>
      <c r="Z44" s="54"/>
    </row>
    <row r="45" spans="1:26" x14ac:dyDescent="0.35">
      <c r="A45" s="54"/>
      <c r="B45" s="54"/>
      <c r="C45" s="54"/>
      <c r="D45" s="54"/>
      <c r="E45" s="54"/>
      <c r="F45" s="54"/>
      <c r="G45" s="54"/>
      <c r="H45" s="54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54"/>
      <c r="U45" s="54"/>
      <c r="V45" s="54"/>
      <c r="W45" s="54"/>
      <c r="X45" s="54"/>
      <c r="Y45" s="54"/>
      <c r="Z45" s="54"/>
    </row>
    <row r="46" spans="1:26" x14ac:dyDescent="0.35">
      <c r="A46" s="54"/>
      <c r="B46" s="54"/>
      <c r="C46" s="54"/>
      <c r="D46" s="54"/>
      <c r="E46" s="54"/>
      <c r="F46" s="54"/>
      <c r="G46" s="54"/>
      <c r="H46" s="54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54"/>
      <c r="U46" s="54"/>
      <c r="V46" s="54"/>
      <c r="W46" s="54"/>
      <c r="X46" s="54"/>
      <c r="Y46" s="54"/>
      <c r="Z46" s="54"/>
    </row>
    <row r="47" spans="1:26" x14ac:dyDescent="0.35">
      <c r="A47" s="54"/>
      <c r="B47" s="54"/>
      <c r="C47" s="54"/>
      <c r="D47" s="54"/>
      <c r="E47" s="54"/>
      <c r="F47" s="54"/>
      <c r="G47" s="54"/>
      <c r="H47" s="54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54"/>
      <c r="U47" s="54"/>
      <c r="V47" s="54"/>
      <c r="W47" s="54"/>
      <c r="X47" s="54"/>
      <c r="Y47" s="54"/>
      <c r="Z47" s="54"/>
    </row>
    <row r="48" spans="1:26" x14ac:dyDescent="0.35">
      <c r="A48" s="54"/>
      <c r="B48" s="54"/>
      <c r="C48" s="54"/>
      <c r="D48" s="54"/>
      <c r="E48" s="54"/>
      <c r="F48" s="54"/>
      <c r="G48" s="54"/>
      <c r="H48" s="54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54"/>
      <c r="U48" s="54"/>
      <c r="V48" s="54"/>
      <c r="W48" s="54"/>
      <c r="X48" s="54"/>
      <c r="Y48" s="54"/>
      <c r="Z48" s="54"/>
    </row>
    <row r="49" spans="1:26" x14ac:dyDescent="0.35">
      <c r="A49" s="54"/>
      <c r="B49" s="54"/>
      <c r="C49" s="54"/>
      <c r="D49" s="54"/>
      <c r="E49" s="54"/>
      <c r="F49" s="54"/>
      <c r="G49" s="54"/>
      <c r="H49" s="54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54"/>
      <c r="U49" s="54"/>
      <c r="V49" s="54"/>
      <c r="W49" s="54"/>
      <c r="X49" s="54"/>
      <c r="Y49" s="54"/>
      <c r="Z49" s="54"/>
    </row>
    <row r="50" spans="1:26" x14ac:dyDescent="0.35">
      <c r="A50" s="54"/>
      <c r="B50" s="54"/>
      <c r="C50" s="54"/>
      <c r="D50" s="54"/>
      <c r="E50" s="54"/>
      <c r="F50" s="54"/>
      <c r="G50" s="54"/>
      <c r="H50" s="54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54"/>
      <c r="U50" s="54"/>
      <c r="V50" s="54"/>
      <c r="W50" s="54"/>
      <c r="X50" s="54"/>
      <c r="Y50" s="54"/>
      <c r="Z50" s="54"/>
    </row>
    <row r="51" spans="1:26" x14ac:dyDescent="0.35">
      <c r="A51" s="54"/>
      <c r="B51" s="54"/>
      <c r="C51" s="54"/>
      <c r="D51" s="54"/>
      <c r="E51" s="54"/>
      <c r="F51" s="54"/>
      <c r="G51" s="54"/>
      <c r="H51" s="54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54"/>
      <c r="U51" s="54"/>
      <c r="V51" s="54"/>
      <c r="W51" s="54"/>
      <c r="X51" s="54"/>
      <c r="Y51" s="54"/>
      <c r="Z51" s="54"/>
    </row>
    <row r="52" spans="1:26" x14ac:dyDescent="0.35">
      <c r="A52" s="54"/>
      <c r="B52" s="54"/>
      <c r="C52" s="54"/>
      <c r="D52" s="54"/>
      <c r="E52" s="54"/>
      <c r="F52" s="54"/>
      <c r="G52" s="54"/>
      <c r="H52" s="54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54"/>
      <c r="U52" s="54"/>
      <c r="V52" s="54"/>
      <c r="W52" s="54"/>
      <c r="X52" s="54"/>
      <c r="Y52" s="54"/>
      <c r="Z52" s="54"/>
    </row>
    <row r="53" spans="1:26" x14ac:dyDescent="0.35">
      <c r="A53" s="54"/>
      <c r="B53" s="54"/>
      <c r="C53" s="54"/>
      <c r="D53" s="54"/>
      <c r="E53" s="54"/>
      <c r="F53" s="54"/>
      <c r="G53" s="54"/>
      <c r="H53" s="54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54"/>
      <c r="U53" s="54"/>
      <c r="V53" s="54"/>
      <c r="W53" s="54"/>
      <c r="X53" s="54"/>
      <c r="Y53" s="54"/>
      <c r="Z53" s="54"/>
    </row>
    <row r="54" spans="1:26" x14ac:dyDescent="0.35">
      <c r="A54" s="54"/>
      <c r="B54" s="54"/>
      <c r="C54" s="54"/>
      <c r="D54" s="54"/>
      <c r="E54" s="54"/>
      <c r="F54" s="54"/>
      <c r="G54" s="54"/>
      <c r="H54" s="54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54"/>
      <c r="U54" s="54"/>
      <c r="V54" s="54"/>
      <c r="W54" s="54"/>
      <c r="X54" s="54"/>
      <c r="Y54" s="54"/>
      <c r="Z54" s="54"/>
    </row>
    <row r="55" spans="1:26" x14ac:dyDescent="0.35">
      <c r="A55" s="54"/>
      <c r="B55" s="54"/>
      <c r="C55" s="54"/>
      <c r="D55" s="54"/>
      <c r="E55" s="54"/>
      <c r="F55" s="54"/>
      <c r="G55" s="54"/>
      <c r="H55" s="54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54"/>
      <c r="U55" s="54"/>
      <c r="V55" s="54"/>
      <c r="W55" s="54"/>
      <c r="X55" s="54"/>
      <c r="Y55" s="54"/>
      <c r="Z55" s="54"/>
    </row>
    <row r="56" spans="1:26" x14ac:dyDescent="0.35">
      <c r="A56" s="54"/>
      <c r="B56" s="54"/>
      <c r="C56" s="54"/>
      <c r="D56" s="54"/>
      <c r="E56" s="54"/>
      <c r="F56" s="54"/>
      <c r="G56" s="54"/>
      <c r="H56" s="54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54"/>
      <c r="U56" s="54"/>
      <c r="V56" s="54"/>
      <c r="W56" s="54"/>
      <c r="X56" s="54"/>
      <c r="Y56" s="54"/>
      <c r="Z56" s="54"/>
    </row>
    <row r="57" spans="1:26" x14ac:dyDescent="0.35">
      <c r="A57" s="54"/>
      <c r="B57" s="54"/>
      <c r="C57" s="54"/>
      <c r="D57" s="54"/>
      <c r="E57" s="54"/>
      <c r="F57" s="54"/>
      <c r="G57" s="54"/>
      <c r="H57" s="54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54"/>
      <c r="U57" s="54"/>
      <c r="V57" s="54"/>
      <c r="W57" s="54"/>
      <c r="X57" s="54"/>
      <c r="Y57" s="54"/>
      <c r="Z57" s="54"/>
    </row>
    <row r="58" spans="1:26" x14ac:dyDescent="0.35">
      <c r="A58" s="54"/>
      <c r="B58" s="54"/>
      <c r="C58" s="54"/>
      <c r="D58" s="54"/>
      <c r="E58" s="54"/>
      <c r="F58" s="54"/>
      <c r="G58" s="54"/>
      <c r="H58" s="54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54"/>
      <c r="U58" s="54"/>
      <c r="V58" s="54"/>
      <c r="W58" s="54"/>
      <c r="X58" s="54"/>
      <c r="Y58" s="54"/>
      <c r="Z58" s="54"/>
    </row>
    <row r="59" spans="1:26" x14ac:dyDescent="0.35">
      <c r="A59" s="54"/>
      <c r="B59" s="54"/>
      <c r="C59" s="54"/>
      <c r="D59" s="54"/>
      <c r="E59" s="54"/>
      <c r="F59" s="54"/>
      <c r="G59" s="54"/>
      <c r="H59" s="54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54"/>
      <c r="U59" s="54"/>
      <c r="V59" s="54"/>
      <c r="W59" s="54"/>
      <c r="X59" s="54"/>
      <c r="Y59" s="54"/>
      <c r="Z59" s="54"/>
    </row>
    <row r="60" spans="1:26" x14ac:dyDescent="0.35">
      <c r="A60" s="54"/>
      <c r="B60" s="54"/>
      <c r="C60" s="54"/>
      <c r="D60" s="54"/>
      <c r="E60" s="54"/>
      <c r="F60" s="54"/>
      <c r="G60" s="54"/>
      <c r="H60" s="54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54"/>
      <c r="U60" s="54"/>
      <c r="V60" s="54"/>
      <c r="W60" s="54"/>
      <c r="X60" s="54"/>
      <c r="Y60" s="54"/>
      <c r="Z60" s="54"/>
    </row>
    <row r="61" spans="1:26" x14ac:dyDescent="0.35">
      <c r="A61" s="54"/>
      <c r="B61" s="54"/>
      <c r="C61" s="54"/>
      <c r="D61" s="54"/>
      <c r="E61" s="54"/>
      <c r="F61" s="54"/>
      <c r="G61" s="54"/>
      <c r="H61" s="54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54"/>
      <c r="U61" s="54"/>
      <c r="V61" s="54"/>
      <c r="W61" s="54"/>
      <c r="X61" s="54"/>
      <c r="Y61" s="54"/>
      <c r="Z61" s="54"/>
    </row>
    <row r="62" spans="1:26" x14ac:dyDescent="0.35">
      <c r="A62" s="54"/>
      <c r="B62" s="54"/>
      <c r="C62" s="54"/>
      <c r="D62" s="54"/>
      <c r="E62" s="54"/>
      <c r="F62" s="54"/>
      <c r="G62" s="54"/>
      <c r="H62" s="54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54"/>
      <c r="U62" s="54"/>
      <c r="V62" s="54"/>
      <c r="W62" s="54"/>
      <c r="X62" s="54"/>
      <c r="Y62" s="54"/>
      <c r="Z62" s="54"/>
    </row>
    <row r="63" spans="1:26" x14ac:dyDescent="0.35">
      <c r="A63" s="54"/>
      <c r="B63" s="54"/>
      <c r="C63" s="54"/>
      <c r="D63" s="54"/>
      <c r="E63" s="54"/>
      <c r="F63" s="54"/>
      <c r="G63" s="54"/>
      <c r="H63" s="54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54"/>
      <c r="U63" s="54"/>
      <c r="V63" s="54"/>
      <c r="W63" s="54"/>
      <c r="X63" s="54"/>
      <c r="Y63" s="54"/>
      <c r="Z63" s="54"/>
    </row>
    <row r="64" spans="1:26" x14ac:dyDescent="0.35">
      <c r="A64" s="54"/>
      <c r="B64" s="54"/>
      <c r="C64" s="54"/>
      <c r="D64" s="54"/>
      <c r="E64" s="54"/>
      <c r="F64" s="54"/>
      <c r="G64" s="54"/>
      <c r="H64" s="54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54"/>
      <c r="U64" s="54"/>
      <c r="V64" s="54"/>
      <c r="W64" s="54"/>
      <c r="X64" s="54"/>
      <c r="Y64" s="54"/>
      <c r="Z64" s="54"/>
    </row>
    <row r="65" spans="1:26" x14ac:dyDescent="0.35">
      <c r="A65" s="54"/>
      <c r="B65" s="54"/>
      <c r="C65" s="54"/>
      <c r="D65" s="54"/>
      <c r="E65" s="54"/>
      <c r="F65" s="54"/>
      <c r="G65" s="54"/>
      <c r="H65" s="54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54"/>
      <c r="U65" s="54"/>
      <c r="V65" s="54"/>
      <c r="W65" s="54"/>
      <c r="X65" s="54"/>
      <c r="Y65" s="54"/>
      <c r="Z65" s="54"/>
    </row>
    <row r="66" spans="1:26" x14ac:dyDescent="0.35">
      <c r="A66" s="54"/>
      <c r="B66" s="54"/>
      <c r="C66" s="54"/>
      <c r="D66" s="54"/>
      <c r="E66" s="54"/>
      <c r="F66" s="54"/>
      <c r="G66" s="54"/>
      <c r="H66" s="54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54"/>
      <c r="U66" s="54"/>
      <c r="V66" s="54"/>
      <c r="W66" s="54"/>
      <c r="X66" s="54"/>
      <c r="Y66" s="54"/>
      <c r="Z66" s="54"/>
    </row>
    <row r="67" spans="1:26" x14ac:dyDescent="0.35">
      <c r="A67" s="54"/>
      <c r="B67" s="54"/>
      <c r="C67" s="54"/>
      <c r="D67" s="54"/>
      <c r="E67" s="54"/>
      <c r="F67" s="54"/>
      <c r="G67" s="54"/>
      <c r="H67" s="54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54"/>
      <c r="U67" s="54"/>
      <c r="V67" s="54"/>
      <c r="W67" s="54"/>
      <c r="X67" s="54"/>
      <c r="Y67" s="54"/>
      <c r="Z67" s="54"/>
    </row>
    <row r="68" spans="1:26" x14ac:dyDescent="0.35">
      <c r="A68" s="54"/>
      <c r="B68" s="54"/>
      <c r="C68" s="54"/>
      <c r="D68" s="54"/>
      <c r="E68" s="54"/>
      <c r="F68" s="54"/>
      <c r="G68" s="54"/>
      <c r="H68" s="54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54"/>
      <c r="U68" s="54"/>
      <c r="V68" s="54"/>
      <c r="W68" s="54"/>
      <c r="X68" s="54"/>
      <c r="Y68" s="54"/>
      <c r="Z68" s="54"/>
    </row>
    <row r="69" spans="1:26" x14ac:dyDescent="0.35">
      <c r="A69" s="54"/>
      <c r="B69" s="54"/>
      <c r="C69" s="54"/>
      <c r="D69" s="54"/>
      <c r="E69" s="54"/>
      <c r="F69" s="54"/>
      <c r="G69" s="54"/>
      <c r="H69" s="54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54"/>
      <c r="U69" s="54"/>
      <c r="V69" s="54"/>
      <c r="W69" s="54"/>
      <c r="X69" s="54"/>
      <c r="Y69" s="54"/>
      <c r="Z69" s="54"/>
    </row>
    <row r="70" spans="1:26" x14ac:dyDescent="0.35">
      <c r="A70" s="54"/>
      <c r="B70" s="54"/>
      <c r="C70" s="54"/>
      <c r="D70" s="54"/>
      <c r="E70" s="54"/>
      <c r="F70" s="54"/>
      <c r="G70" s="54"/>
      <c r="H70" s="54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54"/>
      <c r="U70" s="54"/>
      <c r="V70" s="54"/>
      <c r="W70" s="54"/>
      <c r="X70" s="54"/>
      <c r="Y70" s="54"/>
      <c r="Z70" s="54"/>
    </row>
    <row r="71" spans="1:26" x14ac:dyDescent="0.35">
      <c r="A71" s="54"/>
      <c r="B71" s="54"/>
      <c r="C71" s="54"/>
      <c r="D71" s="54"/>
      <c r="E71" s="54"/>
      <c r="F71" s="54"/>
      <c r="G71" s="54"/>
      <c r="H71" s="54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54"/>
      <c r="U71" s="54"/>
      <c r="V71" s="54"/>
      <c r="W71" s="54"/>
      <c r="X71" s="54"/>
      <c r="Y71" s="54"/>
      <c r="Z71" s="54"/>
    </row>
    <row r="72" spans="1:26" x14ac:dyDescent="0.35">
      <c r="A72" s="54"/>
      <c r="B72" s="54"/>
      <c r="C72" s="54"/>
      <c r="D72" s="54"/>
      <c r="E72" s="54"/>
      <c r="F72" s="54"/>
      <c r="G72" s="54"/>
      <c r="H72" s="54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54"/>
      <c r="U72" s="54"/>
      <c r="V72" s="54"/>
      <c r="W72" s="54"/>
      <c r="X72" s="54"/>
      <c r="Y72" s="54"/>
      <c r="Z72" s="54"/>
    </row>
    <row r="73" spans="1:26" x14ac:dyDescent="0.35">
      <c r="A73" s="54"/>
      <c r="B73" s="54"/>
      <c r="C73" s="54"/>
      <c r="D73" s="54"/>
      <c r="E73" s="54"/>
      <c r="F73" s="54"/>
      <c r="G73" s="54"/>
      <c r="H73" s="54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54"/>
      <c r="U73" s="54"/>
      <c r="V73" s="54"/>
      <c r="W73" s="54"/>
      <c r="X73" s="54"/>
      <c r="Y73" s="54"/>
      <c r="Z73" s="54"/>
    </row>
    <row r="74" spans="1:26" x14ac:dyDescent="0.35">
      <c r="A74" s="54"/>
      <c r="B74" s="54"/>
      <c r="C74" s="54"/>
      <c r="D74" s="54"/>
      <c r="E74" s="54"/>
      <c r="F74" s="54"/>
      <c r="G74" s="54"/>
      <c r="H74" s="54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54"/>
      <c r="U74" s="54"/>
      <c r="V74" s="54"/>
      <c r="W74" s="54"/>
      <c r="X74" s="54"/>
      <c r="Y74" s="54"/>
      <c r="Z74" s="54"/>
    </row>
    <row r="75" spans="1:26" x14ac:dyDescent="0.35">
      <c r="A75" s="54"/>
      <c r="B75" s="54"/>
      <c r="C75" s="54"/>
      <c r="D75" s="54"/>
      <c r="E75" s="54"/>
      <c r="F75" s="54"/>
      <c r="G75" s="54"/>
      <c r="H75" s="54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54"/>
      <c r="U75" s="54"/>
      <c r="V75" s="54"/>
      <c r="W75" s="54"/>
      <c r="X75" s="54"/>
      <c r="Y75" s="54"/>
      <c r="Z75" s="54"/>
    </row>
    <row r="76" spans="1:26" x14ac:dyDescent="0.35">
      <c r="A76" s="54"/>
      <c r="B76" s="54"/>
      <c r="C76" s="54"/>
      <c r="D76" s="54"/>
      <c r="E76" s="54"/>
      <c r="F76" s="54"/>
      <c r="G76" s="54"/>
      <c r="H76" s="54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54"/>
      <c r="U76" s="54"/>
      <c r="V76" s="54"/>
      <c r="W76" s="54"/>
      <c r="X76" s="54"/>
      <c r="Y76" s="54"/>
      <c r="Z76" s="54"/>
    </row>
    <row r="77" spans="1:26" x14ac:dyDescent="0.35">
      <c r="A77" s="54"/>
      <c r="B77" s="54"/>
      <c r="C77" s="54"/>
      <c r="D77" s="54"/>
      <c r="E77" s="54"/>
      <c r="F77" s="54"/>
      <c r="G77" s="54"/>
      <c r="H77" s="54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54"/>
      <c r="U77" s="54"/>
      <c r="V77" s="54"/>
      <c r="W77" s="54"/>
      <c r="X77" s="54"/>
      <c r="Y77" s="54"/>
      <c r="Z77" s="54"/>
    </row>
    <row r="78" spans="1:26" x14ac:dyDescent="0.35">
      <c r="A78" s="54"/>
      <c r="B78" s="54"/>
      <c r="C78" s="54"/>
      <c r="D78" s="54"/>
      <c r="E78" s="54"/>
      <c r="F78" s="54"/>
      <c r="G78" s="54"/>
      <c r="H78" s="54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54"/>
      <c r="U78" s="54"/>
      <c r="V78" s="54"/>
      <c r="W78" s="54"/>
      <c r="X78" s="54"/>
      <c r="Y78" s="54"/>
      <c r="Z78" s="54"/>
    </row>
    <row r="79" spans="1:26" x14ac:dyDescent="0.35">
      <c r="A79" s="54"/>
      <c r="B79" s="54"/>
      <c r="C79" s="54"/>
      <c r="D79" s="54"/>
      <c r="E79" s="54"/>
      <c r="F79" s="54"/>
      <c r="G79" s="54"/>
      <c r="H79" s="54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54"/>
      <c r="U79" s="54"/>
      <c r="V79" s="54"/>
      <c r="W79" s="54"/>
      <c r="X79" s="54"/>
      <c r="Y79" s="54"/>
      <c r="Z79" s="54"/>
    </row>
    <row r="80" spans="1:26" x14ac:dyDescent="0.35">
      <c r="A80" s="54"/>
      <c r="B80" s="54"/>
      <c r="C80" s="54"/>
      <c r="D80" s="54"/>
      <c r="E80" s="54"/>
      <c r="F80" s="54"/>
      <c r="G80" s="54"/>
      <c r="H80" s="54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54"/>
      <c r="U80" s="54"/>
      <c r="V80" s="54"/>
      <c r="W80" s="54"/>
      <c r="X80" s="54"/>
      <c r="Y80" s="54"/>
      <c r="Z80" s="54"/>
    </row>
    <row r="81" spans="1:26" x14ac:dyDescent="0.35">
      <c r="A81" s="54"/>
      <c r="B81" s="54"/>
      <c r="C81" s="54"/>
      <c r="D81" s="54"/>
      <c r="E81" s="54"/>
      <c r="F81" s="54"/>
      <c r="G81" s="54"/>
      <c r="H81" s="54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54"/>
      <c r="U81" s="54"/>
      <c r="V81" s="54"/>
      <c r="W81" s="54"/>
      <c r="X81" s="54"/>
      <c r="Y81" s="54"/>
      <c r="Z81" s="54"/>
    </row>
    <row r="82" spans="1:26" x14ac:dyDescent="0.35">
      <c r="A82" s="54"/>
      <c r="B82" s="54"/>
      <c r="C82" s="54"/>
      <c r="D82" s="54"/>
      <c r="E82" s="54"/>
      <c r="F82" s="54"/>
      <c r="G82" s="54"/>
      <c r="H82" s="54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54"/>
      <c r="U82" s="54"/>
      <c r="V82" s="54"/>
      <c r="W82" s="54"/>
      <c r="X82" s="54"/>
      <c r="Y82" s="54"/>
      <c r="Z82" s="54"/>
    </row>
    <row r="83" spans="1:26" x14ac:dyDescent="0.35">
      <c r="A83" s="54"/>
      <c r="B83" s="54"/>
      <c r="C83" s="54"/>
      <c r="D83" s="54"/>
      <c r="E83" s="54"/>
      <c r="F83" s="54"/>
      <c r="G83" s="54"/>
      <c r="H83" s="54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54"/>
      <c r="U83" s="54"/>
      <c r="V83" s="54"/>
      <c r="W83" s="54"/>
      <c r="X83" s="54"/>
      <c r="Y83" s="54"/>
      <c r="Z83" s="54"/>
    </row>
    <row r="84" spans="1:26" x14ac:dyDescent="0.35">
      <c r="A84" s="54"/>
      <c r="B84" s="54"/>
      <c r="C84" s="54"/>
      <c r="D84" s="54"/>
      <c r="E84" s="54"/>
      <c r="F84" s="54"/>
      <c r="G84" s="54"/>
      <c r="H84" s="54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54"/>
      <c r="U84" s="54"/>
      <c r="V84" s="54"/>
      <c r="W84" s="54"/>
      <c r="X84" s="54"/>
      <c r="Y84" s="54"/>
      <c r="Z84" s="54"/>
    </row>
    <row r="85" spans="1:26" x14ac:dyDescent="0.35">
      <c r="A85" s="54"/>
      <c r="B85" s="54"/>
      <c r="C85" s="54"/>
      <c r="D85" s="54"/>
      <c r="E85" s="54"/>
      <c r="F85" s="54"/>
      <c r="G85" s="54"/>
      <c r="H85" s="54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54"/>
      <c r="U85" s="54"/>
      <c r="V85" s="54"/>
      <c r="W85" s="54"/>
      <c r="X85" s="54"/>
      <c r="Y85" s="54"/>
      <c r="Z85" s="54"/>
    </row>
    <row r="86" spans="1:26" x14ac:dyDescent="0.35">
      <c r="A86" s="54"/>
      <c r="B86" s="54"/>
      <c r="C86" s="54"/>
      <c r="D86" s="54"/>
      <c r="E86" s="54"/>
      <c r="F86" s="54"/>
      <c r="G86" s="54"/>
      <c r="H86" s="54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54"/>
      <c r="U86" s="54"/>
      <c r="V86" s="54"/>
      <c r="W86" s="54"/>
      <c r="X86" s="54"/>
      <c r="Y86" s="54"/>
      <c r="Z86" s="54"/>
    </row>
    <row r="87" spans="1:26" x14ac:dyDescent="0.35">
      <c r="A87" s="54"/>
      <c r="B87" s="54"/>
      <c r="C87" s="54"/>
      <c r="D87" s="54"/>
      <c r="E87" s="54"/>
      <c r="F87" s="54"/>
      <c r="G87" s="54"/>
      <c r="H87" s="54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54"/>
      <c r="U87" s="54"/>
      <c r="V87" s="54"/>
      <c r="W87" s="54"/>
      <c r="X87" s="54"/>
      <c r="Y87" s="54"/>
      <c r="Z87" s="54"/>
    </row>
    <row r="88" spans="1:26" x14ac:dyDescent="0.35">
      <c r="A88" s="54"/>
      <c r="B88" s="54"/>
      <c r="C88" s="54"/>
      <c r="D88" s="54"/>
      <c r="E88" s="54"/>
      <c r="F88" s="54"/>
      <c r="G88" s="54"/>
      <c r="H88" s="54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54"/>
      <c r="U88" s="54"/>
      <c r="V88" s="54"/>
      <c r="W88" s="54"/>
      <c r="X88" s="54"/>
      <c r="Y88" s="54"/>
      <c r="Z88" s="54"/>
    </row>
    <row r="89" spans="1:26" x14ac:dyDescent="0.35">
      <c r="A89" s="54"/>
      <c r="B89" s="54"/>
      <c r="C89" s="54"/>
      <c r="D89" s="54"/>
      <c r="E89" s="54"/>
      <c r="F89" s="54"/>
      <c r="G89" s="54"/>
      <c r="H89" s="54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54"/>
      <c r="U89" s="54"/>
      <c r="V89" s="54"/>
      <c r="W89" s="54"/>
      <c r="X89" s="54"/>
      <c r="Y89" s="54"/>
      <c r="Z89" s="54"/>
    </row>
    <row r="90" spans="1:26" x14ac:dyDescent="0.35">
      <c r="A90" s="54"/>
      <c r="B90" s="54"/>
      <c r="C90" s="54"/>
      <c r="D90" s="54"/>
      <c r="E90" s="54"/>
      <c r="F90" s="54"/>
      <c r="G90" s="54"/>
      <c r="H90" s="54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54"/>
      <c r="U90" s="54"/>
      <c r="V90" s="54"/>
      <c r="W90" s="54"/>
      <c r="X90" s="54"/>
      <c r="Y90" s="54"/>
      <c r="Z90" s="54"/>
    </row>
    <row r="91" spans="1:26" x14ac:dyDescent="0.35">
      <c r="A91" s="54"/>
      <c r="B91" s="54"/>
      <c r="C91" s="54"/>
      <c r="D91" s="54"/>
      <c r="E91" s="54"/>
      <c r="F91" s="54"/>
      <c r="G91" s="54"/>
      <c r="H91" s="54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54"/>
      <c r="U91" s="54"/>
      <c r="V91" s="54"/>
      <c r="W91" s="54"/>
      <c r="X91" s="54"/>
      <c r="Y91" s="54"/>
      <c r="Z91" s="54"/>
    </row>
    <row r="92" spans="1:26" x14ac:dyDescent="0.35">
      <c r="A92" s="54"/>
      <c r="B92" s="54"/>
      <c r="C92" s="54"/>
      <c r="D92" s="54"/>
      <c r="E92" s="54"/>
      <c r="F92" s="54"/>
      <c r="G92" s="54"/>
      <c r="H92" s="54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54"/>
      <c r="U92" s="54"/>
      <c r="V92" s="54"/>
      <c r="W92" s="54"/>
      <c r="X92" s="54"/>
      <c r="Y92" s="54"/>
      <c r="Z92" s="54"/>
    </row>
    <row r="93" spans="1:26" x14ac:dyDescent="0.35">
      <c r="A93" s="54"/>
      <c r="B93" s="54"/>
      <c r="C93" s="54"/>
      <c r="D93" s="54"/>
      <c r="E93" s="54"/>
      <c r="F93" s="54"/>
      <c r="G93" s="54"/>
      <c r="H93" s="54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54"/>
      <c r="U93" s="54"/>
      <c r="V93" s="54"/>
      <c r="W93" s="54"/>
      <c r="X93" s="54"/>
      <c r="Y93" s="54"/>
      <c r="Z93" s="54"/>
    </row>
    <row r="94" spans="1:26" x14ac:dyDescent="0.35">
      <c r="A94" s="54"/>
      <c r="B94" s="54"/>
      <c r="C94" s="54"/>
      <c r="D94" s="54"/>
      <c r="E94" s="54"/>
      <c r="F94" s="54"/>
      <c r="G94" s="54"/>
      <c r="H94" s="54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54"/>
      <c r="U94" s="54"/>
      <c r="V94" s="54"/>
      <c r="W94" s="54"/>
      <c r="X94" s="54"/>
      <c r="Y94" s="54"/>
      <c r="Z94" s="54"/>
    </row>
    <row r="95" spans="1:26" x14ac:dyDescent="0.35">
      <c r="A95" s="54"/>
      <c r="B95" s="54"/>
      <c r="C95" s="54"/>
      <c r="D95" s="54"/>
      <c r="E95" s="54"/>
      <c r="F95" s="54"/>
      <c r="G95" s="54"/>
      <c r="H95" s="54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54"/>
      <c r="U95" s="54"/>
      <c r="V95" s="54"/>
      <c r="W95" s="54"/>
      <c r="X95" s="54"/>
      <c r="Y95" s="54"/>
      <c r="Z95" s="54"/>
    </row>
    <row r="96" spans="1:26" x14ac:dyDescent="0.35">
      <c r="A96" s="54"/>
      <c r="B96" s="54"/>
      <c r="C96" s="54"/>
      <c r="D96" s="54"/>
      <c r="E96" s="54"/>
      <c r="F96" s="54"/>
      <c r="G96" s="54"/>
      <c r="H96" s="54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54"/>
      <c r="U96" s="54"/>
      <c r="V96" s="54"/>
      <c r="W96" s="54"/>
      <c r="X96" s="54"/>
      <c r="Y96" s="54"/>
      <c r="Z96" s="54"/>
    </row>
    <row r="97" spans="1:26" x14ac:dyDescent="0.35">
      <c r="A97" s="54"/>
      <c r="B97" s="54"/>
      <c r="C97" s="54"/>
      <c r="D97" s="54"/>
      <c r="E97" s="54"/>
      <c r="F97" s="54"/>
      <c r="G97" s="54"/>
      <c r="H97" s="54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54"/>
      <c r="U97" s="54"/>
      <c r="V97" s="54"/>
      <c r="W97" s="54"/>
      <c r="X97" s="54"/>
      <c r="Y97" s="54"/>
      <c r="Z97" s="54"/>
    </row>
    <row r="98" spans="1:26" x14ac:dyDescent="0.35">
      <c r="A98" s="54"/>
      <c r="B98" s="54"/>
      <c r="C98" s="54"/>
      <c r="D98" s="54"/>
      <c r="E98" s="54"/>
      <c r="F98" s="54"/>
      <c r="G98" s="54"/>
      <c r="H98" s="54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54"/>
      <c r="U98" s="54"/>
      <c r="V98" s="54"/>
      <c r="W98" s="54"/>
      <c r="X98" s="54"/>
      <c r="Y98" s="54"/>
      <c r="Z98" s="54"/>
    </row>
    <row r="99" spans="1:26" x14ac:dyDescent="0.35">
      <c r="A99" s="54"/>
      <c r="B99" s="54"/>
      <c r="C99" s="54"/>
      <c r="D99" s="54"/>
      <c r="E99" s="54"/>
      <c r="F99" s="54"/>
      <c r="G99" s="54"/>
      <c r="H99" s="54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54"/>
      <c r="U99" s="54"/>
      <c r="V99" s="54"/>
      <c r="W99" s="54"/>
      <c r="X99" s="54"/>
      <c r="Y99" s="54"/>
      <c r="Z99" s="54"/>
    </row>
    <row r="100" spans="1:26" x14ac:dyDescent="0.35">
      <c r="A100" s="54"/>
      <c r="B100" s="54"/>
      <c r="C100" s="54"/>
      <c r="D100" s="54"/>
      <c r="E100" s="54"/>
      <c r="F100" s="54"/>
      <c r="G100" s="54"/>
      <c r="H100" s="54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54"/>
      <c r="U100" s="54"/>
      <c r="V100" s="54"/>
      <c r="W100" s="54"/>
      <c r="X100" s="54"/>
      <c r="Y100" s="54"/>
      <c r="Z100" s="54"/>
    </row>
    <row r="101" spans="1:26" x14ac:dyDescent="0.35">
      <c r="A101" s="54"/>
      <c r="B101" s="54"/>
      <c r="C101" s="54"/>
      <c r="D101" s="54"/>
      <c r="E101" s="54"/>
      <c r="F101" s="54"/>
      <c r="G101" s="54"/>
      <c r="H101" s="54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54"/>
      <c r="U101" s="54"/>
      <c r="V101" s="54"/>
      <c r="W101" s="54"/>
      <c r="X101" s="54"/>
      <c r="Y101" s="54"/>
      <c r="Z101" s="54"/>
    </row>
    <row r="102" spans="1:26" x14ac:dyDescent="0.35">
      <c r="A102" s="54"/>
      <c r="B102" s="54"/>
      <c r="C102" s="54"/>
      <c r="D102" s="54"/>
      <c r="E102" s="54"/>
      <c r="F102" s="54"/>
      <c r="G102" s="54"/>
      <c r="H102" s="54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54"/>
      <c r="U102" s="54"/>
      <c r="V102" s="54"/>
      <c r="W102" s="54"/>
      <c r="X102" s="54"/>
      <c r="Y102" s="54"/>
      <c r="Z102" s="54"/>
    </row>
    <row r="103" spans="1:26" x14ac:dyDescent="0.35">
      <c r="A103" s="54"/>
      <c r="B103" s="54"/>
      <c r="C103" s="54"/>
      <c r="D103" s="54"/>
      <c r="E103" s="54"/>
      <c r="F103" s="54"/>
      <c r="G103" s="54"/>
      <c r="H103" s="54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54"/>
      <c r="U103" s="54"/>
      <c r="V103" s="54"/>
      <c r="W103" s="54"/>
      <c r="X103" s="54"/>
      <c r="Y103" s="54"/>
      <c r="Z103" s="54"/>
    </row>
    <row r="104" spans="1:26" x14ac:dyDescent="0.35">
      <c r="A104" s="54"/>
      <c r="B104" s="54"/>
      <c r="C104" s="54"/>
      <c r="D104" s="54"/>
      <c r="E104" s="54"/>
      <c r="F104" s="54"/>
      <c r="G104" s="54"/>
      <c r="H104" s="54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54"/>
      <c r="U104" s="54"/>
      <c r="V104" s="54"/>
      <c r="W104" s="54"/>
      <c r="X104" s="54"/>
      <c r="Y104" s="54"/>
      <c r="Z104" s="54"/>
    </row>
  </sheetData>
  <sheetProtection algorithmName="SHA-512" hashValue="VlgcjqrxcRbsAWPqN2dr+HMK3c4IbYVT1uU5jYmZVu16TrR8neXernX65Inpa2Q6TUsdCCG3OoZ34DYWfjEhvA==" saltValue="b/VklhGYsNoXIK+dbFdXiQ==" spinCount="100000" sheet="1" objects="1" scenarios="1" selectLockedCells="1"/>
  <mergeCells count="42">
    <mergeCell ref="B10:G10"/>
    <mergeCell ref="B11:G11"/>
    <mergeCell ref="B14:G14"/>
    <mergeCell ref="B16:B17"/>
    <mergeCell ref="C16:E17"/>
    <mergeCell ref="B12:G12"/>
    <mergeCell ref="B13:G13"/>
    <mergeCell ref="F22:G22"/>
    <mergeCell ref="F23:G23"/>
    <mergeCell ref="F16:G17"/>
    <mergeCell ref="C19:E19"/>
    <mergeCell ref="C20:E20"/>
    <mergeCell ref="C21:E21"/>
    <mergeCell ref="C22:E22"/>
    <mergeCell ref="C23:E23"/>
    <mergeCell ref="B18:E18"/>
    <mergeCell ref="F18:G18"/>
    <mergeCell ref="F19:G19"/>
    <mergeCell ref="F20:G20"/>
    <mergeCell ref="F21:G21"/>
    <mergeCell ref="J19:L20"/>
    <mergeCell ref="J28:L29"/>
    <mergeCell ref="J30:K30"/>
    <mergeCell ref="J21:K21"/>
    <mergeCell ref="J22:K22"/>
    <mergeCell ref="J23:K23"/>
    <mergeCell ref="J24:K24"/>
    <mergeCell ref="J25:K25"/>
    <mergeCell ref="J26:K26"/>
    <mergeCell ref="J31:K31"/>
    <mergeCell ref="J32:K32"/>
    <mergeCell ref="J35:K35"/>
    <mergeCell ref="J37:K38"/>
    <mergeCell ref="L37:L38"/>
    <mergeCell ref="J33:K33"/>
    <mergeCell ref="J34:K34"/>
    <mergeCell ref="B4:G4"/>
    <mergeCell ref="B2:C3"/>
    <mergeCell ref="D2:D3"/>
    <mergeCell ref="B8:G8"/>
    <mergeCell ref="B9:G9"/>
    <mergeCell ref="C5:F7"/>
  </mergeCells>
  <phoneticPr fontId="3" type="noConversion"/>
  <dataValidations count="1">
    <dataValidation type="list" allowBlank="1" showInputMessage="1" showErrorMessage="1" sqref="F19:F23" xr:uid="{E7A0CBCA-266F-4272-8B91-C1B1285AA3BF}">
      <formula1>Booleano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E2F48-2062-4F83-A01B-63564B2E1725}">
  <sheetPr codeName="Hoja2"/>
  <dimension ref="A1:K43"/>
  <sheetViews>
    <sheetView workbookViewId="0">
      <selection activeCell="J3" sqref="J3"/>
    </sheetView>
  </sheetViews>
  <sheetFormatPr baseColWidth="10" defaultColWidth="11.453125" defaultRowHeight="14.5" x14ac:dyDescent="0.35"/>
  <cols>
    <col min="1" max="1" width="4.453125" customWidth="1"/>
    <col min="2" max="2" width="32.1796875" bestFit="1" customWidth="1"/>
    <col min="3" max="3" width="22.7265625" bestFit="1" customWidth="1"/>
    <col min="4" max="4" width="18.7265625" bestFit="1" customWidth="1"/>
    <col min="5" max="5" width="11.26953125" customWidth="1"/>
    <col min="6" max="6" width="23.26953125" bestFit="1" customWidth="1"/>
    <col min="7" max="7" width="11.26953125" customWidth="1"/>
    <col min="8" max="9" width="15.26953125" customWidth="1"/>
    <col min="10" max="10" width="35.26953125" customWidth="1"/>
    <col min="11" max="11" width="4.453125" customWidth="1"/>
  </cols>
  <sheetData>
    <row r="1" spans="1:11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ht="29" x14ac:dyDescent="0.35">
      <c r="A2" s="33"/>
      <c r="B2" s="50" t="s">
        <v>22</v>
      </c>
      <c r="C2" s="50" t="s">
        <v>23</v>
      </c>
      <c r="D2" s="50" t="s">
        <v>24</v>
      </c>
      <c r="E2" s="51" t="s">
        <v>25</v>
      </c>
      <c r="F2" s="50" t="s">
        <v>26</v>
      </c>
      <c r="G2" s="51" t="s">
        <v>27</v>
      </c>
      <c r="H2" s="51" t="s">
        <v>28</v>
      </c>
      <c r="I2" s="51" t="s">
        <v>29</v>
      </c>
      <c r="J2" s="51" t="s">
        <v>30</v>
      </c>
      <c r="K2" s="33"/>
    </row>
    <row r="3" spans="1:11" x14ac:dyDescent="0.35">
      <c r="A3" s="33"/>
      <c r="B3" s="49" t="s">
        <v>31</v>
      </c>
      <c r="C3" s="52" t="s">
        <v>32</v>
      </c>
      <c r="D3" s="49" t="s">
        <v>13</v>
      </c>
      <c r="E3" s="79">
        <v>45581</v>
      </c>
      <c r="F3" s="37" t="s">
        <v>114</v>
      </c>
      <c r="G3" s="37" t="s">
        <v>33</v>
      </c>
      <c r="H3" s="79">
        <v>45581</v>
      </c>
      <c r="I3" s="53">
        <f>(COUNTA(valores!$E$4:$E$8)*(SUMIFS(Registro_Tareas[Tiempo (minutos)],Registro_Tareas[Tarea],$B3,Registro_Tareas[Tipo de trabajo],valores!$B$9))+SUMIFS(Registro_Tareas[Tiempo (minutos)],Registro_Tareas[Tarea],$B3,Registro_Tareas[Tipo de trabajo],valores!$B$8))/60</f>
        <v>1.25</v>
      </c>
      <c r="J3" s="37"/>
      <c r="K3" s="33"/>
    </row>
    <row r="4" spans="1:11" x14ac:dyDescent="0.35">
      <c r="A4" s="33"/>
      <c r="B4" s="49" t="s">
        <v>34</v>
      </c>
      <c r="C4" s="52" t="s">
        <v>35</v>
      </c>
      <c r="D4" s="49" t="s">
        <v>13</v>
      </c>
      <c r="E4" s="79">
        <v>45588</v>
      </c>
      <c r="F4" s="37" t="s">
        <v>113</v>
      </c>
      <c r="G4" s="37" t="s">
        <v>33</v>
      </c>
      <c r="H4" s="79">
        <v>45588</v>
      </c>
      <c r="I4" s="53">
        <f>(COUNTA(valores!$E$4:$E$8)*(SUMIFS(Registro_Tareas[Tiempo (minutos)],Registro_Tareas[Tarea],$B4,Registro_Tareas[Tipo de trabajo],valores!$B$9))+SUMIFS(Registro_Tareas[Tiempo (minutos)],Registro_Tareas[Tarea],$B4,Registro_Tareas[Tipo de trabajo],valores!$B$8))/60</f>
        <v>3.75</v>
      </c>
      <c r="J4" s="37"/>
      <c r="K4" s="33"/>
    </row>
    <row r="5" spans="1:11" x14ac:dyDescent="0.35">
      <c r="A5" s="33"/>
      <c r="B5" s="49" t="s">
        <v>36</v>
      </c>
      <c r="C5" s="52" t="s">
        <v>37</v>
      </c>
      <c r="D5" s="49" t="s">
        <v>13</v>
      </c>
      <c r="E5" s="79">
        <v>45596</v>
      </c>
      <c r="F5" s="37" t="s">
        <v>113</v>
      </c>
      <c r="G5" s="37" t="s">
        <v>33</v>
      </c>
      <c r="H5" s="79">
        <v>45596</v>
      </c>
      <c r="I5" s="53">
        <f>(COUNTA(valores!$E$4:$E$8)*(SUMIFS(Registro_Tareas[Tiempo (minutos)],Registro_Tareas[Tarea],$B5,Registro_Tareas[Tipo de trabajo],valores!$B$9))+SUMIFS(Registro_Tareas[Tiempo (minutos)],Registro_Tareas[Tarea],$B5,Registro_Tareas[Tipo de trabajo],valores!$B$8))/60</f>
        <v>2.5</v>
      </c>
      <c r="J5" s="37"/>
      <c r="K5" s="33"/>
    </row>
    <row r="6" spans="1:11" x14ac:dyDescent="0.35">
      <c r="A6" s="33"/>
      <c r="B6" s="49" t="s">
        <v>38</v>
      </c>
      <c r="C6" s="52" t="s">
        <v>39</v>
      </c>
      <c r="D6" s="49" t="s">
        <v>13</v>
      </c>
      <c r="E6" s="79">
        <v>45604</v>
      </c>
      <c r="F6" s="37" t="s">
        <v>114</v>
      </c>
      <c r="G6" s="37" t="s">
        <v>33</v>
      </c>
      <c r="H6" s="79">
        <v>45604</v>
      </c>
      <c r="I6" s="53">
        <f>(COUNTA(valores!$E$4:$E$8)*(SUMIFS(Registro_Tareas[Tiempo (minutos)],Registro_Tareas[Tarea],$B6,Registro_Tareas[Tipo de trabajo],valores!$B$9))+SUMIFS(Registro_Tareas[Tiempo (minutos)],Registro_Tareas[Tarea],$B6,Registro_Tareas[Tipo de trabajo],valores!$B$8))/60</f>
        <v>2.5</v>
      </c>
      <c r="J6" s="37"/>
      <c r="K6" s="33"/>
    </row>
    <row r="7" spans="1:11" x14ac:dyDescent="0.35">
      <c r="A7" s="33"/>
      <c r="B7" s="49" t="s">
        <v>40</v>
      </c>
      <c r="C7" s="52" t="s">
        <v>41</v>
      </c>
      <c r="D7" s="49" t="s">
        <v>13</v>
      </c>
      <c r="E7" s="79">
        <v>45611</v>
      </c>
      <c r="F7" s="37" t="s">
        <v>113</v>
      </c>
      <c r="G7" s="37" t="s">
        <v>33</v>
      </c>
      <c r="H7" s="79">
        <v>45611</v>
      </c>
      <c r="I7" s="53">
        <f>(COUNTA(valores!$E$4:$E$8)*(SUMIFS(Registro_Tareas[Tiempo (minutos)],Registro_Tareas[Tarea],$B7,Registro_Tareas[Tipo de trabajo],valores!$B$9))+SUMIFS(Registro_Tareas[Tiempo (minutos)],Registro_Tareas[Tarea],$B7,Registro_Tareas[Tipo de trabajo],valores!$B$8))/60</f>
        <v>1.6666666666666667</v>
      </c>
      <c r="J7" s="37"/>
      <c r="K7" s="33"/>
    </row>
    <row r="8" spans="1:11" x14ac:dyDescent="0.35">
      <c r="A8" s="33"/>
      <c r="B8" s="49" t="s">
        <v>42</v>
      </c>
      <c r="C8" s="52" t="s">
        <v>43</v>
      </c>
      <c r="D8" s="49" t="s">
        <v>13</v>
      </c>
      <c r="E8" s="79">
        <v>45611</v>
      </c>
      <c r="F8" s="37" t="s">
        <v>114</v>
      </c>
      <c r="G8" s="37" t="s">
        <v>33</v>
      </c>
      <c r="H8" s="79">
        <v>45611</v>
      </c>
      <c r="I8" s="53">
        <f>(COUNTA(valores!$E$4:$E$8)*(SUMIFS(Registro_Tareas[Tiempo (minutos)],Registro_Tareas[Tarea],$B8,Registro_Tareas[Tipo de trabajo],valores!$B$9))+SUMIFS(Registro_Tareas[Tiempo (minutos)],Registro_Tareas[Tarea],$B8,Registro_Tareas[Tipo de trabajo],valores!$B$8))/60</f>
        <v>1.6666666666666667</v>
      </c>
      <c r="J8" s="37"/>
      <c r="K8" s="33"/>
    </row>
    <row r="9" spans="1:11" x14ac:dyDescent="0.35">
      <c r="A9" s="33"/>
      <c r="B9" s="49" t="s">
        <v>44</v>
      </c>
      <c r="C9" s="52" t="s">
        <v>45</v>
      </c>
      <c r="D9" s="49" t="s">
        <v>13</v>
      </c>
      <c r="E9" s="79">
        <v>45611</v>
      </c>
      <c r="F9" s="37" t="s">
        <v>113</v>
      </c>
      <c r="G9" s="37" t="s">
        <v>33</v>
      </c>
      <c r="H9" s="81">
        <v>45611</v>
      </c>
      <c r="I9" s="53">
        <f>(COUNTA(valores!$E$4:$E$8)*(SUMIFS(Registro_Tareas[Tiempo (minutos)],Registro_Tareas[Tarea],$B9,Registro_Tareas[Tipo de trabajo],valores!$B$9))+SUMIFS(Registro_Tareas[Tiempo (minutos)],Registro_Tareas[Tarea],$B9,Registro_Tareas[Tipo de trabajo],valores!$B$8))/60</f>
        <v>0.41666666666666669</v>
      </c>
      <c r="J9" s="37"/>
      <c r="K9" s="33"/>
    </row>
    <row r="10" spans="1:11" x14ac:dyDescent="0.35">
      <c r="A10" s="33"/>
      <c r="B10" s="49" t="s">
        <v>46</v>
      </c>
      <c r="C10" s="52" t="s">
        <v>47</v>
      </c>
      <c r="D10" s="49" t="s">
        <v>13</v>
      </c>
      <c r="E10" s="79">
        <v>45611</v>
      </c>
      <c r="F10" s="37" t="s">
        <v>114</v>
      </c>
      <c r="G10" s="37" t="s">
        <v>33</v>
      </c>
      <c r="H10" s="79">
        <v>45611</v>
      </c>
      <c r="I10" s="53">
        <f>(COUNTA(valores!$E$4:$E$8)*(SUMIFS(Registro_Tareas[Tiempo (minutos)],Registro_Tareas[Tarea],$B10,Registro_Tareas[Tipo de trabajo],valores!$B$9))+SUMIFS(Registro_Tareas[Tiempo (minutos)],Registro_Tareas[Tarea],$B10,Registro_Tareas[Tipo de trabajo],valores!$B$8))/60</f>
        <v>1.6666666666666667</v>
      </c>
      <c r="J10" s="37"/>
      <c r="K10" s="33"/>
    </row>
    <row r="11" spans="1:11" x14ac:dyDescent="0.35">
      <c r="A11" s="33"/>
      <c r="B11" s="49" t="s">
        <v>48</v>
      </c>
      <c r="C11" s="52" t="s">
        <v>49</v>
      </c>
      <c r="D11" s="49" t="s">
        <v>8</v>
      </c>
      <c r="E11" s="79">
        <v>45589</v>
      </c>
      <c r="F11" s="37" t="s">
        <v>113</v>
      </c>
      <c r="G11" s="37" t="s">
        <v>33</v>
      </c>
      <c r="H11" s="79">
        <v>45589</v>
      </c>
      <c r="I11" s="53">
        <f>(COUNTA(valores!$E$4:$E$8)*(SUMIFS(Registro_Tareas[Tiempo (minutos)],Registro_Tareas[Tarea],$B11,Registro_Tareas[Tipo de trabajo],valores!$B$9))+SUMIFS(Registro_Tareas[Tiempo (minutos)],Registro_Tareas[Tarea],$B11,Registro_Tareas[Tipo de trabajo],valores!$B$8))/60</f>
        <v>10</v>
      </c>
      <c r="J11" s="37"/>
      <c r="K11" s="33"/>
    </row>
    <row r="12" spans="1:11" x14ac:dyDescent="0.35">
      <c r="A12" s="33"/>
      <c r="B12" s="49" t="s">
        <v>50</v>
      </c>
      <c r="C12" s="52" t="s">
        <v>51</v>
      </c>
      <c r="D12" s="49" t="s">
        <v>8</v>
      </c>
      <c r="E12" s="81">
        <v>45596</v>
      </c>
      <c r="F12" s="37" t="s">
        <v>114</v>
      </c>
      <c r="G12" s="37" t="s">
        <v>33</v>
      </c>
      <c r="H12" s="81">
        <v>45596</v>
      </c>
      <c r="I12" s="53">
        <f>(COUNTA(valores!$E$4:$E$8)*(SUMIFS(Registro_Tareas[Tiempo (minutos)],Registro_Tareas[Tarea],$B12,Registro_Tareas[Tipo de trabajo],valores!$B$9))+SUMIFS(Registro_Tareas[Tiempo (minutos)],Registro_Tareas[Tarea],$B12,Registro_Tareas[Tipo de trabajo],valores!$B$8))/60</f>
        <v>4</v>
      </c>
      <c r="J12" s="37"/>
      <c r="K12" s="33"/>
    </row>
    <row r="13" spans="1:11" x14ac:dyDescent="0.35">
      <c r="A13" s="33"/>
      <c r="B13" s="49" t="s">
        <v>52</v>
      </c>
      <c r="C13" s="52" t="s">
        <v>53</v>
      </c>
      <c r="D13" s="49" t="s">
        <v>8</v>
      </c>
      <c r="E13" s="81">
        <v>45596</v>
      </c>
      <c r="F13" s="37" t="s">
        <v>115</v>
      </c>
      <c r="G13" s="37" t="s">
        <v>33</v>
      </c>
      <c r="H13" s="81">
        <v>45596</v>
      </c>
      <c r="I13" s="53">
        <f>(COUNTA(valores!$E$4:$E$8)*(SUMIFS(Registro_Tareas[Tiempo (minutos)],Registro_Tareas[Tarea],$B13,Registro_Tareas[Tipo de trabajo],valores!$B$9))+SUMIFS(Registro_Tareas[Tiempo (minutos)],Registro_Tareas[Tarea],$B13,Registro_Tareas[Tipo de trabajo],valores!$B$8))/60</f>
        <v>4</v>
      </c>
      <c r="J13" s="37"/>
      <c r="K13" s="33"/>
    </row>
    <row r="14" spans="1:11" x14ac:dyDescent="0.35">
      <c r="A14" s="33"/>
      <c r="B14" s="49" t="s">
        <v>54</v>
      </c>
      <c r="C14" s="52" t="s">
        <v>55</v>
      </c>
      <c r="D14" s="49" t="s">
        <v>8</v>
      </c>
      <c r="E14" s="81">
        <v>45596</v>
      </c>
      <c r="F14" s="37" t="s">
        <v>116</v>
      </c>
      <c r="G14" s="37" t="s">
        <v>33</v>
      </c>
      <c r="H14" s="81">
        <v>45596</v>
      </c>
      <c r="I14" s="53">
        <f>(COUNTA(valores!$E$4:$E$8)*(SUMIFS(Registro_Tareas[Tiempo (minutos)],Registro_Tareas[Tarea],$B14,Registro_Tareas[Tipo de trabajo],valores!$B$9))+SUMIFS(Registro_Tareas[Tiempo (minutos)],Registro_Tareas[Tarea],$B14,Registro_Tareas[Tipo de trabajo],valores!$B$8))/60</f>
        <v>4</v>
      </c>
      <c r="J14" s="37"/>
      <c r="K14" s="33"/>
    </row>
    <row r="15" spans="1:11" x14ac:dyDescent="0.35">
      <c r="A15" s="33"/>
      <c r="B15" s="49" t="s">
        <v>56</v>
      </c>
      <c r="C15" s="52" t="s">
        <v>57</v>
      </c>
      <c r="D15" s="49" t="s">
        <v>8</v>
      </c>
      <c r="E15" s="81">
        <v>45596</v>
      </c>
      <c r="F15" s="37" t="s">
        <v>117</v>
      </c>
      <c r="G15" s="37" t="s">
        <v>33</v>
      </c>
      <c r="H15" s="81">
        <v>45596</v>
      </c>
      <c r="I15" s="53">
        <f>(COUNTA(valores!$E$4:$E$8)*(SUMIFS(Registro_Tareas[Tiempo (minutos)],Registro_Tareas[Tarea],$B15,Registro_Tareas[Tipo de trabajo],valores!$B$9))+SUMIFS(Registro_Tareas[Tiempo (minutos)],Registro_Tareas[Tarea],$B15,Registro_Tareas[Tipo de trabajo],valores!$B$8))/60</f>
        <v>4</v>
      </c>
      <c r="J15" s="37"/>
      <c r="K15" s="33"/>
    </row>
    <row r="16" spans="1:11" x14ac:dyDescent="0.35">
      <c r="A16" s="33"/>
      <c r="B16" s="49" t="s">
        <v>58</v>
      </c>
      <c r="C16" s="52" t="s">
        <v>59</v>
      </c>
      <c r="D16" s="49" t="s">
        <v>8</v>
      </c>
      <c r="E16" s="81">
        <v>45596</v>
      </c>
      <c r="F16" s="37" t="s">
        <v>113</v>
      </c>
      <c r="G16" s="37" t="s">
        <v>33</v>
      </c>
      <c r="H16" s="81">
        <v>45596</v>
      </c>
      <c r="I16" s="53">
        <f>(COUNTA(valores!$E$4:$E$8)*(SUMIFS(Registro_Tareas[Tiempo (minutos)],Registro_Tareas[Tarea],$B16,Registro_Tareas[Tipo de trabajo],valores!$B$9))+SUMIFS(Registro_Tareas[Tiempo (minutos)],Registro_Tareas[Tarea],$B16,Registro_Tareas[Tipo de trabajo],valores!$B$8))/60</f>
        <v>4</v>
      </c>
      <c r="J16" s="37"/>
      <c r="K16" s="33"/>
    </row>
    <row r="17" spans="1:11" x14ac:dyDescent="0.35">
      <c r="A17" s="33"/>
      <c r="B17" s="49" t="s">
        <v>60</v>
      </c>
      <c r="C17" s="52" t="s">
        <v>61</v>
      </c>
      <c r="D17" s="49" t="s">
        <v>9</v>
      </c>
      <c r="E17" s="81">
        <v>45603</v>
      </c>
      <c r="F17" s="37" t="s">
        <v>114</v>
      </c>
      <c r="G17" s="37" t="s">
        <v>33</v>
      </c>
      <c r="H17" s="81">
        <v>45603</v>
      </c>
      <c r="I17" s="53">
        <f>(COUNTA(valores!$E$4:$E$8)*(SUMIFS(Registro_Tareas[Tiempo (minutos)],Registro_Tareas[Tarea],$B17,Registro_Tareas[Tipo de trabajo],valores!$B$9))+SUMIFS(Registro_Tareas[Tiempo (minutos)],Registro_Tareas[Tarea],$B17,Registro_Tareas[Tipo de trabajo],valores!$B$8))/60</f>
        <v>1.6666666666666667</v>
      </c>
      <c r="J17" s="37"/>
      <c r="K17" s="33"/>
    </row>
    <row r="18" spans="1:11" x14ac:dyDescent="0.35">
      <c r="A18" s="33"/>
      <c r="B18" s="49" t="s">
        <v>62</v>
      </c>
      <c r="C18" s="52" t="s">
        <v>63</v>
      </c>
      <c r="D18" s="49" t="s">
        <v>9</v>
      </c>
      <c r="E18" s="81">
        <v>45603</v>
      </c>
      <c r="F18" s="37" t="s">
        <v>115</v>
      </c>
      <c r="G18" s="37" t="s">
        <v>33</v>
      </c>
      <c r="H18" s="81">
        <v>45603</v>
      </c>
      <c r="I18" s="53">
        <f>(COUNTA(valores!$E$4:$E$8)*(SUMIFS(Registro_Tareas[Tiempo (minutos)],Registro_Tareas[Tarea],$B18,Registro_Tareas[Tipo de trabajo],valores!$B$9))+SUMIFS(Registro_Tareas[Tiempo (minutos)],Registro_Tareas[Tarea],$B18,Registro_Tareas[Tipo de trabajo],valores!$B$8))/60</f>
        <v>7.5</v>
      </c>
      <c r="J18" s="37"/>
      <c r="K18" s="33"/>
    </row>
    <row r="19" spans="1:11" x14ac:dyDescent="0.35">
      <c r="A19" s="33"/>
      <c r="B19" s="49" t="s">
        <v>64</v>
      </c>
      <c r="C19" s="52" t="s">
        <v>65</v>
      </c>
      <c r="D19" s="49" t="s">
        <v>10</v>
      </c>
      <c r="E19" s="79">
        <v>45604</v>
      </c>
      <c r="F19" s="37" t="s">
        <v>116</v>
      </c>
      <c r="G19" s="37" t="s">
        <v>33</v>
      </c>
      <c r="H19" s="79">
        <v>45603</v>
      </c>
      <c r="I19" s="53">
        <f>(COUNTA(valores!$E$4:$E$8)*(SUMIFS(Registro_Tareas[Tiempo (minutos)],Registro_Tareas[Tarea],$B19,Registro_Tareas[Tipo de trabajo],valores!$B$9))+SUMIFS(Registro_Tareas[Tiempo (minutos)],Registro_Tareas[Tarea],$B19,Registro_Tareas[Tipo de trabajo],valores!$B$8))/60</f>
        <v>1.6666666666666667</v>
      </c>
      <c r="J19" s="37"/>
      <c r="K19" s="33"/>
    </row>
    <row r="20" spans="1:11" x14ac:dyDescent="0.35">
      <c r="A20" s="33"/>
      <c r="B20" s="49" t="s">
        <v>66</v>
      </c>
      <c r="C20" s="52" t="s">
        <v>67</v>
      </c>
      <c r="D20" s="49" t="s">
        <v>10</v>
      </c>
      <c r="E20" s="79">
        <v>45604</v>
      </c>
      <c r="F20" s="37" t="s">
        <v>117</v>
      </c>
      <c r="G20" s="37" t="s">
        <v>33</v>
      </c>
      <c r="H20" s="79">
        <v>45603</v>
      </c>
      <c r="I20" s="53">
        <f>(COUNTA(valores!$E$4:$E$8)*(SUMIFS(Registro_Tareas[Tiempo (minutos)],Registro_Tareas[Tarea],$B20,Registro_Tareas[Tipo de trabajo],valores!$B$9))+SUMIFS(Registro_Tareas[Tiempo (minutos)],Registro_Tareas[Tarea],$B20,Registro_Tareas[Tipo de trabajo],valores!$B$8))/60</f>
        <v>5</v>
      </c>
      <c r="J20" s="37"/>
      <c r="K20" s="33"/>
    </row>
    <row r="21" spans="1:11" x14ac:dyDescent="0.35">
      <c r="A21" s="33"/>
      <c r="B21" s="49" t="s">
        <v>68</v>
      </c>
      <c r="C21" s="52" t="s">
        <v>69</v>
      </c>
      <c r="D21" s="49" t="s">
        <v>10</v>
      </c>
      <c r="E21" s="79">
        <v>45611</v>
      </c>
      <c r="F21" s="37" t="s">
        <v>117</v>
      </c>
      <c r="G21" s="37" t="s">
        <v>33</v>
      </c>
      <c r="H21" s="79">
        <v>45611</v>
      </c>
      <c r="I21" s="53">
        <f>(COUNTA(valores!$E$4:$E$8)*(SUMIFS(Registro_Tareas[Tiempo (minutos)],Registro_Tareas[Tarea],$B21,Registro_Tareas[Tipo de trabajo],valores!$B$9))+SUMIFS(Registro_Tareas[Tiempo (minutos)],Registro_Tareas[Tarea],$B21,Registro_Tareas[Tipo de trabajo],valores!$B$8))/60</f>
        <v>0.5</v>
      </c>
      <c r="J21" s="37"/>
      <c r="K21" s="33"/>
    </row>
    <row r="22" spans="1:11" x14ac:dyDescent="0.35">
      <c r="A22" s="33"/>
      <c r="B22" s="49" t="s">
        <v>70</v>
      </c>
      <c r="C22" s="52" t="s">
        <v>71</v>
      </c>
      <c r="D22" s="49" t="s">
        <v>10</v>
      </c>
      <c r="E22" s="79">
        <v>45604</v>
      </c>
      <c r="F22" s="37" t="s">
        <v>116</v>
      </c>
      <c r="G22" s="37" t="s">
        <v>33</v>
      </c>
      <c r="H22" s="79">
        <v>45604</v>
      </c>
      <c r="I22" s="53">
        <f>(COUNTA(valores!$E$4:$E$8)*(SUMIFS(Registro_Tareas[Tiempo (minutos)],Registro_Tareas[Tarea],$B22,Registro_Tareas[Tipo de trabajo],valores!$B$9))+SUMIFS(Registro_Tareas[Tiempo (minutos)],Registro_Tareas[Tarea],$B22,Registro_Tareas[Tipo de trabajo],valores!$B$8))/60</f>
        <v>7.5</v>
      </c>
      <c r="J22" s="37"/>
      <c r="K22" s="33"/>
    </row>
    <row r="23" spans="1:11" x14ac:dyDescent="0.35">
      <c r="A23" s="33"/>
      <c r="B23" s="49" t="s">
        <v>72</v>
      </c>
      <c r="C23" s="52" t="s">
        <v>73</v>
      </c>
      <c r="D23" s="49" t="s">
        <v>11</v>
      </c>
      <c r="E23" s="79">
        <v>45607</v>
      </c>
      <c r="F23" s="37" t="s">
        <v>117</v>
      </c>
      <c r="G23" s="37" t="s">
        <v>33</v>
      </c>
      <c r="H23" s="79">
        <v>45604</v>
      </c>
      <c r="I23" s="53">
        <f>(COUNTA(valores!$E$4:$E$8)*(SUMIFS(Registro_Tareas[Tiempo (minutos)],Registro_Tareas[Tarea],$B23,Registro_Tareas[Tipo de trabajo],valores!$B$9))+SUMIFS(Registro_Tareas[Tiempo (minutos)],Registro_Tareas[Tarea],$B23,Registro_Tareas[Tipo de trabajo],valores!$B$8))/60</f>
        <v>6</v>
      </c>
      <c r="J23" s="37"/>
      <c r="K23" s="33"/>
    </row>
    <row r="24" spans="1:11" x14ac:dyDescent="0.35">
      <c r="A24" s="33"/>
      <c r="B24" s="49" t="s">
        <v>74</v>
      </c>
      <c r="C24" s="52" t="s">
        <v>75</v>
      </c>
      <c r="D24" s="49" t="s">
        <v>11</v>
      </c>
      <c r="E24" s="79">
        <v>45606</v>
      </c>
      <c r="F24" s="37" t="s">
        <v>113</v>
      </c>
      <c r="G24" s="37" t="s">
        <v>33</v>
      </c>
      <c r="H24" s="79">
        <v>45607</v>
      </c>
      <c r="I24" s="53">
        <f>(COUNTA(valores!$E$4:$E$8)*(SUMIFS(Registro_Tareas[Tiempo (minutos)],Registro_Tareas[Tarea],$B24,Registro_Tareas[Tipo de trabajo],valores!$B$9))+SUMIFS(Registro_Tareas[Tiempo (minutos)],Registro_Tareas[Tarea],$B24,Registro_Tareas[Tipo de trabajo],valores!$B$8))/60</f>
        <v>7.5</v>
      </c>
      <c r="J24" s="37"/>
      <c r="K24" s="33"/>
    </row>
    <row r="25" spans="1:11" x14ac:dyDescent="0.35">
      <c r="A25" s="33"/>
      <c r="B25" s="49" t="s">
        <v>76</v>
      </c>
      <c r="C25" s="52" t="s">
        <v>77</v>
      </c>
      <c r="D25" s="49" t="s">
        <v>12</v>
      </c>
      <c r="E25" s="79">
        <v>45607</v>
      </c>
      <c r="F25" s="37" t="s">
        <v>117</v>
      </c>
      <c r="G25" s="37" t="s">
        <v>33</v>
      </c>
      <c r="H25" s="79">
        <v>45609</v>
      </c>
      <c r="I25" s="53">
        <f>(COUNTA(valores!$E$4:$E$8)*(SUMIFS(Registro_Tareas[Tiempo (minutos)],Registro_Tareas[Tarea],$B25,Registro_Tareas[Tipo de trabajo],valores!$B$9))+SUMIFS(Registro_Tareas[Tiempo (minutos)],Registro_Tareas[Tarea],$B25,Registro_Tareas[Tipo de trabajo],valores!$B$8))/60</f>
        <v>0.25</v>
      </c>
      <c r="J25" s="37"/>
      <c r="K25" s="33"/>
    </row>
    <row r="26" spans="1:11" x14ac:dyDescent="0.35">
      <c r="A26" s="33"/>
      <c r="B26" s="49" t="s">
        <v>78</v>
      </c>
      <c r="C26" s="52" t="s">
        <v>79</v>
      </c>
      <c r="D26" s="49" t="s">
        <v>12</v>
      </c>
      <c r="E26" s="79">
        <v>45607</v>
      </c>
      <c r="F26" s="37" t="s">
        <v>115</v>
      </c>
      <c r="G26" s="37" t="s">
        <v>33</v>
      </c>
      <c r="H26" s="81">
        <v>45609</v>
      </c>
      <c r="I26" s="53">
        <f>(COUNTA(valores!$E$4:$E$8)*(SUMIFS(Registro_Tareas[Tiempo (minutos)],Registro_Tareas[Tarea],$B26,Registro_Tareas[Tipo de trabajo],valores!$B$9))+SUMIFS(Registro_Tareas[Tiempo (minutos)],Registro_Tareas[Tarea],$B26,Registro_Tareas[Tipo de trabajo],valores!$B$8))/60</f>
        <v>0.33333333333333331</v>
      </c>
      <c r="J26" s="37"/>
      <c r="K26" s="33"/>
    </row>
    <row r="27" spans="1:11" x14ac:dyDescent="0.35">
      <c r="A27" s="33"/>
      <c r="B27" s="49" t="s">
        <v>80</v>
      </c>
      <c r="C27" s="52" t="s">
        <v>81</v>
      </c>
      <c r="D27" s="49" t="s">
        <v>12</v>
      </c>
      <c r="E27" s="79">
        <v>45607</v>
      </c>
      <c r="F27" s="37" t="s">
        <v>114</v>
      </c>
      <c r="G27" s="37" t="s">
        <v>33</v>
      </c>
      <c r="H27" s="81">
        <v>45609</v>
      </c>
      <c r="I27" s="53">
        <f>(COUNTA(valores!$E$4:$E$8)*(SUMIFS(Registro_Tareas[Tiempo (minutos)],Registro_Tareas[Tarea],$B27,Registro_Tareas[Tipo de trabajo],valores!$B$9))+SUMIFS(Registro_Tareas[Tiempo (minutos)],Registro_Tareas[Tarea],$B27,Registro_Tareas[Tipo de trabajo],valores!$B$8))/60</f>
        <v>0.5</v>
      </c>
      <c r="J27" s="37"/>
      <c r="K27" s="33"/>
    </row>
    <row r="28" spans="1:11" x14ac:dyDescent="0.35">
      <c r="A28" s="33"/>
      <c r="B28" s="49" t="s">
        <v>82</v>
      </c>
      <c r="C28" s="52" t="s">
        <v>83</v>
      </c>
      <c r="D28" s="49" t="s">
        <v>12</v>
      </c>
      <c r="E28" s="79">
        <v>45607</v>
      </c>
      <c r="F28" s="37" t="s">
        <v>113</v>
      </c>
      <c r="G28" s="37" t="s">
        <v>33</v>
      </c>
      <c r="H28" s="81">
        <v>45609</v>
      </c>
      <c r="I28" s="53">
        <f>(COUNTA(valores!$E$4:$E$8)*(SUMIFS(Registro_Tareas[Tiempo (minutos)],Registro_Tareas[Tarea],$B28,Registro_Tareas[Tipo de trabajo],valores!$B$9))+SUMIFS(Registro_Tareas[Tiempo (minutos)],Registro_Tareas[Tarea],$B28,Registro_Tareas[Tipo de trabajo],valores!$B$8))/60</f>
        <v>0.58333333333333337</v>
      </c>
      <c r="J28" s="37"/>
      <c r="K28" s="33"/>
    </row>
    <row r="29" spans="1:11" x14ac:dyDescent="0.35">
      <c r="A29" s="33"/>
      <c r="B29" s="49" t="s">
        <v>84</v>
      </c>
      <c r="C29" s="52" t="s">
        <v>85</v>
      </c>
      <c r="D29" s="49" t="s">
        <v>12</v>
      </c>
      <c r="E29" s="79">
        <v>45607</v>
      </c>
      <c r="F29" s="37" t="s">
        <v>116</v>
      </c>
      <c r="G29" s="37" t="s">
        <v>33</v>
      </c>
      <c r="H29" s="81">
        <v>45609</v>
      </c>
      <c r="I29" s="53">
        <f>(COUNTA(valores!$E$4:$E$8)*(SUMIFS(Registro_Tareas[Tiempo (minutos)],Registro_Tareas[Tarea],$B29,Registro_Tareas[Tipo de trabajo],valores!$B$9))+SUMIFS(Registro_Tareas[Tiempo (minutos)],Registro_Tareas[Tarea],$B29,Registro_Tareas[Tipo de trabajo],valores!$B$8))/60</f>
        <v>0.41666666666666669</v>
      </c>
      <c r="J29" s="37"/>
      <c r="K29" s="33"/>
    </row>
    <row r="30" spans="1:11" x14ac:dyDescent="0.35">
      <c r="A30" s="33"/>
      <c r="B30" s="37"/>
      <c r="C30" s="48"/>
      <c r="D30" s="37"/>
      <c r="E30" s="37"/>
      <c r="F30" s="37"/>
      <c r="G30" s="37"/>
      <c r="H30" s="37"/>
      <c r="I30" s="53">
        <f>(COUNTA(valores!$E$4:$E$8)*(SUMIFS(Registro_Tareas[Tiempo (minutos)],Registro_Tareas[Tarea],$B30,Registro_Tareas[Tipo de trabajo],valores!$B$9))+SUMIFS(Registro_Tareas[Tiempo (minutos)],Registro_Tareas[Tarea],$B30,Registro_Tareas[Tipo de trabajo],valores!$B$8))/60</f>
        <v>0</v>
      </c>
      <c r="J30" s="37"/>
      <c r="K30" s="33"/>
    </row>
    <row r="31" spans="1:11" x14ac:dyDescent="0.35">
      <c r="A31" s="33"/>
      <c r="B31" s="37"/>
      <c r="C31" s="48"/>
      <c r="D31" s="37"/>
      <c r="E31" s="37"/>
      <c r="F31" s="37"/>
      <c r="G31" s="37"/>
      <c r="H31" s="37"/>
      <c r="I31" s="53">
        <f>(COUNTA(valores!$E$4:$E$8)*(SUMIFS(Registro_Tareas[Tiempo (minutos)],Registro_Tareas[Tarea],$B31,Registro_Tareas[Tipo de trabajo],valores!$B$9))+SUMIFS(Registro_Tareas[Tiempo (minutos)],Registro_Tareas[Tarea],$B31,Registro_Tareas[Tipo de trabajo],valores!$B$8))/60</f>
        <v>0</v>
      </c>
      <c r="J31" s="37"/>
      <c r="K31" s="33"/>
    </row>
    <row r="32" spans="1:11" x14ac:dyDescent="0.35">
      <c r="A32" s="33"/>
      <c r="B32" s="37"/>
      <c r="C32" s="48"/>
      <c r="D32" s="37"/>
      <c r="E32" s="37"/>
      <c r="F32" s="37"/>
      <c r="G32" s="37"/>
      <c r="H32" s="37"/>
      <c r="I32" s="53">
        <f>(COUNTA(valores!$E$4:$E$8)*(SUMIFS(Registro_Tareas[Tiempo (minutos)],Registro_Tareas[Tarea],$B32,Registro_Tareas[Tipo de trabajo],valores!$B$9))+SUMIFS(Registro_Tareas[Tiempo (minutos)],Registro_Tareas[Tarea],$B32,Registro_Tareas[Tipo de trabajo],valores!$B$8))/60</f>
        <v>0</v>
      </c>
      <c r="J32" s="37"/>
      <c r="K32" s="33"/>
    </row>
    <row r="33" spans="1:11" x14ac:dyDescent="0.35">
      <c r="A33" s="33"/>
      <c r="B33" s="37"/>
      <c r="C33" s="48"/>
      <c r="D33" s="37"/>
      <c r="E33" s="37"/>
      <c r="F33" s="37"/>
      <c r="G33" s="37"/>
      <c r="H33" s="37"/>
      <c r="I33" s="53">
        <f>(COUNTA(valores!$E$4:$E$8)*(SUMIFS(Registro_Tareas[Tiempo (minutos)],Registro_Tareas[Tarea],$B33,Registro_Tareas[Tipo de trabajo],valores!$B$9))+SUMIFS(Registro_Tareas[Tiempo (minutos)],Registro_Tareas[Tarea],$B33,Registro_Tareas[Tipo de trabajo],valores!$B$8))/60</f>
        <v>0</v>
      </c>
      <c r="J33" s="37"/>
      <c r="K33" s="33"/>
    </row>
    <row r="34" spans="1:11" x14ac:dyDescent="0.35">
      <c r="A34" s="33"/>
      <c r="B34" s="37"/>
      <c r="C34" s="48"/>
      <c r="D34" s="37"/>
      <c r="E34" s="37"/>
      <c r="F34" s="37"/>
      <c r="G34" s="37"/>
      <c r="H34" s="37"/>
      <c r="I34" s="53">
        <f>(COUNTA(valores!$E$4:$E$8)*(SUMIFS(Registro_Tareas[Tiempo (minutos)],Registro_Tareas[Tarea],$B34,Registro_Tareas[Tipo de trabajo],valores!$B$9))+SUMIFS(Registro_Tareas[Tiempo (minutos)],Registro_Tareas[Tarea],$B34,Registro_Tareas[Tipo de trabajo],valores!$B$8))/60</f>
        <v>0</v>
      </c>
      <c r="J34" s="37"/>
      <c r="K34" s="33"/>
    </row>
    <row r="35" spans="1:11" x14ac:dyDescent="0.35">
      <c r="A35" s="33"/>
      <c r="B35" s="37"/>
      <c r="C35" s="48"/>
      <c r="D35" s="37"/>
      <c r="E35" s="37"/>
      <c r="F35" s="37"/>
      <c r="G35" s="37"/>
      <c r="H35" s="37"/>
      <c r="I35" s="53">
        <f>(COUNTA(valores!$E$4:$E$8)*(SUMIFS(Registro_Tareas[Tiempo (minutos)],Registro_Tareas[Tarea],$B35,Registro_Tareas[Tipo de trabajo],valores!$B$9))+SUMIFS(Registro_Tareas[Tiempo (minutos)],Registro_Tareas[Tarea],$B35,Registro_Tareas[Tipo de trabajo],valores!$B$8))/60</f>
        <v>0</v>
      </c>
      <c r="J35" s="37"/>
      <c r="K35" s="33"/>
    </row>
    <row r="36" spans="1:11" x14ac:dyDescent="0.35">
      <c r="A36" s="33"/>
      <c r="B36" s="37"/>
      <c r="C36" s="48"/>
      <c r="D36" s="37"/>
      <c r="E36" s="37"/>
      <c r="F36" s="37"/>
      <c r="G36" s="37"/>
      <c r="H36" s="37"/>
      <c r="I36" s="53">
        <f>(COUNTA(valores!$E$4:$E$8)*(SUMIFS(Registro_Tareas[Tiempo (minutos)],Registro_Tareas[Tarea],$B36,Registro_Tareas[Tipo de trabajo],valores!$B$9))+SUMIFS(Registro_Tareas[Tiempo (minutos)],Registro_Tareas[Tarea],$B36,Registro_Tareas[Tipo de trabajo],valores!$B$8))/60</f>
        <v>0</v>
      </c>
      <c r="J36" s="37"/>
      <c r="K36" s="33"/>
    </row>
    <row r="37" spans="1:11" x14ac:dyDescent="0.35">
      <c r="A37" s="33"/>
      <c r="B37" s="37"/>
      <c r="C37" s="48"/>
      <c r="D37" s="37"/>
      <c r="E37" s="37"/>
      <c r="F37" s="37"/>
      <c r="G37" s="37"/>
      <c r="H37" s="37"/>
      <c r="I37" s="53">
        <f>(COUNTA(valores!$E$4:$E$8)*(SUMIFS(Registro_Tareas[Tiempo (minutos)],Registro_Tareas[Tarea],$B37,Registro_Tareas[Tipo de trabajo],valores!$B$9))+SUMIFS(Registro_Tareas[Tiempo (minutos)],Registro_Tareas[Tarea],$B37,Registro_Tareas[Tipo de trabajo],valores!$B$8))/60</f>
        <v>0</v>
      </c>
      <c r="J37" s="37"/>
      <c r="K37" s="33"/>
    </row>
    <row r="38" spans="1:11" x14ac:dyDescent="0.35">
      <c r="A38" s="33"/>
      <c r="B38" s="37"/>
      <c r="C38" s="48"/>
      <c r="D38" s="37"/>
      <c r="E38" s="37"/>
      <c r="F38" s="37"/>
      <c r="G38" s="37"/>
      <c r="H38" s="37"/>
      <c r="I38" s="53">
        <f>(COUNTA(valores!$E$4:$E$8)*(SUMIFS(Registro_Tareas[Tiempo (minutos)],Registro_Tareas[Tarea],$B38,Registro_Tareas[Tipo de trabajo],valores!$B$9))+SUMIFS(Registro_Tareas[Tiempo (minutos)],Registro_Tareas[Tarea],$B38,Registro_Tareas[Tipo de trabajo],valores!$B$8))/60</f>
        <v>0</v>
      </c>
      <c r="J38" s="37"/>
      <c r="K38" s="33"/>
    </row>
    <row r="39" spans="1:11" x14ac:dyDescent="0.35">
      <c r="A39" s="33"/>
      <c r="B39" s="37"/>
      <c r="C39" s="48"/>
      <c r="D39" s="37"/>
      <c r="E39" s="37"/>
      <c r="F39" s="37"/>
      <c r="G39" s="37"/>
      <c r="H39" s="37"/>
      <c r="I39" s="53">
        <f>(COUNTA(valores!$E$4:$E$8)*(SUMIFS(Registro_Tareas[Tiempo (minutos)],Registro_Tareas[Tarea],$B39,Registro_Tareas[Tipo de trabajo],valores!$B$9))+SUMIFS(Registro_Tareas[Tiempo (minutos)],Registro_Tareas[Tarea],$B39,Registro_Tareas[Tipo de trabajo],valores!$B$8))/60</f>
        <v>0</v>
      </c>
      <c r="J39" s="37"/>
      <c r="K39" s="33"/>
    </row>
    <row r="40" spans="1:11" x14ac:dyDescent="0.35">
      <c r="A40" s="33"/>
      <c r="B40" s="37"/>
      <c r="C40" s="48"/>
      <c r="D40" s="37"/>
      <c r="E40" s="37"/>
      <c r="F40" s="37"/>
      <c r="G40" s="37"/>
      <c r="H40" s="37"/>
      <c r="I40" s="53">
        <f>(COUNTA(valores!$E$4:$E$8)*(SUMIFS(Registro_Tareas[Tiempo (minutos)],Registro_Tareas[Tarea],$B40,Registro_Tareas[Tipo de trabajo],valores!$B$9))+SUMIFS(Registro_Tareas[Tiempo (minutos)],Registro_Tareas[Tarea],$B40,Registro_Tareas[Tipo de trabajo],valores!$B$8))/60</f>
        <v>0</v>
      </c>
      <c r="J40" s="37"/>
      <c r="K40" s="33"/>
    </row>
    <row r="41" spans="1:11" x14ac:dyDescent="0.35">
      <c r="A41" s="33"/>
      <c r="K41" s="33"/>
    </row>
    <row r="42" spans="1:11" x14ac:dyDescent="0.35">
      <c r="A42" s="33"/>
      <c r="K42" s="33"/>
    </row>
    <row r="43" spans="1:11" x14ac:dyDescent="0.35">
      <c r="A43" s="33"/>
      <c r="K43" s="33"/>
    </row>
  </sheetData>
  <sheetProtection algorithmName="SHA-512" hashValue="Ya12uQRVcdyhQmzfS8Fh9u+8FCT0HI8Q/2lMV6GRLk2S9gFs1jjEEpM1pvtPDh8bJGLT4eaUxDL/hVrAvTlNsg==" saltValue="FCenhDEYA56MaaUNwC3B7Q==" spinCount="100000" sheet="1" objects="1" scenarios="1" selectLockedCells="1"/>
  <phoneticPr fontId="3" type="noConversion"/>
  <dataValidations count="4">
    <dataValidation type="list" allowBlank="1" showInputMessage="1" showErrorMessage="1" error="La fecha indicada no forma parte del periodo temporal planificado en este sprint." sqref="G3:G40" xr:uid="{AB0E09E7-694B-4121-ACDE-DBE4EFB1FB3A}">
      <formula1>Estado</formula1>
    </dataValidation>
    <dataValidation type="decimal" operator="greaterThanOrEqual" allowBlank="1" showInputMessage="1" showErrorMessage="1" error="La fecha indicada no forma parte del periodo temporal planificado en este sprint." sqref="I3:I40" xr:uid="{D89D88B3-1DA1-4E5C-8AB9-978691C70283}">
      <formula1>0</formula1>
    </dataValidation>
    <dataValidation allowBlank="1" showInputMessage="1" showErrorMessage="1" error="La fecha indicada no forma parte del periodo temporal planificado en este sprint." sqref="J3:J1048576 I3:I40" xr:uid="{1C238A87-E88B-4F15-82A3-650EA49757A4}"/>
    <dataValidation type="date" allowBlank="1" showInputMessage="1" showErrorMessage="1" error="La fecha indicada no forma parte del periodo temporal planificado en este sprint." sqref="E19:E40 E3:E11 H30:H40 H19:H25 H3:H8 H10:H11" xr:uid="{7688785B-FCB0-42F9-8568-F1C6DFB4E666}">
      <formula1>45581</formula1>
      <formula2>45611</formula2>
    </dataValidation>
  </dataValidations>
  <hyperlinks>
    <hyperlink ref="C3" r:id="rId1" xr:uid="{A71F3646-AECB-472D-8F11-A731CFD39913}"/>
    <hyperlink ref="C4" r:id="rId2" xr:uid="{806CCC94-E2FA-4476-B1B1-1BA54AA0BEA5}"/>
    <hyperlink ref="C5" r:id="rId3" xr:uid="{8E557DFF-82C3-43AC-A931-FAC6CCAF4336}"/>
    <hyperlink ref="C6" r:id="rId4" xr:uid="{89985D4E-A12F-46BD-94C8-B4FBB2F57F07}"/>
    <hyperlink ref="C9" r:id="rId5" xr:uid="{A0558FDD-4FE0-43D5-81BA-F50D900F3676}"/>
    <hyperlink ref="C10" r:id="rId6" xr:uid="{9CECC42A-D01B-4336-A2EB-494EA9254E83}"/>
    <hyperlink ref="C13" r:id="rId7" xr:uid="{424E00B9-6D1C-4732-BF04-FF61474BB0D8}"/>
    <hyperlink ref="C14" r:id="rId8" xr:uid="{120D59C9-0859-423D-B877-36F65DED3E0D}"/>
    <hyperlink ref="C18" r:id="rId9" xr:uid="{D8AC0BC5-A937-4BAE-8D37-3FFC3529D4B6}"/>
    <hyperlink ref="C20" r:id="rId10" xr:uid="{782DF3D1-A9EB-403D-918A-79D55DF8E330}"/>
    <hyperlink ref="C15" r:id="rId11" xr:uid="{C5C41BEF-28C1-49C7-85FF-A6F62A16DA4D}"/>
    <hyperlink ref="C8" r:id="rId12" xr:uid="{B3E106E5-4272-479F-8A0A-4493E28587F1}"/>
    <hyperlink ref="C12" r:id="rId13" xr:uid="{7E4FC546-9FD9-422A-AD17-235B7595E1D5}"/>
    <hyperlink ref="C16" r:id="rId14" xr:uid="{FC7F70B6-A660-4D68-A7AC-6B56AA54996E}"/>
    <hyperlink ref="C7" r:id="rId15" xr:uid="{517B3728-26CA-41A9-8BE7-DE3C0F0BEE4C}"/>
    <hyperlink ref="C11" r:id="rId16" xr:uid="{C995B18E-DC59-44FD-8257-2DF57D05EE01}"/>
    <hyperlink ref="C17" r:id="rId17" xr:uid="{5A24E220-32FE-4DC1-B261-B858CF86AE46}"/>
    <hyperlink ref="C19" r:id="rId18" xr:uid="{49DE0776-0AF1-48F4-8C19-36EB98F363FF}"/>
    <hyperlink ref="C28" r:id="rId19" xr:uid="{BF2422EF-6392-4A6D-A16E-0E79B3509A6D}"/>
  </hyperlinks>
  <pageMargins left="0.7" right="0.7" top="0.75" bottom="0.75" header="0.3" footer="0.3"/>
  <tableParts count="1">
    <tablePart r:id="rId2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" operator="equal" id="{CC7E2FF8-87FF-49AF-98AD-356242F2D218}">
            <xm:f>valores!$B$12</xm:f>
            <x14:dxf>
              <font>
                <color auto="1"/>
              </font>
              <fill>
                <patternFill>
                  <bgColor theme="2"/>
                </patternFill>
              </fill>
            </x14:dxf>
          </x14:cfRule>
          <x14:cfRule type="cellIs" priority="10" operator="equal" id="{4CE6034E-C701-400A-A92E-DFD48A8FA2B3}">
            <xm:f>valores!$B$13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ellIs" priority="11" operator="equal" id="{05782607-A638-4ADC-89A1-43EAA9795985}">
            <xm:f>valores!$B$15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" operator="equal" id="{27E34606-C0C8-4A0A-AB6D-97AF3FDE3FA8}">
            <xm:f>valores!$B$14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G3:G40 I3:I40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A1A1379-4526-45E8-938D-654757BCA9D6}">
          <x14:formula1>
            <xm:f>equipo!$B$9:$B$14</xm:f>
          </x14:formula1>
          <xm:sqref>D3:D40</xm:sqref>
        </x14:dataValidation>
        <x14:dataValidation type="list" allowBlank="1" showInputMessage="1" showErrorMessage="1" xr:uid="{AA8FF017-4785-416C-B9C0-49A488027F79}">
          <x14:formula1>
            <xm:f>equipo!$C$19:$C$23</xm:f>
          </x14:formula1>
          <xm:sqref>F3:F40</xm:sqref>
        </x14:dataValidation>
        <x14:dataValidation type="list" allowBlank="1" showInputMessage="1" showErrorMessage="1" error="La fecha indicada no forma parte del periodo temporal planificado en este sprint." xr:uid="{E0DA3FAB-03BE-433A-A27A-4C42A31D571B}">
          <x14:formula1>
            <xm:f>equipo!$C$19:$C$23</xm:f>
          </x14:formula1>
          <xm:sqref>F3:F40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41DAF-7887-4C83-AC1F-024C09CBE5C3}">
  <sheetPr codeName="Hoja3"/>
  <dimension ref="A1:H101"/>
  <sheetViews>
    <sheetView workbookViewId="0">
      <selection activeCell="B3" sqref="B3"/>
    </sheetView>
  </sheetViews>
  <sheetFormatPr baseColWidth="10" defaultColWidth="11.453125" defaultRowHeight="14.5" x14ac:dyDescent="0.35"/>
  <cols>
    <col min="1" max="1" width="2.7265625" customWidth="1"/>
    <col min="3" max="3" width="23.81640625" bestFit="1" customWidth="1"/>
    <col min="4" max="4" width="15.7265625" customWidth="1"/>
    <col min="5" max="5" width="29.453125" customWidth="1"/>
    <col min="6" max="6" width="16.7265625" customWidth="1"/>
    <col min="7" max="7" width="46.26953125" customWidth="1"/>
    <col min="8" max="8" width="2.7265625" customWidth="1"/>
  </cols>
  <sheetData>
    <row r="1" spans="1:8" x14ac:dyDescent="0.35">
      <c r="A1" s="33"/>
      <c r="B1" s="33"/>
      <c r="C1" s="33"/>
      <c r="D1" s="33"/>
      <c r="E1" s="33"/>
      <c r="F1" s="33"/>
      <c r="G1" s="33"/>
      <c r="H1" s="33"/>
    </row>
    <row r="2" spans="1:8" x14ac:dyDescent="0.35">
      <c r="A2" s="33"/>
      <c r="B2" s="1" t="s">
        <v>86</v>
      </c>
      <c r="C2" s="1" t="s">
        <v>22</v>
      </c>
      <c r="D2" s="1" t="s">
        <v>87</v>
      </c>
      <c r="E2" s="1" t="s">
        <v>26</v>
      </c>
      <c r="F2" s="1" t="s">
        <v>88</v>
      </c>
      <c r="G2" s="1" t="s">
        <v>89</v>
      </c>
      <c r="H2" s="33"/>
    </row>
    <row r="3" spans="1:8" x14ac:dyDescent="0.35">
      <c r="A3" s="33"/>
      <c r="B3" s="38">
        <v>45581</v>
      </c>
      <c r="C3" s="38" t="s">
        <v>31</v>
      </c>
      <c r="D3" s="39" t="s">
        <v>90</v>
      </c>
      <c r="E3" s="40" t="s">
        <v>91</v>
      </c>
      <c r="F3" s="41">
        <v>15</v>
      </c>
      <c r="G3" s="80" t="s">
        <v>92</v>
      </c>
      <c r="H3" s="33"/>
    </row>
    <row r="4" spans="1:8" x14ac:dyDescent="0.35">
      <c r="A4" s="33"/>
      <c r="B4" s="38">
        <v>45588</v>
      </c>
      <c r="C4" s="38" t="s">
        <v>34</v>
      </c>
      <c r="D4" s="39" t="s">
        <v>90</v>
      </c>
      <c r="E4" s="40" t="s">
        <v>91</v>
      </c>
      <c r="F4" s="41">
        <v>45</v>
      </c>
      <c r="G4" s="42" t="s">
        <v>92</v>
      </c>
      <c r="H4" s="33"/>
    </row>
    <row r="5" spans="1:8" x14ac:dyDescent="0.35">
      <c r="A5" s="33"/>
      <c r="B5" s="38">
        <v>45589</v>
      </c>
      <c r="C5" s="38" t="s">
        <v>48</v>
      </c>
      <c r="D5" s="39" t="s">
        <v>90</v>
      </c>
      <c r="E5" s="40" t="s">
        <v>91</v>
      </c>
      <c r="F5" s="41">
        <v>120</v>
      </c>
      <c r="G5" s="42" t="s">
        <v>92</v>
      </c>
      <c r="H5" s="33"/>
    </row>
    <row r="6" spans="1:8" x14ac:dyDescent="0.35">
      <c r="A6" s="33"/>
      <c r="B6" s="38">
        <v>45596</v>
      </c>
      <c r="C6" s="38" t="s">
        <v>36</v>
      </c>
      <c r="D6" s="39" t="s">
        <v>90</v>
      </c>
      <c r="E6" s="40" t="s">
        <v>91</v>
      </c>
      <c r="F6" s="41">
        <v>30</v>
      </c>
      <c r="G6" s="42" t="s">
        <v>92</v>
      </c>
      <c r="H6" s="33"/>
    </row>
    <row r="7" spans="1:8" x14ac:dyDescent="0.35">
      <c r="A7" s="33"/>
      <c r="B7" s="38">
        <v>45596</v>
      </c>
      <c r="C7" s="38" t="s">
        <v>50</v>
      </c>
      <c r="D7" s="39" t="s">
        <v>90</v>
      </c>
      <c r="E7" s="40" t="s">
        <v>91</v>
      </c>
      <c r="F7" s="41">
        <v>48</v>
      </c>
      <c r="G7" s="42" t="s">
        <v>92</v>
      </c>
      <c r="H7" s="33"/>
    </row>
    <row r="8" spans="1:8" x14ac:dyDescent="0.35">
      <c r="A8" s="33"/>
      <c r="B8" s="38">
        <v>45596</v>
      </c>
      <c r="C8" s="38" t="s">
        <v>52</v>
      </c>
      <c r="D8" s="39" t="s">
        <v>90</v>
      </c>
      <c r="E8" s="40" t="s">
        <v>91</v>
      </c>
      <c r="F8" s="41">
        <v>48</v>
      </c>
      <c r="G8" s="42" t="s">
        <v>92</v>
      </c>
      <c r="H8" s="33"/>
    </row>
    <row r="9" spans="1:8" x14ac:dyDescent="0.35">
      <c r="A9" s="33"/>
      <c r="B9" s="38">
        <v>45596</v>
      </c>
      <c r="C9" s="38" t="s">
        <v>54</v>
      </c>
      <c r="D9" s="39" t="s">
        <v>90</v>
      </c>
      <c r="E9" s="40" t="s">
        <v>91</v>
      </c>
      <c r="F9" s="41">
        <v>48</v>
      </c>
      <c r="G9" s="42" t="s">
        <v>92</v>
      </c>
      <c r="H9" s="33"/>
    </row>
    <row r="10" spans="1:8" x14ac:dyDescent="0.35">
      <c r="A10" s="33"/>
      <c r="B10" s="38">
        <v>45596</v>
      </c>
      <c r="C10" s="39" t="s">
        <v>56</v>
      </c>
      <c r="D10" s="40" t="s">
        <v>90</v>
      </c>
      <c r="E10" s="40" t="s">
        <v>91</v>
      </c>
      <c r="F10" s="41">
        <v>48</v>
      </c>
      <c r="G10" s="42" t="s">
        <v>92</v>
      </c>
      <c r="H10" s="33"/>
    </row>
    <row r="11" spans="1:8" x14ac:dyDescent="0.35">
      <c r="A11" s="33"/>
      <c r="B11" s="38">
        <v>45596</v>
      </c>
      <c r="C11" s="38" t="s">
        <v>58</v>
      </c>
      <c r="D11" s="39" t="s">
        <v>90</v>
      </c>
      <c r="E11" s="40" t="s">
        <v>91</v>
      </c>
      <c r="F11" s="41">
        <v>48</v>
      </c>
      <c r="G11" s="42" t="s">
        <v>92</v>
      </c>
      <c r="H11" s="33"/>
    </row>
    <row r="12" spans="1:8" x14ac:dyDescent="0.35">
      <c r="A12" s="33"/>
      <c r="B12" s="38">
        <v>45603</v>
      </c>
      <c r="C12" s="38" t="s">
        <v>60</v>
      </c>
      <c r="D12" s="39" t="s">
        <v>90</v>
      </c>
      <c r="E12" s="40" t="s">
        <v>91</v>
      </c>
      <c r="F12" s="41">
        <v>20</v>
      </c>
      <c r="G12" s="42" t="s">
        <v>92</v>
      </c>
      <c r="H12" s="33"/>
    </row>
    <row r="13" spans="1:8" x14ac:dyDescent="0.35">
      <c r="A13" s="33"/>
      <c r="B13" s="38">
        <v>45603</v>
      </c>
      <c r="C13" s="38" t="s">
        <v>62</v>
      </c>
      <c r="D13" s="39" t="s">
        <v>90</v>
      </c>
      <c r="E13" s="40" t="s">
        <v>91</v>
      </c>
      <c r="F13" s="41">
        <v>90</v>
      </c>
      <c r="G13" s="42" t="s">
        <v>92</v>
      </c>
      <c r="H13" s="33"/>
    </row>
    <row r="14" spans="1:8" x14ac:dyDescent="0.35">
      <c r="A14" s="33"/>
      <c r="B14" s="38">
        <v>45603</v>
      </c>
      <c r="C14" s="38" t="s">
        <v>64</v>
      </c>
      <c r="D14" s="39" t="s">
        <v>90</v>
      </c>
      <c r="E14" s="40" t="s">
        <v>91</v>
      </c>
      <c r="F14" s="41">
        <v>20</v>
      </c>
      <c r="G14" s="42" t="s">
        <v>92</v>
      </c>
      <c r="H14" s="33"/>
    </row>
    <row r="15" spans="1:8" x14ac:dyDescent="0.35">
      <c r="A15" s="33"/>
      <c r="B15" s="38">
        <v>45603</v>
      </c>
      <c r="C15" s="38" t="s">
        <v>66</v>
      </c>
      <c r="D15" s="39" t="s">
        <v>90</v>
      </c>
      <c r="E15" s="40" t="s">
        <v>91</v>
      </c>
      <c r="F15" s="41">
        <v>60</v>
      </c>
      <c r="G15" s="42" t="s">
        <v>92</v>
      </c>
      <c r="H15" s="33"/>
    </row>
    <row r="16" spans="1:8" x14ac:dyDescent="0.35">
      <c r="A16" s="33"/>
      <c r="B16" s="38">
        <v>45603</v>
      </c>
      <c r="C16" s="38" t="s">
        <v>70</v>
      </c>
      <c r="D16" s="39" t="s">
        <v>90</v>
      </c>
      <c r="E16" s="40" t="s">
        <v>91</v>
      </c>
      <c r="F16" s="41">
        <v>90</v>
      </c>
      <c r="G16" s="42" t="s">
        <v>92</v>
      </c>
      <c r="H16" s="33"/>
    </row>
    <row r="17" spans="1:8" x14ac:dyDescent="0.35">
      <c r="A17" s="33"/>
      <c r="B17" s="38">
        <v>45604</v>
      </c>
      <c r="C17" s="38" t="s">
        <v>38</v>
      </c>
      <c r="D17" s="39" t="s">
        <v>90</v>
      </c>
      <c r="E17" s="40" t="s">
        <v>91</v>
      </c>
      <c r="F17" s="41">
        <v>30</v>
      </c>
      <c r="G17" s="42" t="s">
        <v>92</v>
      </c>
      <c r="H17" s="33"/>
    </row>
    <row r="18" spans="1:8" x14ac:dyDescent="0.35">
      <c r="A18" s="33"/>
      <c r="B18" s="38">
        <v>45604</v>
      </c>
      <c r="C18" s="38" t="s">
        <v>72</v>
      </c>
      <c r="D18" s="39" t="s">
        <v>93</v>
      </c>
      <c r="E18" s="40" t="s">
        <v>113</v>
      </c>
      <c r="F18" s="41">
        <v>72</v>
      </c>
      <c r="G18" s="42"/>
      <c r="H18" s="33"/>
    </row>
    <row r="19" spans="1:8" x14ac:dyDescent="0.35">
      <c r="A19" s="33"/>
      <c r="B19" s="38">
        <v>45604</v>
      </c>
      <c r="C19" s="38" t="s">
        <v>72</v>
      </c>
      <c r="D19" s="39" t="s">
        <v>93</v>
      </c>
      <c r="E19" s="40" t="s">
        <v>114</v>
      </c>
      <c r="F19" s="41">
        <v>72</v>
      </c>
      <c r="G19" s="42"/>
      <c r="H19" s="33"/>
    </row>
    <row r="20" spans="1:8" x14ac:dyDescent="0.35">
      <c r="A20" s="33"/>
      <c r="B20" s="38">
        <v>45604</v>
      </c>
      <c r="C20" s="38" t="s">
        <v>72</v>
      </c>
      <c r="D20" s="39" t="s">
        <v>93</v>
      </c>
      <c r="E20" s="40" t="s">
        <v>117</v>
      </c>
      <c r="F20" s="41">
        <v>72</v>
      </c>
      <c r="G20" s="42"/>
      <c r="H20" s="33"/>
    </row>
    <row r="21" spans="1:8" x14ac:dyDescent="0.35">
      <c r="A21" s="33"/>
      <c r="B21" s="38">
        <v>45604</v>
      </c>
      <c r="C21" s="38" t="s">
        <v>72</v>
      </c>
      <c r="D21" s="39" t="s">
        <v>93</v>
      </c>
      <c r="E21" s="40" t="s">
        <v>115</v>
      </c>
      <c r="F21" s="41">
        <v>72</v>
      </c>
      <c r="G21" s="42"/>
      <c r="H21" s="33"/>
    </row>
    <row r="22" spans="1:8" x14ac:dyDescent="0.35">
      <c r="A22" s="33"/>
      <c r="B22" s="38">
        <v>45604</v>
      </c>
      <c r="C22" s="38" t="s">
        <v>72</v>
      </c>
      <c r="D22" s="39" t="s">
        <v>93</v>
      </c>
      <c r="E22" s="40" t="s">
        <v>116</v>
      </c>
      <c r="F22" s="41">
        <v>72</v>
      </c>
      <c r="G22" s="42"/>
      <c r="H22" s="33"/>
    </row>
    <row r="23" spans="1:8" x14ac:dyDescent="0.35">
      <c r="A23" s="33"/>
      <c r="B23" s="38">
        <v>45607</v>
      </c>
      <c r="C23" s="38" t="s">
        <v>74</v>
      </c>
      <c r="D23" s="39" t="s">
        <v>90</v>
      </c>
      <c r="E23" s="40" t="s">
        <v>91</v>
      </c>
      <c r="F23" s="41">
        <v>90</v>
      </c>
      <c r="G23" s="42" t="s">
        <v>92</v>
      </c>
      <c r="H23" s="33"/>
    </row>
    <row r="24" spans="1:8" x14ac:dyDescent="0.35">
      <c r="A24" s="33"/>
      <c r="B24" s="38">
        <v>45607</v>
      </c>
      <c r="C24" s="38" t="s">
        <v>68</v>
      </c>
      <c r="D24" s="39" t="s">
        <v>93</v>
      </c>
      <c r="E24" s="40" t="s">
        <v>117</v>
      </c>
      <c r="F24" s="41">
        <v>30</v>
      </c>
      <c r="G24" s="42"/>
      <c r="H24" s="33"/>
    </row>
    <row r="25" spans="1:8" x14ac:dyDescent="0.35">
      <c r="A25" s="33"/>
      <c r="B25" s="38">
        <v>45609</v>
      </c>
      <c r="C25" s="38" t="s">
        <v>76</v>
      </c>
      <c r="D25" s="39" t="s">
        <v>93</v>
      </c>
      <c r="E25" s="40" t="s">
        <v>117</v>
      </c>
      <c r="F25" s="41">
        <v>15</v>
      </c>
      <c r="G25" s="42"/>
      <c r="H25" s="33"/>
    </row>
    <row r="26" spans="1:8" x14ac:dyDescent="0.35">
      <c r="A26" s="33"/>
      <c r="B26" s="38">
        <v>45609</v>
      </c>
      <c r="C26" s="38" t="s">
        <v>78</v>
      </c>
      <c r="D26" s="39" t="s">
        <v>93</v>
      </c>
      <c r="E26" s="40" t="s">
        <v>115</v>
      </c>
      <c r="F26" s="41">
        <v>20</v>
      </c>
      <c r="G26" s="42"/>
      <c r="H26" s="33"/>
    </row>
    <row r="27" spans="1:8" x14ac:dyDescent="0.35">
      <c r="A27" s="33"/>
      <c r="B27" s="38">
        <v>45609</v>
      </c>
      <c r="C27" s="38" t="s">
        <v>80</v>
      </c>
      <c r="D27" s="39" t="s">
        <v>93</v>
      </c>
      <c r="E27" s="40" t="s">
        <v>114</v>
      </c>
      <c r="F27" s="41">
        <v>30</v>
      </c>
      <c r="G27" s="42"/>
      <c r="H27" s="33"/>
    </row>
    <row r="28" spans="1:8" x14ac:dyDescent="0.35">
      <c r="A28" s="33"/>
      <c r="B28" s="38">
        <v>45609</v>
      </c>
      <c r="C28" s="38" t="s">
        <v>82</v>
      </c>
      <c r="D28" s="39" t="s">
        <v>93</v>
      </c>
      <c r="E28" s="40" t="s">
        <v>116</v>
      </c>
      <c r="F28" s="41">
        <v>35</v>
      </c>
      <c r="G28" s="42"/>
      <c r="H28" s="33"/>
    </row>
    <row r="29" spans="1:8" x14ac:dyDescent="0.35">
      <c r="A29" s="33"/>
      <c r="B29" s="38">
        <v>45609</v>
      </c>
      <c r="C29" s="38" t="s">
        <v>84</v>
      </c>
      <c r="D29" s="39" t="s">
        <v>93</v>
      </c>
      <c r="E29" s="40" t="s">
        <v>113</v>
      </c>
      <c r="F29" s="41">
        <v>25</v>
      </c>
      <c r="G29" s="42"/>
      <c r="H29" s="33"/>
    </row>
    <row r="30" spans="1:8" x14ac:dyDescent="0.35">
      <c r="A30" s="33"/>
      <c r="B30" s="38">
        <v>45611</v>
      </c>
      <c r="C30" s="38" t="s">
        <v>40</v>
      </c>
      <c r="D30" s="39" t="s">
        <v>90</v>
      </c>
      <c r="E30" s="40" t="s">
        <v>91</v>
      </c>
      <c r="F30" s="41">
        <v>20</v>
      </c>
      <c r="G30" s="42" t="s">
        <v>92</v>
      </c>
      <c r="H30" s="33"/>
    </row>
    <row r="31" spans="1:8" x14ac:dyDescent="0.35">
      <c r="A31" s="33"/>
      <c r="B31" s="38">
        <v>45611</v>
      </c>
      <c r="C31" s="38" t="s">
        <v>46</v>
      </c>
      <c r="D31" s="39" t="s">
        <v>90</v>
      </c>
      <c r="E31" s="40" t="s">
        <v>91</v>
      </c>
      <c r="F31" s="41">
        <v>20</v>
      </c>
      <c r="G31" s="42" t="s">
        <v>92</v>
      </c>
      <c r="H31" s="33"/>
    </row>
    <row r="32" spans="1:8" x14ac:dyDescent="0.35">
      <c r="A32" s="33"/>
      <c r="B32" s="38">
        <v>45611</v>
      </c>
      <c r="C32" s="38" t="s">
        <v>42</v>
      </c>
      <c r="D32" s="39" t="s">
        <v>93</v>
      </c>
      <c r="E32" s="40" t="s">
        <v>113</v>
      </c>
      <c r="F32" s="41">
        <v>20</v>
      </c>
      <c r="G32" s="42"/>
      <c r="H32" s="33"/>
    </row>
    <row r="33" spans="1:8" x14ac:dyDescent="0.35">
      <c r="A33" s="33"/>
      <c r="B33" s="38">
        <v>45611</v>
      </c>
      <c r="C33" s="38" t="s">
        <v>42</v>
      </c>
      <c r="D33" s="39" t="s">
        <v>93</v>
      </c>
      <c r="E33" s="40" t="s">
        <v>114</v>
      </c>
      <c r="F33" s="41">
        <v>20</v>
      </c>
      <c r="G33" s="42"/>
      <c r="H33" s="33"/>
    </row>
    <row r="34" spans="1:8" x14ac:dyDescent="0.35">
      <c r="A34" s="33"/>
      <c r="B34" s="38">
        <v>45611</v>
      </c>
      <c r="C34" s="38" t="s">
        <v>42</v>
      </c>
      <c r="D34" s="39" t="s">
        <v>93</v>
      </c>
      <c r="E34" s="40" t="s">
        <v>115</v>
      </c>
      <c r="F34" s="41">
        <v>20</v>
      </c>
      <c r="G34" s="42"/>
      <c r="H34" s="33"/>
    </row>
    <row r="35" spans="1:8" x14ac:dyDescent="0.35">
      <c r="A35" s="33"/>
      <c r="B35" s="38">
        <v>45611</v>
      </c>
      <c r="C35" s="38" t="s">
        <v>42</v>
      </c>
      <c r="D35" s="39" t="s">
        <v>93</v>
      </c>
      <c r="E35" s="40" t="s">
        <v>116</v>
      </c>
      <c r="F35" s="41">
        <v>20</v>
      </c>
      <c r="G35" s="42"/>
      <c r="H35" s="33"/>
    </row>
    <row r="36" spans="1:8" x14ac:dyDescent="0.35">
      <c r="A36" s="33"/>
      <c r="B36" s="38">
        <v>45611</v>
      </c>
      <c r="C36" s="38" t="s">
        <v>42</v>
      </c>
      <c r="D36" s="39" t="s">
        <v>93</v>
      </c>
      <c r="E36" s="40" t="s">
        <v>117</v>
      </c>
      <c r="F36" s="41">
        <v>20</v>
      </c>
      <c r="G36" s="42"/>
      <c r="H36" s="33"/>
    </row>
    <row r="37" spans="1:8" x14ac:dyDescent="0.35">
      <c r="A37" s="33"/>
      <c r="B37" s="38">
        <v>45611</v>
      </c>
      <c r="C37" s="38" t="s">
        <v>44</v>
      </c>
      <c r="D37" s="39" t="s">
        <v>90</v>
      </c>
      <c r="E37" s="40" t="s">
        <v>91</v>
      </c>
      <c r="F37" s="41">
        <v>5</v>
      </c>
      <c r="G37" s="42" t="s">
        <v>92</v>
      </c>
      <c r="H37" s="33"/>
    </row>
    <row r="38" spans="1:8" x14ac:dyDescent="0.35">
      <c r="A38" s="33"/>
      <c r="B38" s="38"/>
      <c r="C38" s="38"/>
      <c r="D38" s="39"/>
      <c r="E38" s="40"/>
      <c r="F38" s="41"/>
      <c r="G38" s="42"/>
      <c r="H38" s="33"/>
    </row>
    <row r="39" spans="1:8" x14ac:dyDescent="0.35">
      <c r="A39" s="33"/>
      <c r="B39" s="38"/>
      <c r="C39" s="38"/>
      <c r="D39" s="39"/>
      <c r="E39" s="40"/>
      <c r="F39" s="41"/>
      <c r="G39" s="42"/>
      <c r="H39" s="33"/>
    </row>
    <row r="40" spans="1:8" x14ac:dyDescent="0.35">
      <c r="A40" s="33"/>
      <c r="B40" s="38"/>
      <c r="C40" s="38"/>
      <c r="D40" s="39"/>
      <c r="E40" s="40"/>
      <c r="F40" s="41"/>
      <c r="G40" s="42"/>
      <c r="H40" s="33"/>
    </row>
    <row r="41" spans="1:8" x14ac:dyDescent="0.35">
      <c r="A41" s="33"/>
      <c r="B41" s="38"/>
      <c r="C41" s="38"/>
      <c r="D41" s="39"/>
      <c r="E41" s="40"/>
      <c r="F41" s="41"/>
      <c r="G41" s="42"/>
      <c r="H41" s="33"/>
    </row>
    <row r="42" spans="1:8" x14ac:dyDescent="0.35">
      <c r="A42" s="33"/>
      <c r="B42" s="38"/>
      <c r="C42" s="38"/>
      <c r="D42" s="39"/>
      <c r="E42" s="40"/>
      <c r="F42" s="41"/>
      <c r="G42" s="42"/>
      <c r="H42" s="33"/>
    </row>
    <row r="43" spans="1:8" x14ac:dyDescent="0.35">
      <c r="A43" s="33"/>
      <c r="B43" s="38"/>
      <c r="C43" s="38"/>
      <c r="D43" s="39"/>
      <c r="E43" s="40"/>
      <c r="F43" s="41"/>
      <c r="G43" s="42"/>
      <c r="H43" s="33"/>
    </row>
    <row r="44" spans="1:8" x14ac:dyDescent="0.35">
      <c r="A44" s="33"/>
      <c r="B44" s="38"/>
      <c r="C44" s="38"/>
      <c r="D44" s="39"/>
      <c r="E44" s="40"/>
      <c r="F44" s="41"/>
      <c r="G44" s="42"/>
      <c r="H44" s="33"/>
    </row>
    <row r="45" spans="1:8" x14ac:dyDescent="0.35">
      <c r="A45" s="33"/>
      <c r="B45" s="38"/>
      <c r="C45" s="38"/>
      <c r="D45" s="39"/>
      <c r="E45" s="40"/>
      <c r="F45" s="41"/>
      <c r="G45" s="42"/>
      <c r="H45" s="33"/>
    </row>
    <row r="46" spans="1:8" x14ac:dyDescent="0.35">
      <c r="A46" s="33"/>
      <c r="B46" s="38"/>
      <c r="C46" s="38"/>
      <c r="D46" s="39"/>
      <c r="E46" s="40"/>
      <c r="F46" s="41"/>
      <c r="G46" s="42"/>
      <c r="H46" s="33"/>
    </row>
    <row r="47" spans="1:8" x14ac:dyDescent="0.35">
      <c r="A47" s="33"/>
      <c r="B47" s="38"/>
      <c r="C47" s="38"/>
      <c r="D47" s="39"/>
      <c r="E47" s="40"/>
      <c r="F47" s="41"/>
      <c r="G47" s="42"/>
      <c r="H47" s="33"/>
    </row>
    <row r="48" spans="1:8" x14ac:dyDescent="0.35">
      <c r="A48" s="33"/>
      <c r="B48" s="38"/>
      <c r="C48" s="38"/>
      <c r="D48" s="39"/>
      <c r="E48" s="40"/>
      <c r="F48" s="41"/>
      <c r="G48" s="42"/>
      <c r="H48" s="33"/>
    </row>
    <row r="49" spans="1:8" x14ac:dyDescent="0.35">
      <c r="A49" s="33"/>
      <c r="B49" s="38"/>
      <c r="C49" s="38"/>
      <c r="D49" s="39"/>
      <c r="E49" s="40"/>
      <c r="F49" s="41"/>
      <c r="G49" s="42"/>
      <c r="H49" s="33"/>
    </row>
    <row r="50" spans="1:8" x14ac:dyDescent="0.35">
      <c r="A50" s="33"/>
      <c r="B50" s="38"/>
      <c r="C50" s="38"/>
      <c r="D50" s="39"/>
      <c r="E50" s="40"/>
      <c r="F50" s="41"/>
      <c r="G50" s="42"/>
      <c r="H50" s="33"/>
    </row>
    <row r="51" spans="1:8" x14ac:dyDescent="0.35">
      <c r="A51" s="33"/>
      <c r="B51" s="38"/>
      <c r="C51" s="38"/>
      <c r="D51" s="39"/>
      <c r="E51" s="40"/>
      <c r="F51" s="41"/>
      <c r="G51" s="42"/>
      <c r="H51" s="33"/>
    </row>
    <row r="52" spans="1:8" x14ac:dyDescent="0.35">
      <c r="A52" s="33"/>
      <c r="B52" s="38"/>
      <c r="C52" s="38"/>
      <c r="D52" s="39"/>
      <c r="E52" s="40"/>
      <c r="F52" s="41"/>
      <c r="G52" s="42"/>
      <c r="H52" s="33"/>
    </row>
    <row r="53" spans="1:8" x14ac:dyDescent="0.35">
      <c r="A53" s="33"/>
      <c r="B53" s="38"/>
      <c r="C53" s="38"/>
      <c r="D53" s="39"/>
      <c r="E53" s="40"/>
      <c r="F53" s="41"/>
      <c r="G53" s="42"/>
      <c r="H53" s="33"/>
    </row>
    <row r="54" spans="1:8" x14ac:dyDescent="0.35">
      <c r="A54" s="33"/>
      <c r="B54" s="38"/>
      <c r="C54" s="38"/>
      <c r="D54" s="39"/>
      <c r="E54" s="40"/>
      <c r="F54" s="41"/>
      <c r="G54" s="42"/>
      <c r="H54" s="33"/>
    </row>
    <row r="55" spans="1:8" x14ac:dyDescent="0.35">
      <c r="A55" s="33"/>
      <c r="B55" s="38"/>
      <c r="C55" s="38"/>
      <c r="D55" s="39"/>
      <c r="E55" s="40"/>
      <c r="F55" s="41"/>
      <c r="G55" s="42"/>
      <c r="H55" s="33"/>
    </row>
    <row r="56" spans="1:8" x14ac:dyDescent="0.35">
      <c r="A56" s="33"/>
      <c r="B56" s="38"/>
      <c r="C56" s="38"/>
      <c r="D56" s="39"/>
      <c r="E56" s="40"/>
      <c r="F56" s="41"/>
      <c r="G56" s="42"/>
      <c r="H56" s="33"/>
    </row>
    <row r="57" spans="1:8" x14ac:dyDescent="0.35">
      <c r="A57" s="33"/>
      <c r="B57" s="38"/>
      <c r="C57" s="38"/>
      <c r="D57" s="39"/>
      <c r="E57" s="40"/>
      <c r="F57" s="41"/>
      <c r="G57" s="42"/>
      <c r="H57" s="33"/>
    </row>
    <row r="58" spans="1:8" x14ac:dyDescent="0.35">
      <c r="A58" s="33"/>
      <c r="B58" s="38"/>
      <c r="C58" s="38"/>
      <c r="D58" s="39"/>
      <c r="E58" s="40"/>
      <c r="F58" s="41"/>
      <c r="G58" s="42"/>
      <c r="H58" s="33"/>
    </row>
    <row r="59" spans="1:8" x14ac:dyDescent="0.35">
      <c r="A59" s="33"/>
      <c r="B59" s="38"/>
      <c r="C59" s="38"/>
      <c r="D59" s="39"/>
      <c r="E59" s="40"/>
      <c r="F59" s="41"/>
      <c r="G59" s="42"/>
      <c r="H59" s="33"/>
    </row>
    <row r="60" spans="1:8" x14ac:dyDescent="0.35">
      <c r="A60" s="33"/>
      <c r="B60" s="38"/>
      <c r="C60" s="38"/>
      <c r="D60" s="39"/>
      <c r="E60" s="40"/>
      <c r="F60" s="41"/>
      <c r="G60" s="42"/>
      <c r="H60" s="33"/>
    </row>
    <row r="61" spans="1:8" x14ac:dyDescent="0.35">
      <c r="A61" s="33"/>
      <c r="B61" s="38"/>
      <c r="C61" s="38"/>
      <c r="D61" s="39"/>
      <c r="E61" s="40"/>
      <c r="F61" s="41"/>
      <c r="G61" s="42"/>
      <c r="H61" s="33"/>
    </row>
    <row r="62" spans="1:8" x14ac:dyDescent="0.35">
      <c r="A62" s="33"/>
      <c r="B62" s="38"/>
      <c r="C62" s="38"/>
      <c r="D62" s="39"/>
      <c r="E62" s="40"/>
      <c r="F62" s="41"/>
      <c r="G62" s="42"/>
      <c r="H62" s="33"/>
    </row>
    <row r="63" spans="1:8" x14ac:dyDescent="0.35">
      <c r="A63" s="33"/>
      <c r="B63" s="38"/>
      <c r="C63" s="38"/>
      <c r="D63" s="39"/>
      <c r="E63" s="40"/>
      <c r="F63" s="41"/>
      <c r="G63" s="42"/>
      <c r="H63" s="33"/>
    </row>
    <row r="64" spans="1:8" x14ac:dyDescent="0.35">
      <c r="A64" s="33"/>
      <c r="B64" s="38"/>
      <c r="C64" s="38"/>
      <c r="D64" s="39"/>
      <c r="E64" s="40"/>
      <c r="F64" s="41"/>
      <c r="G64" s="42"/>
      <c r="H64" s="33"/>
    </row>
    <row r="65" spans="1:8" x14ac:dyDescent="0.35">
      <c r="A65" s="33"/>
      <c r="B65" s="38"/>
      <c r="C65" s="38"/>
      <c r="D65" s="39"/>
      <c r="E65" s="40"/>
      <c r="F65" s="41"/>
      <c r="G65" s="42"/>
      <c r="H65" s="33"/>
    </row>
    <row r="66" spans="1:8" x14ac:dyDescent="0.35">
      <c r="A66" s="33"/>
      <c r="B66" s="38"/>
      <c r="C66" s="38"/>
      <c r="D66" s="39"/>
      <c r="E66" s="40"/>
      <c r="F66" s="41"/>
      <c r="G66" s="42"/>
      <c r="H66" s="33"/>
    </row>
    <row r="67" spans="1:8" x14ac:dyDescent="0.35">
      <c r="A67" s="33"/>
      <c r="B67" s="38"/>
      <c r="C67" s="38"/>
      <c r="D67" s="39"/>
      <c r="E67" s="40"/>
      <c r="F67" s="41"/>
      <c r="G67" s="42"/>
      <c r="H67" s="33"/>
    </row>
    <row r="68" spans="1:8" x14ac:dyDescent="0.35">
      <c r="A68" s="33"/>
      <c r="B68" s="38"/>
      <c r="C68" s="38"/>
      <c r="D68" s="39"/>
      <c r="E68" s="40"/>
      <c r="F68" s="41"/>
      <c r="G68" s="42"/>
      <c r="H68" s="33"/>
    </row>
    <row r="69" spans="1:8" x14ac:dyDescent="0.35">
      <c r="A69" s="33"/>
      <c r="B69" s="38"/>
      <c r="C69" s="38"/>
      <c r="D69" s="39"/>
      <c r="E69" s="40"/>
      <c r="F69" s="41"/>
      <c r="G69" s="42"/>
      <c r="H69" s="33"/>
    </row>
    <row r="70" spans="1:8" x14ac:dyDescent="0.35">
      <c r="A70" s="33"/>
      <c r="B70" s="38"/>
      <c r="C70" s="38"/>
      <c r="D70" s="39"/>
      <c r="E70" s="40"/>
      <c r="F70" s="41"/>
      <c r="G70" s="42"/>
      <c r="H70" s="33"/>
    </row>
    <row r="71" spans="1:8" x14ac:dyDescent="0.35">
      <c r="A71" s="33"/>
      <c r="B71" s="38"/>
      <c r="C71" s="38"/>
      <c r="D71" s="39"/>
      <c r="E71" s="40"/>
      <c r="F71" s="41"/>
      <c r="G71" s="42"/>
      <c r="H71" s="33"/>
    </row>
    <row r="72" spans="1:8" x14ac:dyDescent="0.35">
      <c r="A72" s="33"/>
      <c r="B72" s="38"/>
      <c r="C72" s="38"/>
      <c r="D72" s="39"/>
      <c r="E72" s="40"/>
      <c r="F72" s="41"/>
      <c r="G72" s="42"/>
      <c r="H72" s="33"/>
    </row>
    <row r="73" spans="1:8" x14ac:dyDescent="0.35">
      <c r="A73" s="33"/>
      <c r="B73" s="38"/>
      <c r="C73" s="38"/>
      <c r="D73" s="39"/>
      <c r="E73" s="40"/>
      <c r="F73" s="41"/>
      <c r="G73" s="42"/>
      <c r="H73" s="33"/>
    </row>
    <row r="74" spans="1:8" x14ac:dyDescent="0.35">
      <c r="A74" s="33"/>
      <c r="B74" s="38"/>
      <c r="C74" s="38"/>
      <c r="D74" s="39"/>
      <c r="E74" s="40"/>
      <c r="F74" s="41"/>
      <c r="G74" s="42"/>
      <c r="H74" s="33"/>
    </row>
    <row r="75" spans="1:8" x14ac:dyDescent="0.35">
      <c r="A75" s="33"/>
      <c r="B75" s="38"/>
      <c r="C75" s="38"/>
      <c r="D75" s="39"/>
      <c r="E75" s="40"/>
      <c r="F75" s="41"/>
      <c r="G75" s="42"/>
      <c r="H75" s="33"/>
    </row>
    <row r="76" spans="1:8" x14ac:dyDescent="0.35">
      <c r="A76" s="33"/>
      <c r="B76" s="38"/>
      <c r="C76" s="38"/>
      <c r="D76" s="39"/>
      <c r="E76" s="40"/>
      <c r="F76" s="41"/>
      <c r="G76" s="42"/>
      <c r="H76" s="33"/>
    </row>
    <row r="77" spans="1:8" x14ac:dyDescent="0.35">
      <c r="A77" s="33"/>
      <c r="B77" s="38"/>
      <c r="C77" s="38"/>
      <c r="D77" s="39"/>
      <c r="E77" s="40"/>
      <c r="F77" s="41"/>
      <c r="G77" s="42"/>
      <c r="H77" s="33"/>
    </row>
    <row r="78" spans="1:8" x14ac:dyDescent="0.35">
      <c r="A78" s="33"/>
      <c r="B78" s="38"/>
      <c r="C78" s="38"/>
      <c r="D78" s="39"/>
      <c r="E78" s="40"/>
      <c r="F78" s="41"/>
      <c r="G78" s="42"/>
      <c r="H78" s="33"/>
    </row>
    <row r="79" spans="1:8" x14ac:dyDescent="0.35">
      <c r="A79" s="33"/>
      <c r="B79" s="38"/>
      <c r="C79" s="38"/>
      <c r="D79" s="39"/>
      <c r="E79" s="40"/>
      <c r="F79" s="41"/>
      <c r="G79" s="42"/>
      <c r="H79" s="33"/>
    </row>
    <row r="80" spans="1:8" x14ac:dyDescent="0.35">
      <c r="A80" s="33"/>
      <c r="B80" s="38"/>
      <c r="C80" s="38"/>
      <c r="D80" s="39"/>
      <c r="E80" s="40"/>
      <c r="F80" s="41"/>
      <c r="G80" s="42"/>
      <c r="H80" s="33"/>
    </row>
    <row r="81" spans="1:8" x14ac:dyDescent="0.35">
      <c r="A81" s="33"/>
      <c r="B81" s="38"/>
      <c r="C81" s="38"/>
      <c r="D81" s="39"/>
      <c r="E81" s="40"/>
      <c r="F81" s="41"/>
      <c r="G81" s="42"/>
      <c r="H81" s="33"/>
    </row>
    <row r="82" spans="1:8" x14ac:dyDescent="0.35">
      <c r="A82" s="33"/>
      <c r="B82" s="38"/>
      <c r="C82" s="38"/>
      <c r="D82" s="39"/>
      <c r="E82" s="40"/>
      <c r="F82" s="41"/>
      <c r="G82" s="42"/>
      <c r="H82" s="33"/>
    </row>
    <row r="83" spans="1:8" x14ac:dyDescent="0.35">
      <c r="A83" s="33"/>
      <c r="B83" s="38"/>
      <c r="C83" s="38"/>
      <c r="D83" s="39"/>
      <c r="E83" s="40"/>
      <c r="F83" s="41"/>
      <c r="G83" s="42"/>
      <c r="H83" s="33"/>
    </row>
    <row r="84" spans="1:8" x14ac:dyDescent="0.35">
      <c r="A84" s="33"/>
      <c r="B84" s="38"/>
      <c r="C84" s="38"/>
      <c r="D84" s="39"/>
      <c r="E84" s="40"/>
      <c r="F84" s="41"/>
      <c r="G84" s="42"/>
      <c r="H84" s="33"/>
    </row>
    <row r="85" spans="1:8" x14ac:dyDescent="0.35">
      <c r="A85" s="33"/>
      <c r="B85" s="38"/>
      <c r="C85" s="38"/>
      <c r="D85" s="39"/>
      <c r="E85" s="40"/>
      <c r="F85" s="41"/>
      <c r="G85" s="42"/>
      <c r="H85" s="33"/>
    </row>
    <row r="86" spans="1:8" x14ac:dyDescent="0.35">
      <c r="A86" s="33"/>
      <c r="B86" s="38"/>
      <c r="C86" s="38"/>
      <c r="D86" s="39"/>
      <c r="E86" s="40"/>
      <c r="F86" s="41"/>
      <c r="G86" s="42"/>
      <c r="H86" s="33"/>
    </row>
    <row r="87" spans="1:8" x14ac:dyDescent="0.35">
      <c r="A87" s="33"/>
      <c r="B87" s="38"/>
      <c r="C87" s="38"/>
      <c r="D87" s="39"/>
      <c r="E87" s="40"/>
      <c r="F87" s="41"/>
      <c r="G87" s="42"/>
      <c r="H87" s="33"/>
    </row>
    <row r="88" spans="1:8" x14ac:dyDescent="0.35">
      <c r="A88" s="33"/>
      <c r="B88" s="38"/>
      <c r="C88" s="38"/>
      <c r="D88" s="39"/>
      <c r="E88" s="40"/>
      <c r="F88" s="41"/>
      <c r="G88" s="42"/>
      <c r="H88" s="33"/>
    </row>
    <row r="89" spans="1:8" x14ac:dyDescent="0.35">
      <c r="A89" s="33"/>
      <c r="B89" s="38"/>
      <c r="C89" s="38"/>
      <c r="D89" s="39"/>
      <c r="E89" s="40"/>
      <c r="F89" s="41"/>
      <c r="G89" s="42"/>
      <c r="H89" s="33"/>
    </row>
    <row r="90" spans="1:8" x14ac:dyDescent="0.35">
      <c r="A90" s="33"/>
      <c r="B90" s="38"/>
      <c r="C90" s="38"/>
      <c r="D90" s="39"/>
      <c r="E90" s="40"/>
      <c r="F90" s="41"/>
      <c r="G90" s="42"/>
      <c r="H90" s="33"/>
    </row>
    <row r="91" spans="1:8" x14ac:dyDescent="0.35">
      <c r="A91" s="33"/>
      <c r="B91" s="38"/>
      <c r="C91" s="38"/>
      <c r="D91" s="39"/>
      <c r="E91" s="40"/>
      <c r="F91" s="41"/>
      <c r="G91" s="42"/>
      <c r="H91" s="33"/>
    </row>
    <row r="92" spans="1:8" x14ac:dyDescent="0.35">
      <c r="A92" s="33"/>
      <c r="B92" s="38"/>
      <c r="C92" s="38"/>
      <c r="D92" s="39"/>
      <c r="E92" s="40"/>
      <c r="F92" s="41"/>
      <c r="G92" s="42"/>
      <c r="H92" s="33"/>
    </row>
    <row r="93" spans="1:8" x14ac:dyDescent="0.35">
      <c r="A93" s="33"/>
      <c r="B93" s="38"/>
      <c r="C93" s="38"/>
      <c r="D93" s="39"/>
      <c r="E93" s="40"/>
      <c r="F93" s="41"/>
      <c r="G93" s="42"/>
      <c r="H93" s="33"/>
    </row>
    <row r="94" spans="1:8" x14ac:dyDescent="0.35">
      <c r="A94" s="33"/>
      <c r="B94" s="38"/>
      <c r="C94" s="38"/>
      <c r="D94" s="39"/>
      <c r="E94" s="40"/>
      <c r="F94" s="41"/>
      <c r="G94" s="42"/>
      <c r="H94" s="33"/>
    </row>
    <row r="95" spans="1:8" x14ac:dyDescent="0.35">
      <c r="A95" s="33"/>
      <c r="B95" s="38"/>
      <c r="C95" s="38"/>
      <c r="D95" s="39"/>
      <c r="E95" s="40"/>
      <c r="F95" s="41"/>
      <c r="G95" s="42"/>
      <c r="H95" s="33"/>
    </row>
    <row r="96" spans="1:8" x14ac:dyDescent="0.35">
      <c r="A96" s="33"/>
      <c r="B96" s="38"/>
      <c r="C96" s="38"/>
      <c r="D96" s="39"/>
      <c r="E96" s="40"/>
      <c r="F96" s="41"/>
      <c r="G96" s="42"/>
      <c r="H96" s="33"/>
    </row>
    <row r="97" spans="1:8" x14ac:dyDescent="0.35">
      <c r="A97" s="33"/>
      <c r="B97" s="38"/>
      <c r="C97" s="38"/>
      <c r="D97" s="39"/>
      <c r="E97" s="40"/>
      <c r="F97" s="41"/>
      <c r="G97" s="42"/>
      <c r="H97" s="33"/>
    </row>
    <row r="98" spans="1:8" x14ac:dyDescent="0.35">
      <c r="A98" s="33"/>
      <c r="B98" s="38"/>
      <c r="C98" s="38"/>
      <c r="D98" s="39"/>
      <c r="E98" s="40"/>
      <c r="F98" s="41"/>
      <c r="G98" s="42"/>
      <c r="H98" s="33"/>
    </row>
    <row r="99" spans="1:8" x14ac:dyDescent="0.35">
      <c r="A99" s="33"/>
      <c r="B99" s="38"/>
      <c r="C99" s="38"/>
      <c r="D99" s="39"/>
      <c r="E99" s="40"/>
      <c r="F99" s="41"/>
      <c r="G99" s="42"/>
      <c r="H99" s="33"/>
    </row>
    <row r="100" spans="1:8" x14ac:dyDescent="0.35">
      <c r="A100" s="33"/>
      <c r="B100" s="43"/>
      <c r="C100" s="43"/>
      <c r="D100" s="44"/>
      <c r="E100" s="40"/>
      <c r="F100" s="45"/>
      <c r="G100" s="46"/>
      <c r="H100" s="33"/>
    </row>
    <row r="101" spans="1:8" x14ac:dyDescent="0.35">
      <c r="A101" s="33"/>
      <c r="B101" s="33"/>
      <c r="C101" s="33"/>
      <c r="D101" s="33"/>
      <c r="E101" s="33"/>
      <c r="F101" s="33"/>
      <c r="G101" s="33"/>
      <c r="H101" s="33"/>
    </row>
  </sheetData>
  <sheetProtection algorithmName="SHA-512" hashValue="DpOh2uRcFeEGk4M+BgT3ZWyPOEgGd4A7gLivyh4GjbONCQyE4ILp2V1EL7ptFOByF+WI/78pTJzH3QtmHYSFRA==" saltValue="Ugr+NiYWexmIAcZLlKyPUg==" spinCount="100000" sheet="1" objects="1" scenarios="1" selectLockedCells="1"/>
  <dataValidations count="4">
    <dataValidation type="date" allowBlank="1" showInputMessage="1" showErrorMessage="1" sqref="B3:B100" xr:uid="{336C0A26-1B6A-446D-8F79-DEE431EBD199}">
      <formula1>45581</formula1>
      <formula2>45611</formula2>
    </dataValidation>
    <dataValidation type="whole" operator="greaterThan" allowBlank="1" showInputMessage="1" showErrorMessage="1" sqref="F3:F100" xr:uid="{7EAAB0EC-04E5-45A6-85AF-B1C88ADCBB30}">
      <formula1>0</formula1>
    </dataValidation>
    <dataValidation type="list" allowBlank="1" showInputMessage="1" showErrorMessage="1" sqref="C3:C100" xr:uid="{DAD2611F-BDEA-433A-8AC9-8307E222D81E}">
      <formula1>Tareas</formula1>
    </dataValidation>
    <dataValidation type="list" allowBlank="1" showInputMessage="1" showErrorMessage="1" sqref="D3:D100" xr:uid="{D46BC4E4-B91D-4011-BA45-FF1C79D3220F}">
      <formula1>Actividad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E9ACCC-2A9B-436D-A30F-FF5D64AF6AEE}">
          <x14:formula1>
            <xm:f>IF(D9=valores!$B$8,valores!$E$4:$E$8,valores!$E$9)</xm:f>
          </x14:formula1>
          <xm:sqref>E11:E100 E9</xm:sqref>
        </x14:dataValidation>
        <x14:dataValidation type="list" allowBlank="1" showInputMessage="1" showErrorMessage="1" xr:uid="{7F204B66-30AC-4233-B017-EBA1E0B4ABBF}">
          <x14:formula1>
            <xm:f>IF(D3="","A",(IF(D3=valores!$B$8,valores!$E$4:$E$8,valores!$E$9)))</xm:f>
          </x14:formula1>
          <xm:sqref>E3:E8 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1DDDD-7E06-4919-8F09-D7666BECBFD5}">
  <dimension ref="A1:D21"/>
  <sheetViews>
    <sheetView workbookViewId="0">
      <selection activeCell="B3" sqref="B3"/>
    </sheetView>
  </sheetViews>
  <sheetFormatPr baseColWidth="10" defaultColWidth="11.453125" defaultRowHeight="14.5" x14ac:dyDescent="0.35"/>
  <cols>
    <col min="1" max="1" width="4.453125" customWidth="1"/>
    <col min="2" max="2" width="40.1796875" bestFit="1" customWidth="1"/>
    <col min="3" max="3" width="107.54296875" customWidth="1"/>
    <col min="4" max="4" width="4.453125" customWidth="1"/>
  </cols>
  <sheetData>
    <row r="1" spans="1:4" x14ac:dyDescent="0.35">
      <c r="A1" s="33"/>
      <c r="B1" s="33"/>
      <c r="C1" s="33"/>
      <c r="D1" s="33"/>
    </row>
    <row r="2" spans="1:4" x14ac:dyDescent="0.35">
      <c r="A2" s="33"/>
      <c r="B2" s="50" t="s">
        <v>94</v>
      </c>
      <c r="C2" s="50" t="s">
        <v>95</v>
      </c>
      <c r="D2" s="33"/>
    </row>
    <row r="3" spans="1:4" x14ac:dyDescent="0.35">
      <c r="A3" s="33"/>
      <c r="B3" s="37" t="s">
        <v>119</v>
      </c>
      <c r="C3" s="47" t="s">
        <v>96</v>
      </c>
      <c r="D3" s="33"/>
    </row>
    <row r="4" spans="1:4" x14ac:dyDescent="0.35">
      <c r="A4" s="33"/>
      <c r="B4" s="37" t="s">
        <v>97</v>
      </c>
      <c r="C4" s="47" t="s">
        <v>98</v>
      </c>
      <c r="D4" s="33"/>
    </row>
    <row r="5" spans="1:4" x14ac:dyDescent="0.35">
      <c r="A5" s="33"/>
      <c r="B5" s="37"/>
      <c r="C5" s="47"/>
      <c r="D5" s="33"/>
    </row>
    <row r="6" spans="1:4" x14ac:dyDescent="0.35">
      <c r="A6" s="33"/>
      <c r="B6" s="37"/>
      <c r="C6" s="47"/>
      <c r="D6" s="33"/>
    </row>
    <row r="7" spans="1:4" x14ac:dyDescent="0.35">
      <c r="A7" s="33"/>
      <c r="B7" s="37"/>
      <c r="C7" s="47"/>
      <c r="D7" s="33"/>
    </row>
    <row r="8" spans="1:4" x14ac:dyDescent="0.35">
      <c r="A8" s="33"/>
      <c r="B8" s="33"/>
      <c r="C8" s="33"/>
      <c r="D8" s="33"/>
    </row>
    <row r="9" spans="1:4" x14ac:dyDescent="0.35">
      <c r="A9" s="33"/>
      <c r="B9" s="33"/>
      <c r="C9" s="33"/>
      <c r="D9" s="33"/>
    </row>
    <row r="10" spans="1:4" x14ac:dyDescent="0.35">
      <c r="A10" s="33"/>
      <c r="B10" s="33"/>
      <c r="C10" s="33"/>
      <c r="D10" s="33"/>
    </row>
    <row r="11" spans="1:4" x14ac:dyDescent="0.35">
      <c r="A11" s="33"/>
      <c r="B11" s="33"/>
      <c r="C11" s="33"/>
      <c r="D11" s="33"/>
    </row>
    <row r="12" spans="1:4" x14ac:dyDescent="0.35">
      <c r="A12" s="33"/>
      <c r="B12" s="33"/>
      <c r="C12" s="33"/>
      <c r="D12" s="33"/>
    </row>
    <row r="13" spans="1:4" x14ac:dyDescent="0.35">
      <c r="A13" s="33"/>
      <c r="B13" s="33"/>
      <c r="C13" s="33"/>
      <c r="D13" s="33"/>
    </row>
    <row r="14" spans="1:4" x14ac:dyDescent="0.35">
      <c r="A14" s="33"/>
      <c r="B14" s="33"/>
      <c r="C14" s="33"/>
      <c r="D14" s="33"/>
    </row>
    <row r="15" spans="1:4" x14ac:dyDescent="0.35">
      <c r="A15" s="33"/>
      <c r="B15" s="33"/>
      <c r="C15" s="33"/>
      <c r="D15" s="33"/>
    </row>
    <row r="16" spans="1:4" x14ac:dyDescent="0.35">
      <c r="A16" s="33"/>
      <c r="B16" s="33"/>
      <c r="C16" s="33"/>
      <c r="D16" s="33"/>
    </row>
    <row r="17" spans="1:4" x14ac:dyDescent="0.35">
      <c r="A17" s="33"/>
      <c r="B17" s="33"/>
      <c r="C17" s="33"/>
      <c r="D17" s="33"/>
    </row>
    <row r="18" spans="1:4" x14ac:dyDescent="0.35">
      <c r="A18" s="33"/>
      <c r="B18" s="33"/>
      <c r="C18" s="33"/>
      <c r="D18" s="33"/>
    </row>
    <row r="19" spans="1:4" x14ac:dyDescent="0.35">
      <c r="A19" s="33"/>
      <c r="B19" s="33"/>
      <c r="C19" s="33"/>
      <c r="D19" s="33"/>
    </row>
    <row r="20" spans="1:4" x14ac:dyDescent="0.35">
      <c r="A20" s="33"/>
      <c r="B20" s="33"/>
      <c r="C20" s="33"/>
      <c r="D20" s="33"/>
    </row>
    <row r="21" spans="1:4" x14ac:dyDescent="0.35">
      <c r="A21" s="33"/>
      <c r="B21" s="33"/>
      <c r="C21" s="33"/>
      <c r="D21" s="33"/>
    </row>
  </sheetData>
  <sheetProtection algorithmName="SHA-512" hashValue="KUUpsLFBocdaZxH5ziR4QZKp1bKhqUvxoCX7bHoYoH6ESpORHZL1Otsw86NyZBRFFj28SCeGSaKfWX/GPMcfAQ==" saltValue="tN1GKZn3ojloCiWh5JEOJA==" spinCount="100000" sheet="1" objects="1" scenarios="1" selectLockedCells="1"/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AB0CC-17A2-4CF2-AF4B-5C56F702B35D}">
  <sheetPr codeName="Hoja5"/>
  <dimension ref="B2:Y43"/>
  <sheetViews>
    <sheetView zoomScale="70" zoomScaleNormal="70" workbookViewId="0">
      <selection activeCell="E6" sqref="E6"/>
    </sheetView>
  </sheetViews>
  <sheetFormatPr baseColWidth="10" defaultColWidth="11.453125" defaultRowHeight="14.5" x14ac:dyDescent="0.35"/>
  <cols>
    <col min="2" max="2" width="10.453125" bestFit="1" customWidth="1"/>
    <col min="3" max="3" width="10.1796875" bestFit="1" customWidth="1"/>
    <col min="4" max="4" width="4.1796875" customWidth="1"/>
    <col min="5" max="5" width="26.26953125" bestFit="1" customWidth="1"/>
    <col min="6" max="6" width="4.26953125" customWidth="1"/>
    <col min="9" max="15" width="13.7265625" customWidth="1"/>
    <col min="16" max="16" width="4.7265625" customWidth="1"/>
    <col min="18" max="23" width="13.7265625" customWidth="1"/>
  </cols>
  <sheetData>
    <row r="2" spans="2:25" x14ac:dyDescent="0.35">
      <c r="G2" s="3"/>
      <c r="H2" s="3"/>
      <c r="I2" s="3"/>
      <c r="J2" s="3"/>
      <c r="K2" s="3"/>
      <c r="L2" s="3"/>
      <c r="M2" s="3"/>
      <c r="N2" s="3"/>
      <c r="O2" s="3"/>
    </row>
    <row r="3" spans="2:25" x14ac:dyDescent="0.35">
      <c r="B3" s="2" t="s">
        <v>99</v>
      </c>
      <c r="E3" t="s">
        <v>15</v>
      </c>
      <c r="G3" s="28" t="s">
        <v>86</v>
      </c>
      <c r="H3" s="28" t="s">
        <v>100</v>
      </c>
      <c r="I3" s="28" t="s">
        <v>101</v>
      </c>
      <c r="J3" s="28" t="s">
        <v>102</v>
      </c>
      <c r="K3" s="28" t="s">
        <v>103</v>
      </c>
      <c r="L3" s="28" t="s">
        <v>104</v>
      </c>
      <c r="M3" s="28" t="s">
        <v>105</v>
      </c>
      <c r="N3" s="28" t="s">
        <v>91</v>
      </c>
      <c r="O3" s="28" t="s">
        <v>106</v>
      </c>
      <c r="P3" s="14"/>
      <c r="Q3" s="13" t="s">
        <v>27</v>
      </c>
      <c r="R3" s="28" t="s">
        <v>101</v>
      </c>
      <c r="S3" s="28" t="s">
        <v>102</v>
      </c>
      <c r="T3" s="28" t="s">
        <v>103</v>
      </c>
      <c r="U3" s="28" t="s">
        <v>104</v>
      </c>
      <c r="V3" s="28" t="s">
        <v>105</v>
      </c>
      <c r="W3" s="29" t="s">
        <v>107</v>
      </c>
      <c r="X3" s="30" t="s">
        <v>106</v>
      </c>
    </row>
    <row r="4" spans="2:25" x14ac:dyDescent="0.35">
      <c r="B4" t="s">
        <v>17</v>
      </c>
      <c r="E4" t="str">
        <f>equipo!C19</f>
        <v>Estudiante 1</v>
      </c>
      <c r="G4" s="7">
        <f>equipo!G2</f>
        <v>45581</v>
      </c>
      <c r="H4" s="22">
        <v>1</v>
      </c>
      <c r="I4" s="18">
        <f>SUMIFS(Registro_Tareas[Tiempo (minutos)],Registro_Tareas[Fecha],$G4,Registro_Tareas[Responsable],$E$4)</f>
        <v>0</v>
      </c>
      <c r="J4" s="18">
        <f>SUMIFS(Registro_Tareas[Tiempo (minutos)],Registro_Tareas[Fecha],$G4,Registro_Tareas[Responsable],$E$5)</f>
        <v>0</v>
      </c>
      <c r="K4" s="18">
        <f>SUMIFS(Registro_Tareas[Tiempo (minutos)],Registro_Tareas[Fecha],$G4,Registro_Tareas[Responsable],$E$6)</f>
        <v>0</v>
      </c>
      <c r="L4" s="18">
        <f>SUMIFS(Registro_Tareas[Tiempo (minutos)],Registro_Tareas[Fecha],$G4,Registro_Tareas[Responsable],$E$7)</f>
        <v>0</v>
      </c>
      <c r="M4" s="18">
        <f>SUMIFS(Registro_Tareas[Tiempo (minutos)],Registro_Tareas[Fecha],$G4,Registro_Tareas[Responsable],$E$8)</f>
        <v>0</v>
      </c>
      <c r="N4" s="18">
        <f>SUMIFS(Registro_Tareas[Tiempo (minutos)],Registro_Tareas[Fecha],$G4,Registro_Tareas[Responsable],$E$9)*COUNTA($E$4:$E$8)</f>
        <v>75</v>
      </c>
      <c r="O4" s="9">
        <f>SUM(I4:N4)</f>
        <v>75</v>
      </c>
      <c r="P4" s="4"/>
      <c r="Q4" s="7" t="str">
        <f>B12</f>
        <v>Sin iniciar</v>
      </c>
      <c r="R4" s="8">
        <f>COUNTIFS(Planificación[Responsable],$E$4,Planificación[Estado],$Q4)</f>
        <v>0</v>
      </c>
      <c r="S4" s="8">
        <f>COUNTIFS(Planificación[Responsable],$E$5,Planificación[Estado],$Q4)</f>
        <v>0</v>
      </c>
      <c r="T4" s="8">
        <f>COUNTIFS(Planificación[Responsable],$E$6,Planificación[Estado],$Q4)</f>
        <v>0</v>
      </c>
      <c r="U4" s="8">
        <f>COUNTIFS(Planificación[Responsable],$E$7,Planificación[Estado],$Q4)</f>
        <v>0</v>
      </c>
      <c r="V4" s="8">
        <f>COUNTIFS(Planificación[Responsable],$E$8,Planificación[Estado],$Q4)</f>
        <v>0</v>
      </c>
      <c r="W4" s="8">
        <f>COUNTIFS(Planificación[Responsable],"",Planificación[Estado],$Q4)</f>
        <v>0</v>
      </c>
      <c r="X4" s="16">
        <f>SUM(Tabla7[[#This Row],[Miembro '#1]:[Sin asignar]])</f>
        <v>0</v>
      </c>
    </row>
    <row r="5" spans="2:25" x14ac:dyDescent="0.35">
      <c r="B5" t="s">
        <v>19</v>
      </c>
      <c r="E5" t="str">
        <f>equipo!C20</f>
        <v>Estudiante 2</v>
      </c>
      <c r="G5" s="10">
        <f>G4+1</f>
        <v>45582</v>
      </c>
      <c r="H5" s="23">
        <v>1</v>
      </c>
      <c r="I5" s="17">
        <f>SUMIFS(Registro_Tareas[Tiempo (minutos)],Registro_Tareas[Fecha],$G5,Registro_Tareas[Responsable],$E$4)</f>
        <v>0</v>
      </c>
      <c r="J5" s="17">
        <f>SUMIFS(Registro_Tareas[Tiempo (minutos)],Registro_Tareas[Fecha],$G5,Registro_Tareas[Responsable],$E$5)</f>
        <v>0</v>
      </c>
      <c r="K5" s="17">
        <f>SUMIFS(Registro_Tareas[Tiempo (minutos)],Registro_Tareas[Fecha],$G5,Registro_Tareas[Responsable],$E$6)</f>
        <v>0</v>
      </c>
      <c r="L5" s="17">
        <f>SUMIFS(Registro_Tareas[Tiempo (minutos)],Registro_Tareas[Fecha],$G5,Registro_Tareas[Responsable],$E$7)</f>
        <v>0</v>
      </c>
      <c r="M5" s="17">
        <f>SUMIFS(Registro_Tareas[Tiempo (minutos)],Registro_Tareas[Fecha],$G5,Registro_Tareas[Responsable],$E$8)</f>
        <v>0</v>
      </c>
      <c r="N5" s="17">
        <f>SUMIFS(Registro_Tareas[Tiempo (minutos)],Registro_Tareas[Fecha],$G5,Registro_Tareas[Responsable],$E$9)*COUNTA($E$4:$E$8)</f>
        <v>0</v>
      </c>
      <c r="O5" s="12">
        <f t="shared" ref="O5:O27" si="0">SUM(I5:N5)</f>
        <v>0</v>
      </c>
      <c r="P5" s="4"/>
      <c r="Q5" s="19" t="str">
        <f t="shared" ref="Q5:Q7" si="1">B13</f>
        <v>En progreso</v>
      </c>
      <c r="R5" s="11">
        <f>COUNTIFS(Planificación[Responsable],$E$4,Planificación[Estado],$Q5)</f>
        <v>0</v>
      </c>
      <c r="S5" s="11">
        <f>COUNTIFS(Planificación[Responsable],$E$5,Planificación[Estado],$Q5)</f>
        <v>0</v>
      </c>
      <c r="T5" s="11">
        <f>COUNTIFS(Planificación[Responsable],$E$6,Planificación[Estado],$Q5)</f>
        <v>0</v>
      </c>
      <c r="U5" s="11">
        <f>COUNTIFS(Planificación[Responsable],$E$7,Planificación[Estado],$Q5)</f>
        <v>0</v>
      </c>
      <c r="V5" s="11">
        <f>COUNTIFS(Planificación[Responsable],$E$8,Planificación[Estado],$Q5)</f>
        <v>0</v>
      </c>
      <c r="W5" s="11">
        <f>COUNTIFS(Planificación[Responsable],"",Planificación[Estado],$Q5)</f>
        <v>0</v>
      </c>
      <c r="X5" s="20">
        <f>SUM(Tabla7[[#This Row],[Miembro '#1]:[Sin asignar]])</f>
        <v>0</v>
      </c>
    </row>
    <row r="6" spans="2:25" x14ac:dyDescent="0.35">
      <c r="E6" t="str">
        <f>equipo!C21</f>
        <v>Estudiante 3</v>
      </c>
      <c r="G6" s="7">
        <f t="shared" ref="G6:G33" si="2">G5+1</f>
        <v>45583</v>
      </c>
      <c r="H6" s="22">
        <v>1</v>
      </c>
      <c r="I6" s="18">
        <f>SUMIFS(Registro_Tareas[Tiempo (minutos)],Registro_Tareas[Fecha],$G6,Registro_Tareas[Responsable],$E$4)</f>
        <v>0</v>
      </c>
      <c r="J6" s="18">
        <f>SUMIFS(Registro_Tareas[Tiempo (minutos)],Registro_Tareas[Fecha],$G6,Registro_Tareas[Responsable],$E$5)</f>
        <v>0</v>
      </c>
      <c r="K6" s="18">
        <f>SUMIFS(Registro_Tareas[Tiempo (minutos)],Registro_Tareas[Fecha],$G6,Registro_Tareas[Responsable],$E$6)</f>
        <v>0</v>
      </c>
      <c r="L6" s="18">
        <f>SUMIFS(Registro_Tareas[Tiempo (minutos)],Registro_Tareas[Fecha],$G6,Registro_Tareas[Responsable],$E$7)</f>
        <v>0</v>
      </c>
      <c r="M6" s="18">
        <f>SUMIFS(Registro_Tareas[Tiempo (minutos)],Registro_Tareas[Fecha],$G6,Registro_Tareas[Responsable],$E$8)</f>
        <v>0</v>
      </c>
      <c r="N6" s="18">
        <f>SUMIFS(Registro_Tareas[Tiempo (minutos)],Registro_Tareas[Fecha],$G6,Registro_Tareas[Responsable],$E$9)*COUNTA($E$4:$E$8)</f>
        <v>0</v>
      </c>
      <c r="O6" s="9">
        <f t="shared" si="0"/>
        <v>0</v>
      </c>
      <c r="P6" s="4"/>
      <c r="Q6" s="7" t="str">
        <f t="shared" si="1"/>
        <v>Bloqueada</v>
      </c>
      <c r="R6" s="8">
        <f>COUNTIFS(Planificación[Responsable],$E$4,Planificación[Estado],$Q6)</f>
        <v>0</v>
      </c>
      <c r="S6" s="8">
        <f>COUNTIFS(Planificación[Responsable],$E$5,Planificación[Estado],$Q6)</f>
        <v>0</v>
      </c>
      <c r="T6" s="8">
        <f>COUNTIFS(Planificación[Responsable],$E$6,Planificación[Estado],$Q6)</f>
        <v>0</v>
      </c>
      <c r="U6" s="8">
        <f>COUNTIFS(Planificación[Responsable],$E$7,Planificación[Estado],$Q6)</f>
        <v>0</v>
      </c>
      <c r="V6" s="8">
        <f>COUNTIFS(Planificación[Responsable],$E$8,Planificación[Estado],$Q6)</f>
        <v>0</v>
      </c>
      <c r="W6" s="8">
        <f>COUNTIFS(Planificación[Responsable],"",Planificación[Estado],$Q6)</f>
        <v>0</v>
      </c>
      <c r="X6" s="16">
        <f>SUM(Tabla7[[#This Row],[Miembro '#1]:[Sin asignar]])</f>
        <v>0</v>
      </c>
    </row>
    <row r="7" spans="2:25" x14ac:dyDescent="0.35">
      <c r="B7" t="s">
        <v>108</v>
      </c>
      <c r="E7" t="str">
        <f>equipo!C22</f>
        <v>Estudiante 4</v>
      </c>
      <c r="G7" s="10">
        <f t="shared" si="2"/>
        <v>45584</v>
      </c>
      <c r="H7" s="23">
        <v>1</v>
      </c>
      <c r="I7" s="17">
        <f>SUMIFS(Registro_Tareas[Tiempo (minutos)],Registro_Tareas[Fecha],$G7,Registro_Tareas[Responsable],$E$4)</f>
        <v>0</v>
      </c>
      <c r="J7" s="17">
        <f>SUMIFS(Registro_Tareas[Tiempo (minutos)],Registro_Tareas[Fecha],$G7,Registro_Tareas[Responsable],$E$5)</f>
        <v>0</v>
      </c>
      <c r="K7" s="17">
        <f>SUMIFS(Registro_Tareas[Tiempo (minutos)],Registro_Tareas[Fecha],$G7,Registro_Tareas[Responsable],$E$6)</f>
        <v>0</v>
      </c>
      <c r="L7" s="17">
        <f>SUMIFS(Registro_Tareas[Tiempo (minutos)],Registro_Tareas[Fecha],$G7,Registro_Tareas[Responsable],$E$7)</f>
        <v>0</v>
      </c>
      <c r="M7" s="17">
        <f>SUMIFS(Registro_Tareas[Tiempo (minutos)],Registro_Tareas[Fecha],$G7,Registro_Tareas[Responsable],$E$8)</f>
        <v>0</v>
      </c>
      <c r="N7" s="17">
        <f>SUMIFS(Registro_Tareas[Tiempo (minutos)],Registro_Tareas[Fecha],$G7,Registro_Tareas[Responsable],$E$9)*COUNTA($E$4:$E$8)</f>
        <v>0</v>
      </c>
      <c r="O7" s="12">
        <f t="shared" si="0"/>
        <v>0</v>
      </c>
      <c r="P7" s="4"/>
      <c r="Q7" s="19" t="str">
        <f t="shared" si="1"/>
        <v>Finalizada</v>
      </c>
      <c r="R7" s="11">
        <f>COUNTIFS(Planificación[Responsable],$E$4,Planificación[Estado],$Q7)</f>
        <v>8</v>
      </c>
      <c r="S7" s="11">
        <f>COUNTIFS(Planificación[Responsable],$E$5,Planificación[Estado],$Q7)</f>
        <v>7</v>
      </c>
      <c r="T7" s="11">
        <f>COUNTIFS(Planificación[Responsable],$E$6,Planificación[Estado],$Q7)</f>
        <v>3</v>
      </c>
      <c r="U7" s="11">
        <f>COUNTIFS(Planificación[Responsable],$E$7,Planificación[Estado],$Q7)</f>
        <v>4</v>
      </c>
      <c r="V7" s="11">
        <f>COUNTIFS(Planificación[Responsable],$E$8,Planificación[Estado],$Q7)</f>
        <v>5</v>
      </c>
      <c r="W7" s="11">
        <f>COUNTIFS(Planificación[Responsable],"",Planificación[Estado],$Q7)</f>
        <v>0</v>
      </c>
      <c r="X7" s="20">
        <f>SUM(Tabla7[[#This Row],[Miembro '#1]:[Sin asignar]])</f>
        <v>27</v>
      </c>
    </row>
    <row r="8" spans="2:25" x14ac:dyDescent="0.35">
      <c r="B8" t="s">
        <v>93</v>
      </c>
      <c r="E8" t="str">
        <f>equipo!C23</f>
        <v>Estudiante 5</v>
      </c>
      <c r="G8" s="7">
        <f t="shared" si="2"/>
        <v>45585</v>
      </c>
      <c r="H8" s="22">
        <v>1</v>
      </c>
      <c r="I8" s="18">
        <f>SUMIFS(Registro_Tareas[Tiempo (minutos)],Registro_Tareas[Fecha],$G8,Registro_Tareas[Responsable],$E$4)</f>
        <v>0</v>
      </c>
      <c r="J8" s="18">
        <f>SUMIFS(Registro_Tareas[Tiempo (minutos)],Registro_Tareas[Fecha],$G8,Registro_Tareas[Responsable],$E$5)</f>
        <v>0</v>
      </c>
      <c r="K8" s="18">
        <f>SUMIFS(Registro_Tareas[Tiempo (minutos)],Registro_Tareas[Fecha],$G8,Registro_Tareas[Responsable],$E$6)</f>
        <v>0</v>
      </c>
      <c r="L8" s="18">
        <f>SUMIFS(Registro_Tareas[Tiempo (minutos)],Registro_Tareas[Fecha],$G8,Registro_Tareas[Responsable],$E$7)</f>
        <v>0</v>
      </c>
      <c r="M8" s="18">
        <f>SUMIFS(Registro_Tareas[Tiempo (minutos)],Registro_Tareas[Fecha],$G8,Registro_Tareas[Responsable],$E$8)</f>
        <v>0</v>
      </c>
      <c r="N8" s="18">
        <f>SUMIFS(Registro_Tareas[Tiempo (minutos)],Registro_Tareas[Fecha],$G8,Registro_Tareas[Responsable],$E$9)*COUNTA($E$4:$E$8)</f>
        <v>0</v>
      </c>
      <c r="O8" s="9">
        <f t="shared" si="0"/>
        <v>0</v>
      </c>
      <c r="P8" s="4"/>
      <c r="Q8" s="15"/>
      <c r="R8" s="11">
        <f>SUBTOTAL(109,Tabla7[Miembro '#1])</f>
        <v>8</v>
      </c>
      <c r="S8" s="11">
        <f>SUBTOTAL(109,Tabla7[Miembro '#2])</f>
        <v>7</v>
      </c>
      <c r="T8" s="11">
        <f>SUBTOTAL(109,Tabla7[Miembro '#3])</f>
        <v>3</v>
      </c>
      <c r="U8" s="11">
        <f>SUBTOTAL(109,Tabla7[Miembro '#4])</f>
        <v>4</v>
      </c>
      <c r="V8" s="11">
        <f>SUBTOTAL(109,Tabla7[Miembro '#5])</f>
        <v>5</v>
      </c>
      <c r="W8" s="11">
        <f>SUBTOTAL(109,Tabla7[Miembro '#5])</f>
        <v>5</v>
      </c>
      <c r="X8" s="21">
        <f>SUBTOTAL(109,Tabla7[Total])</f>
        <v>27</v>
      </c>
    </row>
    <row r="9" spans="2:25" x14ac:dyDescent="0.35">
      <c r="B9" t="s">
        <v>90</v>
      </c>
      <c r="E9" t="s">
        <v>91</v>
      </c>
      <c r="G9" s="10">
        <f t="shared" si="2"/>
        <v>45586</v>
      </c>
      <c r="H9" s="23">
        <v>2</v>
      </c>
      <c r="I9" s="17">
        <f>SUMIFS(Registro_Tareas[Tiempo (minutos)],Registro_Tareas[Fecha],$G9,Registro_Tareas[Responsable],$E$4)</f>
        <v>0</v>
      </c>
      <c r="J9" s="17">
        <f>SUMIFS(Registro_Tareas[Tiempo (minutos)],Registro_Tareas[Fecha],$G9,Registro_Tareas[Responsable],$E$5)</f>
        <v>0</v>
      </c>
      <c r="K9" s="17">
        <f>SUMIFS(Registro_Tareas[Tiempo (minutos)],Registro_Tareas[Fecha],$G9,Registro_Tareas[Responsable],$E$6)</f>
        <v>0</v>
      </c>
      <c r="L9" s="17">
        <f>SUMIFS(Registro_Tareas[Tiempo (minutos)],Registro_Tareas[Fecha],$G9,Registro_Tareas[Responsable],$E$7)</f>
        <v>0</v>
      </c>
      <c r="M9" s="17">
        <f>SUMIFS(Registro_Tareas[Tiempo (minutos)],Registro_Tareas[Fecha],$G9,Registro_Tareas[Responsable],$E$8)</f>
        <v>0</v>
      </c>
      <c r="N9" s="17">
        <f>SUMIFS(Registro_Tareas[Tiempo (minutos)],Registro_Tareas[Fecha],$G9,Registro_Tareas[Responsable],$E$9)*COUNTA($E$4:$E$8)</f>
        <v>0</v>
      </c>
      <c r="O9" s="12">
        <f t="shared" si="0"/>
        <v>0</v>
      </c>
      <c r="Q9" s="5"/>
      <c r="R9" s="2"/>
      <c r="S9" s="2"/>
      <c r="T9" s="2"/>
      <c r="U9" s="2"/>
      <c r="V9" s="2"/>
      <c r="W9" s="2"/>
      <c r="X9" s="2"/>
      <c r="Y9" s="6"/>
    </row>
    <row r="10" spans="2:25" x14ac:dyDescent="0.35">
      <c r="G10" s="7">
        <f t="shared" si="2"/>
        <v>45587</v>
      </c>
      <c r="H10" s="22">
        <v>2</v>
      </c>
      <c r="I10" s="18">
        <f>SUMIFS(Registro_Tareas[Tiempo (minutos)],Registro_Tareas[Fecha],$G10,Registro_Tareas[Responsable],$E$4)</f>
        <v>0</v>
      </c>
      <c r="J10" s="18">
        <f>SUMIFS(Registro_Tareas[Tiempo (minutos)],Registro_Tareas[Fecha],$G10,Registro_Tareas[Responsable],$E$5)</f>
        <v>0</v>
      </c>
      <c r="K10" s="18">
        <f>SUMIFS(Registro_Tareas[Tiempo (minutos)],Registro_Tareas[Fecha],$G10,Registro_Tareas[Responsable],$E$6)</f>
        <v>0</v>
      </c>
      <c r="L10" s="18">
        <f>SUMIFS(Registro_Tareas[Tiempo (minutos)],Registro_Tareas[Fecha],$G10,Registro_Tareas[Responsable],$E$7)</f>
        <v>0</v>
      </c>
      <c r="M10" s="18">
        <f>SUMIFS(Registro_Tareas[Tiempo (minutos)],Registro_Tareas[Fecha],$G10,Registro_Tareas[Responsable],$E$8)</f>
        <v>0</v>
      </c>
      <c r="N10" s="18">
        <f>SUMIFS(Registro_Tareas[Tiempo (minutos)],Registro_Tareas[Fecha],$G10,Registro_Tareas[Responsable],$E$9)*COUNTA($E$4:$E$8)</f>
        <v>0</v>
      </c>
      <c r="O10" s="9">
        <f t="shared" si="0"/>
        <v>0</v>
      </c>
    </row>
    <row r="11" spans="2:25" x14ac:dyDescent="0.35">
      <c r="B11" s="2" t="s">
        <v>27</v>
      </c>
      <c r="C11" s="2" t="s">
        <v>109</v>
      </c>
      <c r="E11" t="str">
        <f>E4</f>
        <v>Estudiante 1</v>
      </c>
      <c r="G11" s="10">
        <f t="shared" si="2"/>
        <v>45588</v>
      </c>
      <c r="H11" s="23">
        <v>2</v>
      </c>
      <c r="I11" s="17">
        <f>SUMIFS(Registro_Tareas[Tiempo (minutos)],Registro_Tareas[Fecha],$G11,Registro_Tareas[Responsable],$E$4)</f>
        <v>0</v>
      </c>
      <c r="J11" s="17">
        <f>SUMIFS(Registro_Tareas[Tiempo (minutos)],Registro_Tareas[Fecha],$G11,Registro_Tareas[Responsable],$E$5)</f>
        <v>0</v>
      </c>
      <c r="K11" s="17">
        <f>SUMIFS(Registro_Tareas[Tiempo (minutos)],Registro_Tareas[Fecha],$G11,Registro_Tareas[Responsable],$E$6)</f>
        <v>0</v>
      </c>
      <c r="L11" s="17">
        <f>SUMIFS(Registro_Tareas[Tiempo (minutos)],Registro_Tareas[Fecha],$G11,Registro_Tareas[Responsable],$E$7)</f>
        <v>0</v>
      </c>
      <c r="M11" s="17">
        <f>SUMIFS(Registro_Tareas[Tiempo (minutos)],Registro_Tareas[Fecha],$G11,Registro_Tareas[Responsable],$E$8)</f>
        <v>0</v>
      </c>
      <c r="N11" s="17">
        <f>SUMIFS(Registro_Tareas[Tiempo (minutos)],Registro_Tareas[Fecha],$G11,Registro_Tareas[Responsable],$E$9)*COUNTA($E$4:$E$8)</f>
        <v>225</v>
      </c>
      <c r="O11" s="12">
        <f t="shared" si="0"/>
        <v>225</v>
      </c>
    </row>
    <row r="12" spans="2:25" x14ac:dyDescent="0.35">
      <c r="B12" t="s">
        <v>110</v>
      </c>
      <c r="C12">
        <f>COUNTIF(Planificación[Estado],$B12)</f>
        <v>0</v>
      </c>
      <c r="E12" t="str">
        <f t="shared" ref="E12:E15" si="3">E5</f>
        <v>Estudiante 2</v>
      </c>
      <c r="G12" s="7">
        <f t="shared" si="2"/>
        <v>45589</v>
      </c>
      <c r="H12" s="22">
        <v>2</v>
      </c>
      <c r="I12" s="18">
        <f>SUMIFS(Registro_Tareas[Tiempo (minutos)],Registro_Tareas[Fecha],$G12,Registro_Tareas[Responsable],$E$4)</f>
        <v>0</v>
      </c>
      <c r="J12" s="18">
        <f>SUMIFS(Registro_Tareas[Tiempo (minutos)],Registro_Tareas[Fecha],$G12,Registro_Tareas[Responsable],$E$5)</f>
        <v>0</v>
      </c>
      <c r="K12" s="18">
        <f>SUMIFS(Registro_Tareas[Tiempo (minutos)],Registro_Tareas[Fecha],$G12,Registro_Tareas[Responsable],$E$6)</f>
        <v>0</v>
      </c>
      <c r="L12" s="18">
        <f>SUMIFS(Registro_Tareas[Tiempo (minutos)],Registro_Tareas[Fecha],$G12,Registro_Tareas[Responsable],$E$7)</f>
        <v>0</v>
      </c>
      <c r="M12" s="18">
        <f>SUMIFS(Registro_Tareas[Tiempo (minutos)],Registro_Tareas[Fecha],$G12,Registro_Tareas[Responsable],$E$8)</f>
        <v>0</v>
      </c>
      <c r="N12" s="18">
        <f>SUMIFS(Registro_Tareas[Tiempo (minutos)],Registro_Tareas[Fecha],$G12,Registro_Tareas[Responsable],$E$9)*COUNTA($E$4:$E$8)</f>
        <v>600</v>
      </c>
      <c r="O12" s="9">
        <f t="shared" si="0"/>
        <v>600</v>
      </c>
    </row>
    <row r="13" spans="2:25" x14ac:dyDescent="0.35">
      <c r="B13" t="s">
        <v>111</v>
      </c>
      <c r="C13">
        <f>COUNTIF(Planificación[Estado],$B13)</f>
        <v>0</v>
      </c>
      <c r="E13" t="str">
        <f t="shared" si="3"/>
        <v>Estudiante 3</v>
      </c>
      <c r="G13" s="10">
        <f t="shared" si="2"/>
        <v>45590</v>
      </c>
      <c r="H13" s="23">
        <v>2</v>
      </c>
      <c r="I13" s="17">
        <f>SUMIFS(Registro_Tareas[Tiempo (minutos)],Registro_Tareas[Fecha],$G13,Registro_Tareas[Responsable],$E$4)</f>
        <v>0</v>
      </c>
      <c r="J13" s="17">
        <f>SUMIFS(Registro_Tareas[Tiempo (minutos)],Registro_Tareas[Fecha],$G13,Registro_Tareas[Responsable],$E$5)</f>
        <v>0</v>
      </c>
      <c r="K13" s="17">
        <f>SUMIFS(Registro_Tareas[Tiempo (minutos)],Registro_Tareas[Fecha],$G13,Registro_Tareas[Responsable],$E$6)</f>
        <v>0</v>
      </c>
      <c r="L13" s="17">
        <f>SUMIFS(Registro_Tareas[Tiempo (minutos)],Registro_Tareas[Fecha],$G13,Registro_Tareas[Responsable],$E$7)</f>
        <v>0</v>
      </c>
      <c r="M13" s="17">
        <f>SUMIFS(Registro_Tareas[Tiempo (minutos)],Registro_Tareas[Fecha],$G13,Registro_Tareas[Responsable],$E$8)</f>
        <v>0</v>
      </c>
      <c r="N13" s="17">
        <f>SUMIFS(Registro_Tareas[Tiempo (minutos)],Registro_Tareas[Fecha],$G13,Registro_Tareas[Responsable],$E$9)*COUNTA($E$4:$E$8)</f>
        <v>0</v>
      </c>
      <c r="O13" s="12">
        <f t="shared" si="0"/>
        <v>0</v>
      </c>
    </row>
    <row r="14" spans="2:25" x14ac:dyDescent="0.35">
      <c r="B14" t="s">
        <v>112</v>
      </c>
      <c r="C14">
        <f>COUNTIF(Planificación[Estado],$B14)</f>
        <v>0</v>
      </c>
      <c r="E14" t="str">
        <f t="shared" si="3"/>
        <v>Estudiante 4</v>
      </c>
      <c r="G14" s="7">
        <f t="shared" si="2"/>
        <v>45591</v>
      </c>
      <c r="H14" s="22">
        <v>2</v>
      </c>
      <c r="I14" s="18">
        <f>SUMIFS(Registro_Tareas[Tiempo (minutos)],Registro_Tareas[Fecha],$G14,Registro_Tareas[Responsable],$E$4)</f>
        <v>0</v>
      </c>
      <c r="J14" s="18">
        <f>SUMIFS(Registro_Tareas[Tiempo (minutos)],Registro_Tareas[Fecha],$G14,Registro_Tareas[Responsable],$E$5)</f>
        <v>0</v>
      </c>
      <c r="K14" s="18">
        <f>SUMIFS(Registro_Tareas[Tiempo (minutos)],Registro_Tareas[Fecha],$G14,Registro_Tareas[Responsable],$E$6)</f>
        <v>0</v>
      </c>
      <c r="L14" s="18">
        <f>SUMIFS(Registro_Tareas[Tiempo (minutos)],Registro_Tareas[Fecha],$G14,Registro_Tareas[Responsable],$E$7)</f>
        <v>0</v>
      </c>
      <c r="M14" s="18">
        <f>SUMIFS(Registro_Tareas[Tiempo (minutos)],Registro_Tareas[Fecha],$G14,Registro_Tareas[Responsable],$E$8)</f>
        <v>0</v>
      </c>
      <c r="N14" s="18">
        <f>SUMIFS(Registro_Tareas[Tiempo (minutos)],Registro_Tareas[Fecha],$G14,Registro_Tareas[Responsable],$E$9)*COUNTA($E$4:$E$8)</f>
        <v>0</v>
      </c>
      <c r="O14" s="9">
        <f t="shared" si="0"/>
        <v>0</v>
      </c>
    </row>
    <row r="15" spans="2:25" x14ac:dyDescent="0.35">
      <c r="B15" t="s">
        <v>33</v>
      </c>
      <c r="C15">
        <f>COUNTIF(Planificación[Estado],$B15)</f>
        <v>27</v>
      </c>
      <c r="E15" t="str">
        <f t="shared" si="3"/>
        <v>Estudiante 5</v>
      </c>
      <c r="G15" s="10">
        <f t="shared" si="2"/>
        <v>45592</v>
      </c>
      <c r="H15" s="23">
        <v>2</v>
      </c>
      <c r="I15" s="17">
        <f>SUMIFS(Registro_Tareas[Tiempo (minutos)],Registro_Tareas[Fecha],$G15,Registro_Tareas[Responsable],$E$4)</f>
        <v>0</v>
      </c>
      <c r="J15" s="17">
        <f>SUMIFS(Registro_Tareas[Tiempo (minutos)],Registro_Tareas[Fecha],$G15,Registro_Tareas[Responsable],$E$5)</f>
        <v>0</v>
      </c>
      <c r="K15" s="17">
        <f>SUMIFS(Registro_Tareas[Tiempo (minutos)],Registro_Tareas[Fecha],$G15,Registro_Tareas[Responsable],$E$6)</f>
        <v>0</v>
      </c>
      <c r="L15" s="17">
        <f>SUMIFS(Registro_Tareas[Tiempo (minutos)],Registro_Tareas[Fecha],$G15,Registro_Tareas[Responsable],$E$7)</f>
        <v>0</v>
      </c>
      <c r="M15" s="17">
        <f>SUMIFS(Registro_Tareas[Tiempo (minutos)],Registro_Tareas[Fecha],$G15,Registro_Tareas[Responsable],$E$8)</f>
        <v>0</v>
      </c>
      <c r="N15" s="17">
        <f>SUMIFS(Registro_Tareas[Tiempo (minutos)],Registro_Tareas[Fecha],$G15,Registro_Tareas[Responsable],$E$9)*COUNTA($E$4:$E$8)</f>
        <v>0</v>
      </c>
      <c r="O15" s="12">
        <f t="shared" si="0"/>
        <v>0</v>
      </c>
    </row>
    <row r="16" spans="2:25" x14ac:dyDescent="0.35">
      <c r="C16" s="2">
        <f>SUM(Estado_tareas[Horas])</f>
        <v>27</v>
      </c>
      <c r="E16" t="s">
        <v>107</v>
      </c>
      <c r="G16" s="7">
        <f t="shared" si="2"/>
        <v>45593</v>
      </c>
      <c r="H16" s="22">
        <v>3</v>
      </c>
      <c r="I16" s="18">
        <f>SUMIFS(Registro_Tareas[Tiempo (minutos)],Registro_Tareas[Fecha],$G16,Registro_Tareas[Responsable],$E$4)</f>
        <v>0</v>
      </c>
      <c r="J16" s="18">
        <f>SUMIFS(Registro_Tareas[Tiempo (minutos)],Registro_Tareas[Fecha],$G16,Registro_Tareas[Responsable],$E$5)</f>
        <v>0</v>
      </c>
      <c r="K16" s="18">
        <f>SUMIFS(Registro_Tareas[Tiempo (minutos)],Registro_Tareas[Fecha],$G16,Registro_Tareas[Responsable],$E$6)</f>
        <v>0</v>
      </c>
      <c r="L16" s="18">
        <f>SUMIFS(Registro_Tareas[Tiempo (minutos)],Registro_Tareas[Fecha],$G16,Registro_Tareas[Responsable],$E$7)</f>
        <v>0</v>
      </c>
      <c r="M16" s="18">
        <f>SUMIFS(Registro_Tareas[Tiempo (minutos)],Registro_Tareas[Fecha],$G16,Registro_Tareas[Responsable],$E$8)</f>
        <v>0</v>
      </c>
      <c r="N16" s="18">
        <f>SUMIFS(Registro_Tareas[Tiempo (minutos)],Registro_Tareas[Fecha],$G16,Registro_Tareas[Responsable],$E$9)*COUNTA($E$4:$E$8)</f>
        <v>0</v>
      </c>
      <c r="O16" s="9">
        <f t="shared" si="0"/>
        <v>0</v>
      </c>
    </row>
    <row r="17" spans="7:15" x14ac:dyDescent="0.35">
      <c r="G17" s="10">
        <f t="shared" si="2"/>
        <v>45594</v>
      </c>
      <c r="H17" s="23">
        <v>3</v>
      </c>
      <c r="I17" s="17">
        <f>SUMIFS(Registro_Tareas[Tiempo (minutos)],Registro_Tareas[Fecha],$G17,Registro_Tareas[Responsable],$E$4)</f>
        <v>0</v>
      </c>
      <c r="J17" s="17">
        <f>SUMIFS(Registro_Tareas[Tiempo (minutos)],Registro_Tareas[Fecha],$G17,Registro_Tareas[Responsable],$E$5)</f>
        <v>0</v>
      </c>
      <c r="K17" s="17">
        <f>SUMIFS(Registro_Tareas[Tiempo (minutos)],Registro_Tareas[Fecha],$G17,Registro_Tareas[Responsable],$E$6)</f>
        <v>0</v>
      </c>
      <c r="L17" s="17">
        <f>SUMIFS(Registro_Tareas[Tiempo (minutos)],Registro_Tareas[Fecha],$G17,Registro_Tareas[Responsable],$E$7)</f>
        <v>0</v>
      </c>
      <c r="M17" s="17">
        <f>SUMIFS(Registro_Tareas[Tiempo (minutos)],Registro_Tareas[Fecha],$G17,Registro_Tareas[Responsable],$E$8)</f>
        <v>0</v>
      </c>
      <c r="N17" s="17">
        <f>SUMIFS(Registro_Tareas[Tiempo (minutos)],Registro_Tareas[Fecha],$G17,Registro_Tareas[Responsable],$E$9)*COUNTA($E$4:$E$8)</f>
        <v>0</v>
      </c>
      <c r="O17" s="12">
        <f t="shared" si="0"/>
        <v>0</v>
      </c>
    </row>
    <row r="18" spans="7:15" x14ac:dyDescent="0.35">
      <c r="G18" s="7">
        <f t="shared" si="2"/>
        <v>45595</v>
      </c>
      <c r="H18" s="22">
        <v>3</v>
      </c>
      <c r="I18" s="18">
        <f>SUMIFS(Registro_Tareas[Tiempo (minutos)],Registro_Tareas[Fecha],$G18,Registro_Tareas[Responsable],$E$4)</f>
        <v>0</v>
      </c>
      <c r="J18" s="18">
        <f>SUMIFS(Registro_Tareas[Tiempo (minutos)],Registro_Tareas[Fecha],$G18,Registro_Tareas[Responsable],$E$5)</f>
        <v>0</v>
      </c>
      <c r="K18" s="18">
        <f>SUMIFS(Registro_Tareas[Tiempo (minutos)],Registro_Tareas[Fecha],$G18,Registro_Tareas[Responsable],$E$6)</f>
        <v>0</v>
      </c>
      <c r="L18" s="18">
        <f>SUMIFS(Registro_Tareas[Tiempo (minutos)],Registro_Tareas[Fecha],$G18,Registro_Tareas[Responsable],$E$7)</f>
        <v>0</v>
      </c>
      <c r="M18" s="18">
        <f>SUMIFS(Registro_Tareas[Tiempo (minutos)],Registro_Tareas[Fecha],$G18,Registro_Tareas[Responsable],$E$8)</f>
        <v>0</v>
      </c>
      <c r="N18" s="18">
        <f>SUMIFS(Registro_Tareas[Tiempo (minutos)],Registro_Tareas[Fecha],$G18,Registro_Tareas[Responsable],$E$9)*COUNTA($E$4:$E$8)</f>
        <v>0</v>
      </c>
      <c r="O18" s="9">
        <f t="shared" si="0"/>
        <v>0</v>
      </c>
    </row>
    <row r="19" spans="7:15" x14ac:dyDescent="0.35">
      <c r="G19" s="10">
        <f t="shared" si="2"/>
        <v>45596</v>
      </c>
      <c r="H19" s="23">
        <v>3</v>
      </c>
      <c r="I19" s="17">
        <f>SUMIFS(Registro_Tareas[Tiempo (minutos)],Registro_Tareas[Fecha],$G19,Registro_Tareas[Responsable],$E$4)</f>
        <v>0</v>
      </c>
      <c r="J19" s="17">
        <f>SUMIFS(Registro_Tareas[Tiempo (minutos)],Registro_Tareas[Fecha],$G19,Registro_Tareas[Responsable],$E$5)</f>
        <v>0</v>
      </c>
      <c r="K19" s="17">
        <f>SUMIFS(Registro_Tareas[Tiempo (minutos)],Registro_Tareas[Fecha],$G19,Registro_Tareas[Responsable],$E$6)</f>
        <v>0</v>
      </c>
      <c r="L19" s="17">
        <f>SUMIFS(Registro_Tareas[Tiempo (minutos)],Registro_Tareas[Fecha],$G19,Registro_Tareas[Responsable],$E$7)</f>
        <v>0</v>
      </c>
      <c r="M19" s="17">
        <f>SUMIFS(Registro_Tareas[Tiempo (minutos)],Registro_Tareas[Fecha],$G19,Registro_Tareas[Responsable],$E$8)</f>
        <v>0</v>
      </c>
      <c r="N19" s="17">
        <f>SUMIFS(Registro_Tareas[Tiempo (minutos)],Registro_Tareas[Fecha],$G19,Registro_Tareas[Responsable],$E$9)*COUNTA($E$4:$E$8)</f>
        <v>1350</v>
      </c>
      <c r="O19" s="12">
        <f t="shared" si="0"/>
        <v>1350</v>
      </c>
    </row>
    <row r="20" spans="7:15" x14ac:dyDescent="0.35">
      <c r="G20" s="7">
        <f t="shared" si="2"/>
        <v>45597</v>
      </c>
      <c r="H20" s="22">
        <v>3</v>
      </c>
      <c r="I20" s="18">
        <f>SUMIFS(Registro_Tareas[Tiempo (minutos)],Registro_Tareas[Fecha],$G20,Registro_Tareas[Responsable],$E$4)</f>
        <v>0</v>
      </c>
      <c r="J20" s="18">
        <f>SUMIFS(Registro_Tareas[Tiempo (minutos)],Registro_Tareas[Fecha],$G20,Registro_Tareas[Responsable],$E$5)</f>
        <v>0</v>
      </c>
      <c r="K20" s="18">
        <f>SUMIFS(Registro_Tareas[Tiempo (minutos)],Registro_Tareas[Fecha],$G20,Registro_Tareas[Responsable],$E$6)</f>
        <v>0</v>
      </c>
      <c r="L20" s="18">
        <f>SUMIFS(Registro_Tareas[Tiempo (minutos)],Registro_Tareas[Fecha],$G20,Registro_Tareas[Responsable],$E$7)</f>
        <v>0</v>
      </c>
      <c r="M20" s="18">
        <f>SUMIFS(Registro_Tareas[Tiempo (minutos)],Registro_Tareas[Fecha],$G20,Registro_Tareas[Responsable],$E$8)</f>
        <v>0</v>
      </c>
      <c r="N20" s="18">
        <f>SUMIFS(Registro_Tareas[Tiempo (minutos)],Registro_Tareas[Fecha],$G20,Registro_Tareas[Responsable],$E$9)*COUNTA($E$4:$E$8)</f>
        <v>0</v>
      </c>
      <c r="O20" s="9">
        <f t="shared" si="0"/>
        <v>0</v>
      </c>
    </row>
    <row r="21" spans="7:15" x14ac:dyDescent="0.35">
      <c r="G21" s="10">
        <f t="shared" si="2"/>
        <v>45598</v>
      </c>
      <c r="H21" s="23">
        <v>3</v>
      </c>
      <c r="I21" s="17">
        <f>SUMIFS(Registro_Tareas[Tiempo (minutos)],Registro_Tareas[Fecha],$G21,Registro_Tareas[Responsable],$E$4)</f>
        <v>0</v>
      </c>
      <c r="J21" s="17">
        <f>SUMIFS(Registro_Tareas[Tiempo (minutos)],Registro_Tareas[Fecha],$G21,Registro_Tareas[Responsable],$E$5)</f>
        <v>0</v>
      </c>
      <c r="K21" s="17">
        <f>SUMIFS(Registro_Tareas[Tiempo (minutos)],Registro_Tareas[Fecha],$G21,Registro_Tareas[Responsable],$E$6)</f>
        <v>0</v>
      </c>
      <c r="L21" s="17">
        <f>SUMIFS(Registro_Tareas[Tiempo (minutos)],Registro_Tareas[Fecha],$G21,Registro_Tareas[Responsable],$E$7)</f>
        <v>0</v>
      </c>
      <c r="M21" s="17">
        <f>SUMIFS(Registro_Tareas[Tiempo (minutos)],Registro_Tareas[Fecha],$G21,Registro_Tareas[Responsable],$E$8)</f>
        <v>0</v>
      </c>
      <c r="N21" s="17">
        <f>SUMIFS(Registro_Tareas[Tiempo (minutos)],Registro_Tareas[Fecha],$G21,Registro_Tareas[Responsable],$E$9)*COUNTA($E$4:$E$8)</f>
        <v>0</v>
      </c>
      <c r="O21" s="12">
        <f t="shared" si="0"/>
        <v>0</v>
      </c>
    </row>
    <row r="22" spans="7:15" x14ac:dyDescent="0.35">
      <c r="G22" s="7">
        <f t="shared" si="2"/>
        <v>45599</v>
      </c>
      <c r="H22" s="22">
        <v>3</v>
      </c>
      <c r="I22" s="18">
        <f>SUMIFS(Registro_Tareas[Tiempo (minutos)],Registro_Tareas[Fecha],$G22,Registro_Tareas[Responsable],$E$4)</f>
        <v>0</v>
      </c>
      <c r="J22" s="18">
        <f>SUMIFS(Registro_Tareas[Tiempo (minutos)],Registro_Tareas[Fecha],$G22,Registro_Tareas[Responsable],$E$5)</f>
        <v>0</v>
      </c>
      <c r="K22" s="18">
        <f>SUMIFS(Registro_Tareas[Tiempo (minutos)],Registro_Tareas[Fecha],$G22,Registro_Tareas[Responsable],$E$6)</f>
        <v>0</v>
      </c>
      <c r="L22" s="18">
        <f>SUMIFS(Registro_Tareas[Tiempo (minutos)],Registro_Tareas[Fecha],$G22,Registro_Tareas[Responsable],$E$7)</f>
        <v>0</v>
      </c>
      <c r="M22" s="18">
        <f>SUMIFS(Registro_Tareas[Tiempo (minutos)],Registro_Tareas[Fecha],$G22,Registro_Tareas[Responsable],$E$8)</f>
        <v>0</v>
      </c>
      <c r="N22" s="18">
        <f>SUMIFS(Registro_Tareas[Tiempo (minutos)],Registro_Tareas[Fecha],$G22,Registro_Tareas[Responsable],$E$9)*COUNTA($E$4:$E$8)</f>
        <v>0</v>
      </c>
      <c r="O22" s="9">
        <f t="shared" si="0"/>
        <v>0</v>
      </c>
    </row>
    <row r="23" spans="7:15" x14ac:dyDescent="0.35">
      <c r="G23" s="10">
        <f t="shared" si="2"/>
        <v>45600</v>
      </c>
      <c r="H23" s="23">
        <v>4</v>
      </c>
      <c r="I23" s="17">
        <f>SUMIFS(Registro_Tareas[Tiempo (minutos)],Registro_Tareas[Fecha],$G23,Registro_Tareas[Responsable],$E$4)</f>
        <v>0</v>
      </c>
      <c r="J23" s="17">
        <f>SUMIFS(Registro_Tareas[Tiempo (minutos)],Registro_Tareas[Fecha],$G23,Registro_Tareas[Responsable],$E$5)</f>
        <v>0</v>
      </c>
      <c r="K23" s="17">
        <f>SUMIFS(Registro_Tareas[Tiempo (minutos)],Registro_Tareas[Fecha],$G23,Registro_Tareas[Responsable],$E$6)</f>
        <v>0</v>
      </c>
      <c r="L23" s="17">
        <f>SUMIFS(Registro_Tareas[Tiempo (minutos)],Registro_Tareas[Fecha],$G23,Registro_Tareas[Responsable],$E$7)</f>
        <v>0</v>
      </c>
      <c r="M23" s="17">
        <f>SUMIFS(Registro_Tareas[Tiempo (minutos)],Registro_Tareas[Fecha],$G23,Registro_Tareas[Responsable],$E$8)</f>
        <v>0</v>
      </c>
      <c r="N23" s="17">
        <f>SUMIFS(Registro_Tareas[Tiempo (minutos)],Registro_Tareas[Fecha],$G23,Registro_Tareas[Responsable],$E$9)*COUNTA($E$4:$E$8)</f>
        <v>0</v>
      </c>
      <c r="O23" s="12">
        <f t="shared" si="0"/>
        <v>0</v>
      </c>
    </row>
    <row r="24" spans="7:15" x14ac:dyDescent="0.35">
      <c r="G24" s="7">
        <f t="shared" si="2"/>
        <v>45601</v>
      </c>
      <c r="H24" s="22">
        <v>4</v>
      </c>
      <c r="I24" s="18">
        <f>SUMIFS(Registro_Tareas[Tiempo (minutos)],Registro_Tareas[Fecha],$G24,Registro_Tareas[Responsable],$E$4)</f>
        <v>0</v>
      </c>
      <c r="J24" s="18">
        <f>SUMIFS(Registro_Tareas[Tiempo (minutos)],Registro_Tareas[Fecha],$G24,Registro_Tareas[Responsable],$E$5)</f>
        <v>0</v>
      </c>
      <c r="K24" s="18">
        <f>SUMIFS(Registro_Tareas[Tiempo (minutos)],Registro_Tareas[Fecha],$G24,Registro_Tareas[Responsable],$E$6)</f>
        <v>0</v>
      </c>
      <c r="L24" s="18">
        <f>SUMIFS(Registro_Tareas[Tiempo (minutos)],Registro_Tareas[Fecha],$G24,Registro_Tareas[Responsable],$E$7)</f>
        <v>0</v>
      </c>
      <c r="M24" s="18">
        <f>SUMIFS(Registro_Tareas[Tiempo (minutos)],Registro_Tareas[Fecha],$G24,Registro_Tareas[Responsable],$E$8)</f>
        <v>0</v>
      </c>
      <c r="N24" s="18">
        <f>SUMIFS(Registro_Tareas[Tiempo (minutos)],Registro_Tareas[Fecha],$G24,Registro_Tareas[Responsable],$E$9)*COUNTA($E$4:$E$8)</f>
        <v>0</v>
      </c>
      <c r="O24" s="9">
        <f t="shared" si="0"/>
        <v>0</v>
      </c>
    </row>
    <row r="25" spans="7:15" x14ac:dyDescent="0.35">
      <c r="G25" s="10">
        <f t="shared" si="2"/>
        <v>45602</v>
      </c>
      <c r="H25" s="23">
        <v>4</v>
      </c>
      <c r="I25" s="17">
        <f>SUMIFS(Registro_Tareas[Tiempo (minutos)],Registro_Tareas[Fecha],$G25,Registro_Tareas[Responsable],$E$4)</f>
        <v>0</v>
      </c>
      <c r="J25" s="17">
        <f>SUMIFS(Registro_Tareas[Tiempo (minutos)],Registro_Tareas[Fecha],$G25,Registro_Tareas[Responsable],$E$5)</f>
        <v>0</v>
      </c>
      <c r="K25" s="17">
        <f>SUMIFS(Registro_Tareas[Tiempo (minutos)],Registro_Tareas[Fecha],$G25,Registro_Tareas[Responsable],$E$6)</f>
        <v>0</v>
      </c>
      <c r="L25" s="17">
        <f>SUMIFS(Registro_Tareas[Tiempo (minutos)],Registro_Tareas[Fecha],$G25,Registro_Tareas[Responsable],$E$7)</f>
        <v>0</v>
      </c>
      <c r="M25" s="17">
        <f>SUMIFS(Registro_Tareas[Tiempo (minutos)],Registro_Tareas[Fecha],$G25,Registro_Tareas[Responsable],$E$8)</f>
        <v>0</v>
      </c>
      <c r="N25" s="17">
        <f>SUMIFS(Registro_Tareas[Tiempo (minutos)],Registro_Tareas[Fecha],$G25,Registro_Tareas[Responsable],$E$9)*COUNTA($E$4:$E$8)</f>
        <v>0</v>
      </c>
      <c r="O25" s="12">
        <f t="shared" si="0"/>
        <v>0</v>
      </c>
    </row>
    <row r="26" spans="7:15" x14ac:dyDescent="0.35">
      <c r="G26" s="7">
        <f t="shared" si="2"/>
        <v>45603</v>
      </c>
      <c r="H26" s="22">
        <v>4</v>
      </c>
      <c r="I26" s="18">
        <f>SUMIFS(Registro_Tareas[Tiempo (minutos)],Registro_Tareas[Fecha],$G26,Registro_Tareas[Responsable],$E$4)</f>
        <v>0</v>
      </c>
      <c r="J26" s="18">
        <f>SUMIFS(Registro_Tareas[Tiempo (minutos)],Registro_Tareas[Fecha],$G26,Registro_Tareas[Responsable],$E$5)</f>
        <v>0</v>
      </c>
      <c r="K26" s="18">
        <f>SUMIFS(Registro_Tareas[Tiempo (minutos)],Registro_Tareas[Fecha],$G26,Registro_Tareas[Responsable],$E$6)</f>
        <v>0</v>
      </c>
      <c r="L26" s="18">
        <f>SUMIFS(Registro_Tareas[Tiempo (minutos)],Registro_Tareas[Fecha],$G26,Registro_Tareas[Responsable],$E$7)</f>
        <v>0</v>
      </c>
      <c r="M26" s="18">
        <f>SUMIFS(Registro_Tareas[Tiempo (minutos)],Registro_Tareas[Fecha],$G26,Registro_Tareas[Responsable],$E$8)</f>
        <v>0</v>
      </c>
      <c r="N26" s="18">
        <f>SUMIFS(Registro_Tareas[Tiempo (minutos)],Registro_Tareas[Fecha],$G26,Registro_Tareas[Responsable],$E$9)*COUNTA($E$4:$E$8)</f>
        <v>1400</v>
      </c>
      <c r="O26" s="9">
        <f t="shared" si="0"/>
        <v>1400</v>
      </c>
    </row>
    <row r="27" spans="7:15" x14ac:dyDescent="0.35">
      <c r="G27" s="10">
        <f t="shared" si="2"/>
        <v>45604</v>
      </c>
      <c r="H27" s="23">
        <v>4</v>
      </c>
      <c r="I27" s="17">
        <f>SUMIFS(Registro_Tareas[Tiempo (minutos)],Registro_Tareas[Fecha],$G27,Registro_Tareas[Responsable],$E$4)</f>
        <v>72</v>
      </c>
      <c r="J27" s="17">
        <f>SUMIFS(Registro_Tareas[Tiempo (minutos)],Registro_Tareas[Fecha],$G27,Registro_Tareas[Responsable],$E$5)</f>
        <v>72</v>
      </c>
      <c r="K27" s="17">
        <f>SUMIFS(Registro_Tareas[Tiempo (minutos)],Registro_Tareas[Fecha],$G27,Registro_Tareas[Responsable],$E$6)</f>
        <v>72</v>
      </c>
      <c r="L27" s="17">
        <f>SUMIFS(Registro_Tareas[Tiempo (minutos)],Registro_Tareas[Fecha],$G27,Registro_Tareas[Responsable],$E$7)</f>
        <v>72</v>
      </c>
      <c r="M27" s="17">
        <f>SUMIFS(Registro_Tareas[Tiempo (minutos)],Registro_Tareas[Fecha],$G27,Registro_Tareas[Responsable],$E$8)</f>
        <v>72</v>
      </c>
      <c r="N27" s="17">
        <f>SUMIFS(Registro_Tareas[Tiempo (minutos)],Registro_Tareas[Fecha],$G27,Registro_Tareas[Responsable],$E$9)*COUNTA($E$4:$E$8)</f>
        <v>150</v>
      </c>
      <c r="O27" s="12">
        <f t="shared" si="0"/>
        <v>510</v>
      </c>
    </row>
    <row r="28" spans="7:15" x14ac:dyDescent="0.35">
      <c r="G28" s="7">
        <f t="shared" si="2"/>
        <v>45605</v>
      </c>
      <c r="H28" s="22">
        <v>4</v>
      </c>
      <c r="I28" s="18">
        <f>SUMIFS(Registro_Tareas[Tiempo (minutos)],Registro_Tareas[Fecha],$G28,Registro_Tareas[Responsable],$E$4)</f>
        <v>0</v>
      </c>
      <c r="J28" s="18">
        <f>SUMIFS(Registro_Tareas[Tiempo (minutos)],Registro_Tareas[Fecha],$G28,Registro_Tareas[Responsable],$E$5)</f>
        <v>0</v>
      </c>
      <c r="K28" s="18">
        <f>SUMIFS(Registro_Tareas[Tiempo (minutos)],Registro_Tareas[Fecha],$G28,Registro_Tareas[Responsable],$E$6)</f>
        <v>0</v>
      </c>
      <c r="L28" s="18">
        <f>SUMIFS(Registro_Tareas[Tiempo (minutos)],Registro_Tareas[Fecha],$G28,Registro_Tareas[Responsable],$E$7)</f>
        <v>0</v>
      </c>
      <c r="M28" s="18">
        <f>SUMIFS(Registro_Tareas[Tiempo (minutos)],Registro_Tareas[Fecha],$G28,Registro_Tareas[Responsable],$E$8)</f>
        <v>0</v>
      </c>
      <c r="N28" s="18">
        <f>SUMIFS(Registro_Tareas[Tiempo (minutos)],Registro_Tareas[Fecha],$G28,Registro_Tareas[Responsable],$E$9)*COUNTA($E$4:$E$8)</f>
        <v>0</v>
      </c>
      <c r="O28" s="9">
        <f t="shared" ref="O28:O33" si="4">SUM(I28:N28)</f>
        <v>0</v>
      </c>
    </row>
    <row r="29" spans="7:15" x14ac:dyDescent="0.35">
      <c r="G29" s="10">
        <f t="shared" si="2"/>
        <v>45606</v>
      </c>
      <c r="H29" s="23">
        <v>4</v>
      </c>
      <c r="I29" s="17">
        <f>SUMIFS(Registro_Tareas[Tiempo (minutos)],Registro_Tareas[Fecha],$G29,Registro_Tareas[Responsable],$E$4)</f>
        <v>0</v>
      </c>
      <c r="J29" s="17">
        <f>SUMIFS(Registro_Tareas[Tiempo (minutos)],Registro_Tareas[Fecha],$G29,Registro_Tareas[Responsable],$E$5)</f>
        <v>0</v>
      </c>
      <c r="K29" s="17">
        <f>SUMIFS(Registro_Tareas[Tiempo (minutos)],Registro_Tareas[Fecha],$G29,Registro_Tareas[Responsable],$E$6)</f>
        <v>0</v>
      </c>
      <c r="L29" s="17">
        <f>SUMIFS(Registro_Tareas[Tiempo (minutos)],Registro_Tareas[Fecha],$G29,Registro_Tareas[Responsable],$E$7)</f>
        <v>0</v>
      </c>
      <c r="M29" s="17">
        <f>SUMIFS(Registro_Tareas[Tiempo (minutos)],Registro_Tareas[Fecha],$G29,Registro_Tareas[Responsable],$E$8)</f>
        <v>0</v>
      </c>
      <c r="N29" s="17">
        <f>SUMIFS(Registro_Tareas[Tiempo (minutos)],Registro_Tareas[Fecha],$G29,Registro_Tareas[Responsable],$E$9)*COUNTA($E$4:$E$8)</f>
        <v>0</v>
      </c>
      <c r="O29" s="12">
        <f t="shared" si="4"/>
        <v>0</v>
      </c>
    </row>
    <row r="30" spans="7:15" x14ac:dyDescent="0.35">
      <c r="G30" s="7">
        <f t="shared" si="2"/>
        <v>45607</v>
      </c>
      <c r="H30" s="22">
        <v>5</v>
      </c>
      <c r="I30" s="18">
        <f>SUMIFS(Registro_Tareas[Tiempo (minutos)],Registro_Tareas[Fecha],$G30,Registro_Tareas[Responsable],$E$4)</f>
        <v>0</v>
      </c>
      <c r="J30" s="18">
        <f>SUMIFS(Registro_Tareas[Tiempo (minutos)],Registro_Tareas[Fecha],$G30,Registro_Tareas[Responsable],$E$5)</f>
        <v>0</v>
      </c>
      <c r="K30" s="18">
        <f>SUMIFS(Registro_Tareas[Tiempo (minutos)],Registro_Tareas[Fecha],$G30,Registro_Tareas[Responsable],$E$6)</f>
        <v>0</v>
      </c>
      <c r="L30" s="18">
        <f>SUMIFS(Registro_Tareas[Tiempo (minutos)],Registro_Tareas[Fecha],$G30,Registro_Tareas[Responsable],$E$7)</f>
        <v>0</v>
      </c>
      <c r="M30" s="18">
        <f>SUMIFS(Registro_Tareas[Tiempo (minutos)],Registro_Tareas[Fecha],$G30,Registro_Tareas[Responsable],$E$8)</f>
        <v>30</v>
      </c>
      <c r="N30" s="18">
        <f>SUMIFS(Registro_Tareas[Tiempo (minutos)],Registro_Tareas[Fecha],$G30,Registro_Tareas[Responsable],$E$9)*COUNTA($E$4:$E$8)</f>
        <v>450</v>
      </c>
      <c r="O30" s="9">
        <f t="shared" si="4"/>
        <v>480</v>
      </c>
    </row>
    <row r="31" spans="7:15" x14ac:dyDescent="0.35">
      <c r="G31" s="10">
        <f t="shared" si="2"/>
        <v>45608</v>
      </c>
      <c r="H31" s="23">
        <v>5</v>
      </c>
      <c r="I31" s="17">
        <f>SUMIFS(Registro_Tareas[Tiempo (minutos)],Registro_Tareas[Fecha],$G31,Registro_Tareas[Responsable],$E$4)</f>
        <v>0</v>
      </c>
      <c r="J31" s="17">
        <f>SUMIFS(Registro_Tareas[Tiempo (minutos)],Registro_Tareas[Fecha],$G31,Registro_Tareas[Responsable],$E$5)</f>
        <v>0</v>
      </c>
      <c r="K31" s="17">
        <f>SUMIFS(Registro_Tareas[Tiempo (minutos)],Registro_Tareas[Fecha],$G31,Registro_Tareas[Responsable],$E$6)</f>
        <v>0</v>
      </c>
      <c r="L31" s="17">
        <f>SUMIFS(Registro_Tareas[Tiempo (minutos)],Registro_Tareas[Fecha],$G31,Registro_Tareas[Responsable],$E$7)</f>
        <v>0</v>
      </c>
      <c r="M31" s="17">
        <f>SUMIFS(Registro_Tareas[Tiempo (minutos)],Registro_Tareas[Fecha],$G31,Registro_Tareas[Responsable],$E$8)</f>
        <v>0</v>
      </c>
      <c r="N31" s="17">
        <f>SUMIFS(Registro_Tareas[Tiempo (minutos)],Registro_Tareas[Fecha],$G31,Registro_Tareas[Responsable],$E$9)*COUNTA($E$4:$E$8)</f>
        <v>0</v>
      </c>
      <c r="O31" s="12">
        <f t="shared" si="4"/>
        <v>0</v>
      </c>
    </row>
    <row r="32" spans="7:15" x14ac:dyDescent="0.35">
      <c r="G32" s="7">
        <f t="shared" si="2"/>
        <v>45609</v>
      </c>
      <c r="H32" s="22">
        <v>5</v>
      </c>
      <c r="I32" s="18">
        <f>SUMIFS(Registro_Tareas[Tiempo (minutos)],Registro_Tareas[Fecha],$G32,Registro_Tareas[Responsable],$E$4)</f>
        <v>25</v>
      </c>
      <c r="J32" s="18">
        <f>SUMIFS(Registro_Tareas[Tiempo (minutos)],Registro_Tareas[Fecha],$G32,Registro_Tareas[Responsable],$E$5)</f>
        <v>30</v>
      </c>
      <c r="K32" s="18">
        <f>SUMIFS(Registro_Tareas[Tiempo (minutos)],Registro_Tareas[Fecha],$G32,Registro_Tareas[Responsable],$E$6)</f>
        <v>20</v>
      </c>
      <c r="L32" s="18">
        <f>SUMIFS(Registro_Tareas[Tiempo (minutos)],Registro_Tareas[Fecha],$G32,Registro_Tareas[Responsable],$E$7)</f>
        <v>35</v>
      </c>
      <c r="M32" s="18">
        <f>SUMIFS(Registro_Tareas[Tiempo (minutos)],Registro_Tareas[Fecha],$G32,Registro_Tareas[Responsable],$E$8)</f>
        <v>15</v>
      </c>
      <c r="N32" s="18">
        <f>SUMIFS(Registro_Tareas[Tiempo (minutos)],Registro_Tareas[Fecha],$G32,Registro_Tareas[Responsable],$E$9)*COUNTA($E$4:$E$8)</f>
        <v>0</v>
      </c>
      <c r="O32" s="9">
        <f t="shared" si="4"/>
        <v>125</v>
      </c>
    </row>
    <row r="33" spans="7:15" x14ac:dyDescent="0.35">
      <c r="G33" s="10">
        <f t="shared" si="2"/>
        <v>45610</v>
      </c>
      <c r="H33" s="23">
        <v>5</v>
      </c>
      <c r="I33" s="17">
        <f>SUMIFS(Registro_Tareas[Tiempo (minutos)],Registro_Tareas[Fecha],$G33,Registro_Tareas[Responsable],$E$4)</f>
        <v>0</v>
      </c>
      <c r="J33" s="17">
        <f>SUMIFS(Registro_Tareas[Tiempo (minutos)],Registro_Tareas[Fecha],$G33,Registro_Tareas[Responsable],$E$5)</f>
        <v>0</v>
      </c>
      <c r="K33" s="17">
        <f>SUMIFS(Registro_Tareas[Tiempo (minutos)],Registro_Tareas[Fecha],$G33,Registro_Tareas[Responsable],$E$6)</f>
        <v>0</v>
      </c>
      <c r="L33" s="17">
        <f>SUMIFS(Registro_Tareas[Tiempo (minutos)],Registro_Tareas[Fecha],$G33,Registro_Tareas[Responsable],$E$7)</f>
        <v>0</v>
      </c>
      <c r="M33" s="17">
        <f>SUMIFS(Registro_Tareas[Tiempo (minutos)],Registro_Tareas[Fecha],$G33,Registro_Tareas[Responsable],$E$8)</f>
        <v>0</v>
      </c>
      <c r="N33" s="17">
        <f>SUMIFS(Registro_Tareas[Tiempo (minutos)],Registro_Tareas[Fecha],$G33,Registro_Tareas[Responsable],$E$9)*COUNTA($E$4:$E$8)</f>
        <v>0</v>
      </c>
      <c r="O33" s="12">
        <f t="shared" si="4"/>
        <v>0</v>
      </c>
    </row>
    <row r="34" spans="7:15" x14ac:dyDescent="0.35">
      <c r="G34" s="7">
        <f>G33+1</f>
        <v>45611</v>
      </c>
      <c r="H34" s="22">
        <v>5</v>
      </c>
      <c r="I34" s="18">
        <f>SUMIFS(Registro_Tareas[Tiempo (minutos)],Registro_Tareas[Fecha],$G34,Registro_Tareas[Responsable],$E$4)</f>
        <v>20</v>
      </c>
      <c r="J34" s="18">
        <f>SUMIFS(Registro_Tareas[Tiempo (minutos)],Registro_Tareas[Fecha],$G34,Registro_Tareas[Responsable],$E$5)</f>
        <v>20</v>
      </c>
      <c r="K34" s="18">
        <f>SUMIFS(Registro_Tareas[Tiempo (minutos)],Registro_Tareas[Fecha],$G34,Registro_Tareas[Responsable],$E$6)</f>
        <v>20</v>
      </c>
      <c r="L34" s="18">
        <f>SUMIFS(Registro_Tareas[Tiempo (minutos)],Registro_Tareas[Fecha],$G34,Registro_Tareas[Responsable],$E$7)</f>
        <v>20</v>
      </c>
      <c r="M34" s="18">
        <f>SUMIFS(Registro_Tareas[Tiempo (minutos)],Registro_Tareas[Fecha],$G34,Registro_Tareas[Responsable],$E$8)</f>
        <v>20</v>
      </c>
      <c r="N34" s="18">
        <f>SUMIFS(Registro_Tareas[Tiempo (minutos)],Registro_Tareas[Fecha],$G34,Registro_Tareas[Responsable],$E$9)*COUNTA($E$4:$E$8)</f>
        <v>225</v>
      </c>
      <c r="O34" s="9">
        <f>SUM(I34:N34)</f>
        <v>325</v>
      </c>
    </row>
    <row r="35" spans="7:15" x14ac:dyDescent="0.35">
      <c r="G35" s="5"/>
      <c r="H35" s="24"/>
      <c r="I35" s="6">
        <f t="shared" ref="I35:O35" si="5">SUM(I4:I34)</f>
        <v>117</v>
      </c>
      <c r="J35" s="6">
        <f t="shared" si="5"/>
        <v>122</v>
      </c>
      <c r="K35" s="6">
        <f t="shared" si="5"/>
        <v>112</v>
      </c>
      <c r="L35" s="6">
        <f t="shared" si="5"/>
        <v>127</v>
      </c>
      <c r="M35" s="6">
        <f t="shared" si="5"/>
        <v>137</v>
      </c>
      <c r="N35" s="6">
        <f t="shared" si="5"/>
        <v>4475</v>
      </c>
      <c r="O35" s="6">
        <f t="shared" si="5"/>
        <v>5090</v>
      </c>
    </row>
    <row r="37" spans="7:15" x14ac:dyDescent="0.35">
      <c r="H37" s="25" t="s">
        <v>100</v>
      </c>
      <c r="I37" s="31" t="s">
        <v>101</v>
      </c>
      <c r="J37" s="31" t="s">
        <v>102</v>
      </c>
      <c r="K37" s="31" t="s">
        <v>103</v>
      </c>
      <c r="L37" s="31" t="s">
        <v>104</v>
      </c>
      <c r="M37" s="31" t="s">
        <v>105</v>
      </c>
      <c r="N37" s="31" t="s">
        <v>91</v>
      </c>
      <c r="O37" s="32" t="s">
        <v>106</v>
      </c>
    </row>
    <row r="38" spans="7:15" x14ac:dyDescent="0.35">
      <c r="H38" s="22">
        <v>1</v>
      </c>
      <c r="I38" s="26">
        <f>SUMIF(Horas_miembro[Semana],$H38,Horas_miembro[Miembro '#1])/60</f>
        <v>0</v>
      </c>
      <c r="J38" s="26">
        <f>SUMIF(Horas_miembro[Semana],$H38,Horas_miembro[Miembro '#2])/60</f>
        <v>0</v>
      </c>
      <c r="K38" s="26">
        <f>SUMIF(Horas_miembro[Semana],$H38,Horas_miembro[Miembro '#3])/60</f>
        <v>0</v>
      </c>
      <c r="L38" s="26">
        <f>SUMIF(Horas_miembro[Semana],$H38,Horas_miembro[Miembro '#4])/60</f>
        <v>0</v>
      </c>
      <c r="M38" s="26">
        <f>SUMIF(Horas_miembro[Semana],$H38,Horas_miembro[Miembro '#5])/60</f>
        <v>0</v>
      </c>
      <c r="N38" s="26">
        <f>SUMIF(Horas_miembro[Semana],$H38,Horas_miembro[Todos])/60</f>
        <v>1.25</v>
      </c>
      <c r="O38" s="35">
        <f>SUM(I38:N38)</f>
        <v>1.25</v>
      </c>
    </row>
    <row r="39" spans="7:15" x14ac:dyDescent="0.35">
      <c r="H39" s="23">
        <v>2</v>
      </c>
      <c r="I39" s="27">
        <f>SUMIF(Horas_miembro[Semana],$H39,Horas_miembro[Miembro '#1])/60</f>
        <v>0</v>
      </c>
      <c r="J39" s="27">
        <f>SUMIF(Horas_miembro[Semana],$H39,Horas_miembro[Miembro '#2])/60</f>
        <v>0</v>
      </c>
      <c r="K39" s="27">
        <f>SUMIF(Horas_miembro[Semana],$H39,Horas_miembro[Miembro '#3])/60</f>
        <v>0</v>
      </c>
      <c r="L39" s="27">
        <f>SUMIF(Horas_miembro[Semana],$H39,Horas_miembro[Miembro '#4])/60</f>
        <v>0</v>
      </c>
      <c r="M39" s="27">
        <f>SUMIF(Horas_miembro[Semana],$H39,Horas_miembro[Miembro '#5])/60</f>
        <v>0</v>
      </c>
      <c r="N39" s="27">
        <f>SUMIF(Horas_miembro[Semana],$H39,Horas_miembro[Todos])/60</f>
        <v>13.75</v>
      </c>
      <c r="O39" s="36">
        <f t="shared" ref="O39:O41" si="6">SUM(I39:N39)</f>
        <v>13.75</v>
      </c>
    </row>
    <row r="40" spans="7:15" x14ac:dyDescent="0.35">
      <c r="H40" s="22">
        <v>3</v>
      </c>
      <c r="I40" s="26">
        <f>SUMIF(Horas_miembro[Semana],$H40,Horas_miembro[Miembro '#1])/60</f>
        <v>0</v>
      </c>
      <c r="J40" s="26">
        <f>SUMIF(Horas_miembro[Semana],$H40,Horas_miembro[Miembro '#2])/60</f>
        <v>0</v>
      </c>
      <c r="K40" s="26">
        <f>SUMIF(Horas_miembro[Semana],$H40,Horas_miembro[Miembro '#3])/60</f>
        <v>0</v>
      </c>
      <c r="L40" s="26">
        <f>SUMIF(Horas_miembro[Semana],$H40,Horas_miembro[Miembro '#4])/60</f>
        <v>0</v>
      </c>
      <c r="M40" s="26">
        <f>SUMIF(Horas_miembro[Semana],$H40,Horas_miembro[Miembro '#5])/60</f>
        <v>0</v>
      </c>
      <c r="N40" s="26">
        <f>SUMIF(Horas_miembro[Semana],$H40,Horas_miembro[Todos])/60</f>
        <v>22.5</v>
      </c>
      <c r="O40" s="35">
        <f t="shared" si="6"/>
        <v>22.5</v>
      </c>
    </row>
    <row r="41" spans="7:15" x14ac:dyDescent="0.35">
      <c r="H41" s="23">
        <v>4</v>
      </c>
      <c r="I41" s="27">
        <f>SUMIF(Horas_miembro[Semana],$H41,Horas_miembro[Miembro '#1])/60</f>
        <v>1.2</v>
      </c>
      <c r="J41" s="27">
        <f>SUMIF(Horas_miembro[Semana],$H41,Horas_miembro[Miembro '#2])/60</f>
        <v>1.2</v>
      </c>
      <c r="K41" s="27">
        <f>SUMIF(Horas_miembro[Semana],$H41,Horas_miembro[Miembro '#3])/60</f>
        <v>1.2</v>
      </c>
      <c r="L41" s="27">
        <f>SUMIF(Horas_miembro[Semana],$H41,Horas_miembro[Miembro '#4])/60</f>
        <v>1.2</v>
      </c>
      <c r="M41" s="27">
        <f>SUMIF(Horas_miembro[Semana],$H41,Horas_miembro[Miembro '#5])/60</f>
        <v>1.2</v>
      </c>
      <c r="N41" s="27">
        <f>SUMIF(Horas_miembro[Semana],$H41,Horas_miembro[Todos])/60</f>
        <v>25.833333333333332</v>
      </c>
      <c r="O41" s="36">
        <f t="shared" si="6"/>
        <v>31.833333333333332</v>
      </c>
    </row>
    <row r="42" spans="7:15" ht="15" thickBot="1" x14ac:dyDescent="0.4">
      <c r="H42" s="23">
        <v>5</v>
      </c>
      <c r="I42" s="27">
        <f>SUMIF(Horas_miembro[Semana],$H42,Horas_miembro[Miembro '#1])/60</f>
        <v>0.75</v>
      </c>
      <c r="J42" s="27">
        <f>SUMIF(Horas_miembro[Semana],$H42,Horas_miembro[Miembro '#2])/60</f>
        <v>0.83333333333333337</v>
      </c>
      <c r="K42" s="27">
        <f>SUMIF(Horas_miembro[Semana],$H42,Horas_miembro[Miembro '#3])/60</f>
        <v>0.66666666666666663</v>
      </c>
      <c r="L42" s="27">
        <f>SUMIF(Horas_miembro[Semana],$H42,Horas_miembro[Miembro '#4])/60</f>
        <v>0.91666666666666663</v>
      </c>
      <c r="M42" s="27">
        <f>SUMIF(Horas_miembro[Semana],$H42,Horas_miembro[Miembro '#5])/60</f>
        <v>1.0833333333333333</v>
      </c>
      <c r="N42" s="27">
        <f>SUMIF(Horas_miembro[Semana],$H42,Horas_miembro[Todos])/60</f>
        <v>11.25</v>
      </c>
      <c r="O42" s="36">
        <f t="shared" ref="O42" si="7">SUM(I42:N42)</f>
        <v>15.5</v>
      </c>
    </row>
    <row r="43" spans="7:15" ht="15" thickTop="1" x14ac:dyDescent="0.35">
      <c r="I43" s="34">
        <f>SUM(I38:I42)</f>
        <v>1.95</v>
      </c>
      <c r="J43" s="34">
        <f t="shared" ref="J43:O43" si="8">SUM(J38:J42)</f>
        <v>2.0333333333333332</v>
      </c>
      <c r="K43" s="34">
        <f t="shared" si="8"/>
        <v>1.8666666666666667</v>
      </c>
      <c r="L43" s="34">
        <f t="shared" si="8"/>
        <v>2.1166666666666667</v>
      </c>
      <c r="M43" s="34">
        <f t="shared" si="8"/>
        <v>2.2833333333333332</v>
      </c>
      <c r="N43" s="34">
        <f t="shared" si="8"/>
        <v>74.583333333333329</v>
      </c>
      <c r="O43" s="34">
        <f t="shared" si="8"/>
        <v>84.833333333333329</v>
      </c>
    </row>
  </sheetData>
  <sheetProtection algorithmName="SHA-512" hashValue="WYx95v1tIZluU7nE5nflYqp9ay/HVPY3jMo/Eue83zb0o2MWRIqX1Dp7k890F6IksxValePrXWFbLqrHcpfq8g==" saltValue="z83lwjKUasCTQ9O8wC85CQ==" spinCount="100000" sheet="1" objects="1" scenarios="1" selectLockedCells="1" selectUnlockedCells="1"/>
  <phoneticPr fontId="3" type="noConversion"/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86815E9DB9DA49B122DC9351A39932" ma:contentTypeVersion="4" ma:contentTypeDescription="Crear nuevo documento." ma:contentTypeScope="" ma:versionID="7c6b7c4fdf97aebff9fcea174d35c0bc">
  <xsd:schema xmlns:xsd="http://www.w3.org/2001/XMLSchema" xmlns:xs="http://www.w3.org/2001/XMLSchema" xmlns:p="http://schemas.microsoft.com/office/2006/metadata/properties" xmlns:ns2="72bf3741-7fe6-494b-8f29-d4387c5aa16d" targetNamespace="http://schemas.microsoft.com/office/2006/metadata/properties" ma:root="true" ma:fieldsID="fc264eee90bfe7930b10c4da72d4e92e" ns2:_="">
    <xsd:import namespace="72bf3741-7fe6-494b-8f29-d4387c5aa16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bf3741-7fe6-494b-8f29-d4387c5aa1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0C0398-192F-479C-BAE7-274751703BD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352868A-8D7A-41D0-9A54-5D7D96CBCF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696C4B-2B72-4D63-ADDF-2D7CA4EF26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bf3741-7fe6-494b-8f29-d4387c5aa1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equipo</vt:lpstr>
      <vt:lpstr>planificación</vt:lpstr>
      <vt:lpstr>trabajo</vt:lpstr>
      <vt:lpstr>retrospectiva</vt:lpstr>
      <vt:lpstr>valores</vt:lpstr>
      <vt:lpstr>Actividad</vt:lpstr>
      <vt:lpstr>Booleano</vt:lpstr>
      <vt:lpstr>Estado</vt:lpstr>
      <vt:lpstr>Tareas</vt:lpstr>
      <vt:lpstr>Tareas_miembro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 ANGEL MARTINEZ PRIETO</dc:creator>
  <cp:keywords/>
  <dc:description/>
  <cp:lastModifiedBy>MIGUEL ANGEL MARTINEZ PRIETO</cp:lastModifiedBy>
  <cp:revision/>
  <dcterms:created xsi:type="dcterms:W3CDTF">2024-09-13T08:46:27Z</dcterms:created>
  <dcterms:modified xsi:type="dcterms:W3CDTF">2025-02-19T23:06:05Z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0x010100AA86815E9DB9DA49B122DC9351A39932</vt:lpwstr>
  </property>
  <property fmtid="{D5CDD505-2E9C-101B-9397-08002B2CF9AE}" pid="3" name="MediaServiceImageTags">
    <vt:lpwstr/>
  </property>
</Properties>
</file>