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D0198E2-B5A9-47F8-8D15-A9723C5CBD8A}" xr6:coauthVersionLast="43" xr6:coauthVersionMax="43" xr10:uidLastSave="{00000000-0000-0000-0000-000000000000}"/>
  <bookViews>
    <workbookView xWindow="-110" yWindow="-110" windowWidth="19420" windowHeight="10420" activeTab="5" xr2:uid="{00000000-000D-0000-FFFF-FFFF00000000}"/>
  </bookViews>
  <sheets>
    <sheet name="SP1_failed" sheetId="1" r:id="rId1"/>
    <sheet name="SP1" sheetId="4" r:id="rId2"/>
    <sheet name="SP2_failed" sheetId="2" r:id="rId3"/>
    <sheet name="SP2_new" sheetId="3" r:id="rId4"/>
    <sheet name="SP3" sheetId="5" r:id="rId5"/>
    <sheet name="Hybrid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6" l="1"/>
  <c r="C38" i="6"/>
  <c r="B8" i="6" l="1"/>
  <c r="B7" i="6"/>
  <c r="D6" i="6"/>
  <c r="C6" i="6"/>
  <c r="B6" i="6"/>
  <c r="D5" i="6"/>
  <c r="C5" i="6"/>
  <c r="C16" i="6" l="1"/>
  <c r="Q15" i="6"/>
  <c r="C15" i="6"/>
  <c r="Q14" i="6"/>
  <c r="S13" i="6"/>
  <c r="R13" i="6"/>
  <c r="Q13" i="6"/>
  <c r="S12" i="6"/>
  <c r="R12" i="6"/>
  <c r="Q12" i="6"/>
  <c r="N8" i="6"/>
  <c r="N7" i="6"/>
  <c r="P6" i="6"/>
  <c r="O6" i="6"/>
  <c r="N6" i="6"/>
  <c r="P5" i="6"/>
  <c r="O5" i="6"/>
  <c r="N5" i="6"/>
  <c r="C16" i="5" l="1"/>
  <c r="C15" i="5"/>
  <c r="C39" i="5"/>
  <c r="C38" i="5"/>
  <c r="C16" i="3" l="1"/>
  <c r="C15" i="3"/>
  <c r="C38" i="3"/>
  <c r="C37" i="3"/>
  <c r="C16" i="4"/>
  <c r="C15" i="4"/>
  <c r="C41" i="4"/>
  <c r="C40" i="4"/>
  <c r="O6" i="3" l="1"/>
  <c r="Q15" i="5" l="1"/>
  <c r="Q14" i="5"/>
  <c r="R12" i="5"/>
  <c r="S12" i="5"/>
  <c r="R13" i="5"/>
  <c r="S13" i="5"/>
  <c r="Q13" i="5"/>
  <c r="Q12" i="5"/>
  <c r="N8" i="5"/>
  <c r="N7" i="5"/>
  <c r="O5" i="5"/>
  <c r="P5" i="5"/>
  <c r="O6" i="5"/>
  <c r="P6" i="5"/>
  <c r="N6" i="5"/>
  <c r="N5" i="5"/>
  <c r="Q16" i="4" l="1"/>
  <c r="Q15" i="4"/>
  <c r="Q14" i="4"/>
  <c r="S13" i="4"/>
  <c r="R13" i="4"/>
  <c r="Q13" i="4"/>
  <c r="S12" i="4"/>
  <c r="R12" i="4"/>
  <c r="Q12" i="4"/>
  <c r="N9" i="4"/>
  <c r="N8" i="4"/>
  <c r="N7" i="4"/>
  <c r="P6" i="4"/>
  <c r="O6" i="4"/>
  <c r="N6" i="4"/>
  <c r="P5" i="4"/>
  <c r="O5" i="4"/>
  <c r="N5" i="4"/>
  <c r="M25" i="2"/>
  <c r="M24" i="2"/>
  <c r="N23" i="2"/>
  <c r="O23" i="2"/>
  <c r="M23" i="2"/>
  <c r="N22" i="2"/>
  <c r="O22" i="2"/>
  <c r="M22" i="2"/>
  <c r="N9" i="1" l="1"/>
  <c r="N8" i="1"/>
  <c r="N7" i="1"/>
  <c r="O6" i="1"/>
  <c r="P6" i="1"/>
  <c r="N6" i="1"/>
  <c r="O5" i="1"/>
  <c r="P5" i="1"/>
  <c r="N5" i="1"/>
  <c r="Q16" i="1" l="1"/>
  <c r="Q14" i="1"/>
  <c r="Q15" i="1"/>
  <c r="R13" i="1"/>
  <c r="S13" i="1"/>
  <c r="Q13" i="1"/>
  <c r="R12" i="1"/>
  <c r="S12" i="1"/>
  <c r="Q12" i="1"/>
  <c r="Q15" i="3" l="1"/>
  <c r="Q14" i="3"/>
  <c r="S13" i="3"/>
  <c r="R13" i="3"/>
  <c r="Q13" i="3"/>
  <c r="S12" i="3"/>
  <c r="R12" i="3"/>
  <c r="Q12" i="3"/>
  <c r="N9" i="3"/>
  <c r="N8" i="3"/>
  <c r="N7" i="3"/>
  <c r="P6" i="3"/>
  <c r="N6" i="3"/>
  <c r="P5" i="3"/>
  <c r="O5" i="3"/>
  <c r="N5" i="3"/>
  <c r="Q15" i="2"/>
  <c r="Q14" i="2"/>
  <c r="S13" i="2"/>
  <c r="R13" i="2"/>
  <c r="Q13" i="2"/>
  <c r="S12" i="2"/>
  <c r="R12" i="2"/>
  <c r="Q12" i="2"/>
  <c r="N9" i="2"/>
  <c r="N8" i="2"/>
  <c r="N7" i="2"/>
  <c r="P6" i="2"/>
  <c r="O6" i="2"/>
  <c r="N6" i="2"/>
  <c r="P5" i="2"/>
  <c r="O5" i="2"/>
  <c r="N5" i="2"/>
</calcChain>
</file>

<file path=xl/sharedStrings.xml><?xml version="1.0" encoding="utf-8"?>
<sst xmlns="http://schemas.openxmlformats.org/spreadsheetml/2006/main" count="421" uniqueCount="56">
  <si>
    <t>Algorithm : SLSQP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</si>
  <si>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</si>
  <si>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</si>
  <si>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</si>
  <si>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</si>
  <si>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</si>
  <si>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</si>
  <si>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</si>
  <si>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</si>
  <si>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</si>
  <si>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</si>
  <si>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</si>
  <si>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</si>
  <si>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</si>
  <si>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</si>
  <si>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</si>
  <si>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</si>
  <si>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s</t>
  </si>
  <si>
    <t>Rated wind speed</t>
  </si>
  <si>
    <t>Iterations</t>
  </si>
  <si>
    <t>Cp</t>
  </si>
  <si>
    <t>Function eval</t>
  </si>
  <si>
    <t>Deflection</t>
  </si>
  <si>
    <t>Gradient eva</t>
  </si>
  <si>
    <t>Max Stress</t>
  </si>
  <si>
    <t>-</t>
  </si>
  <si>
    <t>LCOE</t>
  </si>
  <si>
    <t>Relative LCOE</t>
  </si>
  <si>
    <t>AEP</t>
  </si>
  <si>
    <t>Suport costs</t>
  </si>
  <si>
    <t>Max Ct</t>
  </si>
  <si>
    <t>Farm Eff</t>
  </si>
  <si>
    <t>Blade cost</t>
  </si>
  <si>
    <t>RNA cost</t>
  </si>
  <si>
    <t>Gearbox costs</t>
  </si>
  <si>
    <t>Hub costs</t>
  </si>
  <si>
    <t>Nacelle costs</t>
  </si>
  <si>
    <t>Mainframe cost</t>
  </si>
  <si>
    <t>O&amp;M costs</t>
  </si>
  <si>
    <t>Total investment</t>
  </si>
  <si>
    <t>Decomm costs</t>
  </si>
  <si>
    <t>RNA mass</t>
  </si>
  <si>
    <t>Initial values</t>
  </si>
  <si>
    <t>Blade costs</t>
  </si>
  <si>
    <t>RNA costs</t>
  </si>
  <si>
    <t>Generator cost</t>
  </si>
  <si>
    <t>Electrical cost</t>
  </si>
  <si>
    <t>Transformer cost</t>
  </si>
  <si>
    <t>absolute start</t>
  </si>
  <si>
    <t>Mainframe costs</t>
  </si>
  <si>
    <t>Absolute start</t>
  </si>
  <si>
    <t>Run with no limits on maxdiff</t>
  </si>
  <si>
    <t>Run with maxdiff greater than 5e-6</t>
  </si>
  <si>
    <t>Good starting point</t>
  </si>
  <si>
    <t>Efficiency</t>
  </si>
  <si>
    <t>Support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</si>
</sst>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6" xfId="0" applyFill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11" fontId="0" fillId="0" borderId="1" xfId="0" applyNumberFormat="1" applyBorder="1"/>
    <xf numFmtId="0" fontId="0" fillId="0" borderId="13" xfId="0" applyBorder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_thesis/WINDOW_openMDAO-RNA_new/example/Optimization/New_simulations/GA/Dynamic/Final_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O5">
            <v>0.92419354817275756</v>
          </cell>
          <cell r="P5">
            <v>0.76451613056636403</v>
          </cell>
        </row>
        <row r="6">
          <cell r="N6">
            <v>1.3</v>
          </cell>
          <cell r="O6">
            <v>0.93225806444444437</v>
          </cell>
          <cell r="P6">
            <v>1.0870967744</v>
          </cell>
        </row>
        <row r="7">
          <cell r="N7">
            <v>0.33641290000000001</v>
          </cell>
        </row>
        <row r="8">
          <cell r="N8">
            <v>1.0246774199999999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opLeftCell="A3" workbookViewId="0">
      <selection activeCell="C23" sqref="C23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9" x14ac:dyDescent="0.35">
      <c r="A3" s="1"/>
      <c r="B3" s="47" t="s">
        <v>2</v>
      </c>
      <c r="C3" s="48"/>
      <c r="D3" s="49"/>
      <c r="E3" s="1"/>
      <c r="F3" s="47" t="s">
        <v>3</v>
      </c>
      <c r="G3" s="48"/>
      <c r="H3" s="49"/>
      <c r="I3" s="1"/>
      <c r="J3" s="47" t="s">
        <v>4</v>
      </c>
      <c r="K3" s="48"/>
      <c r="L3" s="49"/>
      <c r="M3" s="1"/>
      <c r="N3" s="47" t="s">
        <v>5</v>
      </c>
      <c r="O3" s="48"/>
      <c r="P3" s="49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2">
        <v>1</v>
      </c>
      <c r="C5" s="2">
        <v>1</v>
      </c>
      <c r="D5" s="2">
        <v>1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1">
        <f t="shared" ref="O5:P5" si="0">O12/J12</f>
        <v>1.0268704318936877</v>
      </c>
      <c r="P5" s="21">
        <f t="shared" si="0"/>
        <v>0.88874175529615218</v>
      </c>
    </row>
    <row r="6" spans="1:19" x14ac:dyDescent="0.35">
      <c r="A6" s="1" t="s">
        <v>7</v>
      </c>
      <c r="B6" s="2">
        <v>1</v>
      </c>
      <c r="C6" s="2">
        <v>1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1">
        <f>N13/I13</f>
        <v>1.1265002276825971</v>
      </c>
      <c r="O6" s="21">
        <f t="shared" ref="O6:P6" si="1">O13/J13</f>
        <v>0.96537879888888889</v>
      </c>
      <c r="P6" s="21">
        <f t="shared" si="1"/>
        <v>1.1750507008</v>
      </c>
    </row>
    <row r="7" spans="1:19" x14ac:dyDescent="0.35">
      <c r="A7" s="1" t="s">
        <v>8</v>
      </c>
      <c r="B7" s="2">
        <v>2.8000000000000001E-2</v>
      </c>
      <c r="C7" s="2"/>
      <c r="D7" s="2"/>
      <c r="E7" s="2"/>
      <c r="F7" s="45">
        <v>-0.28599999999999998</v>
      </c>
      <c r="G7" s="45"/>
      <c r="H7" s="45"/>
      <c r="I7" s="2"/>
      <c r="J7" s="45">
        <v>1</v>
      </c>
      <c r="K7" s="45"/>
      <c r="L7" s="45"/>
      <c r="M7" s="2"/>
      <c r="N7" s="45">
        <f>N14/I14</f>
        <v>0.25218361428571429</v>
      </c>
      <c r="O7" s="45"/>
      <c r="P7" s="45"/>
    </row>
    <row r="8" spans="1:19" x14ac:dyDescent="0.35">
      <c r="A8" s="1" t="s">
        <v>9</v>
      </c>
      <c r="B8" s="2">
        <v>1</v>
      </c>
      <c r="C8" s="2"/>
      <c r="D8" s="2"/>
      <c r="E8" s="2"/>
      <c r="F8" s="45">
        <v>0.85499999999999998</v>
      </c>
      <c r="G8" s="45"/>
      <c r="H8" s="45"/>
      <c r="I8" s="2"/>
      <c r="J8" s="45">
        <v>1.1180000000000001</v>
      </c>
      <c r="K8" s="45"/>
      <c r="L8" s="45"/>
      <c r="M8" s="2"/>
      <c r="N8" s="45">
        <f>N15/I15</f>
        <v>0.85500000000000009</v>
      </c>
      <c r="O8" s="45"/>
      <c r="P8" s="45"/>
    </row>
    <row r="9" spans="1:19" x14ac:dyDescent="0.35">
      <c r="A9" s="1" t="s">
        <v>10</v>
      </c>
      <c r="B9" s="2">
        <v>1</v>
      </c>
      <c r="C9" s="2"/>
      <c r="D9" s="2"/>
      <c r="E9" s="2"/>
      <c r="F9" s="45">
        <v>0.7</v>
      </c>
      <c r="G9" s="45"/>
      <c r="H9" s="45"/>
      <c r="I9" s="2"/>
      <c r="J9" s="45">
        <v>1.3</v>
      </c>
      <c r="K9" s="45"/>
      <c r="L9" s="45"/>
      <c r="M9" s="2"/>
      <c r="N9" s="45">
        <f>N16</f>
        <v>0.85333170999999997</v>
      </c>
      <c r="O9" s="45"/>
      <c r="P9" s="45"/>
    </row>
    <row r="10" spans="1:19" ht="15" thickBot="1" x14ac:dyDescent="0.4">
      <c r="N10" s="44"/>
      <c r="O10" s="44"/>
      <c r="P10" s="44"/>
    </row>
    <row r="11" spans="1:19" x14ac:dyDescent="0.35">
      <c r="A11" s="50" t="s">
        <v>11</v>
      </c>
      <c r="B11" s="50"/>
      <c r="D11" s="51" t="s">
        <v>12</v>
      </c>
      <c r="E11" s="51"/>
      <c r="H11" s="52" t="s">
        <v>13</v>
      </c>
      <c r="I11" s="53"/>
      <c r="J11" s="53"/>
      <c r="K11" s="53"/>
      <c r="L11" s="3"/>
      <c r="M11" s="3"/>
      <c r="N11" s="53" t="s">
        <v>14</v>
      </c>
      <c r="O11" s="53"/>
      <c r="P11" s="54"/>
      <c r="Q11" t="s">
        <v>50</v>
      </c>
    </row>
    <row r="12" spans="1:19" x14ac:dyDescent="0.35">
      <c r="A12" s="1" t="s">
        <v>15</v>
      </c>
      <c r="B12" s="1"/>
      <c r="D12" s="1" t="s">
        <v>16</v>
      </c>
      <c r="E12" s="1"/>
      <c r="F12" t="s">
        <v>17</v>
      </c>
      <c r="H12" s="4" t="s">
        <v>6</v>
      </c>
      <c r="I12">
        <v>3.5419999999999998</v>
      </c>
      <c r="J12">
        <v>3.01</v>
      </c>
      <c r="K12">
        <v>2.3130000000000002</v>
      </c>
      <c r="N12" s="5">
        <v>2.6564999999999999</v>
      </c>
      <c r="O12" s="5">
        <v>3.0908799999999998</v>
      </c>
      <c r="P12" s="20">
        <v>2.0556596800000002</v>
      </c>
      <c r="Q12">
        <f>B5*I12</f>
        <v>3.5419999999999998</v>
      </c>
      <c r="R12">
        <f t="shared" ref="R12:S12" si="2">C5*J12</f>
        <v>3.01</v>
      </c>
      <c r="S12">
        <f t="shared" si="2"/>
        <v>2.3130000000000002</v>
      </c>
    </row>
    <row r="13" spans="1:19" x14ac:dyDescent="0.35">
      <c r="A13" s="1" t="s">
        <v>18</v>
      </c>
      <c r="B13" s="1"/>
      <c r="D13" s="1" t="s">
        <v>19</v>
      </c>
      <c r="E13" s="1">
        <v>6</v>
      </c>
      <c r="H13" s="4" t="s">
        <v>7</v>
      </c>
      <c r="I13">
        <v>13.308</v>
      </c>
      <c r="J13">
        <v>9</v>
      </c>
      <c r="K13">
        <v>3.125</v>
      </c>
      <c r="N13" s="19">
        <v>14.991465030000001</v>
      </c>
      <c r="O13" s="19">
        <v>8.6884091899999998</v>
      </c>
      <c r="P13" s="20">
        <v>3.6720334399999999</v>
      </c>
      <c r="Q13">
        <f>B6*I13</f>
        <v>13.308</v>
      </c>
      <c r="R13">
        <f t="shared" ref="R13:S13" si="3">C6*J13</f>
        <v>9</v>
      </c>
      <c r="S13">
        <f t="shared" si="3"/>
        <v>3.125</v>
      </c>
    </row>
    <row r="14" spans="1:19" x14ac:dyDescent="0.35">
      <c r="A14" s="1" t="s">
        <v>20</v>
      </c>
      <c r="B14" s="1"/>
      <c r="D14" s="1" t="s">
        <v>21</v>
      </c>
      <c r="E14" s="1">
        <v>11</v>
      </c>
      <c r="H14" s="4" t="s">
        <v>8</v>
      </c>
      <c r="I14" s="44">
        <v>3.5</v>
      </c>
      <c r="J14" s="44"/>
      <c r="K14" s="44"/>
      <c r="N14" s="55">
        <v>0.88264264999999997</v>
      </c>
      <c r="O14" s="55"/>
      <c r="P14" s="56"/>
      <c r="Q14">
        <f t="shared" ref="Q14:Q15" si="4">B7*I14</f>
        <v>9.8000000000000004E-2</v>
      </c>
    </row>
    <row r="15" spans="1:19" x14ac:dyDescent="0.35">
      <c r="A15" s="1" t="s">
        <v>22</v>
      </c>
      <c r="B15" s="1"/>
      <c r="D15" s="7" t="s">
        <v>23</v>
      </c>
      <c r="E15" s="1">
        <v>6</v>
      </c>
      <c r="H15" s="4" t="s">
        <v>9</v>
      </c>
      <c r="I15" s="44">
        <v>7.6</v>
      </c>
      <c r="J15" s="44"/>
      <c r="K15" s="44"/>
      <c r="N15" s="55">
        <v>6.4980000000000002</v>
      </c>
      <c r="O15" s="55"/>
      <c r="P15" s="56"/>
      <c r="Q15">
        <f t="shared" si="4"/>
        <v>7.6</v>
      </c>
    </row>
    <row r="16" spans="1:19" x14ac:dyDescent="0.35">
      <c r="A16" s="1" t="s">
        <v>24</v>
      </c>
      <c r="B16" s="1"/>
      <c r="H16" s="4" t="s">
        <v>10</v>
      </c>
      <c r="I16" s="44" t="s">
        <v>25</v>
      </c>
      <c r="J16" s="44"/>
      <c r="K16" s="44"/>
      <c r="N16" s="55">
        <v>0.85333170999999997</v>
      </c>
      <c r="O16" s="55"/>
      <c r="P16" s="56"/>
      <c r="Q16">
        <f>B9</f>
        <v>1</v>
      </c>
    </row>
    <row r="17" spans="1:16" ht="15" thickBot="1" x14ac:dyDescent="0.4">
      <c r="A17" s="1" t="s">
        <v>26</v>
      </c>
      <c r="B17" s="8"/>
      <c r="H17" s="9"/>
      <c r="I17" s="57"/>
      <c r="J17" s="57"/>
      <c r="K17" s="57"/>
      <c r="L17" s="10"/>
      <c r="M17" s="10"/>
      <c r="N17" s="58"/>
      <c r="O17" s="58"/>
      <c r="P17" s="5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1"/>
    </row>
    <row r="20" spans="1:16" x14ac:dyDescent="0.35">
      <c r="A20" s="12" t="s">
        <v>29</v>
      </c>
      <c r="D20" t="s">
        <v>51</v>
      </c>
    </row>
    <row r="21" spans="1:16" x14ac:dyDescent="0.35">
      <c r="A21" s="12" t="s">
        <v>30</v>
      </c>
    </row>
    <row r="22" spans="1:16" x14ac:dyDescent="0.35">
      <c r="A22" s="12" t="s">
        <v>31</v>
      </c>
    </row>
    <row r="23" spans="1:16" x14ac:dyDescent="0.35">
      <c r="A23" s="12" t="s">
        <v>32</v>
      </c>
    </row>
    <row r="24" spans="1:16" x14ac:dyDescent="0.35">
      <c r="A24" s="12" t="s">
        <v>33</v>
      </c>
    </row>
    <row r="25" spans="1:16" x14ac:dyDescent="0.35">
      <c r="A25" s="12" t="s">
        <v>34</v>
      </c>
    </row>
    <row r="26" spans="1:16" x14ac:dyDescent="0.35">
      <c r="A26" s="12" t="s">
        <v>35</v>
      </c>
    </row>
    <row r="27" spans="1:16" x14ac:dyDescent="0.35">
      <c r="A27" s="12" t="s">
        <v>36</v>
      </c>
      <c r="H27" s="4"/>
      <c r="N27" s="5"/>
      <c r="O27" s="5"/>
      <c r="P27" s="6"/>
    </row>
    <row r="28" spans="1:16" x14ac:dyDescent="0.35">
      <c r="A28" s="12" t="s">
        <v>37</v>
      </c>
      <c r="H28" s="4"/>
      <c r="N28" s="5"/>
      <c r="O28" s="5"/>
      <c r="P28" s="6"/>
    </row>
    <row r="29" spans="1:16" x14ac:dyDescent="0.35">
      <c r="A29" s="12" t="s">
        <v>38</v>
      </c>
      <c r="H29" s="4"/>
      <c r="I29" s="44"/>
      <c r="J29" s="44"/>
      <c r="K29" s="44"/>
      <c r="N29" s="55"/>
      <c r="O29" s="55"/>
      <c r="P29" s="56"/>
    </row>
    <row r="30" spans="1:16" x14ac:dyDescent="0.35">
      <c r="A30" s="12" t="s">
        <v>39</v>
      </c>
      <c r="B30" s="13"/>
      <c r="H30" s="4"/>
      <c r="I30" s="44"/>
      <c r="J30" s="44"/>
      <c r="K30" s="44"/>
      <c r="N30" s="55"/>
      <c r="O30" s="55"/>
      <c r="P30" s="56"/>
    </row>
    <row r="31" spans="1:16" x14ac:dyDescent="0.35">
      <c r="A31" s="12" t="s">
        <v>40</v>
      </c>
      <c r="H31" s="4"/>
      <c r="I31" s="14"/>
      <c r="J31" s="14"/>
      <c r="K31" s="14"/>
      <c r="N31" s="5"/>
      <c r="O31" s="5"/>
      <c r="P31" s="6"/>
    </row>
    <row r="32" spans="1:16" ht="15" thickBot="1" x14ac:dyDescent="0.4">
      <c r="A32" s="12" t="s">
        <v>41</v>
      </c>
      <c r="H32" s="9"/>
      <c r="I32" s="15"/>
      <c r="J32" s="15"/>
      <c r="K32" s="15"/>
      <c r="L32" s="10"/>
      <c r="M32" s="10"/>
      <c r="N32" s="16"/>
      <c r="O32" s="16"/>
      <c r="P32" s="17"/>
    </row>
    <row r="36" spans="1:2" x14ac:dyDescent="0.35">
      <c r="A36" s="50" t="s">
        <v>42</v>
      </c>
      <c r="B36" s="50"/>
    </row>
    <row r="37" spans="1:2" x14ac:dyDescent="0.35">
      <c r="A37" s="1" t="s">
        <v>15</v>
      </c>
      <c r="B37" s="1">
        <v>17955.7</v>
      </c>
    </row>
    <row r="38" spans="1:2" x14ac:dyDescent="0.35">
      <c r="A38" s="1" t="s">
        <v>18</v>
      </c>
      <c r="B38" s="1">
        <v>11.3012</v>
      </c>
    </row>
    <row r="39" spans="1:2" x14ac:dyDescent="0.35">
      <c r="A39" s="1" t="s">
        <v>20</v>
      </c>
      <c r="B39" s="1">
        <v>0.48070519</v>
      </c>
    </row>
    <row r="40" spans="1:2" x14ac:dyDescent="0.35">
      <c r="A40" s="1" t="s">
        <v>22</v>
      </c>
      <c r="B40" s="1">
        <v>6.0785999999999998</v>
      </c>
    </row>
    <row r="41" spans="1:2" x14ac:dyDescent="0.35">
      <c r="A41" s="1" t="s">
        <v>24</v>
      </c>
      <c r="B41" s="1">
        <v>452.42212000000001</v>
      </c>
    </row>
    <row r="42" spans="1:2" x14ac:dyDescent="0.35">
      <c r="A42" s="1" t="s">
        <v>26</v>
      </c>
      <c r="B42" s="8">
        <v>8.9339999999999993</v>
      </c>
    </row>
    <row r="43" spans="1:2" x14ac:dyDescent="0.35">
      <c r="A43" s="1" t="s">
        <v>27</v>
      </c>
      <c r="B43" s="1"/>
    </row>
    <row r="44" spans="1:2" x14ac:dyDescent="0.35">
      <c r="A44" s="1" t="s">
        <v>28</v>
      </c>
      <c r="B44" s="11">
        <v>1348573880000</v>
      </c>
    </row>
    <row r="45" spans="1:2" x14ac:dyDescent="0.35">
      <c r="A45" s="12" t="s">
        <v>29</v>
      </c>
      <c r="B45">
        <v>381255877.86862803</v>
      </c>
    </row>
    <row r="46" spans="1:2" x14ac:dyDescent="0.35">
      <c r="A46" s="12" t="s">
        <v>30</v>
      </c>
      <c r="B46">
        <v>0.80339126999999999</v>
      </c>
    </row>
    <row r="47" spans="1:2" x14ac:dyDescent="0.35">
      <c r="A47" s="12" t="s">
        <v>31</v>
      </c>
      <c r="B47">
        <v>0.91895543000000002</v>
      </c>
    </row>
    <row r="48" spans="1:2" x14ac:dyDescent="0.35">
      <c r="A48" s="12" t="s">
        <v>43</v>
      </c>
      <c r="B48">
        <v>816870.97531302995</v>
      </c>
    </row>
    <row r="49" spans="1:2" x14ac:dyDescent="0.35">
      <c r="A49" s="12" t="s">
        <v>44</v>
      </c>
      <c r="B49">
        <v>4090264.8455025498</v>
      </c>
    </row>
    <row r="50" spans="1:2" x14ac:dyDescent="0.35">
      <c r="A50" s="12" t="s">
        <v>34</v>
      </c>
      <c r="B50">
        <v>708498.47254625999</v>
      </c>
    </row>
    <row r="51" spans="1:2" x14ac:dyDescent="0.35">
      <c r="A51" s="12" t="s">
        <v>35</v>
      </c>
      <c r="B51">
        <v>335610.59041121003</v>
      </c>
    </row>
    <row r="52" spans="1:2" x14ac:dyDescent="0.35">
      <c r="A52" s="12" t="s">
        <v>36</v>
      </c>
      <c r="B52">
        <v>2937783.2797782999</v>
      </c>
    </row>
    <row r="53" spans="1:2" x14ac:dyDescent="0.35">
      <c r="A53" s="12" t="s">
        <v>45</v>
      </c>
      <c r="B53">
        <v>325000.00048653001</v>
      </c>
    </row>
    <row r="54" spans="1:2" x14ac:dyDescent="0.35">
      <c r="A54" s="12" t="s">
        <v>37</v>
      </c>
      <c r="B54">
        <v>268877.64967950003</v>
      </c>
    </row>
    <row r="55" spans="1:2" x14ac:dyDescent="0.35">
      <c r="A55" s="12" t="s">
        <v>46</v>
      </c>
      <c r="B55">
        <v>200000</v>
      </c>
    </row>
    <row r="56" spans="1:2" x14ac:dyDescent="0.35">
      <c r="A56" s="12" t="s">
        <v>47</v>
      </c>
      <c r="B56">
        <v>259844.2</v>
      </c>
    </row>
    <row r="57" spans="1:2" x14ac:dyDescent="0.35">
      <c r="A57" s="12" t="s">
        <v>38</v>
      </c>
      <c r="B57">
        <v>24201317.325116001</v>
      </c>
    </row>
    <row r="58" spans="1:2" x14ac:dyDescent="0.35">
      <c r="A58" s="12" t="s">
        <v>39</v>
      </c>
      <c r="B58" s="13">
        <v>997926345</v>
      </c>
    </row>
    <row r="59" spans="1:2" x14ac:dyDescent="0.35">
      <c r="A59" s="12" t="s">
        <v>40</v>
      </c>
      <c r="B59">
        <v>49553917.185240798</v>
      </c>
    </row>
    <row r="60" spans="1:2" x14ac:dyDescent="0.35">
      <c r="A60" s="12" t="s">
        <v>41</v>
      </c>
    </row>
  </sheetData>
  <mergeCells count="32">
    <mergeCell ref="I30:K30"/>
    <mergeCell ref="N30:P30"/>
    <mergeCell ref="A36:B36"/>
    <mergeCell ref="I16:K16"/>
    <mergeCell ref="N16:P16"/>
    <mergeCell ref="I17:K17"/>
    <mergeCell ref="N17:P17"/>
    <mergeCell ref="I29:K29"/>
    <mergeCell ref="N29:P29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C950-4188-40D3-8A4E-5F1C597883BD}">
  <dimension ref="A1:S60"/>
  <sheetViews>
    <sheetView topLeftCell="A5" workbookViewId="0">
      <selection activeCell="E18" sqref="E18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9" x14ac:dyDescent="0.35">
      <c r="A3" s="1"/>
      <c r="B3" s="47" t="s">
        <v>2</v>
      </c>
      <c r="C3" s="48"/>
      <c r="D3" s="49"/>
      <c r="E3" s="1"/>
      <c r="F3" s="47" t="s">
        <v>3</v>
      </c>
      <c r="G3" s="48"/>
      <c r="H3" s="49"/>
      <c r="I3" s="1"/>
      <c r="J3" s="47" t="s">
        <v>4</v>
      </c>
      <c r="K3" s="48"/>
      <c r="L3" s="49"/>
      <c r="M3" s="1"/>
      <c r="N3" s="47" t="s">
        <v>5</v>
      </c>
      <c r="O3" s="48"/>
      <c r="P3" s="49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28">
        <v>1</v>
      </c>
      <c r="C5" s="28">
        <v>1</v>
      </c>
      <c r="D5" s="28">
        <v>1</v>
      </c>
      <c r="E5" s="28"/>
      <c r="F5" s="28">
        <v>0.75</v>
      </c>
      <c r="G5" s="28">
        <v>0.75</v>
      </c>
      <c r="H5" s="28">
        <v>0.75</v>
      </c>
      <c r="I5" s="28"/>
      <c r="J5" s="28">
        <v>1.25</v>
      </c>
      <c r="K5" s="28">
        <v>1.25</v>
      </c>
      <c r="L5" s="28">
        <v>1.25</v>
      </c>
      <c r="M5" s="28"/>
      <c r="N5" s="28">
        <f>N12/I12</f>
        <v>0.75</v>
      </c>
      <c r="O5" s="28">
        <f t="shared" ref="O5:P6" si="0">O12/J12</f>
        <v>1.0475074186046511</v>
      </c>
      <c r="P5" s="28">
        <f t="shared" si="0"/>
        <v>1.0260438607868567</v>
      </c>
    </row>
    <row r="6" spans="1:19" x14ac:dyDescent="0.35">
      <c r="A6" s="1" t="s">
        <v>7</v>
      </c>
      <c r="B6" s="28">
        <v>1</v>
      </c>
      <c r="C6" s="28">
        <v>1</v>
      </c>
      <c r="D6" s="28">
        <v>1</v>
      </c>
      <c r="E6" s="28"/>
      <c r="F6" s="28">
        <v>0.7</v>
      </c>
      <c r="G6" s="28">
        <v>0.7</v>
      </c>
      <c r="H6" s="28">
        <v>0.7</v>
      </c>
      <c r="I6" s="28"/>
      <c r="J6" s="28">
        <v>1.3</v>
      </c>
      <c r="K6" s="28">
        <v>1.3</v>
      </c>
      <c r="L6" s="28">
        <v>1.3</v>
      </c>
      <c r="M6" s="28"/>
      <c r="N6" s="28">
        <f>N13/I13</f>
        <v>1.0334933205590622</v>
      </c>
      <c r="O6" s="28">
        <f t="shared" si="0"/>
        <v>0.88889321555555556</v>
      </c>
      <c r="P6" s="28">
        <f t="shared" si="0"/>
        <v>1.0409252607999999</v>
      </c>
    </row>
    <row r="7" spans="1:19" x14ac:dyDescent="0.35">
      <c r="A7" s="1" t="s">
        <v>8</v>
      </c>
      <c r="B7" s="28">
        <v>2.8000000000000001E-2</v>
      </c>
      <c r="C7" s="28"/>
      <c r="D7" s="28"/>
      <c r="E7" s="28"/>
      <c r="F7" s="45">
        <v>-0.28599999999999998</v>
      </c>
      <c r="G7" s="45"/>
      <c r="H7" s="45"/>
      <c r="I7" s="28"/>
      <c r="J7" s="45">
        <v>1</v>
      </c>
      <c r="K7" s="45"/>
      <c r="L7" s="45"/>
      <c r="M7" s="28"/>
      <c r="N7" s="45">
        <f>N14/I14</f>
        <v>0.15204136857142858</v>
      </c>
      <c r="O7" s="45"/>
      <c r="P7" s="45"/>
    </row>
    <row r="8" spans="1:19" x14ac:dyDescent="0.35">
      <c r="A8" s="1" t="s">
        <v>9</v>
      </c>
      <c r="B8" s="28">
        <v>1</v>
      </c>
      <c r="C8" s="28"/>
      <c r="D8" s="28"/>
      <c r="E8" s="28"/>
      <c r="F8" s="45">
        <v>0.85499999999999998</v>
      </c>
      <c r="G8" s="45"/>
      <c r="H8" s="45"/>
      <c r="I8" s="28"/>
      <c r="J8" s="45">
        <v>1.1180000000000001</v>
      </c>
      <c r="K8" s="45"/>
      <c r="L8" s="45"/>
      <c r="M8" s="28"/>
      <c r="N8" s="45">
        <f>N15/I15</f>
        <v>0.85500000000000009</v>
      </c>
      <c r="O8" s="45"/>
      <c r="P8" s="45"/>
    </row>
    <row r="9" spans="1:19" x14ac:dyDescent="0.35">
      <c r="A9" s="1" t="s">
        <v>10</v>
      </c>
      <c r="B9" s="28">
        <v>1</v>
      </c>
      <c r="C9" s="28"/>
      <c r="D9" s="28"/>
      <c r="E9" s="28"/>
      <c r="F9" s="45">
        <v>0.7</v>
      </c>
      <c r="G9" s="45"/>
      <c r="H9" s="45"/>
      <c r="I9" s="28"/>
      <c r="J9" s="45">
        <v>1.3</v>
      </c>
      <c r="K9" s="45"/>
      <c r="L9" s="45"/>
      <c r="M9" s="28"/>
      <c r="N9" s="45">
        <f>N16</f>
        <v>0.7</v>
      </c>
      <c r="O9" s="45"/>
      <c r="P9" s="45"/>
    </row>
    <row r="10" spans="1:19" ht="15" thickBot="1" x14ac:dyDescent="0.4">
      <c r="N10" s="44"/>
      <c r="O10" s="44"/>
      <c r="P10" s="44"/>
    </row>
    <row r="11" spans="1:19" x14ac:dyDescent="0.35">
      <c r="A11" s="50" t="s">
        <v>11</v>
      </c>
      <c r="B11" s="50"/>
      <c r="D11" s="51" t="s">
        <v>12</v>
      </c>
      <c r="E11" s="51"/>
      <c r="H11" s="52" t="s">
        <v>13</v>
      </c>
      <c r="I11" s="53"/>
      <c r="J11" s="53"/>
      <c r="K11" s="53"/>
      <c r="L11" s="3"/>
      <c r="M11" s="3"/>
      <c r="N11" s="53" t="s">
        <v>14</v>
      </c>
      <c r="O11" s="53"/>
      <c r="P11" s="54"/>
      <c r="Q11" t="s">
        <v>50</v>
      </c>
    </row>
    <row r="12" spans="1:19" x14ac:dyDescent="0.35">
      <c r="A12" s="1" t="s">
        <v>15</v>
      </c>
      <c r="B12" s="1">
        <v>12492.0622079524</v>
      </c>
      <c r="D12" s="1" t="s">
        <v>16</v>
      </c>
      <c r="E12" s="1">
        <v>33129.49</v>
      </c>
      <c r="F12" t="s">
        <v>17</v>
      </c>
      <c r="H12" s="4" t="s">
        <v>6</v>
      </c>
      <c r="I12">
        <v>3.5419999999999998</v>
      </c>
      <c r="J12">
        <v>3.01</v>
      </c>
      <c r="K12">
        <v>2.3130000000000002</v>
      </c>
      <c r="N12" s="23">
        <v>2.6564999999999999</v>
      </c>
      <c r="O12" s="23">
        <v>3.1529973299999998</v>
      </c>
      <c r="P12" s="24">
        <v>2.3732394499999998</v>
      </c>
      <c r="Q12">
        <f>B5*I12</f>
        <v>3.5419999999999998</v>
      </c>
      <c r="R12">
        <f t="shared" ref="R12:S13" si="1">C5*J12</f>
        <v>3.01</v>
      </c>
      <c r="S12">
        <f t="shared" si="1"/>
        <v>2.3130000000000002</v>
      </c>
    </row>
    <row r="13" spans="1:19" x14ac:dyDescent="0.35">
      <c r="A13" s="1" t="s">
        <v>18</v>
      </c>
      <c r="B13" s="1">
        <v>11.38815</v>
      </c>
      <c r="D13" s="1" t="s">
        <v>19</v>
      </c>
      <c r="E13" s="1">
        <v>7</v>
      </c>
      <c r="H13" s="4" t="s">
        <v>7</v>
      </c>
      <c r="I13">
        <v>13.308</v>
      </c>
      <c r="J13">
        <v>9</v>
      </c>
      <c r="K13">
        <v>3.125</v>
      </c>
      <c r="N13" s="23">
        <v>13.75372911</v>
      </c>
      <c r="O13" s="23">
        <v>8.0000389399999996</v>
      </c>
      <c r="P13" s="24">
        <v>3.25289144</v>
      </c>
      <c r="Q13">
        <f>B6*I13</f>
        <v>13.308</v>
      </c>
      <c r="R13">
        <f t="shared" si="1"/>
        <v>9</v>
      </c>
      <c r="S13">
        <f t="shared" si="1"/>
        <v>3.125</v>
      </c>
    </row>
    <row r="14" spans="1:19" x14ac:dyDescent="0.35">
      <c r="A14" s="1" t="s">
        <v>20</v>
      </c>
      <c r="B14" s="1">
        <v>0.46983697000000002</v>
      </c>
      <c r="D14" s="1" t="s">
        <v>21</v>
      </c>
      <c r="E14" s="1">
        <v>11</v>
      </c>
      <c r="H14" s="4" t="s">
        <v>8</v>
      </c>
      <c r="I14" s="44">
        <v>3.5</v>
      </c>
      <c r="J14" s="44"/>
      <c r="K14" s="44"/>
      <c r="N14" s="55">
        <v>0.53214479000000003</v>
      </c>
      <c r="O14" s="55"/>
      <c r="P14" s="56"/>
      <c r="Q14">
        <f t="shared" ref="Q14:Q15" si="2">B7*I14</f>
        <v>9.8000000000000004E-2</v>
      </c>
    </row>
    <row r="15" spans="1:19" x14ac:dyDescent="0.35">
      <c r="A15" s="1" t="s">
        <v>22</v>
      </c>
      <c r="B15" s="1">
        <v>6.7660999999999998</v>
      </c>
      <c r="C15">
        <f>B15/7.07</f>
        <v>0.9570155586987269</v>
      </c>
      <c r="D15" s="7" t="s">
        <v>23</v>
      </c>
      <c r="E15" s="1">
        <v>7</v>
      </c>
      <c r="H15" s="4" t="s">
        <v>9</v>
      </c>
      <c r="I15" s="44">
        <v>7.6</v>
      </c>
      <c r="J15" s="44"/>
      <c r="K15" s="44"/>
      <c r="N15" s="55">
        <v>6.4980000000000002</v>
      </c>
      <c r="O15" s="55"/>
      <c r="P15" s="56"/>
      <c r="Q15">
        <f t="shared" si="2"/>
        <v>7.6</v>
      </c>
    </row>
    <row r="16" spans="1:19" x14ac:dyDescent="0.35">
      <c r="A16" s="1" t="s">
        <v>24</v>
      </c>
      <c r="B16" s="1">
        <v>541.39858693637495</v>
      </c>
      <c r="C16">
        <f>B16/1047</f>
        <v>0.51709511646263129</v>
      </c>
      <c r="H16" s="4" t="s">
        <v>10</v>
      </c>
      <c r="I16" s="44" t="s">
        <v>25</v>
      </c>
      <c r="J16" s="44"/>
      <c r="K16" s="44"/>
      <c r="N16" s="55">
        <v>0.7</v>
      </c>
      <c r="O16" s="55"/>
      <c r="P16" s="56"/>
      <c r="Q16">
        <f>B9</f>
        <v>1</v>
      </c>
    </row>
    <row r="17" spans="1:16" ht="15" thickBot="1" x14ac:dyDescent="0.4">
      <c r="A17" s="1" t="s">
        <v>26</v>
      </c>
      <c r="B17" s="8">
        <v>8.5236098499999997</v>
      </c>
      <c r="H17" s="9"/>
      <c r="I17" s="57"/>
      <c r="J17" s="57"/>
      <c r="K17" s="57"/>
      <c r="L17" s="10"/>
      <c r="M17" s="10"/>
      <c r="N17" s="58"/>
      <c r="O17" s="58"/>
      <c r="P17" s="5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1">
        <v>1346841090000</v>
      </c>
    </row>
    <row r="20" spans="1:16" x14ac:dyDescent="0.35">
      <c r="A20" s="12" t="s">
        <v>29</v>
      </c>
      <c r="B20">
        <v>356230569.47475702</v>
      </c>
      <c r="D20" t="s">
        <v>52</v>
      </c>
    </row>
    <row r="21" spans="1:16" x14ac:dyDescent="0.35">
      <c r="A21" s="12" t="s">
        <v>30</v>
      </c>
      <c r="B21">
        <v>0.72590533999999995</v>
      </c>
    </row>
    <row r="22" spans="1:16" x14ac:dyDescent="0.35">
      <c r="A22" s="12" t="s">
        <v>31</v>
      </c>
      <c r="B22">
        <v>0.92727382000000003</v>
      </c>
    </row>
    <row r="23" spans="1:16" x14ac:dyDescent="0.35">
      <c r="A23" s="12" t="s">
        <v>32</v>
      </c>
      <c r="B23">
        <v>568309.97099889</v>
      </c>
    </row>
    <row r="24" spans="1:16" x14ac:dyDescent="0.35">
      <c r="A24" s="12" t="s">
        <v>33</v>
      </c>
      <c r="B24">
        <v>3672382.95310019</v>
      </c>
    </row>
    <row r="25" spans="1:16" x14ac:dyDescent="0.35">
      <c r="A25" s="12" t="s">
        <v>34</v>
      </c>
      <c r="B25">
        <v>812729.38415546995</v>
      </c>
    </row>
    <row r="26" spans="1:16" x14ac:dyDescent="0.35">
      <c r="A26" s="12" t="s">
        <v>35</v>
      </c>
      <c r="B26">
        <v>215703.35618387</v>
      </c>
    </row>
    <row r="27" spans="1:16" x14ac:dyDescent="0.35">
      <c r="A27" s="12" t="s">
        <v>36</v>
      </c>
      <c r="B27">
        <v>2888369.6259174198</v>
      </c>
      <c r="H27" s="4"/>
      <c r="N27" s="23"/>
      <c r="O27" s="23"/>
      <c r="P27" s="24"/>
    </row>
    <row r="28" spans="1:16" x14ac:dyDescent="0.35">
      <c r="A28" s="12" t="s">
        <v>37</v>
      </c>
      <c r="B28">
        <v>211013.57592469</v>
      </c>
      <c r="H28" s="4"/>
      <c r="N28" s="23"/>
      <c r="O28" s="23"/>
      <c r="P28" s="24"/>
    </row>
    <row r="29" spans="1:16" x14ac:dyDescent="0.35">
      <c r="A29" s="12" t="s">
        <v>38</v>
      </c>
      <c r="B29">
        <v>23953394.561976101</v>
      </c>
      <c r="H29" s="4"/>
      <c r="I29" s="44"/>
      <c r="J29" s="44"/>
      <c r="K29" s="44"/>
      <c r="N29" s="55"/>
      <c r="O29" s="55"/>
      <c r="P29" s="56"/>
    </row>
    <row r="30" spans="1:16" x14ac:dyDescent="0.35">
      <c r="A30" s="12" t="s">
        <v>39</v>
      </c>
      <c r="B30" s="13">
        <v>940667868</v>
      </c>
      <c r="H30" s="4"/>
      <c r="I30" s="44"/>
      <c r="J30" s="44"/>
      <c r="K30" s="44"/>
      <c r="N30" s="55"/>
      <c r="O30" s="55"/>
      <c r="P30" s="56"/>
    </row>
    <row r="31" spans="1:16" x14ac:dyDescent="0.35">
      <c r="A31" s="12" t="s">
        <v>40</v>
      </c>
      <c r="B31">
        <v>48819304.524123698</v>
      </c>
      <c r="H31" s="4"/>
      <c r="I31" s="22"/>
      <c r="J31" s="22"/>
      <c r="K31" s="22"/>
      <c r="N31" s="23"/>
      <c r="O31" s="23"/>
      <c r="P31" s="24"/>
    </row>
    <row r="32" spans="1:16" ht="15" thickBot="1" x14ac:dyDescent="0.4">
      <c r="A32" s="12" t="s">
        <v>41</v>
      </c>
      <c r="B32">
        <v>305481.0589613</v>
      </c>
      <c r="H32" s="9"/>
      <c r="I32" s="25"/>
      <c r="J32" s="25"/>
      <c r="K32" s="25"/>
      <c r="L32" s="10"/>
      <c r="M32" s="10"/>
      <c r="N32" s="26"/>
      <c r="O32" s="26"/>
      <c r="P32" s="27"/>
    </row>
    <row r="36" spans="1:3" x14ac:dyDescent="0.35">
      <c r="A36" s="50" t="s">
        <v>42</v>
      </c>
      <c r="B36" s="50"/>
    </row>
    <row r="37" spans="1:3" x14ac:dyDescent="0.35">
      <c r="A37" s="1" t="s">
        <v>15</v>
      </c>
      <c r="B37" s="1">
        <v>17955.7</v>
      </c>
    </row>
    <row r="38" spans="1:3" x14ac:dyDescent="0.35">
      <c r="A38" s="1" t="s">
        <v>18</v>
      </c>
      <c r="B38" s="1">
        <v>11.3012</v>
      </c>
    </row>
    <row r="39" spans="1:3" x14ac:dyDescent="0.35">
      <c r="A39" s="1" t="s">
        <v>20</v>
      </c>
      <c r="B39" s="1">
        <v>0.48070519</v>
      </c>
    </row>
    <row r="40" spans="1:3" x14ac:dyDescent="0.35">
      <c r="A40" s="1" t="s">
        <v>22</v>
      </c>
      <c r="B40" s="1">
        <v>6.0785999999999998</v>
      </c>
      <c r="C40">
        <f>B40/7.07</f>
        <v>0.85977369165487971</v>
      </c>
    </row>
    <row r="41" spans="1:3" x14ac:dyDescent="0.35">
      <c r="A41" s="1" t="s">
        <v>24</v>
      </c>
      <c r="B41" s="1">
        <v>452.42212000000001</v>
      </c>
      <c r="C41">
        <f>B41/1047</f>
        <v>0.43211281757402104</v>
      </c>
    </row>
    <row r="42" spans="1:3" x14ac:dyDescent="0.35">
      <c r="A42" s="1" t="s">
        <v>26</v>
      </c>
      <c r="B42" s="8">
        <v>8.9339999999999993</v>
      </c>
    </row>
    <row r="43" spans="1:3" x14ac:dyDescent="0.35">
      <c r="A43" s="1" t="s">
        <v>27</v>
      </c>
      <c r="B43" s="1"/>
    </row>
    <row r="44" spans="1:3" x14ac:dyDescent="0.35">
      <c r="A44" s="1" t="s">
        <v>28</v>
      </c>
      <c r="B44" s="11">
        <v>1348573880000</v>
      </c>
    </row>
    <row r="45" spans="1:3" x14ac:dyDescent="0.35">
      <c r="A45" s="12" t="s">
        <v>29</v>
      </c>
      <c r="B45">
        <v>381255877.86862803</v>
      </c>
    </row>
    <row r="46" spans="1:3" x14ac:dyDescent="0.35">
      <c r="A46" s="12" t="s">
        <v>30</v>
      </c>
      <c r="B46">
        <v>0.80339126999999999</v>
      </c>
    </row>
    <row r="47" spans="1:3" x14ac:dyDescent="0.35">
      <c r="A47" s="12" t="s">
        <v>31</v>
      </c>
      <c r="B47">
        <v>0.91895543000000002</v>
      </c>
    </row>
    <row r="48" spans="1:3" x14ac:dyDescent="0.35">
      <c r="A48" s="12" t="s">
        <v>43</v>
      </c>
      <c r="B48">
        <v>816870.97531302995</v>
      </c>
    </row>
    <row r="49" spans="1:2" x14ac:dyDescent="0.35">
      <c r="A49" s="12" t="s">
        <v>44</v>
      </c>
      <c r="B49">
        <v>4090264.8455025498</v>
      </c>
    </row>
    <row r="50" spans="1:2" x14ac:dyDescent="0.35">
      <c r="A50" s="12" t="s">
        <v>34</v>
      </c>
      <c r="B50">
        <v>708498.47254625999</v>
      </c>
    </row>
    <row r="51" spans="1:2" x14ac:dyDescent="0.35">
      <c r="A51" s="12" t="s">
        <v>35</v>
      </c>
      <c r="B51">
        <v>335610.59041121003</v>
      </c>
    </row>
    <row r="52" spans="1:2" x14ac:dyDescent="0.35">
      <c r="A52" s="12" t="s">
        <v>36</v>
      </c>
      <c r="B52">
        <v>2937783.2797782999</v>
      </c>
    </row>
    <row r="53" spans="1:2" x14ac:dyDescent="0.35">
      <c r="A53" s="12" t="s">
        <v>45</v>
      </c>
      <c r="B53">
        <v>325000.00048653001</v>
      </c>
    </row>
    <row r="54" spans="1:2" x14ac:dyDescent="0.35">
      <c r="A54" s="12" t="s">
        <v>37</v>
      </c>
      <c r="B54">
        <v>268877.64967950003</v>
      </c>
    </row>
    <row r="55" spans="1:2" x14ac:dyDescent="0.35">
      <c r="A55" s="12" t="s">
        <v>46</v>
      </c>
      <c r="B55">
        <v>200000</v>
      </c>
    </row>
    <row r="56" spans="1:2" x14ac:dyDescent="0.35">
      <c r="A56" s="12" t="s">
        <v>47</v>
      </c>
      <c r="B56">
        <v>259844.2</v>
      </c>
    </row>
    <row r="57" spans="1:2" x14ac:dyDescent="0.35">
      <c r="A57" s="12" t="s">
        <v>38</v>
      </c>
      <c r="B57">
        <v>24201317.325116001</v>
      </c>
    </row>
    <row r="58" spans="1:2" x14ac:dyDescent="0.35">
      <c r="A58" s="12" t="s">
        <v>39</v>
      </c>
      <c r="B58" s="13">
        <v>997926345</v>
      </c>
    </row>
    <row r="59" spans="1:2" x14ac:dyDescent="0.35">
      <c r="A59" s="12" t="s">
        <v>40</v>
      </c>
      <c r="B59">
        <v>49553917.185240798</v>
      </c>
    </row>
    <row r="60" spans="1:2" x14ac:dyDescent="0.35">
      <c r="A60" s="12" t="s">
        <v>41</v>
      </c>
      <c r="B60">
        <v>367480.25614144001</v>
      </c>
    </row>
  </sheetData>
  <mergeCells count="32">
    <mergeCell ref="I30:K30"/>
    <mergeCell ref="N30:P30"/>
    <mergeCell ref="A36:B36"/>
    <mergeCell ref="I16:K16"/>
    <mergeCell ref="N16:P16"/>
    <mergeCell ref="I17:K17"/>
    <mergeCell ref="N17:P17"/>
    <mergeCell ref="I29:K29"/>
    <mergeCell ref="N29:P29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36AC-C337-4946-A78D-78313EC46BFE}">
  <dimension ref="A1:S54"/>
  <sheetViews>
    <sheetView topLeftCell="A5" workbookViewId="0">
      <selection activeCell="D19" sqref="D19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9" x14ac:dyDescent="0.35">
      <c r="A3" s="1"/>
      <c r="B3" s="47" t="s">
        <v>2</v>
      </c>
      <c r="C3" s="48"/>
      <c r="D3" s="49"/>
      <c r="E3" s="1"/>
      <c r="F3" s="47" t="s">
        <v>3</v>
      </c>
      <c r="G3" s="48"/>
      <c r="H3" s="49"/>
      <c r="I3" s="1"/>
      <c r="J3" s="47" t="s">
        <v>4</v>
      </c>
      <c r="K3" s="48"/>
      <c r="L3" s="49"/>
      <c r="M3" s="1"/>
      <c r="N3" s="47" t="s">
        <v>5</v>
      </c>
      <c r="O3" s="48"/>
      <c r="P3" s="49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2">
        <v>0.8</v>
      </c>
      <c r="C5" s="2">
        <v>1</v>
      </c>
      <c r="D5" s="2">
        <v>0.8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SP1_failed!N12/I12</f>
        <v>0.75</v>
      </c>
      <c r="O5" s="2">
        <f>SP1_failed!O12/J12</f>
        <v>1.0268704318936877</v>
      </c>
      <c r="P5" s="2">
        <f>SP1_failed!P12/K12</f>
        <v>0.88874175529615218</v>
      </c>
    </row>
    <row r="6" spans="1:19" x14ac:dyDescent="0.35">
      <c r="A6" s="1" t="s">
        <v>7</v>
      </c>
      <c r="B6" s="2">
        <v>0.9</v>
      </c>
      <c r="C6" s="2">
        <v>0.8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SP1_failed!N13/I13</f>
        <v>1.1265002276825971</v>
      </c>
      <c r="O6" s="2">
        <f>SP1_failed!O13/J13</f>
        <v>0.96537879888888889</v>
      </c>
      <c r="P6" s="2">
        <f>SP1_failed!P13/K13</f>
        <v>1.1750507008</v>
      </c>
    </row>
    <row r="7" spans="1:19" x14ac:dyDescent="0.35">
      <c r="A7" s="1" t="s">
        <v>8</v>
      </c>
      <c r="B7" s="2">
        <v>0.65</v>
      </c>
      <c r="C7" s="2"/>
      <c r="D7" s="2"/>
      <c r="E7" s="2"/>
      <c r="F7" s="45">
        <v>-0.28599999999999998</v>
      </c>
      <c r="G7" s="45"/>
      <c r="H7" s="45"/>
      <c r="I7" s="2"/>
      <c r="J7" s="45">
        <v>1</v>
      </c>
      <c r="K7" s="45"/>
      <c r="L7" s="45"/>
      <c r="M7" s="2"/>
      <c r="N7" s="45">
        <f>SP1_failed!N14/I14</f>
        <v>0.25218361428571429</v>
      </c>
      <c r="O7" s="45"/>
      <c r="P7" s="45"/>
    </row>
    <row r="8" spans="1:19" x14ac:dyDescent="0.35">
      <c r="A8" s="1" t="s">
        <v>9</v>
      </c>
      <c r="B8" s="2">
        <v>1.03</v>
      </c>
      <c r="C8" s="2"/>
      <c r="D8" s="2"/>
      <c r="E8" s="2"/>
      <c r="F8" s="45">
        <v>0.85499999999999998</v>
      </c>
      <c r="G8" s="45"/>
      <c r="H8" s="45"/>
      <c r="I8" s="2"/>
      <c r="J8" s="45">
        <v>1.1180000000000001</v>
      </c>
      <c r="K8" s="45"/>
      <c r="L8" s="45"/>
      <c r="M8" s="2"/>
      <c r="N8" s="45">
        <f>SP1_failed!N15/I15</f>
        <v>0.85500000000000009</v>
      </c>
      <c r="O8" s="45"/>
      <c r="P8" s="45"/>
    </row>
    <row r="9" spans="1:19" x14ac:dyDescent="0.35">
      <c r="A9" s="1" t="s">
        <v>10</v>
      </c>
      <c r="B9" s="2">
        <v>0.75</v>
      </c>
      <c r="C9" s="2"/>
      <c r="D9" s="2"/>
      <c r="E9" s="2"/>
      <c r="F9" s="45">
        <v>0.7</v>
      </c>
      <c r="G9" s="45"/>
      <c r="H9" s="45"/>
      <c r="I9" s="2"/>
      <c r="J9" s="45">
        <v>1.3</v>
      </c>
      <c r="K9" s="45"/>
      <c r="L9" s="45"/>
      <c r="M9" s="2"/>
      <c r="N9" s="45">
        <f>SP1_failed!N16</f>
        <v>0.85333170999999997</v>
      </c>
      <c r="O9" s="45"/>
      <c r="P9" s="45"/>
    </row>
    <row r="10" spans="1:19" ht="15" thickBot="1" x14ac:dyDescent="0.4">
      <c r="N10" s="44"/>
      <c r="O10" s="44"/>
      <c r="P10" s="44"/>
    </row>
    <row r="11" spans="1:19" x14ac:dyDescent="0.35">
      <c r="A11" s="50" t="s">
        <v>11</v>
      </c>
      <c r="B11" s="50"/>
      <c r="D11" s="51" t="s">
        <v>12</v>
      </c>
      <c r="E11" s="51"/>
      <c r="H11" s="52" t="s">
        <v>13</v>
      </c>
      <c r="I11" s="53"/>
      <c r="J11" s="53"/>
      <c r="K11" s="53"/>
      <c r="L11" s="3"/>
      <c r="M11" s="3"/>
      <c r="N11" s="53" t="s">
        <v>14</v>
      </c>
      <c r="O11" s="53"/>
      <c r="P11" s="54"/>
      <c r="Q11" t="s">
        <v>48</v>
      </c>
    </row>
    <row r="12" spans="1:19" x14ac:dyDescent="0.35">
      <c r="A12" s="1" t="s">
        <v>15</v>
      </c>
      <c r="B12" s="1"/>
      <c r="D12" s="1" t="s">
        <v>16</v>
      </c>
      <c r="E12" s="1"/>
      <c r="F12" t="s">
        <v>17</v>
      </c>
      <c r="H12" s="4" t="s">
        <v>6</v>
      </c>
      <c r="I12">
        <v>3.5419999999999998</v>
      </c>
      <c r="J12">
        <v>3.01</v>
      </c>
      <c r="K12">
        <v>2.3130000000000002</v>
      </c>
      <c r="N12">
        <v>2.6564999999999999</v>
      </c>
      <c r="O12">
        <v>3.3247455000000001</v>
      </c>
      <c r="P12">
        <v>1.98046856</v>
      </c>
      <c r="Q12">
        <f>B5*I12</f>
        <v>2.8336000000000001</v>
      </c>
      <c r="R12">
        <f t="shared" ref="R12:S13" si="0">C5*J12</f>
        <v>3.01</v>
      </c>
      <c r="S12">
        <f t="shared" si="0"/>
        <v>1.8504000000000003</v>
      </c>
    </row>
    <row r="13" spans="1:19" x14ac:dyDescent="0.35">
      <c r="A13" s="1" t="s">
        <v>18</v>
      </c>
      <c r="B13" s="1"/>
      <c r="D13" s="1" t="s">
        <v>19</v>
      </c>
      <c r="H13" s="4" t="s">
        <v>7</v>
      </c>
      <c r="I13">
        <v>13.308</v>
      </c>
      <c r="J13">
        <v>9</v>
      </c>
      <c r="K13">
        <v>3.125</v>
      </c>
      <c r="N13">
        <v>16.67425729</v>
      </c>
      <c r="O13">
        <v>6.3</v>
      </c>
      <c r="P13">
        <v>2.3297442799999999</v>
      </c>
      <c r="Q13">
        <f>B6*I13</f>
        <v>11.9772</v>
      </c>
      <c r="R13">
        <f t="shared" si="0"/>
        <v>7.2</v>
      </c>
      <c r="S13">
        <f t="shared" si="0"/>
        <v>3.125</v>
      </c>
    </row>
    <row r="14" spans="1:19" x14ac:dyDescent="0.35">
      <c r="A14" s="1" t="s">
        <v>20</v>
      </c>
      <c r="B14" s="1"/>
      <c r="D14" s="1" t="s">
        <v>21</v>
      </c>
      <c r="H14" s="4" t="s">
        <v>8</v>
      </c>
      <c r="I14" s="44">
        <v>3.5</v>
      </c>
      <c r="J14" s="44"/>
      <c r="K14" s="44"/>
      <c r="N14" s="44">
        <v>2.9491052199999999</v>
      </c>
      <c r="O14" s="44"/>
      <c r="P14" s="44"/>
      <c r="Q14">
        <f>B7*I14</f>
        <v>2.2749999999999999</v>
      </c>
    </row>
    <row r="15" spans="1:19" x14ac:dyDescent="0.35">
      <c r="A15" s="1" t="s">
        <v>22</v>
      </c>
      <c r="B15" s="1"/>
      <c r="D15" s="7" t="s">
        <v>23</v>
      </c>
      <c r="H15" s="4" t="s">
        <v>9</v>
      </c>
      <c r="I15" s="44">
        <v>7.6</v>
      </c>
      <c r="J15" s="44"/>
      <c r="K15" s="44"/>
      <c r="N15" s="44">
        <v>6.4980000000000002</v>
      </c>
      <c r="O15" s="44"/>
      <c r="P15" s="44"/>
      <c r="Q15">
        <f>B8*I15</f>
        <v>7.8279999999999994</v>
      </c>
    </row>
    <row r="16" spans="1:19" x14ac:dyDescent="0.35">
      <c r="A16" s="1" t="s">
        <v>24</v>
      </c>
      <c r="B16" s="1"/>
      <c r="H16" s="4" t="s">
        <v>10</v>
      </c>
      <c r="I16" s="44" t="s">
        <v>25</v>
      </c>
      <c r="J16" s="44"/>
      <c r="K16" s="44"/>
      <c r="N16" s="44">
        <v>0.7</v>
      </c>
      <c r="O16" s="44"/>
      <c r="P16" s="44"/>
      <c r="Q16">
        <v>0.75</v>
      </c>
    </row>
    <row r="17" spans="1:16" ht="15" thickBot="1" x14ac:dyDescent="0.4">
      <c r="A17" s="1" t="s">
        <v>26</v>
      </c>
      <c r="B17" s="8"/>
      <c r="H17" s="9"/>
      <c r="I17" s="57"/>
      <c r="J17" s="57"/>
      <c r="K17" s="57"/>
      <c r="L17" s="10"/>
      <c r="M17" s="10"/>
      <c r="N17" s="58"/>
      <c r="O17" s="58"/>
      <c r="P17" s="5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1"/>
    </row>
    <row r="20" spans="1:16" x14ac:dyDescent="0.35">
      <c r="A20" s="12" t="s">
        <v>29</v>
      </c>
    </row>
    <row r="21" spans="1:16" x14ac:dyDescent="0.35">
      <c r="A21" s="12" t="s">
        <v>30</v>
      </c>
      <c r="I21" t="s">
        <v>53</v>
      </c>
    </row>
    <row r="22" spans="1:16" x14ac:dyDescent="0.35">
      <c r="A22" s="12" t="s">
        <v>31</v>
      </c>
      <c r="D22" t="s">
        <v>52</v>
      </c>
      <c r="I22">
        <v>2.6640000000000001</v>
      </c>
      <c r="J22">
        <v>2.8220000000000001</v>
      </c>
      <c r="K22">
        <v>1.9322999999999999</v>
      </c>
      <c r="M22">
        <f>I22/I12</f>
        <v>0.75211744776962175</v>
      </c>
      <c r="N22">
        <f t="shared" ref="N22:O22" si="1">J22/J12</f>
        <v>0.93754152823920278</v>
      </c>
      <c r="O22">
        <f t="shared" si="1"/>
        <v>0.83540856031128397</v>
      </c>
    </row>
    <row r="23" spans="1:16" x14ac:dyDescent="0.35">
      <c r="A23" s="12" t="s">
        <v>32</v>
      </c>
      <c r="I23">
        <v>12</v>
      </c>
      <c r="J23">
        <v>7.1</v>
      </c>
      <c r="K23">
        <v>3.1</v>
      </c>
      <c r="M23">
        <f>I23/I13</f>
        <v>0.90171325518485124</v>
      </c>
      <c r="N23">
        <f t="shared" ref="N23:O23" si="2">J23/J13</f>
        <v>0.78888888888888886</v>
      </c>
      <c r="O23">
        <f t="shared" si="2"/>
        <v>0.99199999999999999</v>
      </c>
    </row>
    <row r="24" spans="1:16" x14ac:dyDescent="0.35">
      <c r="A24" s="12" t="s">
        <v>33</v>
      </c>
      <c r="I24">
        <v>2.1800000000000002</v>
      </c>
      <c r="M24">
        <f>I24/I14</f>
        <v>0.62285714285714289</v>
      </c>
    </row>
    <row r="25" spans="1:16" x14ac:dyDescent="0.35">
      <c r="A25" s="12" t="s">
        <v>34</v>
      </c>
      <c r="I25">
        <v>7.6</v>
      </c>
      <c r="M25">
        <f>I25/I15</f>
        <v>1</v>
      </c>
    </row>
    <row r="26" spans="1:16" x14ac:dyDescent="0.35">
      <c r="A26" s="12" t="s">
        <v>38</v>
      </c>
      <c r="I26">
        <v>0.7</v>
      </c>
    </row>
    <row r="27" spans="1:16" x14ac:dyDescent="0.35">
      <c r="A27" s="12" t="s">
        <v>39</v>
      </c>
      <c r="B27" s="13"/>
      <c r="H27" s="4"/>
      <c r="N27" s="5"/>
      <c r="O27" s="5"/>
      <c r="P27" s="6"/>
    </row>
    <row r="28" spans="1:16" x14ac:dyDescent="0.35">
      <c r="A28" s="12" t="s">
        <v>35</v>
      </c>
      <c r="H28" s="4"/>
      <c r="N28" s="5"/>
      <c r="O28" s="5"/>
      <c r="P28" s="6"/>
    </row>
    <row r="29" spans="1:16" x14ac:dyDescent="0.35">
      <c r="A29" s="12" t="s">
        <v>36</v>
      </c>
      <c r="H29" s="4"/>
      <c r="I29" s="44"/>
      <c r="J29" s="44"/>
      <c r="K29" s="44"/>
      <c r="N29" s="55"/>
      <c r="O29" s="55"/>
      <c r="P29" s="56"/>
    </row>
    <row r="30" spans="1:16" x14ac:dyDescent="0.35">
      <c r="A30" s="12" t="s">
        <v>41</v>
      </c>
      <c r="H30" s="4"/>
      <c r="I30" s="44"/>
      <c r="J30" s="44"/>
      <c r="K30" s="44"/>
      <c r="N30" s="55"/>
      <c r="O30" s="55"/>
      <c r="P30" s="56"/>
    </row>
    <row r="31" spans="1:16" x14ac:dyDescent="0.35">
      <c r="A31" s="12" t="s">
        <v>49</v>
      </c>
      <c r="H31" s="4"/>
      <c r="I31" s="14"/>
      <c r="J31" s="14"/>
      <c r="K31" s="14"/>
      <c r="N31" s="5"/>
      <c r="O31" s="5"/>
      <c r="P31" s="6"/>
    </row>
    <row r="32" spans="1:16" ht="15" thickBot="1" x14ac:dyDescent="0.4">
      <c r="H32" s="9"/>
      <c r="I32" s="15"/>
      <c r="J32" s="15"/>
      <c r="K32" s="15"/>
      <c r="L32" s="10"/>
      <c r="M32" s="10"/>
      <c r="N32" s="16"/>
      <c r="O32" s="16"/>
      <c r="P32" s="17"/>
    </row>
    <row r="34" spans="1:2" x14ac:dyDescent="0.35">
      <c r="A34" s="50" t="s">
        <v>42</v>
      </c>
      <c r="B34" s="50"/>
    </row>
    <row r="35" spans="1:2" x14ac:dyDescent="0.35">
      <c r="A35" s="1" t="s">
        <v>15</v>
      </c>
      <c r="B35" s="1">
        <v>14230</v>
      </c>
    </row>
    <row r="36" spans="1:2" x14ac:dyDescent="0.35">
      <c r="A36" s="1" t="s">
        <v>18</v>
      </c>
      <c r="B36" s="18">
        <v>11.462199999999999</v>
      </c>
    </row>
    <row r="37" spans="1:2" x14ac:dyDescent="0.35">
      <c r="A37" s="1" t="s">
        <v>20</v>
      </c>
      <c r="B37" s="1">
        <v>0.46078257</v>
      </c>
    </row>
    <row r="38" spans="1:2" x14ac:dyDescent="0.35">
      <c r="A38" s="1" t="s">
        <v>22</v>
      </c>
      <c r="B38" s="1">
        <v>5.2613000000000003</v>
      </c>
    </row>
    <row r="39" spans="1:2" x14ac:dyDescent="0.35">
      <c r="A39" s="1" t="s">
        <v>24</v>
      </c>
      <c r="B39" s="1">
        <v>516.93316041646096</v>
      </c>
    </row>
    <row r="40" spans="1:2" x14ac:dyDescent="0.35">
      <c r="A40" s="1" t="s">
        <v>26</v>
      </c>
      <c r="B40" s="8">
        <v>8.4697500899999998</v>
      </c>
    </row>
    <row r="41" spans="1:2" x14ac:dyDescent="0.35">
      <c r="A41" s="1" t="s">
        <v>27</v>
      </c>
      <c r="B41" s="1"/>
    </row>
    <row r="42" spans="1:2" x14ac:dyDescent="0.35">
      <c r="A42" s="1" t="s">
        <v>28</v>
      </c>
      <c r="B42" s="11">
        <v>1340627670000</v>
      </c>
    </row>
    <row r="43" spans="1:2" x14ac:dyDescent="0.35">
      <c r="A43" s="12" t="s">
        <v>29</v>
      </c>
      <c r="B43">
        <v>346901655.02013701</v>
      </c>
    </row>
    <row r="44" spans="1:2" x14ac:dyDescent="0.35">
      <c r="A44" s="12" t="s">
        <v>30</v>
      </c>
      <c r="B44">
        <v>0.68412075999999999</v>
      </c>
    </row>
    <row r="45" spans="1:2" x14ac:dyDescent="0.35">
      <c r="A45" s="12" t="s">
        <v>31</v>
      </c>
      <c r="B45">
        <v>0.93097611000000002</v>
      </c>
    </row>
    <row r="46" spans="1:2" x14ac:dyDescent="0.35">
      <c r="A46" s="12" t="s">
        <v>43</v>
      </c>
      <c r="B46">
        <v>647378.23018699</v>
      </c>
    </row>
    <row r="47" spans="1:2" x14ac:dyDescent="0.35">
      <c r="A47" s="12" t="s">
        <v>44</v>
      </c>
      <c r="B47">
        <v>3651067.4647618998</v>
      </c>
    </row>
    <row r="48" spans="1:2" x14ac:dyDescent="0.35">
      <c r="A48" s="12" t="s">
        <v>34</v>
      </c>
      <c r="B48">
        <v>664517.74372760998</v>
      </c>
    </row>
    <row r="49" spans="1:2" x14ac:dyDescent="0.35">
      <c r="A49" s="12" t="s">
        <v>38</v>
      </c>
      <c r="B49">
        <v>23748071.716341801</v>
      </c>
    </row>
    <row r="50" spans="1:2" x14ac:dyDescent="0.35">
      <c r="A50" s="12" t="s">
        <v>39</v>
      </c>
      <c r="B50" s="13">
        <v>929694791</v>
      </c>
    </row>
    <row r="51" spans="1:2" x14ac:dyDescent="0.35">
      <c r="A51" s="12" t="s">
        <v>35</v>
      </c>
      <c r="B51">
        <v>241161.84051362</v>
      </c>
    </row>
    <row r="52" spans="1:2" x14ac:dyDescent="0.35">
      <c r="A52" s="12" t="s">
        <v>36</v>
      </c>
      <c r="B52">
        <v>2762527.3940612902</v>
      </c>
    </row>
    <row r="53" spans="1:2" x14ac:dyDescent="0.35">
      <c r="A53" s="12" t="s">
        <v>41</v>
      </c>
    </row>
    <row r="54" spans="1:2" x14ac:dyDescent="0.35">
      <c r="A54" s="12" t="s">
        <v>49</v>
      </c>
      <c r="B54">
        <v>224094.55997708999</v>
      </c>
    </row>
  </sheetData>
  <mergeCells count="32">
    <mergeCell ref="I30:K30"/>
    <mergeCell ref="N30:P30"/>
    <mergeCell ref="A34:B34"/>
    <mergeCell ref="I16:K16"/>
    <mergeCell ref="I17:K17"/>
    <mergeCell ref="N17:P17"/>
    <mergeCell ref="I29:K29"/>
    <mergeCell ref="N29:P29"/>
    <mergeCell ref="N14:P14"/>
    <mergeCell ref="N15:P15"/>
    <mergeCell ref="N16:P16"/>
    <mergeCell ref="A11:B11"/>
    <mergeCell ref="D11:E11"/>
    <mergeCell ref="H11:K11"/>
    <mergeCell ref="N11:P11"/>
    <mergeCell ref="I15:K15"/>
    <mergeCell ref="I14:K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3EC3-B130-4F3D-954A-D5339C3D05B6}">
  <dimension ref="A1:S54"/>
  <sheetViews>
    <sheetView topLeftCell="A5" workbookViewId="0">
      <selection activeCell="C17" sqref="C17"/>
    </sheetView>
  </sheetViews>
  <sheetFormatPr defaultRowHeight="14.5" x14ac:dyDescent="0.35"/>
  <cols>
    <col min="1" max="1" width="14.90625" customWidth="1"/>
    <col min="2" max="2" width="11.81640625" bestFit="1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9" x14ac:dyDescent="0.35">
      <c r="A3" s="1"/>
      <c r="B3" s="47" t="s">
        <v>2</v>
      </c>
      <c r="C3" s="48"/>
      <c r="D3" s="49"/>
      <c r="E3" s="1"/>
      <c r="F3" s="47" t="s">
        <v>3</v>
      </c>
      <c r="G3" s="48"/>
      <c r="H3" s="49"/>
      <c r="I3" s="1"/>
      <c r="J3" s="47" t="s">
        <v>4</v>
      </c>
      <c r="K3" s="48"/>
      <c r="L3" s="49"/>
      <c r="M3" s="1"/>
      <c r="N3" s="47" t="s">
        <v>5</v>
      </c>
      <c r="O3" s="48"/>
      <c r="P3" s="49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2">
        <v>0.76</v>
      </c>
      <c r="C5" s="2">
        <v>1</v>
      </c>
      <c r="D5" s="2">
        <v>0.82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">
        <f t="shared" ref="O5:P6" si="0">O12/J12</f>
        <v>0.95360821926910311</v>
      </c>
      <c r="P5" s="2">
        <f t="shared" si="0"/>
        <v>0.8690646865542585</v>
      </c>
    </row>
    <row r="6" spans="1:19" x14ac:dyDescent="0.35">
      <c r="A6" s="1" t="s">
        <v>7</v>
      </c>
      <c r="B6" s="2">
        <v>0.95</v>
      </c>
      <c r="C6" s="2">
        <v>0.8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0.94992979185452364</v>
      </c>
      <c r="O6" s="2">
        <f t="shared" si="0"/>
        <v>0.77643943444444441</v>
      </c>
      <c r="P6" s="2">
        <f t="shared" si="0"/>
        <v>0.97724902080000009</v>
      </c>
    </row>
    <row r="7" spans="1:19" x14ac:dyDescent="0.35">
      <c r="A7" s="1" t="s">
        <v>8</v>
      </c>
      <c r="B7" s="2">
        <v>0.65</v>
      </c>
      <c r="C7" s="2"/>
      <c r="D7" s="2"/>
      <c r="E7" s="2"/>
      <c r="F7" s="45">
        <v>-0.28599999999999998</v>
      </c>
      <c r="G7" s="45"/>
      <c r="H7" s="45"/>
      <c r="I7" s="2"/>
      <c r="J7" s="45">
        <v>1</v>
      </c>
      <c r="K7" s="45"/>
      <c r="L7" s="45"/>
      <c r="M7" s="2"/>
      <c r="N7" s="45">
        <f>N14/I14</f>
        <v>0.60740709714285723</v>
      </c>
      <c r="O7" s="45"/>
      <c r="P7" s="45"/>
    </row>
    <row r="8" spans="1:19" x14ac:dyDescent="0.35">
      <c r="A8" s="1" t="s">
        <v>9</v>
      </c>
      <c r="B8" s="2">
        <v>1.01</v>
      </c>
      <c r="C8" s="2"/>
      <c r="D8" s="2"/>
      <c r="E8" s="2"/>
      <c r="F8" s="45">
        <v>0.85499999999999998</v>
      </c>
      <c r="G8" s="45"/>
      <c r="H8" s="45"/>
      <c r="I8" s="2"/>
      <c r="J8" s="45">
        <v>1.1180000000000001</v>
      </c>
      <c r="K8" s="45"/>
      <c r="L8" s="45"/>
      <c r="M8" s="2"/>
      <c r="N8" s="45">
        <f>N15/I15</f>
        <v>0.95567853157894733</v>
      </c>
      <c r="O8" s="45"/>
      <c r="P8" s="45"/>
    </row>
    <row r="9" spans="1:19" x14ac:dyDescent="0.35">
      <c r="A9" s="1" t="s">
        <v>10</v>
      </c>
      <c r="B9" s="2">
        <v>0.75</v>
      </c>
      <c r="C9" s="2"/>
      <c r="D9" s="2"/>
      <c r="E9" s="2"/>
      <c r="F9" s="45">
        <v>0.7</v>
      </c>
      <c r="G9" s="45"/>
      <c r="H9" s="45"/>
      <c r="I9" s="2"/>
      <c r="J9" s="45">
        <v>1.3</v>
      </c>
      <c r="K9" s="45"/>
      <c r="L9" s="45"/>
      <c r="M9" s="2"/>
      <c r="N9" s="45">
        <f>N16</f>
        <v>0.7</v>
      </c>
      <c r="O9" s="45"/>
      <c r="P9" s="45"/>
    </row>
    <row r="10" spans="1:19" ht="15" thickBot="1" x14ac:dyDescent="0.4">
      <c r="N10" s="44"/>
      <c r="O10" s="44"/>
      <c r="P10" s="44"/>
    </row>
    <row r="11" spans="1:19" x14ac:dyDescent="0.35">
      <c r="A11" s="50" t="s">
        <v>11</v>
      </c>
      <c r="B11" s="50"/>
      <c r="D11" s="51" t="s">
        <v>12</v>
      </c>
      <c r="E11" s="51"/>
      <c r="H11" s="52" t="s">
        <v>13</v>
      </c>
      <c r="I11" s="53"/>
      <c r="J11" s="53"/>
      <c r="K11" s="53"/>
      <c r="L11" s="3"/>
      <c r="M11" s="3"/>
      <c r="N11" s="53" t="s">
        <v>14</v>
      </c>
      <c r="O11" s="53"/>
      <c r="P11" s="54"/>
      <c r="Q11" t="s">
        <v>50</v>
      </c>
    </row>
    <row r="12" spans="1:19" x14ac:dyDescent="0.35">
      <c r="A12" s="1" t="s">
        <v>15</v>
      </c>
      <c r="B12">
        <v>12077.9001772801</v>
      </c>
      <c r="D12" s="1" t="s">
        <v>16</v>
      </c>
      <c r="E12" s="1">
        <v>9655.06</v>
      </c>
      <c r="F12" t="s">
        <v>17</v>
      </c>
      <c r="H12" s="4" t="s">
        <v>6</v>
      </c>
      <c r="I12">
        <v>3.5419999999999998</v>
      </c>
      <c r="J12">
        <v>3.01</v>
      </c>
      <c r="K12">
        <v>2.3130000000000002</v>
      </c>
      <c r="N12" s="5">
        <v>2.6564999999999999</v>
      </c>
      <c r="O12" s="23">
        <v>2.8703607400000002</v>
      </c>
      <c r="P12" s="24">
        <v>2.01014662</v>
      </c>
      <c r="Q12">
        <f>B5*I12</f>
        <v>2.6919200000000001</v>
      </c>
      <c r="R12">
        <f t="shared" ref="R12:S13" si="1">C5*J12</f>
        <v>3.01</v>
      </c>
      <c r="S12">
        <f t="shared" si="1"/>
        <v>1.89666</v>
      </c>
    </row>
    <row r="13" spans="1:19" x14ac:dyDescent="0.35">
      <c r="A13" s="1" t="s">
        <v>18</v>
      </c>
      <c r="B13" s="1">
        <v>11.5001</v>
      </c>
      <c r="D13" s="1" t="s">
        <v>19</v>
      </c>
      <c r="E13" s="1">
        <v>2</v>
      </c>
      <c r="H13" s="4" t="s">
        <v>7</v>
      </c>
      <c r="I13">
        <v>13.308</v>
      </c>
      <c r="J13">
        <v>9</v>
      </c>
      <c r="K13">
        <v>3.125</v>
      </c>
      <c r="N13" s="23">
        <v>12.64166567</v>
      </c>
      <c r="O13" s="23">
        <v>6.98795491</v>
      </c>
      <c r="P13" s="24">
        <v>3.0539031900000002</v>
      </c>
      <c r="Q13">
        <f>B6*I13</f>
        <v>12.6426</v>
      </c>
      <c r="R13">
        <f t="shared" si="1"/>
        <v>7.2</v>
      </c>
      <c r="S13">
        <f t="shared" si="1"/>
        <v>3.125</v>
      </c>
    </row>
    <row r="14" spans="1:19" x14ac:dyDescent="0.35">
      <c r="A14" s="1" t="s">
        <v>20</v>
      </c>
      <c r="B14" s="1">
        <v>0.45614570999999998</v>
      </c>
      <c r="D14" s="1" t="s">
        <v>21</v>
      </c>
      <c r="E14" s="1">
        <v>4</v>
      </c>
      <c r="H14" s="4" t="s">
        <v>8</v>
      </c>
      <c r="I14" s="44">
        <v>3.5</v>
      </c>
      <c r="J14" s="44"/>
      <c r="K14" s="44"/>
      <c r="N14" s="55">
        <v>2.1259248400000001</v>
      </c>
      <c r="O14" s="55"/>
      <c r="P14" s="56"/>
      <c r="Q14">
        <f t="shared" ref="Q14:Q15" si="2">B7*I14</f>
        <v>2.2749999999999999</v>
      </c>
    </row>
    <row r="15" spans="1:19" x14ac:dyDescent="0.35">
      <c r="A15" s="1" t="s">
        <v>22</v>
      </c>
      <c r="B15" s="1">
        <v>6.7451999999999996</v>
      </c>
      <c r="C15">
        <f>B15/7.07</f>
        <v>0.95405940594059402</v>
      </c>
      <c r="D15" s="7" t="s">
        <v>23</v>
      </c>
      <c r="E15" s="1">
        <v>2</v>
      </c>
      <c r="H15" s="4" t="s">
        <v>9</v>
      </c>
      <c r="I15" s="44">
        <v>7.6</v>
      </c>
      <c r="J15" s="44"/>
      <c r="K15" s="44"/>
      <c r="N15" s="55">
        <v>7.2631568399999997</v>
      </c>
      <c r="O15" s="55"/>
      <c r="P15" s="56"/>
      <c r="Q15">
        <f t="shared" si="2"/>
        <v>7.6759999999999993</v>
      </c>
    </row>
    <row r="16" spans="1:19" x14ac:dyDescent="0.35">
      <c r="A16" s="1" t="s">
        <v>24</v>
      </c>
      <c r="B16" s="1">
        <v>556.21129001484098</v>
      </c>
      <c r="C16">
        <f>B16/1047</f>
        <v>0.53124287489478605</v>
      </c>
      <c r="H16" s="4" t="s">
        <v>10</v>
      </c>
      <c r="I16" s="44" t="s">
        <v>25</v>
      </c>
      <c r="J16" s="44"/>
      <c r="K16" s="44"/>
      <c r="N16" s="55">
        <v>0.7</v>
      </c>
      <c r="O16" s="55"/>
      <c r="P16" s="56"/>
      <c r="Q16">
        <v>0.75</v>
      </c>
    </row>
    <row r="17" spans="1:16" ht="15" thickBot="1" x14ac:dyDescent="0.4">
      <c r="A17" s="1" t="s">
        <v>26</v>
      </c>
      <c r="B17" s="8">
        <v>8.3703828999999992</v>
      </c>
      <c r="H17" s="9"/>
      <c r="I17" s="57"/>
      <c r="J17" s="57"/>
      <c r="K17" s="57"/>
      <c r="L17" s="10"/>
      <c r="M17" s="10"/>
      <c r="N17" s="58"/>
      <c r="O17" s="58"/>
      <c r="P17" s="5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1">
        <v>1337178780000</v>
      </c>
      <c r="D19" t="s">
        <v>52</v>
      </c>
    </row>
    <row r="20" spans="1:16" x14ac:dyDescent="0.35">
      <c r="A20" s="12" t="s">
        <v>29</v>
      </c>
      <c r="B20">
        <v>340359596.70760202</v>
      </c>
    </row>
    <row r="21" spans="1:16" x14ac:dyDescent="0.35">
      <c r="A21" s="12" t="s">
        <v>30</v>
      </c>
      <c r="B21">
        <v>0.66331907000000001</v>
      </c>
    </row>
    <row r="22" spans="1:16" x14ac:dyDescent="0.35">
      <c r="A22" s="12" t="s">
        <v>31</v>
      </c>
      <c r="B22">
        <v>0.93270892999999999</v>
      </c>
    </row>
    <row r="23" spans="1:16" x14ac:dyDescent="0.35">
      <c r="A23" s="12" t="s">
        <v>32</v>
      </c>
      <c r="B23">
        <v>549468.21311120002</v>
      </c>
    </row>
    <row r="24" spans="1:16" x14ac:dyDescent="0.35">
      <c r="A24" s="12" t="s">
        <v>33</v>
      </c>
      <c r="B24">
        <v>3528964.2681523799</v>
      </c>
    </row>
    <row r="25" spans="1:16" x14ac:dyDescent="0.35">
      <c r="A25" s="12" t="s">
        <v>34</v>
      </c>
      <c r="B25">
        <v>714490.99683177995</v>
      </c>
    </row>
    <row r="26" spans="1:16" x14ac:dyDescent="0.35">
      <c r="A26" s="12" t="s">
        <v>35</v>
      </c>
      <c r="B26">
        <v>208244.56887103</v>
      </c>
    </row>
    <row r="27" spans="1:16" x14ac:dyDescent="0.35">
      <c r="A27" s="12" t="s">
        <v>36</v>
      </c>
      <c r="B27">
        <v>2771251.4864292298</v>
      </c>
    </row>
    <row r="28" spans="1:16" x14ac:dyDescent="0.35">
      <c r="A28" s="12" t="s">
        <v>37</v>
      </c>
      <c r="B28">
        <v>207893.68468839</v>
      </c>
    </row>
    <row r="29" spans="1:16" x14ac:dyDescent="0.35">
      <c r="A29" s="12" t="s">
        <v>38</v>
      </c>
      <c r="B29">
        <v>23642971.2471123</v>
      </c>
    </row>
    <row r="30" spans="1:16" x14ac:dyDescent="0.35">
      <c r="A30" s="12" t="s">
        <v>39</v>
      </c>
      <c r="B30" s="13">
        <v>23642971.2471123</v>
      </c>
    </row>
    <row r="31" spans="1:16" x14ac:dyDescent="0.35">
      <c r="A31" s="12" t="s">
        <v>40</v>
      </c>
      <c r="B31">
        <v>48668185.800208099</v>
      </c>
    </row>
    <row r="32" spans="1:16" x14ac:dyDescent="0.35">
      <c r="A32" s="12" t="s">
        <v>41</v>
      </c>
      <c r="B32">
        <v>292727.07300103002</v>
      </c>
    </row>
    <row r="33" spans="1:16" x14ac:dyDescent="0.35">
      <c r="A33" s="60" t="s">
        <v>42</v>
      </c>
      <c r="B33" s="61"/>
      <c r="H33" s="4"/>
      <c r="N33" s="5"/>
      <c r="O33" s="5"/>
      <c r="P33" s="6"/>
    </row>
    <row r="34" spans="1:16" x14ac:dyDescent="0.35">
      <c r="A34" s="1" t="s">
        <v>15</v>
      </c>
      <c r="B34" s="1">
        <v>13985.3415722604</v>
      </c>
      <c r="H34" s="4"/>
      <c r="N34" s="5"/>
      <c r="O34" s="5"/>
      <c r="P34" s="6"/>
    </row>
    <row r="35" spans="1:16" x14ac:dyDescent="0.35">
      <c r="A35" s="1" t="s">
        <v>18</v>
      </c>
      <c r="B35" s="1">
        <v>11.466042654500001</v>
      </c>
      <c r="H35" s="4"/>
      <c r="I35" s="44"/>
      <c r="J35" s="44"/>
      <c r="K35" s="44"/>
      <c r="N35" s="55"/>
      <c r="O35" s="55"/>
      <c r="P35" s="56"/>
    </row>
    <row r="36" spans="1:16" x14ac:dyDescent="0.35">
      <c r="A36" s="1" t="s">
        <v>20</v>
      </c>
      <c r="B36" s="1">
        <v>0.46032710999999998</v>
      </c>
      <c r="H36" s="4"/>
      <c r="I36" s="44"/>
      <c r="J36" s="44"/>
      <c r="K36" s="44"/>
      <c r="N36" s="55"/>
      <c r="O36" s="55"/>
      <c r="P36" s="56"/>
    </row>
    <row r="37" spans="1:16" x14ac:dyDescent="0.35">
      <c r="A37" s="1" t="s">
        <v>22</v>
      </c>
      <c r="B37" s="1">
        <v>5.4207999999999998</v>
      </c>
      <c r="C37">
        <f>B37/7.07</f>
        <v>0.76673267326732664</v>
      </c>
      <c r="H37" s="4"/>
      <c r="I37" s="14"/>
      <c r="J37" s="14"/>
      <c r="K37" s="14"/>
      <c r="N37" s="5"/>
      <c r="O37" s="5"/>
      <c r="P37" s="6"/>
    </row>
    <row r="38" spans="1:16" ht="15" thickBot="1" x14ac:dyDescent="0.4">
      <c r="A38" s="1" t="s">
        <v>24</v>
      </c>
      <c r="B38" s="1">
        <v>501.747783718427</v>
      </c>
      <c r="C38">
        <f>B38/1047</f>
        <v>0.4792242442391853</v>
      </c>
      <c r="H38" s="9"/>
      <c r="I38" s="15"/>
      <c r="J38" s="15"/>
      <c r="K38" s="15"/>
      <c r="L38" s="10"/>
      <c r="M38" s="10"/>
      <c r="N38" s="16"/>
      <c r="O38" s="16"/>
      <c r="P38" s="17"/>
    </row>
    <row r="39" spans="1:16" x14ac:dyDescent="0.35">
      <c r="A39" s="1" t="s">
        <v>26</v>
      </c>
      <c r="B39" s="8">
        <v>8.4416617699999996</v>
      </c>
    </row>
    <row r="40" spans="1:16" x14ac:dyDescent="0.35">
      <c r="A40" s="1" t="s">
        <v>27</v>
      </c>
      <c r="B40" s="1"/>
    </row>
    <row r="41" spans="1:16" x14ac:dyDescent="0.35">
      <c r="A41" s="1" t="s">
        <v>28</v>
      </c>
      <c r="B41" s="11">
        <v>1340747000000</v>
      </c>
    </row>
    <row r="42" spans="1:16" x14ac:dyDescent="0.35">
      <c r="A42" s="12" t="s">
        <v>29</v>
      </c>
      <c r="B42">
        <v>345008206.49465197</v>
      </c>
    </row>
    <row r="43" spans="1:16" x14ac:dyDescent="0.35">
      <c r="A43" s="12" t="s">
        <v>30</v>
      </c>
      <c r="B43">
        <v>0.67905873000000005</v>
      </c>
    </row>
    <row r="44" spans="1:16" x14ac:dyDescent="0.35">
      <c r="A44" s="12" t="s">
        <v>31</v>
      </c>
      <c r="B44">
        <v>0.93146896000000001</v>
      </c>
    </row>
    <row r="45" spans="1:16" x14ac:dyDescent="0.35">
      <c r="A45" s="12" t="s">
        <v>43</v>
      </c>
      <c r="B45">
        <v>636244.75535202003</v>
      </c>
    </row>
    <row r="46" spans="1:16" x14ac:dyDescent="0.35">
      <c r="A46" s="12" t="s">
        <v>44</v>
      </c>
      <c r="B46">
        <v>3626938.5590833402</v>
      </c>
    </row>
    <row r="47" spans="1:16" x14ac:dyDescent="0.35">
      <c r="A47" s="12" t="s">
        <v>34</v>
      </c>
      <c r="B47">
        <v>677191.27816101001</v>
      </c>
    </row>
    <row r="48" spans="1:16" x14ac:dyDescent="0.35">
      <c r="A48" s="12" t="s">
        <v>35</v>
      </c>
      <c r="B48">
        <v>228733.21365192</v>
      </c>
    </row>
    <row r="49" spans="1:2" x14ac:dyDescent="0.35">
      <c r="A49" s="12" t="s">
        <v>36</v>
      </c>
      <c r="B49">
        <v>2761960.59007941</v>
      </c>
    </row>
    <row r="50" spans="1:2" x14ac:dyDescent="0.35">
      <c r="A50" s="12" t="s">
        <v>37</v>
      </c>
      <c r="B50">
        <v>219424.38374642999</v>
      </c>
    </row>
    <row r="51" spans="1:2" x14ac:dyDescent="0.35">
      <c r="A51" s="12" t="s">
        <v>38</v>
      </c>
      <c r="B51">
        <v>23737619.296685301</v>
      </c>
    </row>
    <row r="52" spans="1:2" x14ac:dyDescent="0.35">
      <c r="A52" s="12" t="s">
        <v>39</v>
      </c>
      <c r="B52" s="13">
        <v>925940168</v>
      </c>
    </row>
    <row r="53" spans="1:2" x14ac:dyDescent="0.35">
      <c r="A53" s="12" t="s">
        <v>40</v>
      </c>
      <c r="B53">
        <v>48803144.915012501</v>
      </c>
    </row>
    <row r="54" spans="1:2" x14ac:dyDescent="0.35">
      <c r="A54" s="12" t="s">
        <v>41</v>
      </c>
      <c r="B54">
        <v>304117.23439298</v>
      </c>
    </row>
  </sheetData>
  <mergeCells count="32">
    <mergeCell ref="I35:K35"/>
    <mergeCell ref="N35:P35"/>
    <mergeCell ref="I36:K36"/>
    <mergeCell ref="N36:P36"/>
    <mergeCell ref="I16:K16"/>
    <mergeCell ref="N16:P16"/>
    <mergeCell ref="I17:K17"/>
    <mergeCell ref="N17:P17"/>
    <mergeCell ref="A33:B33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AD11-436D-4A85-AD2E-0DFF59111071}">
  <dimension ref="A1:S54"/>
  <sheetViews>
    <sheetView topLeftCell="A28" workbookViewId="0">
      <selection activeCell="F39" sqref="A1:XFD1048576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9" x14ac:dyDescent="0.35">
      <c r="A3" s="1"/>
      <c r="B3" s="47" t="s">
        <v>2</v>
      </c>
      <c r="C3" s="48"/>
      <c r="D3" s="49"/>
      <c r="E3" s="1"/>
      <c r="F3" s="47" t="s">
        <v>3</v>
      </c>
      <c r="G3" s="48"/>
      <c r="H3" s="49"/>
      <c r="I3" s="1"/>
      <c r="J3" s="47" t="s">
        <v>4</v>
      </c>
      <c r="K3" s="48"/>
      <c r="L3" s="49"/>
      <c r="M3" s="1"/>
      <c r="N3" s="47" t="s">
        <v>5</v>
      </c>
      <c r="O3" s="48"/>
      <c r="P3" s="49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30">
        <v>0.8</v>
      </c>
      <c r="C5" s="30">
        <v>1</v>
      </c>
      <c r="D5" s="30">
        <v>0.8</v>
      </c>
      <c r="E5" s="30"/>
      <c r="F5" s="30">
        <v>0.75</v>
      </c>
      <c r="G5" s="30">
        <v>0.75</v>
      </c>
      <c r="H5" s="30">
        <v>0.75</v>
      </c>
      <c r="I5" s="30"/>
      <c r="J5" s="30">
        <v>1.25</v>
      </c>
      <c r="K5" s="30">
        <v>1.25</v>
      </c>
      <c r="L5" s="30">
        <v>1.25</v>
      </c>
      <c r="M5" s="30"/>
      <c r="N5" s="30">
        <f>N12/I12</f>
        <v>0.75</v>
      </c>
      <c r="O5" s="30">
        <f t="shared" ref="O5:P5" si="0">O12/J12</f>
        <v>0.97389111960132901</v>
      </c>
      <c r="P5" s="30">
        <f t="shared" si="0"/>
        <v>0.84631804582792902</v>
      </c>
    </row>
    <row r="6" spans="1:19" x14ac:dyDescent="0.35">
      <c r="A6" s="1" t="s">
        <v>7</v>
      </c>
      <c r="B6" s="30">
        <v>1.2</v>
      </c>
      <c r="C6" s="30">
        <v>1.1000000000000001</v>
      </c>
      <c r="D6" s="30">
        <v>1</v>
      </c>
      <c r="E6" s="30"/>
      <c r="F6" s="30">
        <v>0.7</v>
      </c>
      <c r="G6" s="30">
        <v>0.7</v>
      </c>
      <c r="H6" s="30">
        <v>0.7</v>
      </c>
      <c r="I6" s="30"/>
      <c r="J6" s="30">
        <v>1.3</v>
      </c>
      <c r="K6" s="30">
        <v>1.3</v>
      </c>
      <c r="L6" s="30">
        <v>1.3</v>
      </c>
      <c r="M6" s="30"/>
      <c r="N6" s="30">
        <f>N13/I13</f>
        <v>1.1729852239254583</v>
      </c>
      <c r="O6" s="30">
        <f t="shared" ref="O6:P6" si="1">O13/J13</f>
        <v>0.97905399888888889</v>
      </c>
      <c r="P6" s="30">
        <f t="shared" si="1"/>
        <v>1.0403000447999999</v>
      </c>
    </row>
    <row r="7" spans="1:19" x14ac:dyDescent="0.35">
      <c r="A7" s="1" t="s">
        <v>8</v>
      </c>
      <c r="B7" s="30">
        <v>0.7</v>
      </c>
      <c r="C7" s="30"/>
      <c r="D7" s="30"/>
      <c r="E7" s="30"/>
      <c r="F7" s="45">
        <v>-0.28599999999999998</v>
      </c>
      <c r="G7" s="45"/>
      <c r="H7" s="45"/>
      <c r="I7" s="30"/>
      <c r="J7" s="45">
        <v>1</v>
      </c>
      <c r="K7" s="45"/>
      <c r="L7" s="45"/>
      <c r="M7" s="30"/>
      <c r="N7" s="45">
        <f>N14/I14</f>
        <v>0.55844335142857138</v>
      </c>
      <c r="O7" s="45"/>
      <c r="P7" s="45"/>
    </row>
    <row r="8" spans="1:19" x14ac:dyDescent="0.35">
      <c r="A8" s="1" t="s">
        <v>9</v>
      </c>
      <c r="B8" s="30">
        <v>1.03</v>
      </c>
      <c r="C8" s="30"/>
      <c r="D8" s="30"/>
      <c r="E8" s="30"/>
      <c r="F8" s="45">
        <v>0.85499999999999998</v>
      </c>
      <c r="G8" s="45"/>
      <c r="H8" s="45"/>
      <c r="I8" s="30"/>
      <c r="J8" s="45">
        <v>1.1180000000000001</v>
      </c>
      <c r="K8" s="45"/>
      <c r="L8" s="45"/>
      <c r="M8" s="30"/>
      <c r="N8" s="45">
        <f>N15/I15</f>
        <v>0.99752368421052628</v>
      </c>
      <c r="O8" s="45"/>
      <c r="P8" s="45"/>
    </row>
    <row r="9" spans="1:19" x14ac:dyDescent="0.35">
      <c r="A9" s="1" t="s">
        <v>10</v>
      </c>
      <c r="B9" s="30">
        <v>0.75</v>
      </c>
      <c r="C9" s="30"/>
      <c r="D9" s="30"/>
      <c r="E9" s="30"/>
      <c r="F9" s="45">
        <v>0.7</v>
      </c>
      <c r="G9" s="45"/>
      <c r="H9" s="45"/>
      <c r="I9" s="30"/>
      <c r="J9" s="45">
        <v>1.3</v>
      </c>
      <c r="K9" s="45"/>
      <c r="L9" s="45"/>
      <c r="M9" s="30"/>
      <c r="N9" s="45">
        <v>0.7</v>
      </c>
      <c r="O9" s="45"/>
      <c r="P9" s="45"/>
    </row>
    <row r="10" spans="1:19" ht="15" thickBot="1" x14ac:dyDescent="0.4">
      <c r="N10" s="44"/>
      <c r="O10" s="44"/>
      <c r="P10" s="44"/>
    </row>
    <row r="11" spans="1:19" x14ac:dyDescent="0.35">
      <c r="A11" s="50" t="s">
        <v>11</v>
      </c>
      <c r="B11" s="50"/>
      <c r="D11" s="51" t="s">
        <v>12</v>
      </c>
      <c r="E11" s="51"/>
      <c r="H11" s="52" t="s">
        <v>13</v>
      </c>
      <c r="I11" s="53"/>
      <c r="J11" s="53"/>
      <c r="K11" s="53"/>
      <c r="L11" s="3"/>
      <c r="M11" s="3"/>
      <c r="N11" s="53" t="s">
        <v>14</v>
      </c>
      <c r="O11" s="53"/>
      <c r="P11" s="54"/>
      <c r="Q11" t="s">
        <v>48</v>
      </c>
    </row>
    <row r="12" spans="1:19" x14ac:dyDescent="0.35">
      <c r="A12" s="1" t="s">
        <v>15</v>
      </c>
      <c r="B12" s="1">
        <v>12508.293409203699</v>
      </c>
      <c r="D12" s="1" t="s">
        <v>16</v>
      </c>
      <c r="E12" s="1">
        <v>12499.49</v>
      </c>
      <c r="F12" t="s">
        <v>17</v>
      </c>
      <c r="H12" s="4" t="s">
        <v>6</v>
      </c>
      <c r="I12">
        <v>3.5419999999999998</v>
      </c>
      <c r="J12">
        <v>3.01</v>
      </c>
      <c r="K12">
        <v>2.3130000000000002</v>
      </c>
      <c r="N12">
        <v>2.6564999999999999</v>
      </c>
      <c r="O12">
        <v>2.93141227</v>
      </c>
      <c r="P12">
        <v>1.9575336400000001</v>
      </c>
      <c r="Q12">
        <f>B5*I12</f>
        <v>2.8336000000000001</v>
      </c>
      <c r="R12">
        <f t="shared" ref="R12:S12" si="2">C5*J12</f>
        <v>3.01</v>
      </c>
      <c r="S12">
        <f t="shared" si="2"/>
        <v>1.8504000000000003</v>
      </c>
    </row>
    <row r="13" spans="1:19" x14ac:dyDescent="0.35">
      <c r="A13" s="1" t="s">
        <v>18</v>
      </c>
      <c r="B13" s="1">
        <v>11.537000000000001</v>
      </c>
      <c r="D13" s="1" t="s">
        <v>19</v>
      </c>
      <c r="E13">
        <v>3</v>
      </c>
      <c r="H13" s="4" t="s">
        <v>7</v>
      </c>
      <c r="I13">
        <v>13.308</v>
      </c>
      <c r="J13">
        <v>9</v>
      </c>
      <c r="K13">
        <v>3.125</v>
      </c>
      <c r="N13">
        <v>15.61008736</v>
      </c>
      <c r="O13">
        <v>8.8114859899999995</v>
      </c>
      <c r="P13">
        <v>3.2509376400000001</v>
      </c>
      <c r="Q13">
        <f>B6*I13</f>
        <v>15.9696</v>
      </c>
      <c r="R13">
        <f t="shared" ref="R13:S13" si="3">C6*J13</f>
        <v>9.9</v>
      </c>
      <c r="S13">
        <f t="shared" si="3"/>
        <v>3.125</v>
      </c>
    </row>
    <row r="14" spans="1:19" x14ac:dyDescent="0.35">
      <c r="A14" s="1" t="s">
        <v>20</v>
      </c>
      <c r="B14" s="1">
        <v>0.45188</v>
      </c>
      <c r="D14" s="1" t="s">
        <v>21</v>
      </c>
      <c r="E14">
        <v>6</v>
      </c>
      <c r="H14" s="4" t="s">
        <v>8</v>
      </c>
      <c r="I14" s="44">
        <v>3.5</v>
      </c>
      <c r="J14" s="44"/>
      <c r="K14" s="44"/>
      <c r="N14" s="44">
        <v>1.9545517299999999</v>
      </c>
      <c r="O14" s="44"/>
      <c r="P14" s="44"/>
      <c r="Q14">
        <f>B7*I14</f>
        <v>2.4499999999999997</v>
      </c>
    </row>
    <row r="15" spans="1:19" x14ac:dyDescent="0.35">
      <c r="A15" s="1" t="s">
        <v>22</v>
      </c>
      <c r="B15" s="1">
        <v>6.3085000000000004</v>
      </c>
      <c r="C15">
        <f>B15/7.07</f>
        <v>0.89229137199434228</v>
      </c>
      <c r="D15" s="7" t="s">
        <v>23</v>
      </c>
      <c r="E15">
        <v>3</v>
      </c>
      <c r="H15" s="4" t="s">
        <v>9</v>
      </c>
      <c r="I15" s="44">
        <v>7.6</v>
      </c>
      <c r="J15" s="44"/>
      <c r="K15" s="44"/>
      <c r="N15" s="44">
        <v>7.5811799999999998</v>
      </c>
      <c r="O15" s="44"/>
      <c r="P15" s="44"/>
      <c r="Q15">
        <f>B8*I15</f>
        <v>7.8279999999999994</v>
      </c>
    </row>
    <row r="16" spans="1:19" x14ac:dyDescent="0.35">
      <c r="A16" s="1" t="s">
        <v>24</v>
      </c>
      <c r="B16" s="1">
        <v>535.05320899802905</v>
      </c>
      <c r="C16">
        <f>B16/1047</f>
        <v>0.51103458357022835</v>
      </c>
      <c r="H16" s="4" t="s">
        <v>10</v>
      </c>
      <c r="I16" s="44" t="s">
        <v>25</v>
      </c>
      <c r="J16" s="44"/>
      <c r="K16" s="44"/>
      <c r="N16" s="44">
        <v>0.7</v>
      </c>
      <c r="O16" s="44"/>
      <c r="P16" s="44"/>
      <c r="Q16">
        <v>0.75</v>
      </c>
    </row>
    <row r="17" spans="1:16" ht="15" thickBot="1" x14ac:dyDescent="0.4">
      <c r="A17" s="1" t="s">
        <v>26</v>
      </c>
      <c r="B17" s="8">
        <v>8.3889032069911806</v>
      </c>
      <c r="H17" s="9"/>
      <c r="I17" s="57"/>
      <c r="J17" s="57"/>
      <c r="K17" s="57"/>
      <c r="L17" s="10"/>
      <c r="M17" s="10"/>
      <c r="N17" s="58"/>
      <c r="O17" s="58"/>
      <c r="P17" s="5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1">
        <v>1331938590000</v>
      </c>
    </row>
    <row r="20" spans="1:16" x14ac:dyDescent="0.35">
      <c r="A20" s="12" t="s">
        <v>29</v>
      </c>
      <c r="B20">
        <v>339819585.658885</v>
      </c>
    </row>
    <row r="21" spans="1:16" x14ac:dyDescent="0.35">
      <c r="A21" s="12" t="s">
        <v>30</v>
      </c>
      <c r="B21">
        <v>0.65762140000000002</v>
      </c>
    </row>
    <row r="22" spans="1:16" x14ac:dyDescent="0.35">
      <c r="A22" s="12" t="s">
        <v>31</v>
      </c>
      <c r="B22">
        <v>0.93284444</v>
      </c>
      <c r="D22" t="s">
        <v>52</v>
      </c>
    </row>
    <row r="23" spans="1:16" x14ac:dyDescent="0.35">
      <c r="A23" s="12" t="s">
        <v>32</v>
      </c>
      <c r="B23">
        <v>569048.38819206005</v>
      </c>
    </row>
    <row r="24" spans="1:16" x14ac:dyDescent="0.35">
      <c r="A24" s="12" t="s">
        <v>33</v>
      </c>
      <c r="B24">
        <v>3523507.8961105002</v>
      </c>
    </row>
    <row r="25" spans="1:16" x14ac:dyDescent="0.35">
      <c r="A25" s="12" t="s">
        <v>34</v>
      </c>
      <c r="B25">
        <v>684362.91163629002</v>
      </c>
    </row>
    <row r="26" spans="1:16" x14ac:dyDescent="0.35">
      <c r="A26" s="12" t="s">
        <v>38</v>
      </c>
      <c r="B26">
        <v>23546897.254606899</v>
      </c>
    </row>
    <row r="27" spans="1:16" x14ac:dyDescent="0.35">
      <c r="A27" s="12" t="s">
        <v>39</v>
      </c>
      <c r="B27" s="13">
        <v>912773460</v>
      </c>
      <c r="H27" s="4"/>
      <c r="N27" s="31"/>
      <c r="O27" s="31"/>
      <c r="P27" s="32"/>
    </row>
    <row r="28" spans="1:16" x14ac:dyDescent="0.35">
      <c r="A28" s="12" t="s">
        <v>35</v>
      </c>
      <c r="B28">
        <v>213439.85446862999</v>
      </c>
      <c r="H28" s="4"/>
      <c r="N28" s="31"/>
      <c r="O28" s="31"/>
      <c r="P28" s="32"/>
    </row>
    <row r="29" spans="1:16" x14ac:dyDescent="0.35">
      <c r="A29" s="12" t="s">
        <v>36</v>
      </c>
      <c r="B29">
        <v>2741019.6534498101</v>
      </c>
      <c r="H29" s="4"/>
      <c r="I29" s="44"/>
      <c r="J29" s="44"/>
      <c r="K29" s="44"/>
      <c r="N29" s="55"/>
      <c r="O29" s="55"/>
      <c r="P29" s="56"/>
    </row>
    <row r="30" spans="1:16" x14ac:dyDescent="0.35">
      <c r="A30" s="12" t="s">
        <v>41</v>
      </c>
      <c r="B30">
        <v>292315.62841592001</v>
      </c>
      <c r="H30" s="4"/>
      <c r="I30" s="44"/>
      <c r="J30" s="44"/>
      <c r="K30" s="44"/>
      <c r="N30" s="55"/>
      <c r="O30" s="55"/>
      <c r="P30" s="56"/>
    </row>
    <row r="31" spans="1:16" x14ac:dyDescent="0.35">
      <c r="A31" s="12" t="s">
        <v>49</v>
      </c>
      <c r="H31" s="4"/>
      <c r="I31" s="29"/>
      <c r="J31" s="29"/>
      <c r="K31" s="29"/>
      <c r="N31" s="31"/>
      <c r="O31" s="31"/>
      <c r="P31" s="32"/>
    </row>
    <row r="32" spans="1:16" ht="15" thickBot="1" x14ac:dyDescent="0.4">
      <c r="H32" s="9"/>
      <c r="I32" s="33"/>
      <c r="J32" s="33"/>
      <c r="K32" s="33"/>
      <c r="L32" s="10"/>
      <c r="M32" s="10"/>
      <c r="N32" s="34"/>
      <c r="O32" s="34"/>
      <c r="P32" s="35"/>
    </row>
    <row r="34" spans="1:3" x14ac:dyDescent="0.35">
      <c r="A34" s="50" t="s">
        <v>42</v>
      </c>
      <c r="B34" s="50"/>
    </row>
    <row r="35" spans="1:3" x14ac:dyDescent="0.35">
      <c r="A35" s="1" t="s">
        <v>15</v>
      </c>
      <c r="B35" s="1">
        <v>14230.067280634999</v>
      </c>
    </row>
    <row r="36" spans="1:3" x14ac:dyDescent="0.35">
      <c r="A36" s="1" t="s">
        <v>18</v>
      </c>
      <c r="B36" s="18">
        <v>11.68</v>
      </c>
    </row>
    <row r="37" spans="1:3" x14ac:dyDescent="0.35">
      <c r="A37" s="1" t="s">
        <v>20</v>
      </c>
      <c r="B37" s="1">
        <v>0.4355</v>
      </c>
    </row>
    <row r="38" spans="1:3" x14ac:dyDescent="0.35">
      <c r="A38" s="1" t="s">
        <v>22</v>
      </c>
      <c r="B38" s="1">
        <v>5.3570000000000002</v>
      </c>
      <c r="C38">
        <f>B38/7.07</f>
        <v>0.75770862800565775</v>
      </c>
    </row>
    <row r="39" spans="1:3" x14ac:dyDescent="0.35">
      <c r="A39" s="1" t="s">
        <v>24</v>
      </c>
      <c r="B39" s="1">
        <v>511.17</v>
      </c>
      <c r="C39">
        <f>B39/1047</f>
        <v>0.48822349570200574</v>
      </c>
    </row>
    <row r="40" spans="1:3" x14ac:dyDescent="0.35">
      <c r="A40" s="1" t="s">
        <v>26</v>
      </c>
      <c r="B40" s="8">
        <v>8.51</v>
      </c>
    </row>
    <row r="41" spans="1:3" x14ac:dyDescent="0.35">
      <c r="A41" s="1" t="s">
        <v>27</v>
      </c>
      <c r="B41" s="1"/>
    </row>
    <row r="42" spans="1:3" x14ac:dyDescent="0.35">
      <c r="A42" s="1" t="s">
        <v>28</v>
      </c>
      <c r="B42" s="11">
        <v>1313454270000</v>
      </c>
    </row>
    <row r="43" spans="1:3" x14ac:dyDescent="0.35">
      <c r="A43" s="12" t="s">
        <v>29</v>
      </c>
      <c r="B43">
        <v>333880727.88714701</v>
      </c>
    </row>
    <row r="44" spans="1:3" x14ac:dyDescent="0.35">
      <c r="A44" s="12" t="s">
        <v>30</v>
      </c>
      <c r="B44">
        <v>0.62329999999999997</v>
      </c>
    </row>
    <row r="45" spans="1:3" x14ac:dyDescent="0.35">
      <c r="A45" s="12" t="s">
        <v>31</v>
      </c>
      <c r="B45">
        <v>0.93500801</v>
      </c>
    </row>
    <row r="46" spans="1:3" x14ac:dyDescent="0.35">
      <c r="A46" s="12" t="s">
        <v>43</v>
      </c>
      <c r="B46">
        <v>647378.23018699</v>
      </c>
    </row>
    <row r="47" spans="1:3" x14ac:dyDescent="0.35">
      <c r="A47" s="12" t="s">
        <v>44</v>
      </c>
      <c r="B47">
        <v>3634377.23751629</v>
      </c>
    </row>
    <row r="48" spans="1:3" x14ac:dyDescent="0.35">
      <c r="A48" s="12" t="s">
        <v>34</v>
      </c>
      <c r="B48">
        <v>650942.81575715996</v>
      </c>
    </row>
    <row r="49" spans="1:2" x14ac:dyDescent="0.35">
      <c r="A49" s="12" t="s">
        <v>38</v>
      </c>
      <c r="B49">
        <v>23080826.554445099</v>
      </c>
    </row>
    <row r="50" spans="1:2" x14ac:dyDescent="0.35">
      <c r="A50" s="12" t="s">
        <v>39</v>
      </c>
      <c r="B50" s="13">
        <v>915386469</v>
      </c>
    </row>
    <row r="51" spans="1:2" x14ac:dyDescent="0.35">
      <c r="A51" s="12" t="s">
        <v>35</v>
      </c>
      <c r="B51">
        <v>239615.70324164999</v>
      </c>
    </row>
    <row r="52" spans="1:2" x14ac:dyDescent="0.35">
      <c r="A52" s="12" t="s">
        <v>36</v>
      </c>
      <c r="B52">
        <v>2747383.30408765</v>
      </c>
    </row>
    <row r="53" spans="1:2" x14ac:dyDescent="0.35">
      <c r="A53" s="12" t="s">
        <v>41</v>
      </c>
      <c r="B53">
        <v>308005.96975803003</v>
      </c>
    </row>
    <row r="54" spans="1:2" x14ac:dyDescent="0.35">
      <c r="A54" s="12" t="s">
        <v>49</v>
      </c>
      <c r="B54">
        <v>224074.31650084001</v>
      </c>
    </row>
  </sheetData>
  <mergeCells count="32"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1:B11"/>
    <mergeCell ref="D11:E11"/>
    <mergeCell ref="H11:K11"/>
    <mergeCell ref="N11:P11"/>
    <mergeCell ref="I15:K15"/>
    <mergeCell ref="N15:P15"/>
    <mergeCell ref="I14:K14"/>
    <mergeCell ref="N14:P14"/>
    <mergeCell ref="I30:K30"/>
    <mergeCell ref="N30:P30"/>
    <mergeCell ref="A34:B34"/>
    <mergeCell ref="I16:K16"/>
    <mergeCell ref="N16:P16"/>
    <mergeCell ref="I17:K17"/>
    <mergeCell ref="N17:P17"/>
    <mergeCell ref="I29:K29"/>
    <mergeCell ref="N29:P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B4B2-E66B-47F6-A6BE-59262E635512}">
  <dimension ref="A1:S54"/>
  <sheetViews>
    <sheetView tabSelected="1" topLeftCell="A9" workbookViewId="0">
      <selection activeCell="N14" sqref="N14:P14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9" x14ac:dyDescent="0.35">
      <c r="A3" s="1"/>
      <c r="B3" s="47" t="s">
        <v>2</v>
      </c>
      <c r="C3" s="48"/>
      <c r="D3" s="49"/>
      <c r="E3" s="1"/>
      <c r="F3" s="47" t="s">
        <v>3</v>
      </c>
      <c r="G3" s="48"/>
      <c r="H3" s="49"/>
      <c r="I3" s="1"/>
      <c r="J3" s="47" t="s">
        <v>4</v>
      </c>
      <c r="K3" s="48"/>
      <c r="L3" s="49"/>
      <c r="M3" s="1"/>
      <c r="N3" s="47" t="s">
        <v>5</v>
      </c>
      <c r="O3" s="48"/>
      <c r="P3" s="49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43">
        <v>0.75</v>
      </c>
      <c r="C5" s="43">
        <f>[1]Sheet1!$O$5</f>
        <v>0.92419354817275756</v>
      </c>
      <c r="D5" s="43">
        <f>[1]Sheet1!$P$5</f>
        <v>0.76451613056636403</v>
      </c>
      <c r="E5" s="37"/>
      <c r="F5" s="37">
        <v>0.75</v>
      </c>
      <c r="G5" s="37">
        <v>0.75</v>
      </c>
      <c r="H5" s="37">
        <v>0.75</v>
      </c>
      <c r="I5" s="37"/>
      <c r="J5" s="37">
        <v>1.25</v>
      </c>
      <c r="K5" s="37">
        <v>1.25</v>
      </c>
      <c r="L5" s="37">
        <v>1.25</v>
      </c>
      <c r="M5" s="37"/>
      <c r="N5" s="37">
        <f>N12/I12</f>
        <v>0.75</v>
      </c>
      <c r="O5" s="37">
        <f t="shared" ref="O5:P6" si="0">O12/J12</f>
        <v>0.92422692358803993</v>
      </c>
      <c r="P5" s="37">
        <f t="shared" si="0"/>
        <v>0.76484693039342844</v>
      </c>
    </row>
    <row r="6" spans="1:19" x14ac:dyDescent="0.35">
      <c r="A6" s="1" t="s">
        <v>7</v>
      </c>
      <c r="B6" s="43">
        <f>[1]Sheet1!$N$6</f>
        <v>1.3</v>
      </c>
      <c r="C6" s="43">
        <f>[1]Sheet1!$O$6</f>
        <v>0.93225806444444437</v>
      </c>
      <c r="D6" s="43">
        <f>[1]Sheet1!$P$6</f>
        <v>1.0870967744</v>
      </c>
      <c r="E6" s="37"/>
      <c r="F6" s="37">
        <v>0.7</v>
      </c>
      <c r="G6" s="37">
        <v>0.7</v>
      </c>
      <c r="H6" s="37">
        <v>0.7</v>
      </c>
      <c r="I6" s="37"/>
      <c r="J6" s="37">
        <v>1.3</v>
      </c>
      <c r="K6" s="37">
        <v>1.3</v>
      </c>
      <c r="L6" s="37">
        <v>1.3</v>
      </c>
      <c r="M6" s="37"/>
      <c r="N6" s="37">
        <f>N13/I13</f>
        <v>1.2989411985272017</v>
      </c>
      <c r="O6" s="37">
        <f t="shared" si="0"/>
        <v>0.92936065555555558</v>
      </c>
      <c r="P6" s="37">
        <f t="shared" si="0"/>
        <v>1.0889228992</v>
      </c>
    </row>
    <row r="7" spans="1:19" x14ac:dyDescent="0.35">
      <c r="A7" s="1" t="s">
        <v>8</v>
      </c>
      <c r="B7" s="37">
        <f>[1]Sheet1!$N$7</f>
        <v>0.33641290000000001</v>
      </c>
      <c r="C7" s="37"/>
      <c r="D7" s="37"/>
      <c r="E7" s="37"/>
      <c r="F7" s="45">
        <v>-0.28599999999999998</v>
      </c>
      <c r="G7" s="45"/>
      <c r="H7" s="45"/>
      <c r="I7" s="37"/>
      <c r="J7" s="45">
        <v>1</v>
      </c>
      <c r="K7" s="45"/>
      <c r="L7" s="45"/>
      <c r="M7" s="37"/>
      <c r="N7" s="45">
        <f>N14/I14</f>
        <v>0.33329744285714286</v>
      </c>
      <c r="O7" s="45"/>
      <c r="P7" s="45"/>
    </row>
    <row r="8" spans="1:19" x14ac:dyDescent="0.35">
      <c r="A8" s="1" t="s">
        <v>9</v>
      </c>
      <c r="B8" s="37">
        <f>[1]Sheet1!$N$8</f>
        <v>1.0246774199999999</v>
      </c>
      <c r="C8" s="37"/>
      <c r="D8" s="37"/>
      <c r="E8" s="37"/>
      <c r="F8" s="45">
        <v>0.85499999999999998</v>
      </c>
      <c r="G8" s="45"/>
      <c r="H8" s="45"/>
      <c r="I8" s="37"/>
      <c r="J8" s="45">
        <v>1.1180000000000001</v>
      </c>
      <c r="K8" s="45"/>
      <c r="L8" s="45"/>
      <c r="M8" s="37"/>
      <c r="N8" s="45">
        <f>N15/I15</f>
        <v>1.0220138000000001</v>
      </c>
      <c r="O8" s="45"/>
      <c r="P8" s="45"/>
    </row>
    <row r="9" spans="1:19" x14ac:dyDescent="0.35">
      <c r="A9" s="1" t="s">
        <v>10</v>
      </c>
      <c r="B9" s="37">
        <v>0.7</v>
      </c>
      <c r="C9" s="37"/>
      <c r="D9" s="37"/>
      <c r="E9" s="37"/>
      <c r="F9" s="45">
        <v>0.7</v>
      </c>
      <c r="G9" s="45"/>
      <c r="H9" s="45"/>
      <c r="I9" s="37"/>
      <c r="J9" s="45">
        <v>1.3</v>
      </c>
      <c r="K9" s="45"/>
      <c r="L9" s="45"/>
      <c r="M9" s="37"/>
      <c r="N9" s="45">
        <v>0.7</v>
      </c>
      <c r="O9" s="45"/>
      <c r="P9" s="45"/>
    </row>
    <row r="10" spans="1:19" ht="15" thickBot="1" x14ac:dyDescent="0.4">
      <c r="N10" s="44"/>
      <c r="O10" s="44"/>
      <c r="P10" s="44"/>
    </row>
    <row r="11" spans="1:19" x14ac:dyDescent="0.35">
      <c r="A11" s="50" t="s">
        <v>11</v>
      </c>
      <c r="B11" s="50"/>
      <c r="D11" s="51" t="s">
        <v>12</v>
      </c>
      <c r="E11" s="51"/>
      <c r="H11" s="52" t="s">
        <v>13</v>
      </c>
      <c r="I11" s="53"/>
      <c r="J11" s="53"/>
      <c r="K11" s="53"/>
      <c r="L11" s="3"/>
      <c r="M11" s="3"/>
      <c r="N11" s="53" t="s">
        <v>14</v>
      </c>
      <c r="O11" s="53"/>
      <c r="P11" s="54"/>
      <c r="Q11" t="s">
        <v>48</v>
      </c>
    </row>
    <row r="12" spans="1:19" x14ac:dyDescent="0.35">
      <c r="A12" s="1" t="s">
        <v>15</v>
      </c>
      <c r="B12" s="1">
        <v>12277.0253732001</v>
      </c>
      <c r="D12" s="1" t="s">
        <v>16</v>
      </c>
      <c r="E12" s="1"/>
      <c r="F12" t="s">
        <v>17</v>
      </c>
      <c r="H12" s="4" t="s">
        <v>6</v>
      </c>
      <c r="I12">
        <v>3.5419999999999998</v>
      </c>
      <c r="J12">
        <v>3.01</v>
      </c>
      <c r="K12">
        <v>2.3130000000000002</v>
      </c>
      <c r="N12">
        <v>2.6564999999999999</v>
      </c>
      <c r="O12">
        <v>2.7819230400000001</v>
      </c>
      <c r="P12">
        <v>1.7690909500000001</v>
      </c>
      <c r="Q12">
        <f>B5*I12</f>
        <v>2.6564999999999999</v>
      </c>
      <c r="R12">
        <f t="shared" ref="R12:S13" si="1">C5*J12</f>
        <v>2.78182258</v>
      </c>
      <c r="S12">
        <f t="shared" si="1"/>
        <v>1.7683258100000001</v>
      </c>
    </row>
    <row r="13" spans="1:19" x14ac:dyDescent="0.35">
      <c r="A13" s="1" t="s">
        <v>18</v>
      </c>
      <c r="B13" s="1">
        <v>11.44453949</v>
      </c>
      <c r="D13" s="1" t="s">
        <v>19</v>
      </c>
      <c r="H13" s="4" t="s">
        <v>7</v>
      </c>
      <c r="I13">
        <v>13.308</v>
      </c>
      <c r="J13">
        <v>9</v>
      </c>
      <c r="K13">
        <v>3.125</v>
      </c>
      <c r="N13">
        <v>17.286309469999999</v>
      </c>
      <c r="O13">
        <v>8.3642459000000002</v>
      </c>
      <c r="P13">
        <v>3.4028840599999999</v>
      </c>
      <c r="Q13">
        <f>B6*I13</f>
        <v>17.3004</v>
      </c>
      <c r="R13">
        <f t="shared" si="1"/>
        <v>8.3903225799999994</v>
      </c>
      <c r="S13">
        <f t="shared" si="1"/>
        <v>3.3971774199999998</v>
      </c>
    </row>
    <row r="14" spans="1:19" x14ac:dyDescent="0.35">
      <c r="A14" s="1" t="s">
        <v>20</v>
      </c>
      <c r="B14" s="1">
        <v>0.46292672000000001</v>
      </c>
      <c r="D14" s="1" t="s">
        <v>21</v>
      </c>
      <c r="H14" s="4" t="s">
        <v>8</v>
      </c>
      <c r="I14" s="44">
        <v>3.5</v>
      </c>
      <c r="J14" s="44"/>
      <c r="K14" s="44"/>
      <c r="N14" s="44">
        <v>1.16654105</v>
      </c>
      <c r="O14" s="44"/>
      <c r="P14" s="44"/>
      <c r="Q14">
        <f>B7*I14</f>
        <v>1.1774451500000001</v>
      </c>
    </row>
    <row r="15" spans="1:19" x14ac:dyDescent="0.35">
      <c r="A15" s="1" t="s">
        <v>22</v>
      </c>
      <c r="B15" s="1">
        <v>6.7694000000000001</v>
      </c>
      <c r="C15">
        <f>B15/7.07</f>
        <v>0.95748231966053743</v>
      </c>
      <c r="D15" s="7" t="s">
        <v>23</v>
      </c>
      <c r="H15" s="4" t="s">
        <v>9</v>
      </c>
      <c r="I15" s="44">
        <v>7.6</v>
      </c>
      <c r="J15" s="44"/>
      <c r="K15" s="44"/>
      <c r="N15" s="44">
        <v>7.7673048800000002</v>
      </c>
      <c r="O15" s="44"/>
      <c r="P15" s="44"/>
      <c r="Q15">
        <f>B8*I15</f>
        <v>7.7875483919999988</v>
      </c>
    </row>
    <row r="16" spans="1:19" x14ac:dyDescent="0.35">
      <c r="A16" s="1" t="s">
        <v>24</v>
      </c>
      <c r="B16" s="1">
        <v>583.57136293595795</v>
      </c>
      <c r="C16">
        <f>B16/1047</f>
        <v>0.55737474970005529</v>
      </c>
      <c r="H16" s="4" t="s">
        <v>10</v>
      </c>
      <c r="I16" s="44" t="s">
        <v>25</v>
      </c>
      <c r="J16" s="44"/>
      <c r="K16" s="44"/>
      <c r="N16" s="44">
        <v>0.7</v>
      </c>
      <c r="O16" s="44"/>
      <c r="P16" s="44"/>
      <c r="Q16">
        <v>0.7</v>
      </c>
    </row>
    <row r="17" spans="1:16" ht="15" thickBot="1" x14ac:dyDescent="0.4">
      <c r="A17" s="1" t="s">
        <v>26</v>
      </c>
      <c r="B17" s="8">
        <v>8.3481134800000003</v>
      </c>
      <c r="H17" s="9"/>
      <c r="I17" s="57"/>
      <c r="J17" s="57"/>
      <c r="K17" s="57"/>
      <c r="L17" s="10"/>
      <c r="M17" s="10"/>
      <c r="N17" s="58"/>
      <c r="O17" s="58"/>
      <c r="P17" s="59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1">
        <v>1343834480000</v>
      </c>
    </row>
    <row r="20" spans="1:16" x14ac:dyDescent="0.35">
      <c r="A20" s="12" t="s">
        <v>29</v>
      </c>
      <c r="B20">
        <v>344012131.84120202</v>
      </c>
    </row>
    <row r="21" spans="1:16" x14ac:dyDescent="0.35">
      <c r="A21" s="12" t="s">
        <v>30</v>
      </c>
      <c r="B21">
        <v>0.68310556</v>
      </c>
    </row>
    <row r="22" spans="1:16" x14ac:dyDescent="0.35">
      <c r="A22" s="12" t="s">
        <v>31</v>
      </c>
      <c r="B22">
        <v>0.93131516000000003</v>
      </c>
      <c r="D22" t="s">
        <v>52</v>
      </c>
    </row>
    <row r="23" spans="1:16" x14ac:dyDescent="0.35">
      <c r="A23" s="12" t="s">
        <v>32</v>
      </c>
      <c r="B23">
        <v>558527.15249483997</v>
      </c>
    </row>
    <row r="24" spans="1:16" x14ac:dyDescent="0.35">
      <c r="A24" s="12" t="s">
        <v>33</v>
      </c>
      <c r="B24">
        <v>3494944.54952707</v>
      </c>
    </row>
    <row r="25" spans="1:16" x14ac:dyDescent="0.35">
      <c r="A25" s="12" t="s">
        <v>34</v>
      </c>
      <c r="B25">
        <v>672527.98420674005</v>
      </c>
    </row>
    <row r="26" spans="1:16" x14ac:dyDescent="0.35">
      <c r="A26" s="12" t="s">
        <v>38</v>
      </c>
      <c r="B26">
        <v>23789776.814081799</v>
      </c>
    </row>
    <row r="27" spans="1:16" x14ac:dyDescent="0.35">
      <c r="A27" s="12" t="s">
        <v>39</v>
      </c>
      <c r="B27" s="13">
        <v>914762783</v>
      </c>
      <c r="H27" s="4"/>
      <c r="N27" s="38"/>
      <c r="O27" s="38"/>
      <c r="P27" s="39"/>
    </row>
    <row r="28" spans="1:16" x14ac:dyDescent="0.35">
      <c r="A28" s="12" t="s">
        <v>35</v>
      </c>
      <c r="H28" s="4"/>
      <c r="N28" s="38"/>
      <c r="O28" s="38"/>
      <c r="P28" s="39"/>
    </row>
    <row r="29" spans="1:16" x14ac:dyDescent="0.35">
      <c r="A29" s="12" t="s">
        <v>36</v>
      </c>
      <c r="H29" s="4"/>
      <c r="I29" s="44"/>
      <c r="J29" s="44"/>
      <c r="K29" s="44"/>
      <c r="N29" s="55"/>
      <c r="O29" s="55"/>
      <c r="P29" s="56"/>
    </row>
    <row r="30" spans="1:16" x14ac:dyDescent="0.35">
      <c r="A30" s="12" t="s">
        <v>41</v>
      </c>
      <c r="B30">
        <v>289565.66878176999</v>
      </c>
      <c r="H30" s="4"/>
      <c r="I30" s="44"/>
      <c r="J30" s="44"/>
      <c r="K30" s="44"/>
      <c r="N30" s="55"/>
      <c r="O30" s="55"/>
      <c r="P30" s="56"/>
    </row>
    <row r="31" spans="1:16" x14ac:dyDescent="0.35">
      <c r="A31" s="12" t="s">
        <v>49</v>
      </c>
      <c r="H31" s="4"/>
      <c r="I31" s="36"/>
      <c r="J31" s="36"/>
      <c r="K31" s="36"/>
      <c r="N31" s="38"/>
      <c r="O31" s="38"/>
      <c r="P31" s="39"/>
    </row>
    <row r="32" spans="1:16" ht="15" thickBot="1" x14ac:dyDescent="0.4">
      <c r="H32" s="9"/>
      <c r="I32" s="40"/>
      <c r="J32" s="40"/>
      <c r="K32" s="40"/>
      <c r="L32" s="10"/>
      <c r="M32" s="10"/>
      <c r="N32" s="41"/>
      <c r="O32" s="41"/>
      <c r="P32" s="42"/>
    </row>
    <row r="34" spans="1:3" x14ac:dyDescent="0.35">
      <c r="A34" s="50" t="s">
        <v>42</v>
      </c>
      <c r="B34" s="50"/>
    </row>
    <row r="35" spans="1:3" x14ac:dyDescent="0.35">
      <c r="A35" s="1" t="s">
        <v>15</v>
      </c>
      <c r="B35" s="1">
        <v>12278.474723810001</v>
      </c>
    </row>
    <row r="36" spans="1:3" x14ac:dyDescent="0.35">
      <c r="A36" s="1" t="s">
        <v>18</v>
      </c>
      <c r="B36" s="1">
        <v>11.45</v>
      </c>
    </row>
    <row r="37" spans="1:3" x14ac:dyDescent="0.35">
      <c r="A37" s="1" t="s">
        <v>20</v>
      </c>
      <c r="B37" s="1">
        <v>0.46259526000000001</v>
      </c>
    </row>
    <row r="38" spans="1:3" x14ac:dyDescent="0.35">
      <c r="A38" s="1" t="s">
        <v>22</v>
      </c>
      <c r="B38" s="1">
        <v>6.7496</v>
      </c>
      <c r="C38">
        <f>B38/7.07</f>
        <v>0.95468175388967469</v>
      </c>
    </row>
    <row r="39" spans="1:3" x14ac:dyDescent="0.35">
      <c r="A39" s="1" t="s">
        <v>24</v>
      </c>
      <c r="B39" s="1">
        <v>576.41349088463403</v>
      </c>
      <c r="C39">
        <f>B39/1047</f>
        <v>0.55053819568732953</v>
      </c>
    </row>
    <row r="40" spans="1:3" x14ac:dyDescent="0.35">
      <c r="A40" s="1" t="s">
        <v>26</v>
      </c>
      <c r="B40" s="8">
        <v>8.3501385500000005</v>
      </c>
    </row>
    <row r="41" spans="1:3" x14ac:dyDescent="0.35">
      <c r="A41" s="1" t="s">
        <v>27</v>
      </c>
      <c r="B41" s="1"/>
    </row>
    <row r="42" spans="1:3" x14ac:dyDescent="0.35">
      <c r="A42" s="1" t="s">
        <v>28</v>
      </c>
      <c r="B42" s="62">
        <v>1343362550000</v>
      </c>
    </row>
    <row r="43" spans="1:3" x14ac:dyDescent="0.35">
      <c r="A43" s="12" t="s">
        <v>30</v>
      </c>
      <c r="B43">
        <v>0.68309131999999995</v>
      </c>
    </row>
    <row r="44" spans="1:3" x14ac:dyDescent="0.35">
      <c r="A44" s="12" t="s">
        <v>54</v>
      </c>
      <c r="B44">
        <v>0.93127961000000004</v>
      </c>
    </row>
    <row r="45" spans="1:3" x14ac:dyDescent="0.35">
      <c r="A45" s="12" t="s">
        <v>32</v>
      </c>
      <c r="B45">
        <v>558593.08879816998</v>
      </c>
    </row>
    <row r="46" spans="1:3" x14ac:dyDescent="0.35">
      <c r="A46" s="12" t="s">
        <v>33</v>
      </c>
      <c r="B46">
        <v>3493341.8390375199</v>
      </c>
    </row>
    <row r="47" spans="1:3" x14ac:dyDescent="0.35">
      <c r="A47" s="12" t="s">
        <v>55</v>
      </c>
      <c r="B47">
        <v>344089929.94494301</v>
      </c>
    </row>
    <row r="48" spans="1:3" x14ac:dyDescent="0.35">
      <c r="A48" s="12" t="s">
        <v>41</v>
      </c>
      <c r="B48">
        <v>289432.04097227001</v>
      </c>
    </row>
    <row r="49" spans="1:2" x14ac:dyDescent="0.35">
      <c r="A49" s="12"/>
    </row>
    <row r="50" spans="1:2" x14ac:dyDescent="0.35">
      <c r="A50" s="12"/>
      <c r="B50" s="13"/>
    </row>
    <row r="51" spans="1:2" x14ac:dyDescent="0.35">
      <c r="A51" s="12"/>
    </row>
    <row r="52" spans="1:2" x14ac:dyDescent="0.35">
      <c r="A52" s="12"/>
    </row>
    <row r="53" spans="1:2" x14ac:dyDescent="0.35">
      <c r="A53" s="12"/>
    </row>
    <row r="54" spans="1:2" x14ac:dyDescent="0.35">
      <c r="A54" s="12"/>
    </row>
  </sheetData>
  <mergeCells count="32">
    <mergeCell ref="F7:H7"/>
    <mergeCell ref="J7:L7"/>
    <mergeCell ref="N7:P7"/>
    <mergeCell ref="A2:P2"/>
    <mergeCell ref="B3:D3"/>
    <mergeCell ref="F3:H3"/>
    <mergeCell ref="J3:L3"/>
    <mergeCell ref="N3:P3"/>
    <mergeCell ref="I14:K14"/>
    <mergeCell ref="N14:P14"/>
    <mergeCell ref="F8:H8"/>
    <mergeCell ref="J8:L8"/>
    <mergeCell ref="N8:P8"/>
    <mergeCell ref="F9:H9"/>
    <mergeCell ref="J9:L9"/>
    <mergeCell ref="N9:P9"/>
    <mergeCell ref="N10:P10"/>
    <mergeCell ref="A11:B11"/>
    <mergeCell ref="D11:E11"/>
    <mergeCell ref="H11:K11"/>
    <mergeCell ref="N11:P11"/>
    <mergeCell ref="I15:K15"/>
    <mergeCell ref="N15:P15"/>
    <mergeCell ref="I16:K16"/>
    <mergeCell ref="N16:P16"/>
    <mergeCell ref="I17:K17"/>
    <mergeCell ref="N17:P17"/>
    <mergeCell ref="I29:K29"/>
    <mergeCell ref="N29:P29"/>
    <mergeCell ref="I30:K30"/>
    <mergeCell ref="N30:P30"/>
    <mergeCell ref="A34:B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SP1_failed</vt:lpstr>
      <vt:lpstr>SP1</vt:lpstr>
      <vt:lpstr>SP2_failed</vt:lpstr>
      <vt:lpstr>SP2_new</vt:lpstr>
      <vt:lpstr>SP3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2019-06-24T22:23:04Z</dcterms:modified>
</cp:coreProperties>
</file>