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"/>
    </mc:Choice>
  </mc:AlternateContent>
  <xr:revisionPtr revIDLastSave="0" documentId="13_ncr:1_{821F316C-FF76-4D14-862E-97AB393EFAE4}" xr6:coauthVersionLast="47" xr6:coauthVersionMax="47" xr10:uidLastSave="{00000000-0000-0000-0000-000000000000}"/>
  <bookViews>
    <workbookView xWindow="-108" yWindow="-108" windowWidth="23256" windowHeight="13176" xr2:uid="{9BFEB7F1-39E2-4F9E-B3A0-2021EF276E33}"/>
  </bookViews>
  <sheets>
    <sheet name="assaignment" sheetId="2" r:id="rId1"/>
  </sheets>
  <externalReferences>
    <externalReference r:id="rId2"/>
  </externalReferences>
  <definedNames>
    <definedName name="_xlchart.v1.0" hidden="1">assaignment!$E$690:$E$789</definedName>
    <definedName name="_xlchart.v1.1" hidden="1">assaignment!$F$690:$F$789</definedName>
    <definedName name="_xlchart.v1.2" hidden="1">assaignment!$E$867:$E$966</definedName>
    <definedName name="_xlchart.v1.3" hidden="1">assaignment!$F$867:$F$966</definedName>
    <definedName name="_xlchart.v1.4" hidden="1">assaignment!$E$690:$E$789</definedName>
    <definedName name="_xlchart.v1.5" hidden="1">assaignment!$F$690:$F$789</definedName>
    <definedName name="_xlchart.v1.6" hidden="1">assaignment!$D$805:$D$854</definedName>
    <definedName name="_xlchart.v1.7" hidden="1">assaignment!$E$804</definedName>
    <definedName name="_xlchart.v1.8" hidden="1">assaignment!$E$805:$E$854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83" i="2" l="1"/>
  <c r="J1683" i="2"/>
  <c r="L1681" i="2"/>
  <c r="J1681" i="2"/>
  <c r="G851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C108" i="2"/>
  <c r="C107" i="2"/>
  <c r="C1719" i="2" l="1"/>
  <c r="D1656" i="2"/>
  <c r="D1655" i="2"/>
  <c r="C1625" i="2"/>
  <c r="C1627" i="2" s="1"/>
  <c r="E1498" i="2"/>
  <c r="D1498" i="2"/>
  <c r="C1498" i="2"/>
  <c r="E1493" i="2"/>
  <c r="D1493" i="2"/>
  <c r="C1493" i="2"/>
  <c r="F1371" i="2"/>
  <c r="E1371" i="2"/>
  <c r="D1371" i="2"/>
  <c r="F1367" i="2"/>
  <c r="E1367" i="2"/>
  <c r="D1367" i="2"/>
  <c r="G1250" i="2"/>
  <c r="F1250" i="2"/>
  <c r="E1250" i="2"/>
  <c r="G1245" i="2"/>
  <c r="F1245" i="2"/>
  <c r="E1245" i="2"/>
  <c r="G1160" i="2"/>
  <c r="F1160" i="2"/>
  <c r="E1160" i="2"/>
  <c r="G1156" i="2"/>
  <c r="F1156" i="2"/>
  <c r="E1156" i="2"/>
  <c r="C1113" i="2"/>
  <c r="E1094" i="2"/>
  <c r="E1093" i="2"/>
  <c r="E1092" i="2"/>
  <c r="E1087" i="2"/>
  <c r="E1086" i="2"/>
  <c r="E1085" i="2"/>
  <c r="C997" i="2"/>
  <c r="B997" i="2"/>
  <c r="A997" i="2"/>
  <c r="C994" i="2"/>
  <c r="B994" i="2"/>
  <c r="A994" i="2"/>
  <c r="C991" i="2"/>
  <c r="B991" i="2"/>
  <c r="A991" i="2"/>
  <c r="E852" i="2"/>
  <c r="E835" i="2"/>
  <c r="E827" i="2"/>
  <c r="E816" i="2"/>
  <c r="E806" i="2"/>
  <c r="E805" i="2"/>
  <c r="I739" i="2"/>
  <c r="I738" i="2"/>
  <c r="I737" i="2"/>
  <c r="I736" i="2"/>
  <c r="F692" i="2" s="1"/>
  <c r="F691" i="2"/>
  <c r="F690" i="2"/>
  <c r="C680" i="2"/>
  <c r="C678" i="2"/>
  <c r="C677" i="2"/>
  <c r="C676" i="2"/>
  <c r="C675" i="2"/>
  <c r="C674" i="2"/>
  <c r="C673" i="2"/>
  <c r="C672" i="2"/>
  <c r="P593" i="2"/>
  <c r="P592" i="2"/>
  <c r="G599" i="2"/>
  <c r="K596" i="2"/>
  <c r="G598" i="2"/>
  <c r="K595" i="2"/>
  <c r="G597" i="2"/>
  <c r="K594" i="2"/>
  <c r="G596" i="2"/>
  <c r="K593" i="2"/>
  <c r="G595" i="2"/>
  <c r="K592" i="2"/>
  <c r="G594" i="2"/>
  <c r="D579" i="2"/>
  <c r="D577" i="2"/>
  <c r="D576" i="2"/>
  <c r="D575" i="2"/>
  <c r="D574" i="2"/>
  <c r="D573" i="2"/>
  <c r="F578" i="2"/>
  <c r="F577" i="2"/>
  <c r="F576" i="2"/>
  <c r="L452" i="2"/>
  <c r="K452" i="2"/>
  <c r="J452" i="2"/>
  <c r="I452" i="2"/>
  <c r="H452" i="2"/>
  <c r="L448" i="2"/>
  <c r="K448" i="2"/>
  <c r="J448" i="2"/>
  <c r="I448" i="2"/>
  <c r="H448" i="2"/>
  <c r="L446" i="2"/>
  <c r="K446" i="2"/>
  <c r="J446" i="2"/>
  <c r="I446" i="2"/>
  <c r="H446" i="2"/>
  <c r="L444" i="2"/>
  <c r="K444" i="2"/>
  <c r="J444" i="2"/>
  <c r="I444" i="2"/>
  <c r="H444" i="2"/>
  <c r="F401" i="2"/>
  <c r="F399" i="2"/>
  <c r="F398" i="2"/>
  <c r="F397" i="2"/>
  <c r="F396" i="2"/>
  <c r="E316" i="2"/>
  <c r="E315" i="2"/>
  <c r="E314" i="2"/>
  <c r="E313" i="2"/>
  <c r="E312" i="2"/>
  <c r="F244" i="2"/>
  <c r="F243" i="2"/>
  <c r="F242" i="2"/>
  <c r="F241" i="2"/>
  <c r="F192" i="2"/>
  <c r="F191" i="2"/>
  <c r="F189" i="2"/>
  <c r="F188" i="2"/>
  <c r="F187" i="2"/>
  <c r="F186" i="2"/>
  <c r="D164" i="2"/>
  <c r="D163" i="2"/>
  <c r="D158" i="2"/>
  <c r="D157" i="2"/>
  <c r="D156" i="2"/>
  <c r="C131" i="2"/>
  <c r="C130" i="2"/>
  <c r="C128" i="2"/>
  <c r="C127" i="2"/>
  <c r="C126" i="2"/>
  <c r="C106" i="2"/>
  <c r="B46" i="2"/>
  <c r="B45" i="2"/>
  <c r="B44" i="2"/>
  <c r="C11" i="2"/>
  <c r="C12" i="2" s="1"/>
  <c r="C13" i="2" s="1"/>
  <c r="F891" i="2" l="1"/>
  <c r="F899" i="2"/>
  <c r="F907" i="2"/>
  <c r="F915" i="2"/>
  <c r="F923" i="2"/>
  <c r="F931" i="2"/>
  <c r="F939" i="2"/>
  <c r="F947" i="2"/>
  <c r="F955" i="2"/>
  <c r="F963" i="2"/>
  <c r="F902" i="2"/>
  <c r="F918" i="2"/>
  <c r="F950" i="2"/>
  <c r="F966" i="2"/>
  <c r="F903" i="2"/>
  <c r="F927" i="2"/>
  <c r="F943" i="2"/>
  <c r="F897" i="2"/>
  <c r="F913" i="2"/>
  <c r="F929" i="2"/>
  <c r="F953" i="2"/>
  <c r="F961" i="2"/>
  <c r="F890" i="2"/>
  <c r="F914" i="2"/>
  <c r="F930" i="2"/>
  <c r="F954" i="2"/>
  <c r="F892" i="2"/>
  <c r="F900" i="2"/>
  <c r="F908" i="2"/>
  <c r="F916" i="2"/>
  <c r="F924" i="2"/>
  <c r="F932" i="2"/>
  <c r="F940" i="2"/>
  <c r="F948" i="2"/>
  <c r="F956" i="2"/>
  <c r="F964" i="2"/>
  <c r="F910" i="2"/>
  <c r="F934" i="2"/>
  <c r="F958" i="2"/>
  <c r="F911" i="2"/>
  <c r="F951" i="2"/>
  <c r="F896" i="2"/>
  <c r="F912" i="2"/>
  <c r="F928" i="2"/>
  <c r="F944" i="2"/>
  <c r="F906" i="2"/>
  <c r="F938" i="2"/>
  <c r="F962" i="2"/>
  <c r="F893" i="2"/>
  <c r="F901" i="2"/>
  <c r="F909" i="2"/>
  <c r="F917" i="2"/>
  <c r="F925" i="2"/>
  <c r="F933" i="2"/>
  <c r="F941" i="2"/>
  <c r="F949" i="2"/>
  <c r="F957" i="2"/>
  <c r="F965" i="2"/>
  <c r="F894" i="2"/>
  <c r="F926" i="2"/>
  <c r="F942" i="2"/>
  <c r="F895" i="2"/>
  <c r="F919" i="2"/>
  <c r="F935" i="2"/>
  <c r="F959" i="2"/>
  <c r="F904" i="2"/>
  <c r="F920" i="2"/>
  <c r="F936" i="2"/>
  <c r="F952" i="2"/>
  <c r="F960" i="2"/>
  <c r="F889" i="2"/>
  <c r="F905" i="2"/>
  <c r="F921" i="2"/>
  <c r="F937" i="2"/>
  <c r="F945" i="2"/>
  <c r="F898" i="2"/>
  <c r="F922" i="2"/>
  <c r="F946" i="2"/>
  <c r="E838" i="2"/>
  <c r="E846" i="2"/>
  <c r="E808" i="2"/>
  <c r="E811" i="2"/>
  <c r="E814" i="2"/>
  <c r="E848" i="2"/>
  <c r="H450" i="2"/>
  <c r="E822" i="2"/>
  <c r="E824" i="2"/>
  <c r="D162" i="2"/>
  <c r="E812" i="2"/>
  <c r="E828" i="2"/>
  <c r="E851" i="2"/>
  <c r="E813" i="2"/>
  <c r="E829" i="2"/>
  <c r="E853" i="2"/>
  <c r="E836" i="2"/>
  <c r="J450" i="2"/>
  <c r="K450" i="2"/>
  <c r="E821" i="2"/>
  <c r="E837" i="2"/>
  <c r="L450" i="2"/>
  <c r="D578" i="2"/>
  <c r="F245" i="2"/>
  <c r="E854" i="2"/>
  <c r="F400" i="2"/>
  <c r="F695" i="2"/>
  <c r="E840" i="2"/>
  <c r="F767" i="2"/>
  <c r="E843" i="2"/>
  <c r="D1658" i="2"/>
  <c r="D1661" i="2" s="1"/>
  <c r="F703" i="2"/>
  <c r="F711" i="2"/>
  <c r="E1502" i="2"/>
  <c r="E819" i="2"/>
  <c r="E830" i="2"/>
  <c r="E844" i="2"/>
  <c r="F190" i="2"/>
  <c r="E820" i="2"/>
  <c r="E832" i="2"/>
  <c r="E845" i="2"/>
  <c r="F1374" i="2"/>
  <c r="F719" i="2"/>
  <c r="E1255" i="2"/>
  <c r="C1114" i="2"/>
  <c r="P594" i="2"/>
  <c r="F727" i="2"/>
  <c r="F743" i="2"/>
  <c r="F735" i="2"/>
  <c r="I450" i="2"/>
  <c r="F751" i="2"/>
  <c r="E807" i="2"/>
  <c r="E815" i="2"/>
  <c r="E823" i="2"/>
  <c r="E831" i="2"/>
  <c r="E839" i="2"/>
  <c r="E847" i="2"/>
  <c r="F788" i="2"/>
  <c r="E809" i="2"/>
  <c r="E817" i="2"/>
  <c r="E825" i="2"/>
  <c r="E833" i="2"/>
  <c r="E841" i="2"/>
  <c r="E849" i="2"/>
  <c r="F708" i="2"/>
  <c r="E810" i="2"/>
  <c r="E818" i="2"/>
  <c r="E826" i="2"/>
  <c r="E834" i="2"/>
  <c r="E842" i="2"/>
  <c r="E850" i="2"/>
  <c r="F1163" i="2"/>
  <c r="C1630" i="2"/>
  <c r="C1629" i="2"/>
  <c r="F759" i="2"/>
  <c r="F783" i="2"/>
  <c r="F720" i="2"/>
  <c r="F693" i="2"/>
  <c r="F701" i="2"/>
  <c r="F709" i="2"/>
  <c r="F717" i="2"/>
  <c r="F725" i="2"/>
  <c r="F733" i="2"/>
  <c r="F741" i="2"/>
  <c r="F749" i="2"/>
  <c r="F757" i="2"/>
  <c r="F765" i="2"/>
  <c r="F773" i="2"/>
  <c r="F781" i="2"/>
  <c r="F789" i="2"/>
  <c r="F704" i="2"/>
  <c r="F776" i="2"/>
  <c r="F694" i="2"/>
  <c r="F702" i="2"/>
  <c r="F710" i="2"/>
  <c r="F718" i="2"/>
  <c r="F726" i="2"/>
  <c r="F734" i="2"/>
  <c r="F742" i="2"/>
  <c r="F750" i="2"/>
  <c r="F758" i="2"/>
  <c r="F766" i="2"/>
  <c r="F774" i="2"/>
  <c r="F782" i="2"/>
  <c r="F768" i="2"/>
  <c r="F697" i="2"/>
  <c r="F705" i="2"/>
  <c r="F713" i="2"/>
  <c r="F721" i="2"/>
  <c r="F729" i="2"/>
  <c r="F737" i="2"/>
  <c r="F745" i="2"/>
  <c r="F753" i="2"/>
  <c r="F761" i="2"/>
  <c r="F769" i="2"/>
  <c r="F777" i="2"/>
  <c r="F785" i="2"/>
  <c r="F728" i="2"/>
  <c r="F752" i="2"/>
  <c r="F698" i="2"/>
  <c r="F706" i="2"/>
  <c r="F714" i="2"/>
  <c r="F722" i="2"/>
  <c r="F730" i="2"/>
  <c r="F738" i="2"/>
  <c r="F746" i="2"/>
  <c r="F754" i="2"/>
  <c r="F762" i="2"/>
  <c r="F770" i="2"/>
  <c r="F778" i="2"/>
  <c r="F786" i="2"/>
  <c r="F696" i="2"/>
  <c r="F744" i="2"/>
  <c r="F784" i="2"/>
  <c r="F699" i="2"/>
  <c r="F707" i="2"/>
  <c r="F715" i="2"/>
  <c r="F723" i="2"/>
  <c r="F731" i="2"/>
  <c r="F739" i="2"/>
  <c r="F747" i="2"/>
  <c r="F755" i="2"/>
  <c r="F763" i="2"/>
  <c r="F771" i="2"/>
  <c r="F779" i="2"/>
  <c r="F787" i="2"/>
  <c r="F775" i="2"/>
  <c r="F712" i="2"/>
  <c r="F736" i="2"/>
  <c r="F760" i="2"/>
  <c r="F700" i="2"/>
  <c r="F716" i="2"/>
  <c r="F724" i="2"/>
  <c r="F732" i="2"/>
  <c r="F740" i="2"/>
  <c r="F748" i="2"/>
  <c r="F756" i="2"/>
  <c r="F764" i="2"/>
  <c r="F772" i="2"/>
  <c r="F780" i="2"/>
  <c r="B1661" i="2" l="1"/>
  <c r="J918" i="2"/>
</calcChain>
</file>

<file path=xl/sharedStrings.xml><?xml version="1.0" encoding="utf-8"?>
<sst xmlns="http://schemas.openxmlformats.org/spreadsheetml/2006/main" count="1807" uniqueCount="909">
  <si>
    <t>Questions on measure of central tendency</t>
  </si>
  <si>
    <t>Column1</t>
  </si>
  <si>
    <t>Column2</t>
  </si>
  <si>
    <t>week 1</t>
  </si>
  <si>
    <t>week 2</t>
  </si>
  <si>
    <t>week 3</t>
  </si>
  <si>
    <t>week 4</t>
  </si>
  <si>
    <t>AVG</t>
  </si>
  <si>
    <t>MEDIAN</t>
  </si>
  <si>
    <t>MODE</t>
  </si>
  <si>
    <t>avg</t>
  </si>
  <si>
    <t>median</t>
  </si>
  <si>
    <t>cust 1</t>
  </si>
  <si>
    <t>cust 2</t>
  </si>
  <si>
    <t>cust 3</t>
  </si>
  <si>
    <t>cust 4</t>
  </si>
  <si>
    <t>cust 5</t>
  </si>
  <si>
    <t>cust 6</t>
  </si>
  <si>
    <t>cust 7</t>
  </si>
  <si>
    <t>cust 8</t>
  </si>
  <si>
    <t>cust 9</t>
  </si>
  <si>
    <t>cust 10</t>
  </si>
  <si>
    <t>cust 11</t>
  </si>
  <si>
    <t>cust 12</t>
  </si>
  <si>
    <t>cust 13</t>
  </si>
  <si>
    <t>cust 14</t>
  </si>
  <si>
    <t>cust 15</t>
  </si>
  <si>
    <t>cust 16</t>
  </si>
  <si>
    <t>cust 17</t>
  </si>
  <si>
    <t>cust 18</t>
  </si>
  <si>
    <t>cust 19</t>
  </si>
  <si>
    <t>cust 20</t>
  </si>
  <si>
    <t>cust 21</t>
  </si>
  <si>
    <t>cust 22</t>
  </si>
  <si>
    <t>cust 23</t>
  </si>
  <si>
    <t>cust 24</t>
  </si>
  <si>
    <t>cust 25</t>
  </si>
  <si>
    <t>cust 26</t>
  </si>
  <si>
    <t>cust 27</t>
  </si>
  <si>
    <t>cust 28</t>
  </si>
  <si>
    <t>cust 29</t>
  </si>
  <si>
    <t>cust 30</t>
  </si>
  <si>
    <t>cust 31</t>
  </si>
  <si>
    <t>cust 32</t>
  </si>
  <si>
    <t>cust 33</t>
  </si>
  <si>
    <t>cust 34</t>
  </si>
  <si>
    <t>cust 35</t>
  </si>
  <si>
    <t>cust 36</t>
  </si>
  <si>
    <t>cust 37</t>
  </si>
  <si>
    <t>cust 38</t>
  </si>
  <si>
    <t>cust 39</t>
  </si>
  <si>
    <t>cust 40</t>
  </si>
  <si>
    <t>cust 41</t>
  </si>
  <si>
    <t>cust 42</t>
  </si>
  <si>
    <t>cust 43</t>
  </si>
  <si>
    <t>cust 44</t>
  </si>
  <si>
    <t>mode</t>
  </si>
  <si>
    <t>cust 45</t>
  </si>
  <si>
    <t>cust 46</t>
  </si>
  <si>
    <t>cust 47</t>
  </si>
  <si>
    <t>cust 48</t>
  </si>
  <si>
    <t>cust 49</t>
  </si>
  <si>
    <t>cust 50</t>
  </si>
  <si>
    <t>Questions on measure of dispersion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</si>
  <si>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</si>
  <si>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</si>
  <si>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</si>
  <si>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</si>
  <si>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</si>
  <si>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</si>
  <si>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</si>
  <si>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</si>
  <si>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</si>
  <si>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</si>
  <si>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MIN-</t>
  </si>
  <si>
    <t>MAX-</t>
  </si>
  <si>
    <t>AVG-</t>
  </si>
  <si>
    <t>RANGE</t>
  </si>
  <si>
    <t>VARIANCE</t>
  </si>
  <si>
    <t>ST.DEVIATION</t>
  </si>
  <si>
    <t>day 11</t>
  </si>
  <si>
    <t>day 12</t>
  </si>
  <si>
    <t>day 13</t>
  </si>
  <si>
    <t>day 14</t>
  </si>
  <si>
    <t>sum</t>
  </si>
  <si>
    <t>day 15</t>
  </si>
  <si>
    <t>max</t>
  </si>
  <si>
    <t>day 16</t>
  </si>
  <si>
    <t>min</t>
  </si>
  <si>
    <t>day 17</t>
  </si>
  <si>
    <t>day 18</t>
  </si>
  <si>
    <t>range</t>
  </si>
  <si>
    <t>day 19</t>
  </si>
  <si>
    <t>sd.deviation</t>
  </si>
  <si>
    <t>day 20</t>
  </si>
  <si>
    <t>variance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</si>
  <si>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</si>
  <si>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</si>
  <si>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</si>
  <si>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</si>
  <si>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</si>
  <si>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</si>
  <si>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</si>
  <si>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</si>
  <si>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</si>
  <si>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</si>
  <si>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</si>
  <si>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</si>
  <si>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</si>
  <si>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</si>
  <si>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</si>
  <si>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</si>
  <si>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</si>
  <si>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</si>
  <si>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</si>
  <si>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</si>
  <si>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</si>
  <si>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</si>
  <si>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</si>
  <si>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</si>
  <si>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</si>
  <si>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</si>
  <si>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</si>
  <si>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</si>
  <si>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</si>
  <si>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</si>
  <si>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st.deviation</t>
  </si>
  <si>
    <t>data:</t>
  </si>
  <si>
    <t>let's consider the monthly revanue (in thousand of dollors) for the past 12 months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</si>
  <si>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</si>
  <si>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</si>
  <si>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</si>
  <si>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</si>
  <si>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</si>
  <si>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</si>
  <si>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</si>
  <si>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</si>
  <si>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</si>
  <si>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</si>
  <si>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</si>
  <si>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</si>
  <si>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st.dev</t>
  </si>
  <si>
    <t>Let's consider the wait times (in minutes) for a sample of 100 randomly selected customer calls</t>
  </si>
  <si>
    <t>customer</t>
  </si>
  <si>
    <t>wait times in min</t>
  </si>
  <si>
    <t>cust 51</t>
  </si>
  <si>
    <t>cust 52</t>
  </si>
  <si>
    <t>cust 53</t>
  </si>
  <si>
    <t>cust 54</t>
  </si>
  <si>
    <t>cust 55</t>
  </si>
  <si>
    <t>cust 56</t>
  </si>
  <si>
    <t>cust 57</t>
  </si>
  <si>
    <t>cust 58</t>
  </si>
  <si>
    <t>cust 59</t>
  </si>
  <si>
    <t>cust 60</t>
  </si>
  <si>
    <t>cust 61</t>
  </si>
  <si>
    <t>cust 62</t>
  </si>
  <si>
    <t>cust 63</t>
  </si>
  <si>
    <t>cust 64</t>
  </si>
  <si>
    <t>cust 65</t>
  </si>
  <si>
    <t>cust 66</t>
  </si>
  <si>
    <t>cust 67</t>
  </si>
  <si>
    <t>cust 68</t>
  </si>
  <si>
    <t>cust 69</t>
  </si>
  <si>
    <t>cust 70</t>
  </si>
  <si>
    <t>cust 71</t>
  </si>
  <si>
    <t>cust 72</t>
  </si>
  <si>
    <t>cust 73</t>
  </si>
  <si>
    <t>cust 74</t>
  </si>
  <si>
    <t>cust 75</t>
  </si>
  <si>
    <t>cust 76</t>
  </si>
  <si>
    <t>cust 77</t>
  </si>
  <si>
    <t>cust 78</t>
  </si>
  <si>
    <t>cust 79</t>
  </si>
  <si>
    <t>cust 80</t>
  </si>
  <si>
    <t>cust 81</t>
  </si>
  <si>
    <t>cust 82</t>
  </si>
  <si>
    <t>cust 83</t>
  </si>
  <si>
    <t>cust 84</t>
  </si>
  <si>
    <t>cust 85</t>
  </si>
  <si>
    <t>cust 86</t>
  </si>
  <si>
    <t>cust 87</t>
  </si>
  <si>
    <t>cust 88</t>
  </si>
  <si>
    <t>cust 89</t>
  </si>
  <si>
    <t>cust 90</t>
  </si>
  <si>
    <t>cust 91</t>
  </si>
  <si>
    <t>cust 92</t>
  </si>
  <si>
    <t>cust 93</t>
  </si>
  <si>
    <t>cust 94</t>
  </si>
  <si>
    <t>cust 95</t>
  </si>
  <si>
    <t>cust 96</t>
  </si>
  <si>
    <t>cust 97</t>
  </si>
  <si>
    <t>cust 98</t>
  </si>
  <si>
    <t>cust 99</t>
  </si>
  <si>
    <t>cust 100</t>
  </si>
  <si>
    <t>A</t>
  </si>
  <si>
    <t>B</t>
  </si>
  <si>
    <t>C</t>
  </si>
  <si>
    <t>D</t>
  </si>
  <si>
    <t>E</t>
  </si>
  <si>
    <t>MIN</t>
  </si>
  <si>
    <t>MAX</t>
  </si>
  <si>
    <t>EMP</t>
  </si>
  <si>
    <t>AGES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</si>
  <si>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</si>
  <si>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</si>
  <si>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</si>
  <si>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</si>
  <si>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</si>
  <si>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</si>
  <si>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</si>
  <si>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</si>
  <si>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</si>
  <si>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</si>
  <si>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</si>
  <si>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</si>
  <si>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</si>
  <si>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</si>
  <si>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</si>
  <si>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</si>
  <si>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</si>
  <si>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</si>
  <si>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</si>
  <si>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</si>
  <si>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emp 21</t>
  </si>
  <si>
    <t>emp 22</t>
  </si>
  <si>
    <t>emp 23</t>
  </si>
  <si>
    <t>emp 24</t>
  </si>
  <si>
    <t>emp 25</t>
  </si>
  <si>
    <t>emp 26</t>
  </si>
  <si>
    <t>emp 27</t>
  </si>
  <si>
    <t>emp 28</t>
  </si>
  <si>
    <t>emp 29</t>
  </si>
  <si>
    <t>emp 30</t>
  </si>
  <si>
    <t>emp 31</t>
  </si>
  <si>
    <t>emp 32</t>
  </si>
  <si>
    <t>emp 33</t>
  </si>
  <si>
    <t>emp 34</t>
  </si>
  <si>
    <t>emp 35</t>
  </si>
  <si>
    <t>emp 36</t>
  </si>
  <si>
    <t>emp 37</t>
  </si>
  <si>
    <t>emp 38</t>
  </si>
  <si>
    <t>emp 39</t>
  </si>
  <si>
    <t>emp 40</t>
  </si>
  <si>
    <t>emp 41</t>
  </si>
  <si>
    <t>emp 42</t>
  </si>
  <si>
    <t>emp 43</t>
  </si>
  <si>
    <t>emp 44</t>
  </si>
  <si>
    <t>emp 45</t>
  </si>
  <si>
    <t>emp 46</t>
  </si>
  <si>
    <t>emp 47</t>
  </si>
  <si>
    <t>emp 48</t>
  </si>
  <si>
    <t>emp 49</t>
  </si>
  <si>
    <t>emp 50</t>
  </si>
  <si>
    <t>emp 51</t>
  </si>
  <si>
    <t>emp 52</t>
  </si>
  <si>
    <t>emp 53</t>
  </si>
  <si>
    <t>emp 54</t>
  </si>
  <si>
    <t>emp 55</t>
  </si>
  <si>
    <t>emp 56</t>
  </si>
  <si>
    <t>emp 57</t>
  </si>
  <si>
    <t>emp 58</t>
  </si>
  <si>
    <t>emp 59</t>
  </si>
  <si>
    <t>emp 60</t>
  </si>
  <si>
    <t>emp 61</t>
  </si>
  <si>
    <t>emp 62</t>
  </si>
  <si>
    <t>emp 63</t>
  </si>
  <si>
    <t>emp 64</t>
  </si>
  <si>
    <t>emp 65</t>
  </si>
  <si>
    <t>emp 66</t>
  </si>
  <si>
    <t>emp 67</t>
  </si>
  <si>
    <t>emp 68</t>
  </si>
  <si>
    <t>emp 69</t>
  </si>
  <si>
    <t>emp 70</t>
  </si>
  <si>
    <t>emp 71</t>
  </si>
  <si>
    <t>emp 72</t>
  </si>
  <si>
    <t>emp 73</t>
  </si>
  <si>
    <t>emp 74</t>
  </si>
  <si>
    <t>emp 75</t>
  </si>
  <si>
    <t>emp 76</t>
  </si>
  <si>
    <t>emp 77</t>
  </si>
  <si>
    <t>emp 78</t>
  </si>
  <si>
    <t>emp 79</t>
  </si>
  <si>
    <t>emp 80</t>
  </si>
  <si>
    <t>emp 81</t>
  </si>
  <si>
    <t>emp 82</t>
  </si>
  <si>
    <t>emp 83</t>
  </si>
  <si>
    <t>emp 84</t>
  </si>
  <si>
    <t>emp 85</t>
  </si>
  <si>
    <t>emp 86</t>
  </si>
  <si>
    <t>emp 87</t>
  </si>
  <si>
    <t>emp 88</t>
  </si>
  <si>
    <t>emp 89</t>
  </si>
  <si>
    <t>emp 90</t>
  </si>
  <si>
    <t>emp 91</t>
  </si>
  <si>
    <t>emp 92</t>
  </si>
  <si>
    <t>emp 93</t>
  </si>
  <si>
    <t>FREQUENCY DISTRIBUTION TABLE</t>
  </si>
  <si>
    <t>emp 94</t>
  </si>
  <si>
    <t>emp 95</t>
  </si>
  <si>
    <t>AGES RANGE</t>
  </si>
  <si>
    <t>frequency</t>
  </si>
  <si>
    <t>emp 96</t>
  </si>
  <si>
    <t>21-30</t>
  </si>
  <si>
    <t>emp 97</t>
  </si>
  <si>
    <t>31-40</t>
  </si>
  <si>
    <t>emp 98</t>
  </si>
  <si>
    <t>41-50</t>
  </si>
  <si>
    <t>emp 99</t>
  </si>
  <si>
    <t>emp 100</t>
  </si>
  <si>
    <t>let's consider the purchase amounts ( in dollors) for a sample of 50 customers</t>
  </si>
  <si>
    <t>51-60</t>
  </si>
  <si>
    <t>61-70</t>
  </si>
  <si>
    <t>Q1</t>
  </si>
  <si>
    <t>71-80</t>
  </si>
  <si>
    <t>Q3</t>
  </si>
  <si>
    <t>I.Q.R=Q3-Q1</t>
  </si>
  <si>
    <t xml:space="preserve">defect type </t>
  </si>
  <si>
    <t>Let's cosider the satiafiction rating from 100 customers</t>
  </si>
  <si>
    <t>CUSTOMERS</t>
  </si>
  <si>
    <t>RATING</t>
  </si>
  <si>
    <t>products</t>
  </si>
  <si>
    <t>monthly 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</si>
  <si>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</si>
  <si>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</si>
  <si>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</si>
  <si>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</si>
  <si>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</si>
  <si>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</si>
  <si>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</si>
  <si>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</si>
  <si>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</si>
  <si>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</si>
  <si>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</si>
  <si>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</si>
  <si>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</si>
  <si>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</si>
  <si>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</si>
  <si>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</si>
  <si>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</si>
  <si>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</si>
  <si>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</si>
  <si>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</si>
  <si>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</si>
  <si>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</si>
  <si>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</si>
  <si>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</si>
  <si>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</si>
  <si>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</si>
  <si>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</si>
  <si>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</si>
  <si>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</si>
  <si>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</si>
  <si>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</si>
  <si>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</si>
  <si>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</si>
  <si>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</si>
  <si>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</si>
  <si>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</si>
  <si>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</si>
  <si>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</si>
  <si>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</si>
  <si>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</si>
  <si>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</si>
  <si>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</si>
  <si>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</si>
  <si>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</si>
  <si>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</si>
  <si>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</si>
  <si>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</si>
  <si>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</si>
  <si>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</si>
  <si>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</si>
  <si>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USER REQUESTS</t>
  </si>
  <si>
    <t>TIMES IN M.S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</si>
  <si>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</si>
  <si>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</si>
  <si>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</si>
  <si>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</si>
  <si>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</si>
  <si>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</si>
  <si>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</si>
  <si>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</si>
  <si>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</si>
  <si>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</si>
  <si>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</si>
  <si>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</si>
  <si>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</si>
  <si>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</si>
  <si>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</si>
  <si>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</si>
  <si>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</si>
  <si>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</si>
  <si>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</si>
  <si>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</si>
  <si>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</si>
  <si>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</si>
  <si>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</si>
  <si>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</si>
  <si>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</si>
  <si>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</si>
  <si>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</si>
  <si>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</si>
  <si>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</si>
  <si>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</si>
  <si>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</si>
  <si>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</si>
  <si>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</si>
  <si>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</si>
  <si>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</si>
  <si>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</si>
  <si>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</si>
  <si>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</si>
  <si>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</si>
  <si>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</si>
  <si>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</si>
  <si>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</si>
  <si>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</si>
  <si>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</si>
  <si>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</si>
  <si>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</si>
  <si>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</si>
  <si>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</si>
  <si>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</si>
  <si>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</si>
  <si>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</si>
  <si>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</si>
  <si>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</si>
  <si>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</si>
  <si>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</si>
  <si>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</si>
  <si>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</si>
  <si>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</si>
  <si>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</si>
  <si>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</si>
  <si>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</si>
  <si>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</si>
  <si>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</si>
  <si>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</si>
  <si>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</si>
  <si>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</si>
  <si>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</si>
  <si>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</si>
  <si>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</si>
  <si>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</si>
  <si>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</si>
  <si>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</si>
  <si>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</si>
  <si>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</si>
  <si>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</si>
  <si>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</si>
  <si>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</si>
  <si>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</si>
  <si>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</si>
  <si>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</si>
  <si>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</si>
  <si>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</si>
  <si>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</si>
  <si>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</si>
  <si>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</si>
  <si>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</si>
  <si>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</si>
  <si>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</si>
  <si>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</si>
  <si>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</si>
  <si>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</si>
  <si>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</si>
  <si>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</si>
  <si>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</si>
  <si>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</si>
  <si>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</si>
  <si>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</si>
  <si>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</si>
  <si>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</si>
  <si>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</si>
  <si>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region 1</t>
  </si>
  <si>
    <t>region 2</t>
  </si>
  <si>
    <t>region 3</t>
  </si>
  <si>
    <t>S.D</t>
  </si>
  <si>
    <t>Questions on Percentile and Quartiles</t>
  </si>
  <si>
    <t>Let's consider the monthly salaries (in thousands of dollars) of a sample of 200 employees:</t>
  </si>
  <si>
    <t>Quartiles</t>
  </si>
  <si>
    <t>QUARTILE 1</t>
  </si>
  <si>
    <t>QUARTILE 2</t>
  </si>
  <si>
    <t>QUARTILE 3</t>
  </si>
  <si>
    <t>percentiles</t>
  </si>
  <si>
    <t>10th percentile</t>
  </si>
  <si>
    <t>25th percentile</t>
  </si>
  <si>
    <t>75th percentile</t>
  </si>
  <si>
    <t>Let's consider the weights (in kilograms) of a sample of 100 individuals:</t>
  </si>
  <si>
    <t>indivisual sample</t>
  </si>
  <si>
    <t>weights in kg</t>
  </si>
  <si>
    <t>QURTILES</t>
  </si>
  <si>
    <t>Q2</t>
  </si>
  <si>
    <t>PERCENTILES</t>
  </si>
  <si>
    <t>15th</t>
  </si>
  <si>
    <t>50th</t>
  </si>
  <si>
    <t>85th</t>
  </si>
  <si>
    <t>INTERPRETATION</t>
  </si>
  <si>
    <t>Let's consider the purchase amounts (in dollars) of a sample of 150 customers:</t>
  </si>
  <si>
    <t>customers</t>
  </si>
  <si>
    <t>purchase amount</t>
  </si>
  <si>
    <t>QUARTILES</t>
  </si>
  <si>
    <t>20th</t>
  </si>
  <si>
    <t>40th</t>
  </si>
  <si>
    <t>80th</t>
  </si>
  <si>
    <t>interpretation</t>
  </si>
  <si>
    <t>cust 101</t>
  </si>
  <si>
    <t>cust 102</t>
  </si>
  <si>
    <t>cust 103</t>
  </si>
  <si>
    <t>cust 104</t>
  </si>
  <si>
    <t>cust 105</t>
  </si>
  <si>
    <t>cust 106</t>
  </si>
  <si>
    <t>cust 107</t>
  </si>
  <si>
    <t>cust 108</t>
  </si>
  <si>
    <t>cust 109</t>
  </si>
  <si>
    <t>cust 110</t>
  </si>
  <si>
    <t>emp</t>
  </si>
  <si>
    <t>time in minutes</t>
  </si>
  <si>
    <t>30th</t>
  </si>
  <si>
    <t>70th</t>
  </si>
  <si>
    <t>emp 101</t>
  </si>
  <si>
    <t>emp 102</t>
  </si>
  <si>
    <t>emp 103</t>
  </si>
  <si>
    <t>emp 104</t>
  </si>
  <si>
    <t>emp 105</t>
  </si>
  <si>
    <t>emp 106</t>
  </si>
  <si>
    <t>emp 107</t>
  </si>
  <si>
    <t>emp 108</t>
  </si>
  <si>
    <t>emp 109</t>
  </si>
  <si>
    <t>emp 110</t>
  </si>
  <si>
    <t>emp 111</t>
  </si>
  <si>
    <t>emp 112</t>
  </si>
  <si>
    <t>emp 113</t>
  </si>
  <si>
    <t>emp 114</t>
  </si>
  <si>
    <t>emp 115</t>
  </si>
  <si>
    <t>emp 116</t>
  </si>
  <si>
    <t>emp 117</t>
  </si>
  <si>
    <t>emp 118</t>
  </si>
  <si>
    <t>emp 119</t>
  </si>
  <si>
    <t>emp 120</t>
  </si>
  <si>
    <t>Let's consider the defect rates (in percentage) for a sample of 300 products:</t>
  </si>
  <si>
    <t>defect rates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</si>
  <si>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</si>
  <si>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</si>
  <si>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</si>
  <si>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</si>
  <si>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</si>
  <si>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</si>
  <si>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</si>
  <si>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</si>
  <si>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</si>
  <si>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</si>
  <si>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</si>
  <si>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</si>
  <si>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</si>
  <si>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</si>
  <si>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</si>
  <si>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</si>
  <si>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</si>
  <si>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</si>
  <si>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</si>
  <si>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</si>
  <si>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</si>
  <si>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</si>
  <si>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</si>
  <si>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</si>
  <si>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</si>
  <si>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</si>
  <si>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</si>
  <si>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</si>
  <si>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</si>
  <si>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</si>
  <si>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</si>
  <si>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</si>
  <si>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</si>
  <si>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</si>
  <si>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</si>
  <si>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</si>
  <si>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</si>
  <si>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</si>
  <si>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</si>
  <si>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</si>
  <si>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</si>
  <si>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</si>
  <si>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</si>
  <si>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</si>
  <si>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</si>
  <si>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</si>
  <si>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</si>
  <si>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</si>
  <si>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</si>
  <si>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</si>
  <si>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</si>
  <si>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</si>
  <si>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</si>
  <si>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</si>
  <si>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</si>
  <si>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</si>
  <si>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</si>
  <si>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</si>
  <si>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0,8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</si>
  <si>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</si>
  <si>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</si>
  <si>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</si>
  <si>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</si>
  <si>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</si>
  <si>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</si>
  <si>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</si>
  <si>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</si>
  <si>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</si>
  <si>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</si>
  <si>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</si>
  <si>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</si>
  <si>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</si>
  <si>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</si>
  <si>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</si>
  <si>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</si>
  <si>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</si>
  <si>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product76</t>
  </si>
  <si>
    <t>product77</t>
  </si>
  <si>
    <t>product78</t>
  </si>
  <si>
    <t>product79</t>
  </si>
  <si>
    <t>product80</t>
  </si>
  <si>
    <t>product81</t>
  </si>
  <si>
    <t>product82</t>
  </si>
  <si>
    <t>product83</t>
  </si>
  <si>
    <t>product84</t>
  </si>
  <si>
    <t>product85</t>
  </si>
  <si>
    <t>product86</t>
  </si>
  <si>
    <t>product87</t>
  </si>
  <si>
    <t>product88</t>
  </si>
  <si>
    <t>product89</t>
  </si>
  <si>
    <t>product90</t>
  </si>
  <si>
    <t>product91</t>
  </si>
  <si>
    <t>product92</t>
  </si>
  <si>
    <t>product93</t>
  </si>
  <si>
    <t>product94</t>
  </si>
  <si>
    <t>product95</t>
  </si>
  <si>
    <t>product96</t>
  </si>
  <si>
    <t>product97</t>
  </si>
  <si>
    <t>product98</t>
  </si>
  <si>
    <t>product99</t>
  </si>
  <si>
    <t>product100</t>
  </si>
  <si>
    <t>product101</t>
  </si>
  <si>
    <t>product102</t>
  </si>
  <si>
    <t>product103</t>
  </si>
  <si>
    <t>product104</t>
  </si>
  <si>
    <t>product105</t>
  </si>
  <si>
    <t>product106</t>
  </si>
  <si>
    <t>product107</t>
  </si>
  <si>
    <t>product108</t>
  </si>
  <si>
    <t>product109</t>
  </si>
  <si>
    <t>product110</t>
  </si>
  <si>
    <t>product111</t>
  </si>
  <si>
    <t>product112</t>
  </si>
  <si>
    <t>product113</t>
  </si>
  <si>
    <t>product114</t>
  </si>
  <si>
    <t>product115</t>
  </si>
  <si>
    <t>product116</t>
  </si>
  <si>
    <t>product117</t>
  </si>
  <si>
    <t>product118</t>
  </si>
  <si>
    <t>product119</t>
  </si>
  <si>
    <t>product120</t>
  </si>
  <si>
    <t>product121</t>
  </si>
  <si>
    <t xml:space="preserve">Questions on Confidence Interval </t>
  </si>
  <si>
    <t>(x̄) sample mean</t>
  </si>
  <si>
    <t>sample st.d (s)</t>
  </si>
  <si>
    <t>Sample size (n)</t>
  </si>
  <si>
    <t>Confidence level</t>
  </si>
  <si>
    <t>z-value</t>
  </si>
  <si>
    <t>α</t>
  </si>
  <si>
    <t>margin of error</t>
  </si>
  <si>
    <t>lower value</t>
  </si>
  <si>
    <t>upper value</t>
  </si>
  <si>
    <t>alpha (α)</t>
  </si>
  <si>
    <t>x</t>
  </si>
  <si>
    <t>p^</t>
  </si>
  <si>
    <t>q^</t>
  </si>
  <si>
    <t>z value</t>
  </si>
  <si>
    <t>n</t>
  </si>
  <si>
    <t>lower boundry</t>
  </si>
  <si>
    <t>&lt;p&lt;</t>
  </si>
  <si>
    <t>upper boundry</t>
  </si>
  <si>
    <t xml:space="preserve">Questions on Confidence hypothesis </t>
  </si>
  <si>
    <t>method 1</t>
  </si>
  <si>
    <t>method 2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</si>
  <si>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</si>
  <si>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</si>
  <si>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</si>
  <si>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</si>
  <si>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</si>
  <si>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</si>
  <si>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</si>
  <si>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</si>
  <si>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</si>
  <si>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</si>
  <si>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P(T&lt;=t) two-tail</t>
  </si>
  <si>
    <t>in this case  p two- tail = 0.296</t>
  </si>
  <si>
    <t>This is much larger than alpha = 0.05, so we fail to reject the null hypothesis</t>
  </si>
  <si>
    <t>t Critical one-tail</t>
  </si>
  <si>
    <t>t Critical two-tail</t>
  </si>
  <si>
    <t>in this case t critical two-tail =2.010 and this is larger than t stat value , so we fail to reject thenull hypothesis</t>
  </si>
  <si>
    <t>x bar</t>
  </si>
  <si>
    <t>s</t>
  </si>
  <si>
    <t>μ</t>
  </si>
  <si>
    <t>t value</t>
  </si>
  <si>
    <t>(n-1=25-1)=24</t>
  </si>
  <si>
    <t>S.L</t>
  </si>
  <si>
    <t>(-2.064 , 2.064)</t>
  </si>
  <si>
    <t>Since our calculated t-value of 2.5 is greater than 2.064, we can reject the null hypothesis at a significance level of 0.05.</t>
  </si>
  <si>
    <t>let's consider the satisfaction rating from 50 customers</t>
  </si>
  <si>
    <t>purchase amounts in $</t>
  </si>
  <si>
    <t>frequency dis-table</t>
  </si>
  <si>
    <t>a</t>
  </si>
  <si>
    <t>b</t>
  </si>
  <si>
    <t>c</t>
  </si>
  <si>
    <t>d</t>
  </si>
  <si>
    <t>e</t>
  </si>
  <si>
    <t>f</t>
  </si>
  <si>
    <t>g</t>
  </si>
  <si>
    <t>AVG rating by each customer</t>
  </si>
  <si>
    <t>rating 1</t>
  </si>
  <si>
    <t>rating 2</t>
  </si>
  <si>
    <t>rating 3</t>
  </si>
  <si>
    <t>rating 4</t>
  </si>
  <si>
    <t>rating 5</t>
  </si>
  <si>
    <t>rating 6</t>
  </si>
  <si>
    <t>rating 7</t>
  </si>
  <si>
    <t>rating 8</t>
  </si>
  <si>
    <t>rating 9</t>
  </si>
  <si>
    <t>rating 10</t>
  </si>
  <si>
    <t>rating 11</t>
  </si>
  <si>
    <t>rating 12</t>
  </si>
  <si>
    <t>rating 13</t>
  </si>
  <si>
    <t>rating 14</t>
  </si>
  <si>
    <t>rating 15</t>
  </si>
  <si>
    <t>rating 16</t>
  </si>
  <si>
    <t>rating 17</t>
  </si>
  <si>
    <t>rating 18</t>
  </si>
  <si>
    <t>rating 19</t>
  </si>
  <si>
    <t>rating 20</t>
  </si>
  <si>
    <t>rating 21</t>
  </si>
  <si>
    <t>rating 22</t>
  </si>
  <si>
    <t>rating 23</t>
  </si>
  <si>
    <t>rating 24</t>
  </si>
  <si>
    <t>rating 25</t>
  </si>
  <si>
    <t>rating 26</t>
  </si>
  <si>
    <t>rating 27</t>
  </si>
  <si>
    <t>rating 28</t>
  </si>
  <si>
    <t>rating 29</t>
  </si>
  <si>
    <t>rating 30</t>
  </si>
  <si>
    <t>rating 31</t>
  </si>
  <si>
    <t>rating 32</t>
  </si>
  <si>
    <t>rating 33</t>
  </si>
  <si>
    <t>rating 34</t>
  </si>
  <si>
    <t>rating 35</t>
  </si>
  <si>
    <t>rating 36</t>
  </si>
  <si>
    <t>rating 37</t>
  </si>
  <si>
    <t>rating 38</t>
  </si>
  <si>
    <t>rating 39</t>
  </si>
  <si>
    <t>rating 40</t>
  </si>
  <si>
    <t>rating 41</t>
  </si>
  <si>
    <t>rating 42</t>
  </si>
  <si>
    <t>rating 43</t>
  </si>
  <si>
    <t>rating 44</t>
  </si>
  <si>
    <t>rating 45</t>
  </si>
  <si>
    <t>rating 46</t>
  </si>
  <si>
    <t>rating 47</t>
  </si>
  <si>
    <t>rating 48</t>
  </si>
  <si>
    <t>rating 49</t>
  </si>
  <si>
    <t>rating 50</t>
  </si>
  <si>
    <t>rating 51</t>
  </si>
  <si>
    <t>rating 52</t>
  </si>
  <si>
    <t>rating 53</t>
  </si>
  <si>
    <t>rating 54</t>
  </si>
  <si>
    <t>rating 55</t>
  </si>
  <si>
    <t>rating 56</t>
  </si>
  <si>
    <t>rating 57</t>
  </si>
  <si>
    <t>rating 58</t>
  </si>
  <si>
    <t>rating 59</t>
  </si>
  <si>
    <t>rating 60</t>
  </si>
  <si>
    <t>rating 61</t>
  </si>
  <si>
    <t>rating 62</t>
  </si>
  <si>
    <t>rating 63</t>
  </si>
  <si>
    <t>rating 64</t>
  </si>
  <si>
    <t>rating 65</t>
  </si>
  <si>
    <t>rating 66</t>
  </si>
  <si>
    <t>rating 67</t>
  </si>
  <si>
    <t>rating 68</t>
  </si>
  <si>
    <t>rating 69</t>
  </si>
  <si>
    <t>rating 70</t>
  </si>
  <si>
    <t>rating 71</t>
  </si>
  <si>
    <t>rating 72</t>
  </si>
  <si>
    <t>rating 73</t>
  </si>
  <si>
    <t>rating 74</t>
  </si>
  <si>
    <t>rating 75</t>
  </si>
  <si>
    <t>rating 76</t>
  </si>
  <si>
    <t>rating 77</t>
  </si>
  <si>
    <t>rating 78</t>
  </si>
  <si>
    <t>rating 79</t>
  </si>
  <si>
    <t>rating 80</t>
  </si>
  <si>
    <t>rating 81</t>
  </si>
  <si>
    <t>rating 82</t>
  </si>
  <si>
    <t>rating 83</t>
  </si>
  <si>
    <t>rating 84</t>
  </si>
  <si>
    <t>rating 85</t>
  </si>
  <si>
    <t>rating 86</t>
  </si>
  <si>
    <t>rating 87</t>
  </si>
  <si>
    <t>rating 88</t>
  </si>
  <si>
    <t>rating 89</t>
  </si>
  <si>
    <t>rating 90</t>
  </si>
  <si>
    <t>rating 91</t>
  </si>
  <si>
    <t>rating 92</t>
  </si>
  <si>
    <t>rating 93</t>
  </si>
  <si>
    <t>rating 94</t>
  </si>
  <si>
    <t>rating 95</t>
  </si>
  <si>
    <t>rating 96</t>
  </si>
  <si>
    <t>rating 97</t>
  </si>
  <si>
    <t>rating 98</t>
  </si>
  <si>
    <t>rating 99</t>
  </si>
  <si>
    <t>rating 100</t>
  </si>
  <si>
    <t>products avg</t>
  </si>
  <si>
    <t xml:space="preserve">product 1 </t>
  </si>
  <si>
    <t>USERS</t>
  </si>
  <si>
    <t>AVG REQUESTS TIME in (m.sec)</t>
  </si>
  <si>
    <t>employees</t>
  </si>
  <si>
    <t>salaries</t>
  </si>
  <si>
    <r>
      <t>95% confident that
the true population mean height falls within the calculated interval(</t>
    </r>
    <r>
      <rPr>
        <b/>
        <sz val="18"/>
        <color rgb="FFC00000"/>
        <rFont val="Algerian"/>
        <family val="5"/>
      </rPr>
      <t>168.432 -- 171.5667</t>
    </r>
    <r>
      <rPr>
        <b/>
        <sz val="18"/>
        <color theme="1"/>
        <rFont val="Algerian"/>
        <family val="5"/>
      </rPr>
      <t>)</t>
    </r>
  </si>
  <si>
    <t>t Critical two-tail:</t>
  </si>
  <si>
    <t>Question-1</t>
  </si>
  <si>
    <t>Question-2</t>
  </si>
  <si>
    <t>Average weekly sales of the product category 58.75.</t>
  </si>
  <si>
    <t>The typical or central sales value for the product category is 57.5.</t>
  </si>
  <si>
    <t>There are No recurring or most frequently occurring sales figures for the product category.</t>
  </si>
  <si>
    <t>MEAN</t>
  </si>
  <si>
    <t>The average waiting time is 17 Minutes for customers at the restaurant.</t>
  </si>
  <si>
    <t>15 Minutes is typical or central waiting time experienced by customers.</t>
  </si>
  <si>
    <t>Are there 10 Minutes recurring or most frequently occurring waiting times for customers</t>
  </si>
  <si>
    <t>Question-3</t>
  </si>
  <si>
    <r>
      <t xml:space="preserve">MAX - MIN = </t>
    </r>
    <r>
      <rPr>
        <b/>
        <sz val="11"/>
        <color theme="1"/>
        <rFont val="Calibri"/>
        <family val="2"/>
        <scheme val="minor"/>
      </rPr>
      <t>35</t>
    </r>
  </si>
  <si>
    <t>The range of the production output for the machine is 35 Units.</t>
  </si>
  <si>
    <t>The variance of the production output is 123.33 Units for the machine.</t>
  </si>
  <si>
    <t>The standard deviation of the production output is 11.1055 Units for the machine.</t>
  </si>
  <si>
    <t>The range is $400 sales of the daily sales.</t>
  </si>
  <si>
    <t>$13163.79 Sales is the variance of the daily sales.</t>
  </si>
  <si>
    <t>The standard deviation of the daily sales is $114.73 Sales.</t>
  </si>
  <si>
    <t>6 delivery Days is the range of the delivery times</t>
  </si>
  <si>
    <t>2.336 Delivery Days is the variance of the delivery times</t>
  </si>
  <si>
    <t>1.528 Delivey Days is the standard deviation of the delivery times</t>
  </si>
  <si>
    <t>Question- 4</t>
  </si>
  <si>
    <t>Question- 5</t>
  </si>
  <si>
    <t>DATA</t>
  </si>
  <si>
    <t>Question-6</t>
  </si>
  <si>
    <t>Average</t>
  </si>
  <si>
    <t>Range</t>
  </si>
  <si>
    <t>ST.dev</t>
  </si>
  <si>
    <t>Question - 7</t>
  </si>
  <si>
    <t>MODEL B</t>
  </si>
  <si>
    <t>MODEL C</t>
  </si>
  <si>
    <t>MODEL D</t>
  </si>
  <si>
    <t>MODEL E</t>
  </si>
  <si>
    <t>Question - 8</t>
  </si>
  <si>
    <r>
      <rPr>
        <b/>
        <sz val="14"/>
        <color theme="1"/>
        <rFont val="Aharoni"/>
        <charset val="177"/>
      </rPr>
      <t>let's consider the ages of 100 employee</t>
    </r>
    <r>
      <rPr>
        <b/>
        <sz val="14"/>
        <color theme="1"/>
        <rFont val="Calibri"/>
        <family val="2"/>
        <scheme val="minor"/>
      </rPr>
      <t xml:space="preserve">s </t>
    </r>
  </si>
  <si>
    <t>Question - 9</t>
  </si>
  <si>
    <t>Ans-1</t>
  </si>
  <si>
    <t>Ans-2</t>
  </si>
  <si>
    <t>Ans-3</t>
  </si>
  <si>
    <t>Ans-4</t>
  </si>
  <si>
    <t>Question-10</t>
  </si>
  <si>
    <t>Let's consider the types of defects and their corresponding frequencies observed in a sample of 200 products</t>
  </si>
  <si>
    <t>Question - 11</t>
  </si>
  <si>
    <t>Question - 12</t>
  </si>
  <si>
    <t>Let's consider the response times (in milliseconds) for a sample of 200 user requests</t>
  </si>
  <si>
    <t>Let's consider the monthly sales figures (in thousands of dollars) for a sample of 50 products</t>
  </si>
  <si>
    <t>products2</t>
  </si>
  <si>
    <t>Question- 13</t>
  </si>
  <si>
    <t>Median</t>
  </si>
  <si>
    <t>Question-14</t>
  </si>
  <si>
    <t>Let's consider the sales figures (in thousands of dollars) for a sample of 50 products in three regions</t>
  </si>
  <si>
    <t>$ 132.50 is the average monthly revenue for the product.</t>
  </si>
  <si>
    <t>$ 45 is the range of monthly revenue for the product.</t>
  </si>
  <si>
    <t>7.50 Rating is the average satisfaction rating.</t>
  </si>
  <si>
    <t>1.035 Rating is the standard deviation of the satisfaction ratings.</t>
  </si>
  <si>
    <t>16.74 Minutes is the average wait time for customers at the call center.</t>
  </si>
  <si>
    <t>19 Minutes is the range of wait times for customers at the call center.</t>
  </si>
  <si>
    <t>4.14 Minutes is the standard deviation of the wait times for customers at the call center</t>
  </si>
  <si>
    <t xml:space="preserve">MODEL  A </t>
  </si>
  <si>
    <t>question - 1</t>
  </si>
  <si>
    <t>INTERCEPT</t>
  </si>
  <si>
    <t xml:space="preserve">Question - 2 </t>
  </si>
  <si>
    <t>Question - 3</t>
  </si>
  <si>
    <t>Question - 4</t>
  </si>
  <si>
    <t>Let's consider the commute times (in minutes) of a sample of 250 employees</t>
  </si>
  <si>
    <t>Question - 5</t>
  </si>
  <si>
    <t>QUEstion-1</t>
  </si>
  <si>
    <r>
      <rPr>
        <b/>
        <sz val="10"/>
        <color theme="0"/>
        <rFont val="Algerian"/>
        <family val="5"/>
      </rPr>
      <t>Questions on Confidence Interval</t>
    </r>
    <r>
      <rPr>
        <b/>
        <sz val="16"/>
        <color theme="0"/>
        <rFont val="Algerian"/>
        <family val="5"/>
      </rPr>
      <t xml:space="preserve"> </t>
    </r>
  </si>
  <si>
    <t>Question- 2</t>
  </si>
  <si>
    <t>ANS= 90% confident that the true population proportion falls within the calculated interval (0.605-0.675)</t>
  </si>
  <si>
    <t>CONFIDECE INT</t>
  </si>
  <si>
    <t>MARGIN ERROR</t>
  </si>
  <si>
    <t>Question -  1</t>
  </si>
  <si>
    <t>Questions on Confidence hypothesis</t>
  </si>
  <si>
    <t>)</t>
  </si>
  <si>
    <t>var</t>
  </si>
  <si>
    <t>method-1</t>
  </si>
  <si>
    <t>method-2</t>
  </si>
  <si>
    <t>CRI VALUES</t>
  </si>
  <si>
    <t>degree of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</si>
</sst>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 &quot;₹&quot;\ * #,##0.00_ ;_ &quot;₹&quot;\ * \-#,##0.00_ ;_ &quot;₹&quot;\ * &quot;-&quot;??_ ;_ @_ "/>
    <numFmt numFmtId="165" formatCode="_([$$-409]* #,##0.00_);_([$$-409]* \(#,##0.00\);_([$$-409]* &quot;-&quot;??_);_(@_)"/>
    <numFmt numFmtId="166" formatCode="0.000"/>
  </numFmts>
  <fonts count="10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6"/>
      <color theme="1"/>
      <name val="Calibri"/>
      <family val="2"/>
    </font>
    <font>
      <b/>
      <sz val="9"/>
      <color theme="1"/>
      <name val="Cascadia Code"/>
      <family val="3"/>
    </font>
    <font>
      <sz val="10"/>
      <color theme="1"/>
      <name val="Arial Black"/>
      <family val="2"/>
    </font>
    <font>
      <sz val="22"/>
      <color theme="1"/>
      <name val="Algerian"/>
      <family val="5"/>
    </font>
    <font>
      <b/>
      <sz val="10"/>
      <color theme="1"/>
      <name val="Arial Rounded MT Bold"/>
      <family val="2"/>
    </font>
    <font>
      <i/>
      <sz val="11"/>
      <color theme="1"/>
      <name val="Calibri"/>
      <family val="2"/>
      <scheme val="minor"/>
    </font>
    <font>
      <b/>
      <sz val="14"/>
      <color rgb="FF000000"/>
      <name val="Helvetica"/>
    </font>
    <font>
      <b/>
      <sz val="12"/>
      <color rgb="FFFF0000"/>
      <name val="Helvetica"/>
    </font>
    <font>
      <sz val="7"/>
      <color rgb="FF111111"/>
      <name val="Segoe UI"/>
      <family val="2"/>
    </font>
    <font>
      <b/>
      <sz val="28"/>
      <color theme="1"/>
      <name val="Algerian"/>
      <family val="5"/>
    </font>
    <font>
      <b/>
      <sz val="22"/>
      <color theme="1"/>
      <name val="Algerian"/>
      <family val="5"/>
    </font>
    <font>
      <b/>
      <sz val="26"/>
      <color theme="1"/>
      <name val="Algerian"/>
      <family val="5"/>
    </font>
    <font>
      <b/>
      <sz val="14"/>
      <color rgb="FFFFC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4"/>
      <color theme="1"/>
      <name val="Algerian"/>
      <family val="5"/>
    </font>
    <font>
      <b/>
      <sz val="20"/>
      <color theme="1"/>
      <name val="Algerian"/>
      <family val="5"/>
    </font>
    <font>
      <b/>
      <sz val="9"/>
      <color rgb="FF00B0F0"/>
      <name val="Calibri"/>
      <family val="2"/>
      <scheme val="minor"/>
    </font>
    <font>
      <b/>
      <sz val="16"/>
      <color theme="1"/>
      <name val="Algerian"/>
      <family val="5"/>
    </font>
    <font>
      <b/>
      <sz val="12"/>
      <color theme="1"/>
      <name val="Bahnschrift"/>
      <family val="2"/>
    </font>
    <font>
      <b/>
      <sz val="18"/>
      <color theme="1"/>
      <name val="Algerian"/>
      <family val="5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Berlin Sans FB Demi"/>
      <family val="2"/>
    </font>
    <font>
      <b/>
      <sz val="11"/>
      <color theme="1"/>
      <name val="Californian FB"/>
      <family val="1"/>
    </font>
    <font>
      <b/>
      <sz val="18"/>
      <color rgb="FFC00000"/>
      <name val="Algerian"/>
      <family val="5"/>
    </font>
    <font>
      <b/>
      <sz val="12"/>
      <color rgb="FFC00000"/>
      <name val="Aptos Display"/>
      <family val="2"/>
    </font>
    <font>
      <b/>
      <sz val="36"/>
      <color theme="1"/>
      <name val="Algerian"/>
      <family val="5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1"/>
      <name val="Aharoni"/>
      <charset val="177"/>
    </font>
    <font>
      <b/>
      <sz val="22"/>
      <color theme="1"/>
      <name val="Aharoni"/>
      <charset val="177"/>
    </font>
    <font>
      <sz val="8"/>
      <name val="Calibri"/>
      <family val="2"/>
      <scheme val="minor"/>
    </font>
    <font>
      <b/>
      <sz val="11"/>
      <color theme="1"/>
      <name val="Algerian"/>
      <family val="5"/>
    </font>
    <font>
      <b/>
      <sz val="26"/>
      <color theme="1"/>
      <name val="Aharoni"/>
      <charset val="177"/>
    </font>
    <font>
      <b/>
      <sz val="11"/>
      <color theme="1"/>
      <name val="Aharoni"/>
      <charset val="177"/>
    </font>
    <font>
      <sz val="11"/>
      <color theme="1"/>
      <name val="Aharoni"/>
      <charset val="177"/>
    </font>
    <font>
      <b/>
      <sz val="24"/>
      <color theme="1"/>
      <name val="Aharoni"/>
      <charset val="177"/>
    </font>
    <font>
      <b/>
      <sz val="10"/>
      <color theme="1"/>
      <name val="Calibri"/>
      <family val="2"/>
      <scheme val="minor"/>
    </font>
    <font>
      <b/>
      <sz val="12"/>
      <color theme="1"/>
      <name val="Aharoni"/>
      <charset val="177"/>
    </font>
    <font>
      <b/>
      <sz val="20"/>
      <color theme="1"/>
      <name val="Aharoni"/>
      <charset val="177"/>
    </font>
    <font>
      <b/>
      <sz val="14"/>
      <color theme="1"/>
      <name val="Aharoni"/>
      <charset val="177"/>
    </font>
    <font>
      <b/>
      <sz val="12"/>
      <color theme="1"/>
      <name val="ADLaM Display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charset val="177"/>
      <scheme val="minor"/>
    </font>
    <font>
      <b/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2"/>
      <color theme="1" tint="4.9989318521683403E-2"/>
      <name val="Aharoni"/>
      <charset val="177"/>
    </font>
    <font>
      <b/>
      <sz val="12"/>
      <color theme="1" tint="4.9989318521683403E-2"/>
      <name val="Aptos"/>
      <family val="2"/>
    </font>
    <font>
      <b/>
      <sz val="12"/>
      <color theme="1"/>
      <name val="Aptos"/>
      <family val="2"/>
    </font>
    <font>
      <sz val="14"/>
      <color theme="1"/>
      <name val="Amasis MT Pro Black"/>
      <family val="1"/>
    </font>
    <font>
      <b/>
      <sz val="12"/>
      <color theme="1"/>
      <name val="Amasis MT Pro Black"/>
      <family val="1"/>
    </font>
    <font>
      <b/>
      <sz val="14"/>
      <color theme="1"/>
      <name val="Amasis MT Pro Black"/>
      <family val="1"/>
    </font>
    <font>
      <b/>
      <sz val="18"/>
      <color theme="1"/>
      <name val="Aharoni"/>
      <charset val="177"/>
    </font>
    <font>
      <b/>
      <sz val="16"/>
      <color theme="0"/>
      <name val="Algerian"/>
      <family val="5"/>
    </font>
    <font>
      <b/>
      <sz val="16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2"/>
      <color theme="1" tint="4.9989318521683403E-2"/>
      <name val="Amasis MT Pro Black"/>
      <family val="1"/>
    </font>
    <font>
      <b/>
      <sz val="14"/>
      <color theme="1" tint="4.9989318521683403E-2"/>
      <name val="Amasis MT Pro Black"/>
      <family val="1"/>
    </font>
    <font>
      <b/>
      <sz val="11"/>
      <color theme="1" tint="4.9989318521683403E-2"/>
      <name val="Aharoni"/>
      <charset val="177"/>
    </font>
    <font>
      <sz val="9"/>
      <color theme="1" tint="4.9989318521683403E-2"/>
      <name val="Arial Black"/>
      <family val="2"/>
    </font>
    <font>
      <b/>
      <sz val="14"/>
      <color theme="1" tint="4.9989318521683403E-2"/>
      <name val="Aharoni"/>
      <charset val="177"/>
    </font>
    <font>
      <b/>
      <sz val="20"/>
      <color theme="1"/>
      <name val="ADLaM Display"/>
    </font>
    <font>
      <b/>
      <sz val="20"/>
      <color theme="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theme="3" tint="-0.499984740745262"/>
      <name val="Aharoni"/>
      <charset val="177"/>
    </font>
    <font>
      <b/>
      <sz val="11"/>
      <color rgb="FF000000"/>
      <name val="Calibri"/>
      <family val="2"/>
    </font>
    <font>
      <b/>
      <sz val="8"/>
      <color theme="1" tint="4.9989318521683403E-2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Aharoni"/>
      <charset val="177"/>
    </font>
    <font>
      <b/>
      <sz val="18"/>
      <color theme="0"/>
      <name val="Calibri"/>
      <family val="2"/>
      <scheme val="minor"/>
    </font>
    <font>
      <sz val="22"/>
      <color theme="1"/>
      <name val="Aharoni"/>
      <charset val="177"/>
    </font>
    <font>
      <b/>
      <sz val="11"/>
      <color theme="1" tint="0.14999847407452621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0"/>
      <color theme="0"/>
      <name val="Algerian"/>
      <family val="5"/>
    </font>
    <font>
      <b/>
      <sz val="10"/>
      <color theme="1"/>
      <name val="Arial Black"/>
      <family val="2"/>
    </font>
    <font>
      <b/>
      <sz val="20"/>
      <color theme="0"/>
      <name val="ADLaM Display"/>
    </font>
    <font>
      <b/>
      <sz val="12"/>
      <color theme="4" tint="-0.249977111117893"/>
      <name val="Helvetica"/>
    </font>
    <font>
      <b/>
      <sz val="14"/>
      <color theme="4" tint="-0.249977111117893"/>
      <name val="Calibri"/>
      <family val="2"/>
      <scheme val="minor"/>
    </font>
    <font>
      <b/>
      <sz val="36"/>
      <color theme="1"/>
      <name val="Aharoni"/>
      <charset val="177"/>
    </font>
    <font>
      <b/>
      <sz val="18"/>
      <color theme="2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n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/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1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10" xfId="0" applyBorder="1"/>
    <xf numFmtId="0" fontId="7" fillId="0" borderId="0" xfId="0" applyFont="1"/>
    <xf numFmtId="165" fontId="0" fillId="0" borderId="0" xfId="1" applyNumberFormat="1" applyFont="1" applyBorder="1"/>
    <xf numFmtId="0" fontId="0" fillId="0" borderId="23" xfId="0" applyBorder="1"/>
    <xf numFmtId="165" fontId="0" fillId="0" borderId="23" xfId="1" applyNumberFormat="1" applyFont="1" applyBorder="1"/>
    <xf numFmtId="0" fontId="0" fillId="0" borderId="0" xfId="0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6" fontId="0" fillId="0" borderId="0" xfId="0" applyNumberFormat="1"/>
    <xf numFmtId="6" fontId="0" fillId="0" borderId="16" xfId="0" applyNumberFormat="1" applyBorder="1"/>
    <xf numFmtId="0" fontId="11" fillId="0" borderId="0" xfId="0" applyFont="1"/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5" xfId="0" applyBorder="1"/>
    <xf numFmtId="0" fontId="0" fillId="0" borderId="26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3" borderId="24" xfId="0" applyFont="1" applyFill="1" applyBorder="1"/>
    <xf numFmtId="0" fontId="3" fillId="3" borderId="30" xfId="0" applyFont="1" applyFill="1" applyBorder="1"/>
    <xf numFmtId="0" fontId="3" fillId="3" borderId="35" xfId="0" applyFont="1" applyFill="1" applyBorder="1"/>
    <xf numFmtId="0" fontId="3" fillId="3" borderId="20" xfId="0" applyFont="1" applyFill="1" applyBorder="1"/>
    <xf numFmtId="0" fontId="3" fillId="3" borderId="36" xfId="0" applyFont="1" applyFill="1" applyBorder="1"/>
    <xf numFmtId="0" fontId="3" fillId="3" borderId="14" xfId="0" applyFont="1" applyFill="1" applyBorder="1"/>
    <xf numFmtId="0" fontId="13" fillId="0" borderId="0" xfId="0" applyFont="1"/>
    <xf numFmtId="0" fontId="12" fillId="0" borderId="0" xfId="0" applyFont="1" applyAlignment="1">
      <alignment vertical="top"/>
    </xf>
    <xf numFmtId="166" fontId="18" fillId="0" borderId="13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0" borderId="0" xfId="0" applyFont="1"/>
    <xf numFmtId="0" fontId="22" fillId="0" borderId="0" xfId="0" applyFont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2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" fillId="0" borderId="14" xfId="0" applyFont="1" applyBorder="1"/>
    <xf numFmtId="0" fontId="29" fillId="0" borderId="0" xfId="0" applyFont="1"/>
    <xf numFmtId="6" fontId="0" fillId="0" borderId="12" xfId="0" applyNumberFormat="1" applyBorder="1"/>
    <xf numFmtId="0" fontId="2" fillId="0" borderId="26" xfId="0" applyFont="1" applyBorder="1"/>
    <xf numFmtId="0" fontId="2" fillId="0" borderId="12" xfId="0" applyFont="1" applyBorder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/>
    <xf numFmtId="0" fontId="2" fillId="0" borderId="25" xfId="0" applyFont="1" applyBorder="1"/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0" xfId="0" applyBorder="1" applyAlignment="1">
      <alignment horizontal="center"/>
    </xf>
    <xf numFmtId="0" fontId="36" fillId="0" borderId="0" xfId="0" applyFont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0" fillId="5" borderId="2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10" fillId="0" borderId="14" xfId="0" applyFont="1" applyBorder="1"/>
    <xf numFmtId="0" fontId="2" fillId="0" borderId="0" xfId="0" applyFont="1"/>
    <xf numFmtId="0" fontId="2" fillId="0" borderId="46" xfId="0" applyFont="1" applyBorder="1"/>
    <xf numFmtId="0" fontId="2" fillId="0" borderId="47" xfId="0" applyFont="1" applyBorder="1"/>
    <xf numFmtId="0" fontId="0" fillId="0" borderId="48" xfId="0" applyBorder="1"/>
    <xf numFmtId="0" fontId="2" fillId="0" borderId="45" xfId="0" applyFont="1" applyBorder="1"/>
    <xf numFmtId="0" fontId="2" fillId="0" borderId="48" xfId="0" applyFont="1" applyBorder="1"/>
    <xf numFmtId="0" fontId="0" fillId="0" borderId="45" xfId="0" applyBorder="1"/>
    <xf numFmtId="0" fontId="0" fillId="0" borderId="47" xfId="0" applyBorder="1"/>
    <xf numFmtId="0" fontId="2" fillId="0" borderId="49" xfId="0" applyFont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2" fillId="0" borderId="50" xfId="0" applyFont="1" applyBorder="1"/>
    <xf numFmtId="0" fontId="2" fillId="0" borderId="53" xfId="0" applyFont="1" applyBorder="1"/>
    <xf numFmtId="0" fontId="2" fillId="0" borderId="61" xfId="0" applyFont="1" applyBorder="1"/>
    <xf numFmtId="0" fontId="2" fillId="0" borderId="62" xfId="0" applyFont="1" applyBorder="1"/>
    <xf numFmtId="0" fontId="0" fillId="0" borderId="62" xfId="0" applyBorder="1"/>
    <xf numFmtId="0" fontId="2" fillId="0" borderId="64" xfId="0" applyFont="1" applyBorder="1"/>
    <xf numFmtId="0" fontId="2" fillId="0" borderId="60" xfId="0" applyFont="1" applyBorder="1"/>
    <xf numFmtId="0" fontId="2" fillId="0" borderId="54" xfId="0" applyFont="1" applyBorder="1"/>
    <xf numFmtId="0" fontId="2" fillId="0" borderId="65" xfId="0" applyFont="1" applyBorder="1"/>
    <xf numFmtId="0" fontId="0" fillId="0" borderId="65" xfId="0" applyBorder="1"/>
    <xf numFmtId="0" fontId="2" fillId="0" borderId="0" xfId="0" applyFont="1" applyAlignment="1">
      <alignment horizontal="left"/>
    </xf>
    <xf numFmtId="0" fontId="2" fillId="0" borderId="66" xfId="0" applyFont="1" applyBorder="1"/>
    <xf numFmtId="0" fontId="2" fillId="0" borderId="67" xfId="0" applyFont="1" applyBorder="1"/>
    <xf numFmtId="0" fontId="50" fillId="10" borderId="61" xfId="0" applyFont="1" applyFill="1" applyBorder="1"/>
    <xf numFmtId="0" fontId="50" fillId="10" borderId="46" xfId="0" applyFont="1" applyFill="1" applyBorder="1"/>
    <xf numFmtId="0" fontId="50" fillId="10" borderId="64" xfId="0" applyFont="1" applyFill="1" applyBorder="1"/>
    <xf numFmtId="0" fontId="2" fillId="11" borderId="47" xfId="0" applyFont="1" applyFill="1" applyBorder="1"/>
    <xf numFmtId="0" fontId="0" fillId="11" borderId="54" xfId="0" applyFill="1" applyBorder="1"/>
    <xf numFmtId="0" fontId="0" fillId="12" borderId="54" xfId="0" applyFill="1" applyBorder="1"/>
    <xf numFmtId="0" fontId="52" fillId="11" borderId="45" xfId="0" applyFont="1" applyFill="1" applyBorder="1"/>
    <xf numFmtId="0" fontId="53" fillId="12" borderId="53" xfId="0" applyFont="1" applyFill="1" applyBorder="1"/>
    <xf numFmtId="0" fontId="53" fillId="11" borderId="53" xfId="0" applyFont="1" applyFill="1" applyBorder="1"/>
    <xf numFmtId="0" fontId="28" fillId="0" borderId="0" xfId="0" applyFont="1"/>
    <xf numFmtId="0" fontId="13" fillId="12" borderId="7" xfId="0" applyFont="1" applyFill="1" applyBorder="1" applyAlignment="1">
      <alignment horizontal="left" vertical="center"/>
    </xf>
    <xf numFmtId="0" fontId="13" fillId="12" borderId="8" xfId="0" applyFont="1" applyFill="1" applyBorder="1" applyAlignment="1">
      <alignment horizontal="left" vertical="center"/>
    </xf>
    <xf numFmtId="0" fontId="13" fillId="12" borderId="9" xfId="0" applyFont="1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11" borderId="45" xfId="0" applyFont="1" applyFill="1" applyBorder="1"/>
    <xf numFmtId="0" fontId="2" fillId="11" borderId="53" xfId="0" applyFont="1" applyFill="1" applyBorder="1"/>
    <xf numFmtId="0" fontId="2" fillId="11" borderId="54" xfId="0" applyFont="1" applyFill="1" applyBorder="1"/>
    <xf numFmtId="0" fontId="3" fillId="11" borderId="50" xfId="0" applyFont="1" applyFill="1" applyBorder="1"/>
    <xf numFmtId="0" fontId="38" fillId="11" borderId="51" xfId="0" applyFont="1" applyFill="1" applyBorder="1"/>
    <xf numFmtId="0" fontId="3" fillId="11" borderId="52" xfId="0" applyFont="1" applyFill="1" applyBorder="1"/>
    <xf numFmtId="0" fontId="3" fillId="11" borderId="48" xfId="0" applyFont="1" applyFill="1" applyBorder="1"/>
    <xf numFmtId="0" fontId="55" fillId="11" borderId="74" xfId="0" applyFont="1" applyFill="1" applyBorder="1"/>
    <xf numFmtId="0" fontId="3" fillId="11" borderId="75" xfId="0" applyFont="1" applyFill="1" applyBorder="1"/>
    <xf numFmtId="165" fontId="3" fillId="0" borderId="77" xfId="0" applyNumberFormat="1" applyFont="1" applyBorder="1"/>
    <xf numFmtId="165" fontId="3" fillId="0" borderId="72" xfId="0" applyNumberFormat="1" applyFont="1" applyBorder="1"/>
    <xf numFmtId="165" fontId="3" fillId="0" borderId="73" xfId="0" applyNumberFormat="1" applyFont="1" applyBorder="1"/>
    <xf numFmtId="0" fontId="3" fillId="11" borderId="77" xfId="0" applyFont="1" applyFill="1" applyBorder="1"/>
    <xf numFmtId="0" fontId="3" fillId="11" borderId="72" xfId="0" applyFont="1" applyFill="1" applyBorder="1"/>
    <xf numFmtId="0" fontId="3" fillId="11" borderId="78" xfId="0" applyFont="1" applyFill="1" applyBorder="1"/>
    <xf numFmtId="0" fontId="3" fillId="0" borderId="45" xfId="0" applyFont="1" applyBorder="1"/>
    <xf numFmtId="165" fontId="3" fillId="0" borderId="45" xfId="0" applyNumberFormat="1" applyFont="1" applyBorder="1"/>
    <xf numFmtId="165" fontId="3" fillId="11" borderId="50" xfId="0" applyNumberFormat="1" applyFont="1" applyFill="1" applyBorder="1"/>
    <xf numFmtId="0" fontId="3" fillId="11" borderId="53" xfId="0" applyFont="1" applyFill="1" applyBorder="1"/>
    <xf numFmtId="0" fontId="3" fillId="11" borderId="45" xfId="0" applyFont="1" applyFill="1" applyBorder="1"/>
    <xf numFmtId="0" fontId="10" fillId="11" borderId="50" xfId="0" applyFont="1" applyFill="1" applyBorder="1"/>
    <xf numFmtId="0" fontId="10" fillId="11" borderId="45" xfId="0" applyFont="1" applyFill="1" applyBorder="1"/>
    <xf numFmtId="0" fontId="10" fillId="11" borderId="53" xfId="0" applyFont="1" applyFill="1" applyBorder="1"/>
    <xf numFmtId="0" fontId="56" fillId="0" borderId="77" xfId="0" applyFont="1" applyBorder="1"/>
    <xf numFmtId="0" fontId="56" fillId="0" borderId="72" xfId="0" applyFont="1" applyBorder="1"/>
    <xf numFmtId="0" fontId="56" fillId="0" borderId="73" xfId="0" applyFont="1" applyBorder="1"/>
    <xf numFmtId="0" fontId="56" fillId="0" borderId="45" xfId="0" applyFont="1" applyBorder="1"/>
    <xf numFmtId="0" fontId="2" fillId="11" borderId="79" xfId="0" applyFont="1" applyFill="1" applyBorder="1"/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11" borderId="80" xfId="0" applyFont="1" applyFill="1" applyBorder="1"/>
    <xf numFmtId="0" fontId="2" fillId="0" borderId="57" xfId="0" applyFont="1" applyBorder="1" applyAlignment="1">
      <alignment horizontal="left"/>
    </xf>
    <xf numFmtId="0" fontId="2" fillId="11" borderId="81" xfId="0" applyFont="1" applyFill="1" applyBorder="1"/>
    <xf numFmtId="0" fontId="10" fillId="11" borderId="82" xfId="0" applyFont="1" applyFill="1" applyBorder="1"/>
    <xf numFmtId="0" fontId="10" fillId="11" borderId="83" xfId="0" applyFont="1" applyFill="1" applyBorder="1"/>
    <xf numFmtId="0" fontId="10" fillId="11" borderId="84" xfId="0" applyFont="1" applyFill="1" applyBorder="1"/>
    <xf numFmtId="0" fontId="10" fillId="11" borderId="77" xfId="0" applyFont="1" applyFill="1" applyBorder="1"/>
    <xf numFmtId="0" fontId="10" fillId="11" borderId="72" xfId="0" applyFont="1" applyFill="1" applyBorder="1"/>
    <xf numFmtId="0" fontId="10" fillId="11" borderId="78" xfId="0" applyFont="1" applyFill="1" applyBorder="1"/>
    <xf numFmtId="0" fontId="3" fillId="11" borderId="85" xfId="0" applyFont="1" applyFill="1" applyBorder="1"/>
    <xf numFmtId="0" fontId="3" fillId="11" borderId="86" xfId="0" applyFont="1" applyFill="1" applyBorder="1"/>
    <xf numFmtId="0" fontId="3" fillId="11" borderId="87" xfId="0" applyFont="1" applyFill="1" applyBorder="1"/>
    <xf numFmtId="0" fontId="13" fillId="11" borderId="24" xfId="0" applyFont="1" applyFill="1" applyBorder="1"/>
    <xf numFmtId="0" fontId="13" fillId="11" borderId="4" xfId="0" applyFont="1" applyFill="1" applyBorder="1"/>
    <xf numFmtId="0" fontId="13" fillId="11" borderId="6" xfId="0" applyFont="1" applyFill="1" applyBorder="1"/>
    <xf numFmtId="0" fontId="13" fillId="11" borderId="1" xfId="0" applyFont="1" applyFill="1" applyBorder="1"/>
    <xf numFmtId="0" fontId="13" fillId="11" borderId="3" xfId="0" applyFont="1" applyFill="1" applyBorder="1"/>
    <xf numFmtId="0" fontId="2" fillId="11" borderId="27" xfId="0" applyFont="1" applyFill="1" applyBorder="1"/>
    <xf numFmtId="0" fontId="59" fillId="11" borderId="17" xfId="0" applyFont="1" applyFill="1" applyBorder="1"/>
    <xf numFmtId="0" fontId="3" fillId="11" borderId="18" xfId="0" applyFont="1" applyFill="1" applyBorder="1"/>
    <xf numFmtId="0" fontId="59" fillId="11" borderId="4" xfId="0" applyFont="1" applyFill="1" applyBorder="1"/>
    <xf numFmtId="0" fontId="3" fillId="11" borderId="6" xfId="0" applyFont="1" applyFill="1" applyBorder="1"/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2" fillId="0" borderId="13" xfId="0" applyFont="1" applyBorder="1"/>
    <xf numFmtId="0" fontId="13" fillId="0" borderId="44" xfId="0" applyFont="1" applyBorder="1"/>
    <xf numFmtId="0" fontId="13" fillId="0" borderId="88" xfId="0" applyFont="1" applyBorder="1"/>
    <xf numFmtId="0" fontId="13" fillId="0" borderId="32" xfId="0" applyFont="1" applyBorder="1"/>
    <xf numFmtId="0" fontId="10" fillId="0" borderId="89" xfId="0" applyFont="1" applyBorder="1"/>
    <xf numFmtId="0" fontId="10" fillId="0" borderId="71" xfId="0" applyFont="1" applyBorder="1"/>
    <xf numFmtId="0" fontId="13" fillId="0" borderId="90" xfId="0" applyFont="1" applyBorder="1"/>
    <xf numFmtId="0" fontId="13" fillId="0" borderId="70" xfId="0" applyFont="1" applyBorder="1"/>
    <xf numFmtId="0" fontId="13" fillId="0" borderId="91" xfId="0" applyFont="1" applyBorder="1"/>
    <xf numFmtId="0" fontId="2" fillId="0" borderId="30" xfId="0" applyFont="1" applyBorder="1" applyAlignment="1">
      <alignment horizontal="center"/>
    </xf>
    <xf numFmtId="0" fontId="2" fillId="0" borderId="22" xfId="0" applyFont="1" applyBorder="1"/>
    <xf numFmtId="0" fontId="2" fillId="0" borderId="28" xfId="0" applyFont="1" applyBorder="1"/>
    <xf numFmtId="0" fontId="2" fillId="0" borderId="92" xfId="0" applyFont="1" applyBorder="1"/>
    <xf numFmtId="0" fontId="3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33" fillId="11" borderId="45" xfId="0" applyFont="1" applyFill="1" applyBorder="1" applyAlignment="1">
      <alignment horizontal="center"/>
    </xf>
    <xf numFmtId="0" fontId="52" fillId="11" borderId="7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/>
    <xf numFmtId="0" fontId="63" fillId="14" borderId="20" xfId="0" applyFont="1" applyFill="1" applyBorder="1"/>
    <xf numFmtId="0" fontId="64" fillId="14" borderId="19" xfId="0" applyFont="1" applyFill="1" applyBorder="1"/>
    <xf numFmtId="0" fontId="2" fillId="0" borderId="51" xfId="0" applyFont="1" applyBorder="1"/>
    <xf numFmtId="0" fontId="10" fillId="10" borderId="7" xfId="0" applyFont="1" applyFill="1" applyBorder="1"/>
    <xf numFmtId="0" fontId="1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46" fillId="15" borderId="45" xfId="0" applyFont="1" applyFill="1" applyBorder="1"/>
    <xf numFmtId="0" fontId="44" fillId="15" borderId="45" xfId="0" applyFont="1" applyFill="1" applyBorder="1"/>
    <xf numFmtId="0" fontId="3" fillId="0" borderId="54" xfId="0" applyFont="1" applyBorder="1"/>
    <xf numFmtId="0" fontId="3" fillId="0" borderId="64" xfId="0" applyFont="1" applyBorder="1"/>
    <xf numFmtId="0" fontId="3" fillId="0" borderId="47" xfId="0" applyFont="1" applyBorder="1"/>
    <xf numFmtId="0" fontId="3" fillId="0" borderId="46" xfId="0" applyFont="1" applyBorder="1"/>
    <xf numFmtId="0" fontId="3" fillId="0" borderId="51" xfId="0" applyFont="1" applyBorder="1"/>
    <xf numFmtId="0" fontId="3" fillId="0" borderId="61" xfId="0" applyFont="1" applyBorder="1"/>
    <xf numFmtId="0" fontId="66" fillId="11" borderId="45" xfId="0" applyFont="1" applyFill="1" applyBorder="1"/>
    <xf numFmtId="0" fontId="8" fillId="11" borderId="45" xfId="0" applyFont="1" applyFill="1" applyBorder="1"/>
    <xf numFmtId="0" fontId="67" fillId="11" borderId="45" xfId="0" applyFont="1" applyFill="1" applyBorder="1"/>
    <xf numFmtId="0" fontId="0" fillId="15" borderId="0" xfId="0" applyFill="1"/>
    <xf numFmtId="0" fontId="68" fillId="0" borderId="45" xfId="0" applyFont="1" applyBorder="1"/>
    <xf numFmtId="0" fontId="69" fillId="6" borderId="45" xfId="0" applyFont="1" applyFill="1" applyBorder="1"/>
    <xf numFmtId="0" fontId="70" fillId="6" borderId="45" xfId="0" applyFont="1" applyFill="1" applyBorder="1"/>
    <xf numFmtId="0" fontId="10" fillId="11" borderId="27" xfId="0" applyFont="1" applyFill="1" applyBorder="1"/>
    <xf numFmtId="0" fontId="10" fillId="0" borderId="96" xfId="0" applyFont="1" applyBorder="1"/>
    <xf numFmtId="0" fontId="2" fillId="2" borderId="45" xfId="0" applyFont="1" applyFill="1" applyBorder="1"/>
    <xf numFmtId="0" fontId="10" fillId="2" borderId="96" xfId="0" applyFont="1" applyFill="1" applyBorder="1"/>
    <xf numFmtId="0" fontId="56" fillId="11" borderId="27" xfId="0" applyFont="1" applyFill="1" applyBorder="1"/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4" fillId="11" borderId="0" xfId="0" applyFont="1" applyFill="1" applyAlignment="1">
      <alignment horizontal="center"/>
    </xf>
    <xf numFmtId="0" fontId="74" fillId="11" borderId="15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 vertical="center"/>
    </xf>
    <xf numFmtId="0" fontId="76" fillId="0" borderId="96" xfId="0" applyFont="1" applyBorder="1" applyAlignment="1">
      <alignment horizontal="center"/>
    </xf>
    <xf numFmtId="0" fontId="76" fillId="0" borderId="96" xfId="0" applyFont="1" applyBorder="1"/>
    <xf numFmtId="0" fontId="77" fillId="3" borderId="96" xfId="0" applyFont="1" applyFill="1" applyBorder="1" applyAlignment="1">
      <alignment horizontal="center"/>
    </xf>
    <xf numFmtId="0" fontId="77" fillId="3" borderId="96" xfId="0" applyFont="1" applyFill="1" applyBorder="1"/>
    <xf numFmtId="0" fontId="52" fillId="11" borderId="0" xfId="0" applyFont="1" applyFill="1"/>
    <xf numFmtId="0" fontId="52" fillId="11" borderId="96" xfId="0" applyFont="1" applyFill="1" applyBorder="1"/>
    <xf numFmtId="0" fontId="8" fillId="11" borderId="38" xfId="0" applyFont="1" applyFill="1" applyBorder="1" applyAlignment="1">
      <alignment horizontal="center"/>
    </xf>
    <xf numFmtId="0" fontId="79" fillId="11" borderId="20" xfId="0" applyFont="1" applyFill="1" applyBorder="1" applyAlignment="1">
      <alignment horizontal="center"/>
    </xf>
    <xf numFmtId="0" fontId="8" fillId="11" borderId="19" xfId="0" applyFont="1" applyFill="1" applyBorder="1" applyAlignment="1">
      <alignment horizontal="center"/>
    </xf>
    <xf numFmtId="0" fontId="75" fillId="11" borderId="9" xfId="0" applyFont="1" applyFill="1" applyBorder="1"/>
    <xf numFmtId="0" fontId="80" fillId="11" borderId="7" xfId="0" applyFont="1" applyFill="1" applyBorder="1" applyAlignment="1">
      <alignment horizontal="center"/>
    </xf>
    <xf numFmtId="0" fontId="9" fillId="4" borderId="0" xfId="0" applyFont="1" applyFill="1" applyAlignment="1">
      <alignment vertical="center"/>
    </xf>
    <xf numFmtId="0" fontId="0" fillId="4" borderId="0" xfId="0" applyFill="1"/>
    <xf numFmtId="0" fontId="82" fillId="4" borderId="0" xfId="0" applyFont="1" applyFill="1" applyAlignment="1">
      <alignment vertical="center"/>
    </xf>
    <xf numFmtId="0" fontId="45" fillId="4" borderId="0" xfId="0" applyFont="1" applyFill="1"/>
    <xf numFmtId="0" fontId="13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 wrapText="1"/>
    </xf>
    <xf numFmtId="0" fontId="74" fillId="10" borderId="14" xfId="0" applyFont="1" applyFill="1" applyBorder="1"/>
    <xf numFmtId="0" fontId="74" fillId="10" borderId="13" xfId="0" applyFont="1" applyFill="1" applyBorder="1"/>
    <xf numFmtId="0" fontId="83" fillId="10" borderId="34" xfId="0" applyFont="1" applyFill="1" applyBorder="1" applyAlignment="1">
      <alignment horizontal="center" vertical="center"/>
    </xf>
    <xf numFmtId="0" fontId="84" fillId="10" borderId="34" xfId="0" applyFont="1" applyFill="1" applyBorder="1" applyAlignment="1">
      <alignment horizontal="center" vertical="center" wrapText="1"/>
    </xf>
    <xf numFmtId="0" fontId="0" fillId="0" borderId="100" xfId="0" applyBorder="1"/>
    <xf numFmtId="0" fontId="0" fillId="0" borderId="101" xfId="0" applyBorder="1"/>
    <xf numFmtId="0" fontId="0" fillId="9" borderId="102" xfId="0" applyFill="1" applyBorder="1"/>
    <xf numFmtId="0" fontId="0" fillId="9" borderId="103" xfId="0" applyFill="1" applyBorder="1"/>
    <xf numFmtId="0" fontId="0" fillId="0" borderId="102" xfId="0" applyBorder="1"/>
    <xf numFmtId="0" fontId="0" fillId="0" borderId="103" xfId="0" applyBorder="1"/>
    <xf numFmtId="0" fontId="0" fillId="9" borderId="104" xfId="0" applyFill="1" applyBorder="1"/>
    <xf numFmtId="0" fontId="0" fillId="9" borderId="105" xfId="0" applyFill="1" applyBorder="1"/>
    <xf numFmtId="0" fontId="57" fillId="4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57" fillId="7" borderId="96" xfId="0" applyFont="1" applyFill="1" applyBorder="1" applyAlignment="1">
      <alignment horizontal="center" vertical="center"/>
    </xf>
    <xf numFmtId="0" fontId="52" fillId="10" borderId="96" xfId="0" applyFont="1" applyFill="1" applyBorder="1"/>
    <xf numFmtId="0" fontId="2" fillId="0" borderId="43" xfId="0" applyFont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2" fillId="0" borderId="107" xfId="0" applyFont="1" applyBorder="1" applyAlignment="1">
      <alignment horizontal="center"/>
    </xf>
    <xf numFmtId="0" fontId="2" fillId="0" borderId="108" xfId="0" applyFont="1" applyBorder="1" applyAlignment="1">
      <alignment horizontal="center"/>
    </xf>
    <xf numFmtId="0" fontId="2" fillId="0" borderId="109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" fillId="8" borderId="106" xfId="0" applyFont="1" applyFill="1" applyBorder="1" applyAlignment="1">
      <alignment horizontal="center"/>
    </xf>
    <xf numFmtId="0" fontId="0" fillId="4" borderId="25" xfId="0" applyFill="1" applyBorder="1"/>
    <xf numFmtId="0" fontId="0" fillId="4" borderId="26" xfId="0" applyFill="1" applyBorder="1"/>
    <xf numFmtId="0" fontId="2" fillId="11" borderId="17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4" borderId="24" xfId="0" applyFont="1" applyFill="1" applyBorder="1"/>
    <xf numFmtId="0" fontId="2" fillId="11" borderId="106" xfId="0" applyFont="1" applyFill="1" applyBorder="1" applyAlignment="1">
      <alignment horizontal="center"/>
    </xf>
    <xf numFmtId="0" fontId="2" fillId="4" borderId="29" xfId="0" applyFont="1" applyFill="1" applyBorder="1"/>
    <xf numFmtId="0" fontId="2" fillId="4" borderId="35" xfId="0" applyFont="1" applyFill="1" applyBorder="1"/>
    <xf numFmtId="0" fontId="2" fillId="4" borderId="93" xfId="0" applyFont="1" applyFill="1" applyBorder="1"/>
    <xf numFmtId="0" fontId="2" fillId="8" borderId="106" xfId="0" applyFont="1" applyFill="1" applyBorder="1"/>
    <xf numFmtId="0" fontId="2" fillId="11" borderId="111" xfId="0" applyFont="1" applyFill="1" applyBorder="1"/>
    <xf numFmtId="0" fontId="2" fillId="11" borderId="112" xfId="0" applyFont="1" applyFill="1" applyBorder="1"/>
    <xf numFmtId="0" fontId="10" fillId="11" borderId="7" xfId="0" applyFont="1" applyFill="1" applyBorder="1"/>
    <xf numFmtId="0" fontId="2" fillId="4" borderId="0" xfId="0" applyFont="1" applyFill="1" applyAlignment="1">
      <alignment horizontal="center"/>
    </xf>
    <xf numFmtId="0" fontId="3" fillId="11" borderId="2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87" fillId="11" borderId="14" xfId="0" applyFont="1" applyFill="1" applyBorder="1" applyAlignment="1">
      <alignment vertical="center"/>
    </xf>
    <xf numFmtId="0" fontId="4" fillId="11" borderId="13" xfId="0" applyFont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4" fillId="15" borderId="24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44" fillId="16" borderId="4" xfId="0" applyFont="1" applyFill="1" applyBorder="1" applyAlignment="1">
      <alignment horizontal="center"/>
    </xf>
    <xf numFmtId="0" fontId="45" fillId="4" borderId="0" xfId="0" applyFont="1" applyFill="1" applyAlignment="1">
      <alignment horizontal="center"/>
    </xf>
    <xf numFmtId="0" fontId="0" fillId="4" borderId="116" xfId="0" applyFill="1" applyBorder="1" applyAlignment="1">
      <alignment horizontal="center"/>
    </xf>
    <xf numFmtId="0" fontId="88" fillId="13" borderId="15" xfId="0" applyFont="1" applyFill="1" applyBorder="1"/>
    <xf numFmtId="0" fontId="12" fillId="4" borderId="0" xfId="0" applyFont="1" applyFill="1" applyAlignment="1">
      <alignment horizontal="center" vertical="center"/>
    </xf>
    <xf numFmtId="0" fontId="0" fillId="13" borderId="106" xfId="0" applyFill="1" applyBorder="1" applyAlignment="1">
      <alignment horizontal="center"/>
    </xf>
    <xf numFmtId="0" fontId="0" fillId="4" borderId="106" xfId="0" applyFill="1" applyBorder="1" applyAlignment="1">
      <alignment horizontal="center"/>
    </xf>
    <xf numFmtId="0" fontId="0" fillId="13" borderId="106" xfId="0" applyFill="1" applyBorder="1"/>
    <xf numFmtId="0" fontId="10" fillId="13" borderId="27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2" fillId="4" borderId="106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3" fillId="13" borderId="3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92" fillId="13" borderId="15" xfId="0" applyFont="1" applyFill="1" applyBorder="1" applyAlignment="1">
      <alignment horizontal="center"/>
    </xf>
    <xf numFmtId="0" fontId="2" fillId="6" borderId="106" xfId="0" applyFont="1" applyFill="1" applyBorder="1" applyAlignment="1">
      <alignment horizontal="center"/>
    </xf>
    <xf numFmtId="0" fontId="61" fillId="13" borderId="24" xfId="0" applyFont="1" applyFill="1" applyBorder="1"/>
    <xf numFmtId="0" fontId="16" fillId="11" borderId="24" xfId="0" applyFont="1" applyFill="1" applyBorder="1" applyAlignment="1">
      <alignment horizontal="center"/>
    </xf>
    <xf numFmtId="0" fontId="61" fillId="4" borderId="24" xfId="0" applyFont="1" applyFill="1" applyBorder="1"/>
    <xf numFmtId="0" fontId="13" fillId="4" borderId="24" xfId="0" applyFont="1" applyFill="1" applyBorder="1"/>
    <xf numFmtId="0" fontId="35" fillId="4" borderId="0" xfId="0" applyFont="1" applyFill="1" applyAlignment="1">
      <alignment horizontal="center" vertical="center"/>
    </xf>
    <xf numFmtId="0" fontId="10" fillId="0" borderId="106" xfId="0" applyFont="1" applyBorder="1" applyAlignment="1">
      <alignment horizontal="center"/>
    </xf>
    <xf numFmtId="166" fontId="10" fillId="0" borderId="106" xfId="0" applyNumberFormat="1" applyFont="1" applyBorder="1" applyAlignment="1">
      <alignment horizontal="center"/>
    </xf>
    <xf numFmtId="0" fontId="20" fillId="13" borderId="12" xfId="0" applyFont="1" applyFill="1" applyBorder="1" applyAlignment="1">
      <alignment horizontal="center"/>
    </xf>
    <xf numFmtId="0" fontId="96" fillId="13" borderId="11" xfId="0" applyFont="1" applyFill="1" applyBorder="1" applyAlignment="1">
      <alignment horizontal="center"/>
    </xf>
    <xf numFmtId="0" fontId="10" fillId="11" borderId="106" xfId="0" applyFont="1" applyFill="1" applyBorder="1" applyAlignment="1">
      <alignment horizontal="center"/>
    </xf>
    <xf numFmtId="0" fontId="17" fillId="11" borderId="106" xfId="0" applyFont="1" applyFill="1" applyBorder="1" applyAlignment="1">
      <alignment horizontal="center"/>
    </xf>
    <xf numFmtId="0" fontId="55" fillId="11" borderId="106" xfId="0" applyFont="1" applyFill="1" applyBorder="1" applyAlignment="1">
      <alignment horizontal="center"/>
    </xf>
    <xf numFmtId="0" fontId="81" fillId="0" borderId="0" xfId="0" applyFont="1" applyAlignment="1">
      <alignment horizontal="left" vertical="center"/>
    </xf>
    <xf numFmtId="0" fontId="97" fillId="4" borderId="0" xfId="0" applyFont="1" applyFill="1" applyAlignment="1">
      <alignment horizontal="left" vertical="center" wrapText="1"/>
    </xf>
    <xf numFmtId="0" fontId="46" fillId="16" borderId="16" xfId="0" applyFont="1" applyFill="1" applyBorder="1" applyAlignment="1">
      <alignment horizontal="center"/>
    </xf>
    <xf numFmtId="0" fontId="21" fillId="15" borderId="38" xfId="0" applyFont="1" applyFill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" fillId="4" borderId="106" xfId="0" applyFont="1" applyFill="1" applyBorder="1"/>
    <xf numFmtId="0" fontId="0" fillId="4" borderId="106" xfId="0" applyFill="1" applyBorder="1"/>
    <xf numFmtId="0" fontId="0" fillId="0" borderId="106" xfId="0" applyBorder="1"/>
    <xf numFmtId="0" fontId="3" fillId="4" borderId="106" xfId="0" applyFont="1" applyFill="1" applyBorder="1"/>
    <xf numFmtId="0" fontId="3" fillId="13" borderId="106" xfId="0" applyFont="1" applyFill="1" applyBorder="1"/>
    <xf numFmtId="0" fontId="63" fillId="13" borderId="106" xfId="0" applyFont="1" applyFill="1" applyBorder="1"/>
    <xf numFmtId="0" fontId="2" fillId="0" borderId="106" xfId="0" applyFont="1" applyBorder="1"/>
    <xf numFmtId="0" fontId="3" fillId="5" borderId="24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0" fillId="16" borderId="76" xfId="0" applyFont="1" applyFill="1" applyBorder="1" applyAlignment="1">
      <alignment horizontal="center"/>
    </xf>
    <xf numFmtId="0" fontId="90" fillId="16" borderId="39" xfId="0" applyFont="1" applyFill="1" applyBorder="1" applyAlignment="1">
      <alignment horizontal="center"/>
    </xf>
    <xf numFmtId="0" fontId="90" fillId="16" borderId="44" xfId="0" applyFont="1" applyFill="1" applyBorder="1" applyAlignment="1">
      <alignment horizontal="center"/>
    </xf>
    <xf numFmtId="0" fontId="13" fillId="13" borderId="106" xfId="0" applyFont="1" applyFill="1" applyBorder="1" applyAlignment="1">
      <alignment horizontal="center"/>
    </xf>
    <xf numFmtId="0" fontId="94" fillId="13" borderId="106" xfId="0" applyFont="1" applyFill="1" applyBorder="1" applyAlignment="1">
      <alignment horizontal="center"/>
    </xf>
    <xf numFmtId="0" fontId="58" fillId="0" borderId="95" xfId="0" applyFont="1" applyBorder="1" applyAlignment="1">
      <alignment horizontal="center" vertical="center"/>
    </xf>
    <xf numFmtId="0" fontId="58" fillId="0" borderId="97" xfId="0" applyFont="1" applyBorder="1" applyAlignment="1">
      <alignment horizontal="center" vertical="center"/>
    </xf>
    <xf numFmtId="0" fontId="58" fillId="0" borderId="94" xfId="0" applyFont="1" applyBorder="1" applyAlignment="1">
      <alignment horizontal="center" vertical="center"/>
    </xf>
    <xf numFmtId="0" fontId="58" fillId="0" borderId="121" xfId="0" applyFont="1" applyBorder="1" applyAlignment="1">
      <alignment horizontal="center" vertical="center"/>
    </xf>
    <xf numFmtId="0" fontId="58" fillId="0" borderId="122" xfId="0" applyFont="1" applyBorder="1" applyAlignment="1">
      <alignment horizontal="center" vertical="center"/>
    </xf>
    <xf numFmtId="0" fontId="58" fillId="0" borderId="123" xfId="0" applyFont="1" applyBorder="1" applyAlignment="1">
      <alignment horizontal="center" vertical="center"/>
    </xf>
    <xf numFmtId="0" fontId="35" fillId="13" borderId="106" xfId="0" applyFont="1" applyFill="1" applyBorder="1" applyAlignment="1">
      <alignment horizontal="center" vertical="center" wrapText="1"/>
    </xf>
    <xf numFmtId="0" fontId="2" fillId="0" borderId="79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2" fillId="0" borderId="59" xfId="0" applyFont="1" applyBorder="1" applyAlignment="1">
      <alignment horizontal="left"/>
    </xf>
    <xf numFmtId="0" fontId="86" fillId="17" borderId="55" xfId="0" applyFont="1" applyFill="1" applyBorder="1" applyAlignment="1">
      <alignment horizontal="left"/>
    </xf>
    <xf numFmtId="0" fontId="86" fillId="17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57" xfId="0" applyFont="1" applyBorder="1" applyAlignment="1">
      <alignment horizontal="left"/>
    </xf>
    <xf numFmtId="0" fontId="2" fillId="0" borderId="81" xfId="0" applyFont="1" applyBorder="1" applyAlignment="1">
      <alignment horizontal="left"/>
    </xf>
    <xf numFmtId="0" fontId="30" fillId="11" borderId="11" xfId="0" applyFont="1" applyFill="1" applyBorder="1" applyAlignment="1">
      <alignment horizontal="center" vertical="center"/>
    </xf>
    <xf numFmtId="0" fontId="30" fillId="11" borderId="16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1" borderId="15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13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14" xfId="0" applyFont="1" applyFill="1" applyBorder="1" applyAlignment="1">
      <alignment horizontal="center" vertical="center"/>
    </xf>
    <xf numFmtId="0" fontId="51" fillId="10" borderId="11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0" fontId="27" fillId="10" borderId="13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48" fillId="10" borderId="1" xfId="0" applyFont="1" applyFill="1" applyBorder="1" applyAlignment="1">
      <alignment horizontal="center" vertical="center"/>
    </xf>
    <xf numFmtId="0" fontId="48" fillId="10" borderId="2" xfId="0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48" fillId="10" borderId="6" xfId="0" applyFont="1" applyFill="1" applyBorder="1" applyAlignment="1">
      <alignment horizontal="center" vertical="center"/>
    </xf>
    <xf numFmtId="0" fontId="2" fillId="0" borderId="68" xfId="0" applyFont="1" applyBorder="1" applyAlignment="1">
      <alignment horizontal="left"/>
    </xf>
    <xf numFmtId="0" fontId="2" fillId="0" borderId="65" xfId="0" applyFont="1" applyBorder="1" applyAlignment="1">
      <alignment horizontal="left"/>
    </xf>
    <xf numFmtId="0" fontId="27" fillId="11" borderId="16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11" borderId="25" xfId="0" applyFont="1" applyFill="1" applyBorder="1" applyAlignment="1">
      <alignment horizontal="center" vertical="center"/>
    </xf>
    <xf numFmtId="0" fontId="27" fillId="11" borderId="0" xfId="0" applyFont="1" applyFill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1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57" fillId="11" borderId="11" xfId="0" applyFont="1" applyFill="1" applyBorder="1" applyAlignment="1">
      <alignment horizontal="center" vertical="center"/>
    </xf>
    <xf numFmtId="0" fontId="31" fillId="11" borderId="16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0" fontId="31" fillId="11" borderId="13" xfId="0" applyFont="1" applyFill="1" applyBorder="1" applyAlignment="1">
      <alignment horizontal="center" vertical="center"/>
    </xf>
    <xf numFmtId="0" fontId="31" fillId="11" borderId="15" xfId="0" applyFont="1" applyFill="1" applyBorder="1" applyAlignment="1">
      <alignment horizontal="center" vertical="center"/>
    </xf>
    <xf numFmtId="0" fontId="31" fillId="11" borderId="14" xfId="0" applyFont="1" applyFill="1" applyBorder="1" applyAlignment="1">
      <alignment horizontal="center" vertical="center"/>
    </xf>
    <xf numFmtId="0" fontId="58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58" fillId="0" borderId="9" xfId="0" applyFont="1" applyBorder="1" applyAlignment="1">
      <alignment horizontal="center"/>
    </xf>
    <xf numFmtId="0" fontId="54" fillId="11" borderId="7" xfId="0" applyFont="1" applyFill="1" applyBorder="1" applyAlignment="1">
      <alignment horizontal="center"/>
    </xf>
    <xf numFmtId="0" fontId="30" fillId="11" borderId="8" xfId="0" applyFont="1" applyFill="1" applyBorder="1" applyAlignment="1">
      <alignment horizontal="center"/>
    </xf>
    <xf numFmtId="0" fontId="30" fillId="11" borderId="9" xfId="0" applyFont="1" applyFill="1" applyBorder="1" applyAlignment="1">
      <alignment horizontal="center"/>
    </xf>
    <xf numFmtId="0" fontId="56" fillId="4" borderId="11" xfId="0" applyFont="1" applyFill="1" applyBorder="1" applyAlignment="1">
      <alignment horizontal="center" vertical="center" wrapText="1"/>
    </xf>
    <xf numFmtId="0" fontId="56" fillId="4" borderId="12" xfId="0" applyFont="1" applyFill="1" applyBorder="1" applyAlignment="1">
      <alignment horizontal="center" vertical="center" wrapText="1"/>
    </xf>
    <xf numFmtId="0" fontId="56" fillId="4" borderId="13" xfId="0" applyFont="1" applyFill="1" applyBorder="1" applyAlignment="1">
      <alignment horizontal="center" vertical="center" wrapText="1"/>
    </xf>
    <xf numFmtId="0" fontId="56" fillId="4" borderId="14" xfId="0" applyFont="1" applyFill="1" applyBorder="1" applyAlignment="1">
      <alignment horizontal="center" vertical="center" wrapText="1"/>
    </xf>
    <xf numFmtId="0" fontId="61" fillId="16" borderId="16" xfId="0" applyFont="1" applyFill="1" applyBorder="1" applyAlignment="1">
      <alignment horizontal="center"/>
    </xf>
    <xf numFmtId="0" fontId="61" fillId="16" borderId="7" xfId="0" applyFont="1" applyFill="1" applyBorder="1" applyAlignment="1">
      <alignment horizontal="center"/>
    </xf>
    <xf numFmtId="0" fontId="61" fillId="16" borderId="9" xfId="0" applyFont="1" applyFill="1" applyBorder="1" applyAlignment="1">
      <alignment horizontal="center"/>
    </xf>
    <xf numFmtId="0" fontId="48" fillId="11" borderId="11" xfId="0" applyFont="1" applyFill="1" applyBorder="1" applyAlignment="1">
      <alignment horizontal="center" vertical="center"/>
    </xf>
    <xf numFmtId="0" fontId="26" fillId="11" borderId="12" xfId="0" applyFont="1" applyFill="1" applyBorder="1" applyAlignment="1">
      <alignment horizontal="center" vertical="center"/>
    </xf>
    <xf numFmtId="0" fontId="26" fillId="11" borderId="13" xfId="0" applyFont="1" applyFill="1" applyBorder="1" applyAlignment="1">
      <alignment horizontal="center" vertical="center"/>
    </xf>
    <xf numFmtId="0" fontId="26" fillId="11" borderId="14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78" fillId="0" borderId="96" xfId="0" applyFont="1" applyBorder="1" applyAlignment="1">
      <alignment horizontal="center"/>
    </xf>
    <xf numFmtId="0" fontId="74" fillId="0" borderId="96" xfId="0" applyFont="1" applyBorder="1" applyAlignment="1">
      <alignment horizontal="center"/>
    </xf>
    <xf numFmtId="0" fontId="57" fillId="10" borderId="11" xfId="0" applyFont="1" applyFill="1" applyBorder="1" applyAlignment="1">
      <alignment horizontal="center"/>
    </xf>
    <xf numFmtId="0" fontId="31" fillId="10" borderId="12" xfId="0" applyFont="1" applyFill="1" applyBorder="1" applyAlignment="1">
      <alignment horizontal="center"/>
    </xf>
    <xf numFmtId="0" fontId="31" fillId="10" borderId="13" xfId="0" applyFont="1" applyFill="1" applyBorder="1" applyAlignment="1">
      <alignment horizontal="center"/>
    </xf>
    <xf numFmtId="0" fontId="31" fillId="10" borderId="14" xfId="0" applyFont="1" applyFill="1" applyBorder="1" applyAlignment="1">
      <alignment horizontal="center"/>
    </xf>
    <xf numFmtId="0" fontId="10" fillId="11" borderId="45" xfId="0" applyFont="1" applyFill="1" applyBorder="1" applyAlignment="1">
      <alignment horizontal="center" vertical="center" wrapText="1"/>
    </xf>
    <xf numFmtId="0" fontId="71" fillId="11" borderId="11" xfId="0" applyFont="1" applyFill="1" applyBorder="1" applyAlignment="1">
      <alignment horizontal="center" vertical="center"/>
    </xf>
    <xf numFmtId="0" fontId="35" fillId="11" borderId="12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1" borderId="14" xfId="0" applyFont="1" applyFill="1" applyBorder="1" applyAlignment="1">
      <alignment horizontal="center" vertical="center"/>
    </xf>
    <xf numFmtId="0" fontId="56" fillId="4" borderId="61" xfId="0" applyFont="1" applyFill="1" applyBorder="1" applyAlignment="1">
      <alignment horizontal="center" vertical="center" wrapText="1"/>
    </xf>
    <xf numFmtId="0" fontId="34" fillId="4" borderId="62" xfId="0" applyFont="1" applyFill="1" applyBorder="1" applyAlignment="1">
      <alignment horizontal="center" vertical="center" wrapText="1"/>
    </xf>
    <xf numFmtId="0" fontId="34" fillId="4" borderId="51" xfId="0" applyFont="1" applyFill="1" applyBorder="1" applyAlignment="1">
      <alignment horizontal="center" vertical="center" wrapText="1"/>
    </xf>
    <xf numFmtId="0" fontId="34" fillId="4" borderId="63" xfId="0" applyFont="1" applyFill="1" applyBorder="1" applyAlignment="1">
      <alignment horizontal="center" vertical="center" wrapText="1"/>
    </xf>
    <xf numFmtId="0" fontId="34" fillId="4" borderId="0" xfId="0" applyFont="1" applyFill="1" applyAlignment="1">
      <alignment horizontal="center" vertical="center" wrapText="1"/>
    </xf>
    <xf numFmtId="0" fontId="34" fillId="4" borderId="48" xfId="0" applyFont="1" applyFill="1" applyBorder="1" applyAlignment="1">
      <alignment horizontal="center" vertical="center" wrapText="1"/>
    </xf>
    <xf numFmtId="0" fontId="34" fillId="4" borderId="64" xfId="0" applyFont="1" applyFill="1" applyBorder="1" applyAlignment="1">
      <alignment horizontal="center" vertical="center" wrapText="1"/>
    </xf>
    <xf numFmtId="0" fontId="34" fillId="4" borderId="60" xfId="0" applyFont="1" applyFill="1" applyBorder="1" applyAlignment="1">
      <alignment horizontal="center" vertical="center" wrapText="1"/>
    </xf>
    <xf numFmtId="0" fontId="34" fillId="4" borderId="54" xfId="0" applyFont="1" applyFill="1" applyBorder="1" applyAlignment="1">
      <alignment horizontal="center" vertical="center" wrapText="1"/>
    </xf>
    <xf numFmtId="0" fontId="58" fillId="11" borderId="98" xfId="0" applyFont="1" applyFill="1" applyBorder="1" applyAlignment="1">
      <alignment horizontal="center" vertical="center"/>
    </xf>
    <xf numFmtId="0" fontId="58" fillId="11" borderId="99" xfId="0" applyFont="1" applyFill="1" applyBorder="1" applyAlignment="1">
      <alignment horizontal="center" vertical="center"/>
    </xf>
    <xf numFmtId="0" fontId="2" fillId="4" borderId="113" xfId="0" applyFont="1" applyFill="1" applyBorder="1" applyAlignment="1">
      <alignment horizontal="center"/>
    </xf>
    <xf numFmtId="0" fontId="2" fillId="4" borderId="114" xfId="0" applyFont="1" applyFill="1" applyBorder="1" applyAlignment="1">
      <alignment horizontal="center"/>
    </xf>
    <xf numFmtId="0" fontId="2" fillId="4" borderId="115" xfId="0" applyFont="1" applyFill="1" applyBorder="1" applyAlignment="1">
      <alignment horizontal="center"/>
    </xf>
    <xf numFmtId="0" fontId="54" fillId="11" borderId="11" xfId="0" applyFont="1" applyFill="1" applyBorder="1" applyAlignment="1">
      <alignment horizontal="center" vertical="center"/>
    </xf>
    <xf numFmtId="0" fontId="30" fillId="11" borderId="25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30" fillId="11" borderId="26" xfId="0" applyFont="1" applyFill="1" applyBorder="1" applyAlignment="1">
      <alignment horizontal="center" vertical="center"/>
    </xf>
    <xf numFmtId="0" fontId="56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9" xfId="0" applyFont="1" applyBorder="1" applyAlignment="1">
      <alignment horizontal="center"/>
    </xf>
    <xf numFmtId="0" fontId="54" fillId="11" borderId="11" xfId="0" applyFont="1" applyFill="1" applyBorder="1" applyAlignment="1">
      <alignment horizontal="center"/>
    </xf>
    <xf numFmtId="0" fontId="30" fillId="11" borderId="16" xfId="0" applyFont="1" applyFill="1" applyBorder="1" applyAlignment="1">
      <alignment horizontal="center"/>
    </xf>
    <xf numFmtId="0" fontId="30" fillId="11" borderId="12" xfId="0" applyFont="1" applyFill="1" applyBorder="1" applyAlignment="1">
      <alignment horizontal="center"/>
    </xf>
    <xf numFmtId="0" fontId="30" fillId="11" borderId="13" xfId="0" applyFont="1" applyFill="1" applyBorder="1" applyAlignment="1">
      <alignment horizontal="center"/>
    </xf>
    <xf numFmtId="0" fontId="30" fillId="11" borderId="15" xfId="0" applyFont="1" applyFill="1" applyBorder="1" applyAlignment="1">
      <alignment horizontal="center"/>
    </xf>
    <xf numFmtId="0" fontId="30" fillId="11" borderId="14" xfId="0" applyFont="1" applyFill="1" applyBorder="1" applyAlignment="1">
      <alignment horizontal="center"/>
    </xf>
    <xf numFmtId="0" fontId="62" fillId="0" borderId="46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73" fillId="3" borderId="8" xfId="0" applyFont="1" applyFill="1" applyBorder="1" applyAlignment="1">
      <alignment horizontal="center"/>
    </xf>
    <xf numFmtId="0" fontId="73" fillId="3" borderId="9" xfId="0" applyFont="1" applyFill="1" applyBorder="1" applyAlignment="1">
      <alignment horizontal="center"/>
    </xf>
    <xf numFmtId="0" fontId="57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74" fillId="0" borderId="8" xfId="0" applyFont="1" applyBorder="1" applyAlignment="1">
      <alignment horizontal="center"/>
    </xf>
    <xf numFmtId="0" fontId="74" fillId="0" borderId="9" xfId="0" applyFont="1" applyBorder="1" applyAlignment="1">
      <alignment horizontal="center"/>
    </xf>
    <xf numFmtId="0" fontId="75" fillId="10" borderId="11" xfId="0" applyFont="1" applyFill="1" applyBorder="1" applyAlignment="1">
      <alignment horizontal="center" vertical="center"/>
    </xf>
    <xf numFmtId="0" fontId="75" fillId="10" borderId="12" xfId="0" applyFont="1" applyFill="1" applyBorder="1" applyAlignment="1">
      <alignment horizontal="center" vertical="center"/>
    </xf>
    <xf numFmtId="0" fontId="75" fillId="10" borderId="13" xfId="0" applyFont="1" applyFill="1" applyBorder="1" applyAlignment="1">
      <alignment horizontal="center" vertical="center"/>
    </xf>
    <xf numFmtId="0" fontId="75" fillId="10" borderId="14" xfId="0" applyFont="1" applyFill="1" applyBorder="1" applyAlignment="1">
      <alignment horizontal="center" vertical="center"/>
    </xf>
    <xf numFmtId="0" fontId="85" fillId="4" borderId="8" xfId="0" applyFont="1" applyFill="1" applyBorder="1" applyAlignment="1">
      <alignment horizontal="center"/>
    </xf>
    <xf numFmtId="0" fontId="85" fillId="4" borderId="9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74" fillId="11" borderId="8" xfId="0" applyFont="1" applyFill="1" applyBorder="1" applyAlignment="1">
      <alignment horizontal="center"/>
    </xf>
    <xf numFmtId="0" fontId="74" fillId="11" borderId="9" xfId="0" applyFont="1" applyFill="1" applyBorder="1" applyAlignment="1">
      <alignment horizontal="center"/>
    </xf>
    <xf numFmtId="0" fontId="82" fillId="16" borderId="76" xfId="0" applyFont="1" applyFill="1" applyBorder="1" applyAlignment="1">
      <alignment horizontal="center"/>
    </xf>
    <xf numFmtId="0" fontId="82" fillId="16" borderId="39" xfId="0" applyFont="1" applyFill="1" applyBorder="1" applyAlignment="1">
      <alignment horizontal="center"/>
    </xf>
    <xf numFmtId="0" fontId="82" fillId="16" borderId="44" xfId="0" applyFont="1" applyFill="1" applyBorder="1" applyAlignment="1">
      <alignment horizontal="center"/>
    </xf>
    <xf numFmtId="0" fontId="60" fillId="16" borderId="41" xfId="0" applyFont="1" applyFill="1" applyBorder="1" applyAlignment="1">
      <alignment horizontal="center" vertical="center"/>
    </xf>
    <xf numFmtId="0" fontId="60" fillId="16" borderId="29" xfId="0" applyFont="1" applyFill="1" applyBorder="1" applyAlignment="1">
      <alignment horizontal="center" vertical="center"/>
    </xf>
    <xf numFmtId="0" fontId="60" fillId="16" borderId="37" xfId="0" applyFont="1" applyFill="1" applyBorder="1" applyAlignment="1">
      <alignment horizontal="center" vertical="center"/>
    </xf>
    <xf numFmtId="0" fontId="3" fillId="13" borderId="106" xfId="0" applyFont="1" applyFill="1" applyBorder="1" applyAlignment="1">
      <alignment horizontal="center" vertical="center"/>
    </xf>
    <xf numFmtId="0" fontId="39" fillId="4" borderId="42" xfId="0" applyFont="1" applyFill="1" applyBorder="1" applyAlignment="1">
      <alignment horizontal="center"/>
    </xf>
    <xf numFmtId="0" fontId="39" fillId="4" borderId="69" xfId="0" applyFont="1" applyFill="1" applyBorder="1" applyAlignment="1">
      <alignment horizontal="center"/>
    </xf>
    <xf numFmtId="0" fontId="39" fillId="4" borderId="43" xfId="0" applyFont="1" applyFill="1" applyBorder="1" applyAlignment="1">
      <alignment horizontal="center"/>
    </xf>
    <xf numFmtId="0" fontId="12" fillId="3" borderId="117" xfId="0" applyFont="1" applyFill="1" applyBorder="1" applyAlignment="1">
      <alignment horizontal="center" vertical="center"/>
    </xf>
    <xf numFmtId="0" fontId="12" fillId="3" borderId="118" xfId="0" applyFont="1" applyFill="1" applyBorder="1" applyAlignment="1">
      <alignment horizontal="center" vertical="center"/>
    </xf>
    <xf numFmtId="0" fontId="71" fillId="13" borderId="11" xfId="0" applyFont="1" applyFill="1" applyBorder="1" applyAlignment="1">
      <alignment horizontal="center" vertical="center"/>
    </xf>
    <xf numFmtId="0" fontId="43" fillId="13" borderId="16" xfId="0" applyFont="1" applyFill="1" applyBorder="1" applyAlignment="1">
      <alignment horizontal="center" vertical="center"/>
    </xf>
    <xf numFmtId="0" fontId="43" fillId="13" borderId="12" xfId="0" applyFont="1" applyFill="1" applyBorder="1" applyAlignment="1">
      <alignment horizontal="center" vertical="center"/>
    </xf>
    <xf numFmtId="0" fontId="43" fillId="13" borderId="25" xfId="0" applyFont="1" applyFill="1" applyBorder="1" applyAlignment="1">
      <alignment horizontal="center" vertical="center"/>
    </xf>
    <xf numFmtId="0" fontId="43" fillId="13" borderId="0" xfId="0" applyFont="1" applyFill="1" applyAlignment="1">
      <alignment horizontal="center" vertical="center"/>
    </xf>
    <xf numFmtId="0" fontId="43" fillId="13" borderId="26" xfId="0" applyFont="1" applyFill="1" applyBorder="1" applyAlignment="1">
      <alignment horizontal="center" vertical="center"/>
    </xf>
    <xf numFmtId="0" fontId="43" fillId="13" borderId="13" xfId="0" applyFont="1" applyFill="1" applyBorder="1" applyAlignment="1">
      <alignment horizontal="center" vertical="center"/>
    </xf>
    <xf numFmtId="0" fontId="43" fillId="13" borderId="15" xfId="0" applyFont="1" applyFill="1" applyBorder="1" applyAlignment="1">
      <alignment horizontal="center" vertical="center"/>
    </xf>
    <xf numFmtId="0" fontId="43" fillId="13" borderId="14" xfId="0" applyFont="1" applyFill="1" applyBorder="1" applyAlignment="1">
      <alignment horizontal="center" vertical="center"/>
    </xf>
    <xf numFmtId="0" fontId="56" fillId="4" borderId="7" xfId="0" applyFont="1" applyFill="1" applyBorder="1" applyAlignment="1">
      <alignment horizontal="left"/>
    </xf>
    <xf numFmtId="0" fontId="40" fillId="4" borderId="8" xfId="0" applyFont="1" applyFill="1" applyBorder="1" applyAlignment="1">
      <alignment horizontal="left"/>
    </xf>
    <xf numFmtId="0" fontId="40" fillId="4" borderId="9" xfId="0" applyFont="1" applyFill="1" applyBorder="1" applyAlignment="1">
      <alignment horizontal="left"/>
    </xf>
    <xf numFmtId="0" fontId="52" fillId="13" borderId="106" xfId="0" applyFont="1" applyFill="1" applyBorder="1" applyAlignment="1">
      <alignment horizontal="center" vertical="center"/>
    </xf>
    <xf numFmtId="0" fontId="89" fillId="13" borderId="119" xfId="0" applyFont="1" applyFill="1" applyBorder="1" applyAlignment="1">
      <alignment horizontal="center" vertical="center"/>
    </xf>
    <xf numFmtId="0" fontId="89" fillId="13" borderId="120" xfId="0" applyFont="1" applyFill="1" applyBorder="1" applyAlignment="1">
      <alignment horizontal="center" vertical="center"/>
    </xf>
    <xf numFmtId="0" fontId="19" fillId="0" borderId="106" xfId="0" applyFont="1" applyBorder="1" applyAlignment="1">
      <alignment horizontal="center" vertical="center"/>
    </xf>
    <xf numFmtId="0" fontId="91" fillId="13" borderId="11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0" fontId="19" fillId="13" borderId="13" xfId="0" applyFont="1" applyFill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82" fillId="13" borderId="76" xfId="0" applyFont="1" applyFill="1" applyBorder="1" applyAlignment="1">
      <alignment horizontal="center"/>
    </xf>
    <xf numFmtId="0" fontId="82" fillId="13" borderId="39" xfId="0" applyFont="1" applyFill="1" applyBorder="1" applyAlignment="1">
      <alignment horizontal="center"/>
    </xf>
    <xf numFmtId="0" fontId="82" fillId="13" borderId="44" xfId="0" applyFont="1" applyFill="1" applyBorder="1" applyAlignment="1">
      <alignment horizontal="center"/>
    </xf>
    <xf numFmtId="0" fontId="93" fillId="13" borderId="76" xfId="0" applyFont="1" applyFill="1" applyBorder="1" applyAlignment="1">
      <alignment horizontal="center"/>
    </xf>
    <xf numFmtId="0" fontId="93" fillId="13" borderId="39" xfId="0" applyFont="1" applyFill="1" applyBorder="1" applyAlignment="1">
      <alignment horizontal="center"/>
    </xf>
    <xf numFmtId="0" fontId="93" fillId="13" borderId="44" xfId="0" applyFont="1" applyFill="1" applyBorder="1" applyAlignment="1">
      <alignment horizontal="center"/>
    </xf>
    <xf numFmtId="0" fontId="91" fillId="13" borderId="25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30" fillId="13" borderId="11" xfId="0" applyFont="1" applyFill="1" applyBorder="1" applyAlignment="1">
      <alignment horizontal="center" vertical="center"/>
    </xf>
    <xf numFmtId="0" fontId="30" fillId="13" borderId="12" xfId="0" applyFont="1" applyFill="1" applyBorder="1" applyAlignment="1">
      <alignment horizontal="center" vertical="center"/>
    </xf>
    <xf numFmtId="0" fontId="30" fillId="13" borderId="25" xfId="0" applyFont="1" applyFill="1" applyBorder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72" fillId="4" borderId="0" xfId="0" applyFont="1" applyFill="1" applyAlignment="1">
      <alignment horizontal="left" vertical="center" wrapText="1"/>
    </xf>
    <xf numFmtId="0" fontId="70" fillId="5" borderId="0" xfId="0" applyFont="1" applyFill="1" applyAlignment="1">
      <alignment horizontal="center" vertical="center" wrapText="1"/>
    </xf>
    <xf numFmtId="0" fontId="42" fillId="5" borderId="0" xfId="0" applyFont="1" applyFill="1" applyAlignment="1">
      <alignment horizontal="center" vertical="center" wrapText="1"/>
    </xf>
    <xf numFmtId="0" fontId="81" fillId="11" borderId="10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8" fillId="0" borderId="2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0" fillId="13" borderId="0" xfId="0" applyFont="1" applyFill="1" applyAlignment="1">
      <alignment horizontal="center" vertical="center"/>
    </xf>
    <xf numFmtId="0" fontId="99" fillId="0" borderId="2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1" fillId="18" borderId="25" xfId="0" applyFont="1" applyFill="1" applyBorder="1" applyAlignment="1">
      <alignment horizontal="center" vertical="center" wrapText="1"/>
    </xf>
    <xf numFmtId="0" fontId="101" fillId="18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ck">
          <color theme="1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outline="0">
        <top style="thin">
          <color theme="1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/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2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0" formatCode="&quot;$&quot;#,##0_);[Red]\(&quot;$&quot;#,##0\)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right style="thick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right style="thick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611285291534808E-3"/>
                  <c:y val="-6.85319851365950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8-4223-8E3E-873671BC560B}"/>
                </c:ext>
              </c:extLst>
            </c:dLbl>
            <c:dLbl>
              <c:idx val="1"/>
              <c:layout>
                <c:manualLayout>
                  <c:x val="1.2805594340185751E-2"/>
                  <c:y val="-4.45456959045772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8-4223-8E3E-873671BC560B}"/>
                </c:ext>
              </c:extLst>
            </c:dLbl>
            <c:dLbl>
              <c:idx val="4"/>
              <c:layout>
                <c:manualLayout>
                  <c:x val="-1.1416837924141297E-2"/>
                  <c:y val="-3.77839591713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8-4223-8E3E-873671BC56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[2]Sheet1!$C$672:$C$678</c:f>
              <c:numCache>
                <c:formatCode>General</c:formatCode>
                <c:ptCount val="7"/>
                <c:pt idx="0">
                  <c:v>28.571428571428573</c:v>
                </c:pt>
                <c:pt idx="1">
                  <c:v>28.333333333333332</c:v>
                </c:pt>
                <c:pt idx="2">
                  <c:v>26</c:v>
                </c:pt>
                <c:pt idx="3">
                  <c:v>27.5</c:v>
                </c:pt>
                <c:pt idx="4">
                  <c:v>33.333333333333336</c:v>
                </c:pt>
                <c:pt idx="5">
                  <c:v>27.5</c:v>
                </c:pt>
                <c:pt idx="6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[2]Sheet1!$B$664:$B$670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88-4223-8E3E-873671BC5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1401519"/>
        <c:axId val="853623935"/>
      </c:barChart>
      <c:catAx>
        <c:axId val="12214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3935"/>
        <c:crosses val="autoZero"/>
        <c:auto val="0"/>
        <c:lblAlgn val="ctr"/>
        <c:lblOffset val="100"/>
        <c:noMultiLvlLbl val="0"/>
      </c:catAx>
      <c:valAx>
        <c:axId val="8536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[2]Sheet1!$F$690:$F$789</c:f>
              <c:numCache>
                <c:formatCode>General</c:formatCode>
                <c:ptCount val="100"/>
                <c:pt idx="0">
                  <c:v>3.74</c:v>
                </c:pt>
                <c:pt idx="1">
                  <c:v>3.7373737373737375</c:v>
                </c:pt>
                <c:pt idx="2">
                  <c:v>3.7246464646464648</c:v>
                </c:pt>
                <c:pt idx="3">
                  <c:v>3.7448484848484851</c:v>
                </c:pt>
                <c:pt idx="4">
                  <c:v>3.7246464646464648</c:v>
                </c:pt>
                <c:pt idx="5">
                  <c:v>3.7246464646464648</c:v>
                </c:pt>
                <c:pt idx="6">
                  <c:v>3.7320408163265308</c:v>
                </c:pt>
                <c:pt idx="7">
                  <c:v>3.7498969072164949</c:v>
                </c:pt>
                <c:pt idx="8">
                  <c:v>3.7368749999999999</c:v>
                </c:pt>
                <c:pt idx="9">
                  <c:v>3.734105263157895</c:v>
                </c:pt>
                <c:pt idx="10">
                  <c:v>3.7419148936170212</c:v>
                </c:pt>
                <c:pt idx="11">
                  <c:v>3.7283870967741937</c:v>
                </c:pt>
                <c:pt idx="12">
                  <c:v>3.7254347826086955</c:v>
                </c:pt>
                <c:pt idx="13">
                  <c:v>3.7443956043956046</c:v>
                </c:pt>
                <c:pt idx="14">
                  <c:v>3.7526666666666668</c:v>
                </c:pt>
                <c:pt idx="15">
                  <c:v>3.7498876404494381</c:v>
                </c:pt>
                <c:pt idx="16">
                  <c:v>4.0869662921348313</c:v>
                </c:pt>
                <c:pt idx="17">
                  <c:v>4.3678651685393257</c:v>
                </c:pt>
                <c:pt idx="18">
                  <c:v>4.6824719101123593</c:v>
                </c:pt>
                <c:pt idx="19">
                  <c:v>5.1319101123595505</c:v>
                </c:pt>
                <c:pt idx="20">
                  <c:v>5.5251685393258425</c:v>
                </c:pt>
                <c:pt idx="21">
                  <c:v>5.8060674157303369</c:v>
                </c:pt>
                <c:pt idx="22">
                  <c:v>6.2442696629213481</c:v>
                </c:pt>
                <c:pt idx="23">
                  <c:v>6.5588764044943817</c:v>
                </c:pt>
                <c:pt idx="24">
                  <c:v>6.9184269662921345</c:v>
                </c:pt>
                <c:pt idx="25">
                  <c:v>7.3229213483146065</c:v>
                </c:pt>
                <c:pt idx="26">
                  <c:v>7.8173033707865169</c:v>
                </c:pt>
                <c:pt idx="27">
                  <c:v>8.1206741573033714</c:v>
                </c:pt>
                <c:pt idx="28">
                  <c:v>8.5026966292134833</c:v>
                </c:pt>
                <c:pt idx="29">
                  <c:v>8.9408988764044945</c:v>
                </c:pt>
                <c:pt idx="30">
                  <c:v>9.3229213483146065</c:v>
                </c:pt>
                <c:pt idx="31">
                  <c:v>9.626292134831461</c:v>
                </c:pt>
                <c:pt idx="32">
                  <c:v>9.9633707865168546</c:v>
                </c:pt>
                <c:pt idx="33">
                  <c:v>10.345393258426967</c:v>
                </c:pt>
                <c:pt idx="34">
                  <c:v>10.63752808988764</c:v>
                </c:pt>
                <c:pt idx="35">
                  <c:v>10.974606741573034</c:v>
                </c:pt>
                <c:pt idx="36">
                  <c:v>11.334157303370787</c:v>
                </c:pt>
                <c:pt idx="37">
                  <c:v>11.749887640449439</c:v>
                </c:pt>
                <c:pt idx="38">
                  <c:v>12.16561797752809</c:v>
                </c:pt>
                <c:pt idx="39">
                  <c:v>12.446516853932584</c:v>
                </c:pt>
                <c:pt idx="40">
                  <c:v>12.761123595505618</c:v>
                </c:pt>
                <c:pt idx="41">
                  <c:v>13.221797752808989</c:v>
                </c:pt>
                <c:pt idx="42">
                  <c:v>13.592584269662922</c:v>
                </c:pt>
                <c:pt idx="43">
                  <c:v>13.918426966292134</c:v>
                </c:pt>
                <c:pt idx="44">
                  <c:v>14.356629213483146</c:v>
                </c:pt>
                <c:pt idx="45">
                  <c:v>14.716179775280899</c:v>
                </c:pt>
                <c:pt idx="46">
                  <c:v>15.086966292134832</c:v>
                </c:pt>
                <c:pt idx="47">
                  <c:v>15.412808988764045</c:v>
                </c:pt>
                <c:pt idx="48">
                  <c:v>15.895955056179776</c:v>
                </c:pt>
                <c:pt idx="49">
                  <c:v>16.188089887640448</c:v>
                </c:pt>
                <c:pt idx="50">
                  <c:v>16.570112359550563</c:v>
                </c:pt>
                <c:pt idx="51">
                  <c:v>17.008314606741575</c:v>
                </c:pt>
                <c:pt idx="52">
                  <c:v>17.289213483146067</c:v>
                </c:pt>
                <c:pt idx="53">
                  <c:v>17.603820224719101</c:v>
                </c:pt>
                <c:pt idx="54">
                  <c:v>17.952134831460675</c:v>
                </c:pt>
                <c:pt idx="55">
                  <c:v>18.244269662921347</c:v>
                </c:pt>
                <c:pt idx="56">
                  <c:v>18.547640449438202</c:v>
                </c:pt>
                <c:pt idx="57">
                  <c:v>18.907191011235955</c:v>
                </c:pt>
                <c:pt idx="58">
                  <c:v>19.311685393258426</c:v>
                </c:pt>
                <c:pt idx="59">
                  <c:v>19.749887640449437</c:v>
                </c:pt>
                <c:pt idx="60">
                  <c:v>20.086966292134832</c:v>
                </c:pt>
                <c:pt idx="61">
                  <c:v>20.480224719101123</c:v>
                </c:pt>
                <c:pt idx="62">
                  <c:v>20.738651685393258</c:v>
                </c:pt>
                <c:pt idx="63">
                  <c:v>21.10943820224719</c:v>
                </c:pt>
                <c:pt idx="64">
                  <c:v>21.502696629213482</c:v>
                </c:pt>
                <c:pt idx="65">
                  <c:v>21.940898876404493</c:v>
                </c:pt>
                <c:pt idx="66">
                  <c:v>22.144772727272727</c:v>
                </c:pt>
                <c:pt idx="67">
                  <c:v>22.521363636363638</c:v>
                </c:pt>
                <c:pt idx="68">
                  <c:v>22.745747126436783</c:v>
                </c:pt>
                <c:pt idx="69">
                  <c:v>22.963720930232558</c:v>
                </c:pt>
                <c:pt idx="70">
                  <c:v>23.175058823529412</c:v>
                </c:pt>
                <c:pt idx="71">
                  <c:v>23.427142857142858</c:v>
                </c:pt>
                <c:pt idx="72">
                  <c:v>23.673253012048193</c:v>
                </c:pt>
                <c:pt idx="73">
                  <c:v>23.913170731707318</c:v>
                </c:pt>
                <c:pt idx="74">
                  <c:v>24.159012345679013</c:v>
                </c:pt>
                <c:pt idx="75">
                  <c:v>24.423500000000001</c:v>
                </c:pt>
                <c:pt idx="76">
                  <c:v>24.669367088607597</c:v>
                </c:pt>
                <c:pt idx="77">
                  <c:v>24.934358974358975</c:v>
                </c:pt>
                <c:pt idx="78">
                  <c:v>26.498461538461541</c:v>
                </c:pt>
                <c:pt idx="79">
                  <c:v>28.344615384615388</c:v>
                </c:pt>
                <c:pt idx="80">
                  <c:v>30.036923076923078</c:v>
                </c:pt>
                <c:pt idx="81">
                  <c:v>31.524102564102567</c:v>
                </c:pt>
                <c:pt idx="82">
                  <c:v>33.229230769230767</c:v>
                </c:pt>
                <c:pt idx="83">
                  <c:v>34.883076923076928</c:v>
                </c:pt>
                <c:pt idx="84">
                  <c:v>36.690769230769234</c:v>
                </c:pt>
                <c:pt idx="85">
                  <c:v>38.190769230769234</c:v>
                </c:pt>
                <c:pt idx="86">
                  <c:v>39.793333333333337</c:v>
                </c:pt>
                <c:pt idx="87">
                  <c:v>41.562564102564103</c:v>
                </c:pt>
                <c:pt idx="88">
                  <c:v>43.024102564102563</c:v>
                </c:pt>
                <c:pt idx="89">
                  <c:v>44.562564102564103</c:v>
                </c:pt>
                <c:pt idx="90">
                  <c:v>46.203589743589745</c:v>
                </c:pt>
                <c:pt idx="91">
                  <c:v>47.90871794871795</c:v>
                </c:pt>
                <c:pt idx="92">
                  <c:v>49.511282051282052</c:v>
                </c:pt>
                <c:pt idx="93">
                  <c:v>51.036923076923081</c:v>
                </c:pt>
                <c:pt idx="94">
                  <c:v>52.665128205128205</c:v>
                </c:pt>
                <c:pt idx="95">
                  <c:v>54.40871794871795</c:v>
                </c:pt>
                <c:pt idx="96">
                  <c:v>55.98564102564103</c:v>
                </c:pt>
                <c:pt idx="97">
                  <c:v>57.588205128205132</c:v>
                </c:pt>
                <c:pt idx="98">
                  <c:v>59.280512820512818</c:v>
                </c:pt>
                <c:pt idx="99">
                  <c:v>60.87025641025641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[2]Sheet1!$B$690:$B$789</c15:sqref>
                        </c15:formulaRef>
                      </c:ext>
                    </c:extLst>
                    <c:strCache>
                      <c:ptCount val="100"/>
                      <c:pt idx="0">
                        <c:v>cust 1</c:v>
                      </c:pt>
                      <c:pt idx="1">
                        <c:v>cust 2</c:v>
                      </c:pt>
                      <c:pt idx="2">
                        <c:v>cust 3</c:v>
                      </c:pt>
                      <c:pt idx="3">
                        <c:v>cust 4</c:v>
                      </c:pt>
                      <c:pt idx="4">
                        <c:v>cust 5</c:v>
                      </c:pt>
                      <c:pt idx="5">
                        <c:v>cust 6</c:v>
                      </c:pt>
                      <c:pt idx="6">
                        <c:v>cust 7</c:v>
                      </c:pt>
                      <c:pt idx="7">
                        <c:v>cust 8</c:v>
                      </c:pt>
                      <c:pt idx="8">
                        <c:v>cust 9</c:v>
                      </c:pt>
                      <c:pt idx="9">
                        <c:v>cust 10</c:v>
                      </c:pt>
                      <c:pt idx="10">
                        <c:v>cust 11</c:v>
                      </c:pt>
                      <c:pt idx="11">
                        <c:v>cust 12</c:v>
                      </c:pt>
                      <c:pt idx="12">
                        <c:v>cust 13</c:v>
                      </c:pt>
                      <c:pt idx="13">
                        <c:v>cust 14</c:v>
                      </c:pt>
                      <c:pt idx="14">
                        <c:v>cust 15</c:v>
                      </c:pt>
                      <c:pt idx="15">
                        <c:v>cust 16</c:v>
                      </c:pt>
                      <c:pt idx="16">
                        <c:v>cust 17</c:v>
                      </c:pt>
                      <c:pt idx="17">
                        <c:v>cust 18</c:v>
                      </c:pt>
                      <c:pt idx="18">
                        <c:v>cust 19</c:v>
                      </c:pt>
                      <c:pt idx="19">
                        <c:v>cust 20</c:v>
                      </c:pt>
                      <c:pt idx="20">
                        <c:v>cust 21</c:v>
                      </c:pt>
                      <c:pt idx="21">
                        <c:v>cust 22</c:v>
                      </c:pt>
                      <c:pt idx="22">
                        <c:v>cust 23</c:v>
                      </c:pt>
                      <c:pt idx="23">
                        <c:v>cust 24</c:v>
                      </c:pt>
                      <c:pt idx="24">
                        <c:v>cust 25</c:v>
                      </c:pt>
                      <c:pt idx="25">
                        <c:v>cust 26</c:v>
                      </c:pt>
                      <c:pt idx="26">
                        <c:v>cust 27</c:v>
                      </c:pt>
                      <c:pt idx="27">
                        <c:v>cust 28</c:v>
                      </c:pt>
                      <c:pt idx="28">
                        <c:v>cust 29</c:v>
                      </c:pt>
                      <c:pt idx="29">
                        <c:v>cust 30</c:v>
                      </c:pt>
                      <c:pt idx="30">
                        <c:v>cust 31</c:v>
                      </c:pt>
                      <c:pt idx="31">
                        <c:v>cust 32</c:v>
                      </c:pt>
                      <c:pt idx="32">
                        <c:v>cust 33</c:v>
                      </c:pt>
                      <c:pt idx="33">
                        <c:v>cust 34</c:v>
                      </c:pt>
                      <c:pt idx="34">
                        <c:v>cust 35</c:v>
                      </c:pt>
                      <c:pt idx="35">
                        <c:v>cust 36</c:v>
                      </c:pt>
                      <c:pt idx="36">
                        <c:v>cust 37</c:v>
                      </c:pt>
                      <c:pt idx="37">
                        <c:v>cust 38</c:v>
                      </c:pt>
                      <c:pt idx="38">
                        <c:v>cust 39</c:v>
                      </c:pt>
                      <c:pt idx="39">
                        <c:v>cust 40</c:v>
                      </c:pt>
                      <c:pt idx="40">
                        <c:v>cust 41</c:v>
                      </c:pt>
                      <c:pt idx="41">
                        <c:v>cust 42</c:v>
                      </c:pt>
                      <c:pt idx="42">
                        <c:v>cust 43</c:v>
                      </c:pt>
                      <c:pt idx="43">
                        <c:v>cust 44</c:v>
                      </c:pt>
                      <c:pt idx="44">
                        <c:v>cust 45</c:v>
                      </c:pt>
                      <c:pt idx="45">
                        <c:v>cust 46</c:v>
                      </c:pt>
                      <c:pt idx="46">
                        <c:v>cust 47</c:v>
                      </c:pt>
                      <c:pt idx="47">
                        <c:v>cust 48</c:v>
                      </c:pt>
                      <c:pt idx="48">
                        <c:v>cust 49</c:v>
                      </c:pt>
                      <c:pt idx="49">
                        <c:v>cust 50</c:v>
                      </c:pt>
                      <c:pt idx="50">
                        <c:v>cust 51</c:v>
                      </c:pt>
                      <c:pt idx="51">
                        <c:v>cust 52</c:v>
                      </c:pt>
                      <c:pt idx="52">
                        <c:v>cust 53</c:v>
                      </c:pt>
                      <c:pt idx="53">
                        <c:v>cust 54</c:v>
                      </c:pt>
                      <c:pt idx="54">
                        <c:v>cust 55</c:v>
                      </c:pt>
                      <c:pt idx="55">
                        <c:v>cust 56</c:v>
                      </c:pt>
                      <c:pt idx="56">
                        <c:v>cust 57</c:v>
                      </c:pt>
                      <c:pt idx="57">
                        <c:v>cust 58</c:v>
                      </c:pt>
                      <c:pt idx="58">
                        <c:v>cust 59</c:v>
                      </c:pt>
                      <c:pt idx="59">
                        <c:v>cust 60</c:v>
                      </c:pt>
                      <c:pt idx="60">
                        <c:v>cust 61</c:v>
                      </c:pt>
                      <c:pt idx="61">
                        <c:v>cust 62</c:v>
                      </c:pt>
                      <c:pt idx="62">
                        <c:v>cust 63</c:v>
                      </c:pt>
                      <c:pt idx="63">
                        <c:v>cust 64</c:v>
                      </c:pt>
                      <c:pt idx="64">
                        <c:v>cust 65</c:v>
                      </c:pt>
                      <c:pt idx="65">
                        <c:v>cust 66</c:v>
                      </c:pt>
                      <c:pt idx="66">
                        <c:v>cust 67</c:v>
                      </c:pt>
                      <c:pt idx="67">
                        <c:v>cust 68</c:v>
                      </c:pt>
                      <c:pt idx="68">
                        <c:v>cust 69</c:v>
                      </c:pt>
                      <c:pt idx="69">
                        <c:v>cust 70</c:v>
                      </c:pt>
                      <c:pt idx="70">
                        <c:v>cust 71</c:v>
                      </c:pt>
                      <c:pt idx="71">
                        <c:v>cust 72</c:v>
                      </c:pt>
                      <c:pt idx="72">
                        <c:v>cust 73</c:v>
                      </c:pt>
                      <c:pt idx="73">
                        <c:v>cust 74</c:v>
                      </c:pt>
                      <c:pt idx="74">
                        <c:v>cust 75</c:v>
                      </c:pt>
                      <c:pt idx="75">
                        <c:v>cust 76</c:v>
                      </c:pt>
                      <c:pt idx="76">
                        <c:v>cust 77</c:v>
                      </c:pt>
                      <c:pt idx="77">
                        <c:v>cust 78</c:v>
                      </c:pt>
                      <c:pt idx="78">
                        <c:v>cust 79</c:v>
                      </c:pt>
                      <c:pt idx="79">
                        <c:v>cust 80</c:v>
                      </c:pt>
                      <c:pt idx="80">
                        <c:v>cust 81</c:v>
                      </c:pt>
                      <c:pt idx="81">
                        <c:v>cust 82</c:v>
                      </c:pt>
                      <c:pt idx="82">
                        <c:v>cust 83</c:v>
                      </c:pt>
                      <c:pt idx="83">
                        <c:v>cust 84</c:v>
                      </c:pt>
                      <c:pt idx="84">
                        <c:v>cust 85</c:v>
                      </c:pt>
                      <c:pt idx="85">
                        <c:v>cust 86</c:v>
                      </c:pt>
                      <c:pt idx="86">
                        <c:v>cust 87</c:v>
                      </c:pt>
                      <c:pt idx="87">
                        <c:v>cust 88</c:v>
                      </c:pt>
                      <c:pt idx="88">
                        <c:v>cust 89</c:v>
                      </c:pt>
                      <c:pt idx="89">
                        <c:v>cust 90</c:v>
                      </c:pt>
                      <c:pt idx="90">
                        <c:v>cust 91</c:v>
                      </c:pt>
                      <c:pt idx="91">
                        <c:v>cust 92</c:v>
                      </c:pt>
                      <c:pt idx="92">
                        <c:v>cust 93</c:v>
                      </c:pt>
                      <c:pt idx="93">
                        <c:v>cust 94</c:v>
                      </c:pt>
                      <c:pt idx="94">
                        <c:v>cust 95</c:v>
                      </c:pt>
                      <c:pt idx="95">
                        <c:v>cust 96</c:v>
                      </c:pt>
                      <c:pt idx="96">
                        <c:v>cust 97</c:v>
                      </c:pt>
                      <c:pt idx="97">
                        <c:v>cust 98</c:v>
                      </c:pt>
                      <c:pt idx="98">
                        <c:v>cust 99</c:v>
                      </c:pt>
                      <c:pt idx="99">
                        <c:v>cust 100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80C-4F11-AC8C-D1C99270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062719"/>
        <c:axId val="1220745823"/>
      </c:barChart>
      <c:catAx>
        <c:axId val="18350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5823"/>
        <c:crosses val="autoZero"/>
        <c:auto val="1"/>
        <c:lblAlgn val="ctr"/>
        <c:lblOffset val="100"/>
        <c:noMultiLvlLbl val="0"/>
      </c:catAx>
      <c:valAx>
        <c:axId val="12207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 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02502212400695E-2"/>
          <c:y val="0.23564253133290528"/>
          <c:w val="0.85899910965839021"/>
          <c:h val="0.668056416104815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[2]Sheet1!$E$805:$E$854</c:f>
              <c:numCache>
                <c:formatCode>General</c:formatCode>
                <c:ptCount val="50"/>
                <c:pt idx="0">
                  <c:v>36.14</c:v>
                </c:pt>
                <c:pt idx="1">
                  <c:v>36.163265306122447</c:v>
                </c:pt>
                <c:pt idx="2">
                  <c:v>36.32938775510204</c:v>
                </c:pt>
                <c:pt idx="3">
                  <c:v>36.419583333333335</c:v>
                </c:pt>
                <c:pt idx="4">
                  <c:v>36.237021276595748</c:v>
                </c:pt>
                <c:pt idx="5">
                  <c:v>36.198695652173917</c:v>
                </c:pt>
                <c:pt idx="6">
                  <c:v>36.358666666666672</c:v>
                </c:pt>
                <c:pt idx="7">
                  <c:v>36.230454545454549</c:v>
                </c:pt>
                <c:pt idx="8">
                  <c:v>36.375348837209302</c:v>
                </c:pt>
                <c:pt idx="9">
                  <c:v>36.384285714285717</c:v>
                </c:pt>
                <c:pt idx="10">
                  <c:v>36.271707317073172</c:v>
                </c:pt>
                <c:pt idx="11">
                  <c:v>36.003500000000003</c:v>
                </c:pt>
                <c:pt idx="12">
                  <c:v>36.131794871794874</c:v>
                </c:pt>
                <c:pt idx="13">
                  <c:v>38.336923076923078</c:v>
                </c:pt>
                <c:pt idx="14">
                  <c:v>41.029230769230772</c:v>
                </c:pt>
                <c:pt idx="15">
                  <c:v>43.593333333333334</c:v>
                </c:pt>
                <c:pt idx="16">
                  <c:v>45.90102564102564</c:v>
                </c:pt>
                <c:pt idx="17">
                  <c:v>48.490769230769232</c:v>
                </c:pt>
                <c:pt idx="18">
                  <c:v>50.875384615384618</c:v>
                </c:pt>
                <c:pt idx="19">
                  <c:v>53.875384615384625</c:v>
                </c:pt>
                <c:pt idx="20">
                  <c:v>56.157435897435903</c:v>
                </c:pt>
                <c:pt idx="21">
                  <c:v>58.567692307692319</c:v>
                </c:pt>
                <c:pt idx="22">
                  <c:v>61.157435897435903</c:v>
                </c:pt>
                <c:pt idx="23">
                  <c:v>63.106153846153845</c:v>
                </c:pt>
                <c:pt idx="24">
                  <c:v>65.567692307692298</c:v>
                </c:pt>
                <c:pt idx="25">
                  <c:v>68.157435897435889</c:v>
                </c:pt>
                <c:pt idx="26">
                  <c:v>70.490769230769232</c:v>
                </c:pt>
                <c:pt idx="27">
                  <c:v>72.798461538461538</c:v>
                </c:pt>
                <c:pt idx="28">
                  <c:v>75.106153846153845</c:v>
                </c:pt>
                <c:pt idx="29">
                  <c:v>77.439487179487173</c:v>
                </c:pt>
                <c:pt idx="30">
                  <c:v>80.080512820512823</c:v>
                </c:pt>
                <c:pt idx="31">
                  <c:v>82.362564102564093</c:v>
                </c:pt>
                <c:pt idx="32">
                  <c:v>84.798461538461538</c:v>
                </c:pt>
                <c:pt idx="33">
                  <c:v>87.106153846153845</c:v>
                </c:pt>
                <c:pt idx="34">
                  <c:v>89.593333333333334</c:v>
                </c:pt>
                <c:pt idx="35">
                  <c:v>91.926666666666662</c:v>
                </c:pt>
                <c:pt idx="36">
                  <c:v>93.952307692307684</c:v>
                </c:pt>
                <c:pt idx="37">
                  <c:v>96.439487179487173</c:v>
                </c:pt>
                <c:pt idx="38">
                  <c:v>99.029230769230765</c:v>
                </c:pt>
                <c:pt idx="39">
                  <c:v>101.69589743589744</c:v>
                </c:pt>
                <c:pt idx="40">
                  <c:v>104.18307692307692</c:v>
                </c:pt>
                <c:pt idx="41">
                  <c:v>106.79846153846152</c:v>
                </c:pt>
                <c:pt idx="42">
                  <c:v>109.31128205128203</c:v>
                </c:pt>
                <c:pt idx="43">
                  <c:v>111.61897435897434</c:v>
                </c:pt>
                <c:pt idx="44">
                  <c:v>113.97794871794871</c:v>
                </c:pt>
                <c:pt idx="45">
                  <c:v>116.74717948717947</c:v>
                </c:pt>
                <c:pt idx="46">
                  <c:v>118.79846153846152</c:v>
                </c:pt>
                <c:pt idx="47">
                  <c:v>121.28564102564101</c:v>
                </c:pt>
                <c:pt idx="48">
                  <c:v>123.74717948717947</c:v>
                </c:pt>
                <c:pt idx="49">
                  <c:v>126.25999999999999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[2]Sheet1!$D$805:$D$854</c15:sqref>
                        </c15:formulaRef>
                      </c:ext>
                    </c:extLst>
                    <c:strCache>
                      <c:ptCount val="50"/>
                      <c:pt idx="0">
                        <c:v>product 1 </c:v>
                      </c:pt>
                      <c:pt idx="1">
                        <c:v>product 2</c:v>
                      </c:pt>
                      <c:pt idx="2">
                        <c:v>product 3</c:v>
                      </c:pt>
                      <c:pt idx="3">
                        <c:v>product 4</c:v>
                      </c:pt>
                      <c:pt idx="4">
                        <c:v>product 5</c:v>
                      </c:pt>
                      <c:pt idx="5">
                        <c:v>product 6</c:v>
                      </c:pt>
                      <c:pt idx="6">
                        <c:v>product 7</c:v>
                      </c:pt>
                      <c:pt idx="7">
                        <c:v>product 8</c:v>
                      </c:pt>
                      <c:pt idx="8">
                        <c:v>product 9</c:v>
                      </c:pt>
                      <c:pt idx="9">
                        <c:v>product 10</c:v>
                      </c:pt>
                      <c:pt idx="10">
                        <c:v>product 11</c:v>
                      </c:pt>
                      <c:pt idx="11">
                        <c:v>product 12</c:v>
                      </c:pt>
                      <c:pt idx="12">
                        <c:v>product 13</c:v>
                      </c:pt>
                      <c:pt idx="13">
                        <c:v>product 14</c:v>
                      </c:pt>
                      <c:pt idx="14">
                        <c:v>product 15</c:v>
                      </c:pt>
                      <c:pt idx="15">
                        <c:v>product 16</c:v>
                      </c:pt>
                      <c:pt idx="16">
                        <c:v>product 17</c:v>
                      </c:pt>
                      <c:pt idx="17">
                        <c:v>product 18</c:v>
                      </c:pt>
                      <c:pt idx="18">
                        <c:v>product 19</c:v>
                      </c:pt>
                      <c:pt idx="19">
                        <c:v>product 20</c:v>
                      </c:pt>
                      <c:pt idx="20">
                        <c:v>product 21</c:v>
                      </c:pt>
                      <c:pt idx="21">
                        <c:v>product 22</c:v>
                      </c:pt>
                      <c:pt idx="22">
                        <c:v>product 23</c:v>
                      </c:pt>
                      <c:pt idx="23">
                        <c:v>product 24</c:v>
                      </c:pt>
                      <c:pt idx="24">
                        <c:v>product 25</c:v>
                      </c:pt>
                      <c:pt idx="25">
                        <c:v>product 26</c:v>
                      </c:pt>
                      <c:pt idx="26">
                        <c:v>product 27</c:v>
                      </c:pt>
                      <c:pt idx="27">
                        <c:v>product 28</c:v>
                      </c:pt>
                      <c:pt idx="28">
                        <c:v>product 29</c:v>
                      </c:pt>
                      <c:pt idx="29">
                        <c:v>product 30</c:v>
                      </c:pt>
                      <c:pt idx="30">
                        <c:v>product 31</c:v>
                      </c:pt>
                      <c:pt idx="31">
                        <c:v>product 32</c:v>
                      </c:pt>
                      <c:pt idx="32">
                        <c:v>product 33</c:v>
                      </c:pt>
                      <c:pt idx="33">
                        <c:v>product 34</c:v>
                      </c:pt>
                      <c:pt idx="34">
                        <c:v>product 35</c:v>
                      </c:pt>
                      <c:pt idx="35">
                        <c:v>product 36</c:v>
                      </c:pt>
                      <c:pt idx="36">
                        <c:v>product 37</c:v>
                      </c:pt>
                      <c:pt idx="37">
                        <c:v>product 38</c:v>
                      </c:pt>
                      <c:pt idx="38">
                        <c:v>product 39</c:v>
                      </c:pt>
                      <c:pt idx="39">
                        <c:v>product 40</c:v>
                      </c:pt>
                      <c:pt idx="40">
                        <c:v>product 41</c:v>
                      </c:pt>
                      <c:pt idx="41">
                        <c:v>product 42</c:v>
                      </c:pt>
                      <c:pt idx="42">
                        <c:v>product 43</c:v>
                      </c:pt>
                      <c:pt idx="43">
                        <c:v>product 44</c:v>
                      </c:pt>
                      <c:pt idx="44">
                        <c:v>product 45</c:v>
                      </c:pt>
                      <c:pt idx="45">
                        <c:v>product 46</c:v>
                      </c:pt>
                      <c:pt idx="46">
                        <c:v>product 47</c:v>
                      </c:pt>
                      <c:pt idx="47">
                        <c:v>product 48</c:v>
                      </c:pt>
                      <c:pt idx="48">
                        <c:v>product 49</c:v>
                      </c:pt>
                      <c:pt idx="49">
                        <c:v>product 50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22A-4942-9B70-F8087CBB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7271535"/>
        <c:axId val="1585007023"/>
      </c:barChart>
      <c:catAx>
        <c:axId val="11772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07023"/>
        <c:crosses val="autoZero"/>
        <c:auto val="1"/>
        <c:lblAlgn val="ctr"/>
        <c:lblOffset val="100"/>
        <c:noMultiLvlLbl val="0"/>
      </c:catAx>
      <c:valAx>
        <c:axId val="1585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7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i="1">
                <a:solidFill>
                  <a:schemeClr val="lt1"/>
                </a:solidFill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bar</a:t>
            </a:r>
            <a:r>
              <a:rPr lang="en-IN" i="1" baseline="0">
                <a:solidFill>
                  <a:schemeClr val="lt1"/>
                </a:solidFill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IN" sz="1800" b="1" i="1" u="none" strike="noStrike" kern="1200" cap="all" spc="50" baseline="0">
                <a:solidFill>
                  <a:schemeClr val="lt1"/>
                </a:solidFill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rPr>
              <a:t>chart</a:t>
            </a:r>
            <a:endParaRPr lang="en-IN" sz="1800" b="1" i="1" u="none" strike="noStrike" kern="1200" cap="all" spc="50" baseline="0">
              <a:solidFill>
                <a:schemeClr val="tx1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0520849746796106"/>
          <c:y val="2.7974361607721807E-2"/>
        </c:manualLayout>
      </c:layout>
      <c:overlay val="0"/>
      <c:spPr>
        <a:solidFill>
          <a:schemeClr val="accent1"/>
        </a:solidFill>
        <a:ln w="19050" cap="flat" cmpd="sng" algn="ctr">
          <a:solidFill>
            <a:schemeClr val="tx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[2]Sheet1!$F$867:$F$966</c:f>
              <c:numCache>
                <c:formatCode>General</c:formatCode>
                <c:ptCount val="100"/>
                <c:pt idx="0">
                  <c:v>130.5</c:v>
                </c:pt>
                <c:pt idx="1">
                  <c:v>130.55555555555554</c:v>
                </c:pt>
                <c:pt idx="2">
                  <c:v>130.37755102040816</c:v>
                </c:pt>
                <c:pt idx="3">
                  <c:v>130.30927835051546</c:v>
                </c:pt>
                <c:pt idx="4">
                  <c:v>130.41666666666666</c:v>
                </c:pt>
                <c:pt idx="5">
                  <c:v>130.36842105263159</c:v>
                </c:pt>
                <c:pt idx="6">
                  <c:v>130.35106382978722</c:v>
                </c:pt>
                <c:pt idx="7">
                  <c:v>130.19354838709677</c:v>
                </c:pt>
                <c:pt idx="8">
                  <c:v>130.28260869565219</c:v>
                </c:pt>
                <c:pt idx="9">
                  <c:v>130.28571428571428</c:v>
                </c:pt>
                <c:pt idx="10">
                  <c:v>130.16666666666666</c:v>
                </c:pt>
                <c:pt idx="11">
                  <c:v>129.30000000000001</c:v>
                </c:pt>
                <c:pt idx="12">
                  <c:v>128.34444444444443</c:v>
                </c:pt>
                <c:pt idx="13">
                  <c:v>127.34444444444445</c:v>
                </c:pt>
                <c:pt idx="14">
                  <c:v>126.28888888888889</c:v>
                </c:pt>
                <c:pt idx="15">
                  <c:v>125.28888888888889</c:v>
                </c:pt>
                <c:pt idx="16">
                  <c:v>124.4</c:v>
                </c:pt>
                <c:pt idx="17">
                  <c:v>123.43333333333334</c:v>
                </c:pt>
                <c:pt idx="18">
                  <c:v>122.38888888888889</c:v>
                </c:pt>
                <c:pt idx="19">
                  <c:v>121.44444444444444</c:v>
                </c:pt>
                <c:pt idx="20">
                  <c:v>120.42222222222222</c:v>
                </c:pt>
                <c:pt idx="21">
                  <c:v>120.24719101123596</c:v>
                </c:pt>
                <c:pt idx="22">
                  <c:v>119.28089887640449</c:v>
                </c:pt>
                <c:pt idx="23">
                  <c:v>119.15909090909091</c:v>
                </c:pt>
                <c:pt idx="24">
                  <c:v>119.1264367816092</c:v>
                </c:pt>
                <c:pt idx="25">
                  <c:v>117.71933320571806</c:v>
                </c:pt>
                <c:pt idx="26">
                  <c:v>117.54165103369152</c:v>
                </c:pt>
                <c:pt idx="27">
                  <c:v>117.27743516349966</c:v>
                </c:pt>
                <c:pt idx="28">
                  <c:v>115.87351359487221</c:v>
                </c:pt>
                <c:pt idx="29">
                  <c:v>115.66962685195401</c:v>
                </c:pt>
                <c:pt idx="30">
                  <c:v>115.43673078992936</c:v>
                </c:pt>
                <c:pt idx="31">
                  <c:v>115.25912994590411</c:v>
                </c:pt>
                <c:pt idx="32">
                  <c:v>115.02776117980416</c:v>
                </c:pt>
                <c:pt idx="33">
                  <c:v>114.70310819455172</c:v>
                </c:pt>
                <c:pt idx="34">
                  <c:v>114.64871715903971</c:v>
                </c:pt>
                <c:pt idx="35">
                  <c:v>114.51600840466843</c:v>
                </c:pt>
                <c:pt idx="36">
                  <c:v>114.30193059174204</c:v>
                </c:pt>
                <c:pt idx="37">
                  <c:v>114.01642967847549</c:v>
                </c:pt>
                <c:pt idx="38">
                  <c:v>113.82998207418849</c:v>
                </c:pt>
                <c:pt idx="39">
                  <c:v>113.69254939951537</c:v>
                </c:pt>
                <c:pt idx="40">
                  <c:v>113.44176240498818</c:v>
                </c:pt>
                <c:pt idx="41">
                  <c:v>113.12845354950193</c:v>
                </c:pt>
                <c:pt idx="42">
                  <c:v>112.93307965583294</c:v>
                </c:pt>
                <c:pt idx="43">
                  <c:v>112.68926650805913</c:v>
                </c:pt>
                <c:pt idx="44">
                  <c:v>112.55432834150926</c:v>
                </c:pt>
                <c:pt idx="45">
                  <c:v>112.37130375829616</c:v>
                </c:pt>
                <c:pt idx="46">
                  <c:v>111.00365669947263</c:v>
                </c:pt>
                <c:pt idx="47">
                  <c:v>109.60659787594322</c:v>
                </c:pt>
                <c:pt idx="48">
                  <c:v>108.48895081711969</c:v>
                </c:pt>
                <c:pt idx="49">
                  <c:v>107.34189199359028</c:v>
                </c:pt>
                <c:pt idx="50">
                  <c:v>106.23895081711969</c:v>
                </c:pt>
                <c:pt idx="51">
                  <c:v>105.23895081711969</c:v>
                </c:pt>
                <c:pt idx="52">
                  <c:v>104.22424493476674</c:v>
                </c:pt>
                <c:pt idx="53">
                  <c:v>103.15071552300205</c:v>
                </c:pt>
                <c:pt idx="54">
                  <c:v>102.43012728770793</c:v>
                </c:pt>
                <c:pt idx="55">
                  <c:v>101.65071552300205</c:v>
                </c:pt>
                <c:pt idx="56">
                  <c:v>100.82718611123734</c:v>
                </c:pt>
                <c:pt idx="57">
                  <c:v>99.974244934766745</c:v>
                </c:pt>
                <c:pt idx="58">
                  <c:v>99.268362581825571</c:v>
                </c:pt>
                <c:pt idx="59">
                  <c:v>98.650715523002049</c:v>
                </c:pt>
                <c:pt idx="60">
                  <c:v>97.959539052413803</c:v>
                </c:pt>
                <c:pt idx="61">
                  <c:v>97.253656699472629</c:v>
                </c:pt>
                <c:pt idx="62">
                  <c:v>96.709539052413803</c:v>
                </c:pt>
                <c:pt idx="63">
                  <c:v>96.150715523002049</c:v>
                </c:pt>
                <c:pt idx="64">
                  <c:v>95.753656699472629</c:v>
                </c:pt>
                <c:pt idx="65">
                  <c:v>95.386009640649107</c:v>
                </c:pt>
                <c:pt idx="66">
                  <c:v>94.974244934766745</c:v>
                </c:pt>
                <c:pt idx="67">
                  <c:v>94.533068464178513</c:v>
                </c:pt>
                <c:pt idx="68">
                  <c:v>94.371303758296165</c:v>
                </c:pt>
                <c:pt idx="69">
                  <c:v>94.180127287707933</c:v>
                </c:pt>
                <c:pt idx="70">
                  <c:v>94.033068464178513</c:v>
                </c:pt>
                <c:pt idx="71">
                  <c:v>94.033068464178513</c:v>
                </c:pt>
                <c:pt idx="72">
                  <c:v>94.047774346531455</c:v>
                </c:pt>
                <c:pt idx="73">
                  <c:v>94.033068464178498</c:v>
                </c:pt>
                <c:pt idx="74">
                  <c:v>94.415421405354977</c:v>
                </c:pt>
                <c:pt idx="75">
                  <c:v>94.783068464178498</c:v>
                </c:pt>
                <c:pt idx="76">
                  <c:v>95.136009640649092</c:v>
                </c:pt>
                <c:pt idx="77">
                  <c:v>95.488950817119672</c:v>
                </c:pt>
                <c:pt idx="78">
                  <c:v>96.033068464178498</c:v>
                </c:pt>
                <c:pt idx="79">
                  <c:v>96.709539052413788</c:v>
                </c:pt>
                <c:pt idx="80">
                  <c:v>97.341891993590266</c:v>
                </c:pt>
                <c:pt idx="81">
                  <c:v>97.988950817119672</c:v>
                </c:pt>
                <c:pt idx="82">
                  <c:v>98.841891993590266</c:v>
                </c:pt>
                <c:pt idx="83">
                  <c:v>99.72424493476673</c:v>
                </c:pt>
                <c:pt idx="84">
                  <c:v>100.79777434653144</c:v>
                </c:pt>
                <c:pt idx="85">
                  <c:v>101.90071552300203</c:v>
                </c:pt>
                <c:pt idx="86">
                  <c:v>102.95953905241379</c:v>
                </c:pt>
                <c:pt idx="87">
                  <c:v>103.98895081711967</c:v>
                </c:pt>
                <c:pt idx="88">
                  <c:v>105.29777434653144</c:v>
                </c:pt>
                <c:pt idx="89">
                  <c:v>106.57718611123732</c:v>
                </c:pt>
                <c:pt idx="90">
                  <c:v>107.90071552300203</c:v>
                </c:pt>
                <c:pt idx="91">
                  <c:v>109.37130375829615</c:v>
                </c:pt>
                <c:pt idx="92">
                  <c:v>110.85659787594321</c:v>
                </c:pt>
                <c:pt idx="93">
                  <c:v>112.31248022888438</c:v>
                </c:pt>
                <c:pt idx="94">
                  <c:v>114.16542140535498</c:v>
                </c:pt>
                <c:pt idx="95">
                  <c:v>116.00365669947261</c:v>
                </c:pt>
                <c:pt idx="96">
                  <c:v>117.82718611123732</c:v>
                </c:pt>
                <c:pt idx="97">
                  <c:v>119.65071552300203</c:v>
                </c:pt>
                <c:pt idx="98">
                  <c:v>121.66542140535496</c:v>
                </c:pt>
                <c:pt idx="99">
                  <c:v>123.81248022888437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2-40E0-B98D-6E9A62BA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947838959"/>
        <c:axId val="942942335"/>
      </c:barChart>
      <c:catAx>
        <c:axId val="94783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42335"/>
        <c:crosses val="autoZero"/>
        <c:auto val="1"/>
        <c:lblAlgn val="ctr"/>
        <c:lblOffset val="100"/>
        <c:noMultiLvlLbl val="0"/>
      </c:catAx>
      <c:valAx>
        <c:axId val="942942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8959"/>
        <c:crosses val="autoZero"/>
        <c:crossBetween val="between"/>
      </c:valAx>
      <c:spPr>
        <a:noFill/>
        <a:ln w="0">
          <a:solidFill>
            <a:schemeClr val="accent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635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 </a:t>
            </a:r>
            <a:r>
              <a:rPr lang="en-US"/>
              <a:t>HISTOGRAM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[2]Sheet1!$A$988:$C$988</c:f>
              <c:numCache>
                <c:formatCode>General</c:formatCode>
                <c:ptCount val="3"/>
                <c:pt idx="0">
                  <c:v>39.9</c:v>
                </c:pt>
                <c:pt idx="1">
                  <c:v>32.5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[2]Sheet1!$A$976:$C$976</c15:sqref>
                        </c15:formulaRef>
                      </c:ext>
                    </c:extLst>
                    <c:strCache>
                      <c:ptCount val="3"/>
                      <c:pt idx="0">
                        <c:v>region 1</c:v>
                      </c:pt>
                      <c:pt idx="1">
                        <c:v>region 2</c:v>
                      </c:pt>
                      <c:pt idx="2">
                        <c:v>region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076-4365-A825-7B7F6C55F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88004287"/>
        <c:axId val="960055967"/>
      </c:barChart>
      <c:catAx>
        <c:axId val="78800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55967"/>
        <c:crosses val="autoZero"/>
        <c:auto val="1"/>
        <c:lblAlgn val="ctr"/>
        <c:lblOffset val="100"/>
        <c:noMultiLvlLbl val="0"/>
      </c:catAx>
      <c:valAx>
        <c:axId val="9600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78EDB88B-56F2-4BFA-B632-5387F047C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HISOGRAM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HISOGRAM</a:t>
          </a:r>
        </a:p>
      </cx:txPr>
    </cx:title>
    <cx:plotArea>
      <cx:plotAreaRegion>
        <cx:series layoutId="clusteredColumn" uniqueId="{43145989-C77E-4758-81FD-782795C94AB1}">
          <cx:tx>
            <cx:txData>
              <cx:f>_xlchart.v1.7</cx:f>
              <cx:v>products avg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5A1DB17-A355-4FB1-B6CC-D3E2809840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.png"/><Relationship Id="rId18" Type="http://schemas.openxmlformats.org/officeDocument/2006/relationships/chart" Target="../charts/chart1.xml"/><Relationship Id="rId26" Type="http://schemas.openxmlformats.org/officeDocument/2006/relationships/image" Target="../media/image17.png"/><Relationship Id="rId39" Type="http://schemas.microsoft.com/office/2014/relationships/chartEx" Target="../charts/chartEx3.xml"/><Relationship Id="rId21" Type="http://schemas.openxmlformats.org/officeDocument/2006/relationships/image" Target="../media/image15.png"/><Relationship Id="rId34" Type="http://schemas.openxmlformats.org/officeDocument/2006/relationships/image" Target="../media/image24.png"/><Relationship Id="rId7" Type="http://schemas.openxmlformats.org/officeDocument/2006/relationships/image" Target="../media/image5.png"/><Relationship Id="rId12" Type="http://schemas.microsoft.com/office/2007/relationships/hdphoto" Target="../media/hdphoto3.wdp"/><Relationship Id="rId17" Type="http://schemas.openxmlformats.org/officeDocument/2006/relationships/image" Target="../media/image13.png"/><Relationship Id="rId25" Type="http://schemas.openxmlformats.org/officeDocument/2006/relationships/chart" Target="../charts/chart4.xml"/><Relationship Id="rId33" Type="http://schemas.openxmlformats.org/officeDocument/2006/relationships/image" Target="../media/image23.png"/><Relationship Id="rId38" Type="http://schemas.microsoft.com/office/2014/relationships/chartEx" Target="../charts/chartEx2.xml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chart" Target="../charts/chart2.xml"/><Relationship Id="rId29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24" Type="http://schemas.microsoft.com/office/2007/relationships/hdphoto" Target="../media/hdphoto5.wdp"/><Relationship Id="rId32" Type="http://schemas.openxmlformats.org/officeDocument/2006/relationships/image" Target="../media/image22.png"/><Relationship Id="rId37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36" Type="http://schemas.openxmlformats.org/officeDocument/2006/relationships/image" Target="../media/image26.png"/><Relationship Id="rId10" Type="http://schemas.openxmlformats.org/officeDocument/2006/relationships/image" Target="../media/image8.png"/><Relationship Id="rId19" Type="http://schemas.openxmlformats.org/officeDocument/2006/relationships/image" Target="../media/image14.png"/><Relationship Id="rId31" Type="http://schemas.openxmlformats.org/officeDocument/2006/relationships/image" Target="../media/image21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microsoft.com/office/2007/relationships/hdphoto" Target="../media/hdphoto4.wdp"/><Relationship Id="rId22" Type="http://schemas.openxmlformats.org/officeDocument/2006/relationships/chart" Target="../charts/chart3.xml"/><Relationship Id="rId27" Type="http://schemas.openxmlformats.org/officeDocument/2006/relationships/chart" Target="../charts/chart5.xml"/><Relationship Id="rId30" Type="http://schemas.openxmlformats.org/officeDocument/2006/relationships/image" Target="../media/image20.png"/><Relationship Id="rId35" Type="http://schemas.openxmlformats.org/officeDocument/2006/relationships/image" Target="../media/image25.png"/><Relationship Id="rId8" Type="http://schemas.openxmlformats.org/officeDocument/2006/relationships/image" Target="../media/image6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370949</xdr:colOff>
      <xdr:row>1</xdr:row>
      <xdr:rowOff>77675</xdr:rowOff>
    </xdr:from>
    <xdr:to>
      <xdr:col>15</xdr:col>
      <xdr:colOff>171975</xdr:colOff>
      <xdr:row>16</xdr:row>
      <xdr:rowOff>96956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D6D4AC3-9F84-4365-A7C7-A1D51B62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69329" y="260555"/>
          <a:ext cx="3671984" cy="2960601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0</xdr:colOff>
      <xdr:row>17</xdr:row>
      <xdr:rowOff>158283</xdr:rowOff>
    </xdr:from>
    <xdr:to>
      <xdr:col>26</xdr:col>
      <xdr:colOff>226468</xdr:colOff>
      <xdr:row>17</xdr:row>
      <xdr:rowOff>178268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537C721-6F85-41FD-AC83-8742D87D256C}"/>
            </a:ext>
          </a:extLst>
        </xdr:cNvPr>
        <xdr:cNvCxnSpPr/>
      </xdr:nvCxnSpPr>
      <xdr:spPr>
        <a:xfrm flipV="1">
          <a:off x="0" y="3404403"/>
          <a:ext cx="20701408" cy="19985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287923</xdr:colOff>
      <xdr:row>23</xdr:row>
      <xdr:rowOff>38156</xdr:rowOff>
    </xdr:from>
    <xdr:to>
      <xdr:col>13</xdr:col>
      <xdr:colOff>805508</xdr:colOff>
      <xdr:row>39</xdr:row>
      <xdr:rowOff>135122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97FB3E4-5C59-4F17-B230-261344CF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85263" y="4488236"/>
          <a:ext cx="3138865" cy="302304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0</xdr:colOff>
      <xdr:row>47</xdr:row>
      <xdr:rowOff>167887</xdr:rowOff>
    </xdr:from>
    <xdr:to>
      <xdr:col>18</xdr:col>
      <xdr:colOff>565310</xdr:colOff>
      <xdr:row>47</xdr:row>
      <xdr:rowOff>167887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C3FDCAF-6F77-4407-854F-44D811A4C927}"/>
            </a:ext>
          </a:extLst>
        </xdr:cNvPr>
        <xdr:cNvCxnSpPr/>
      </xdr:nvCxnSpPr>
      <xdr:spPr>
        <a:xfrm>
          <a:off x="0" y="9068047"/>
          <a:ext cx="161634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427446</xdr:colOff>
      <xdr:row>56</xdr:row>
      <xdr:rowOff>16284</xdr:rowOff>
    </xdr:from>
    <xdr:to>
      <xdr:col>13</xdr:col>
      <xdr:colOff>858967</xdr:colOff>
      <xdr:row>80</xdr:row>
      <xdr:rowOff>100950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A6ACB9F-05ED-4842-AB15-07D59EBA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grayscl/>
        </a:blip>
        <a:stretch>
          <a:fillRect/>
        </a:stretch>
      </xdr:blipFill>
      <xdr:spPr>
        <a:xfrm>
          <a:off x="10325826" y="10577604"/>
          <a:ext cx="3916931" cy="447378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0</xdr:col>
      <xdr:colOff>40705</xdr:colOff>
      <xdr:row>107</xdr:row>
      <xdr:rowOff>179103</xdr:rowOff>
    </xdr:from>
    <xdr:to>
      <xdr:col>26</xdr:col>
      <xdr:colOff>162820</xdr:colOff>
      <xdr:row>107</xdr:row>
      <xdr:rowOff>179103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D955383-DE77-492D-A736-BE9F401D8FC8}"/>
            </a:ext>
          </a:extLst>
        </xdr:cNvPr>
        <xdr:cNvCxnSpPr/>
      </xdr:nvCxnSpPr>
      <xdr:spPr>
        <a:xfrm>
          <a:off x="40705" y="20219703"/>
          <a:ext cx="205970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1054255</xdr:colOff>
      <xdr:row>110</xdr:row>
      <xdr:rowOff>72327</xdr:rowOff>
    </xdr:from>
    <xdr:to>
      <xdr:col>19</xdr:col>
      <xdr:colOff>441409</xdr:colOff>
      <xdr:row>127</xdr:row>
      <xdr:rowOff>124812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E0F2D39-4F77-4C95-A28B-8CDC3F922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lumMod val="75000"/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3018792" y="20805551"/>
          <a:ext cx="3788557" cy="323696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0</xdr:col>
      <xdr:colOff>6350</xdr:colOff>
      <xdr:row>131</xdr:row>
      <xdr:rowOff>6350</xdr:rowOff>
    </xdr:from>
    <xdr:to>
      <xdr:col>19</xdr:col>
      <xdr:colOff>469900</xdr:colOff>
      <xdr:row>131</xdr:row>
      <xdr:rowOff>6350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F62463D9-4EAF-4B93-B4E2-11EB06428802}"/>
            </a:ext>
          </a:extLst>
        </xdr:cNvPr>
        <xdr:cNvCxnSpPr/>
      </xdr:nvCxnSpPr>
      <xdr:spPr>
        <a:xfrm>
          <a:off x="6350" y="24512270"/>
          <a:ext cx="166712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266131</xdr:colOff>
      <xdr:row>134</xdr:row>
      <xdr:rowOff>82549</xdr:rowOff>
    </xdr:from>
    <xdr:to>
      <xdr:col>17</xdr:col>
      <xdr:colOff>447075</xdr:colOff>
      <xdr:row>155</xdr:row>
      <xdr:rowOff>11372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B5A6442-17D0-4A8C-9789-7E237AFF8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prstClr val="black"/>
            <a:schemeClr val="accent1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1616519" y="25330907"/>
          <a:ext cx="3968198" cy="378431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0</xdr:col>
      <xdr:colOff>0</xdr:colOff>
      <xdr:row>165</xdr:row>
      <xdr:rowOff>171450</xdr:rowOff>
    </xdr:from>
    <xdr:to>
      <xdr:col>17</xdr:col>
      <xdr:colOff>260350</xdr:colOff>
      <xdr:row>166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DE31F8B-1BD8-4EAA-A28C-500FEAA714BC}"/>
            </a:ext>
          </a:extLst>
        </xdr:cNvPr>
        <xdr:cNvCxnSpPr/>
      </xdr:nvCxnSpPr>
      <xdr:spPr>
        <a:xfrm flipV="1">
          <a:off x="0" y="31009590"/>
          <a:ext cx="15248890" cy="114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721815</xdr:colOff>
      <xdr:row>174</xdr:row>
      <xdr:rowOff>71177</xdr:rowOff>
    </xdr:from>
    <xdr:to>
      <xdr:col>14</xdr:col>
      <xdr:colOff>141877</xdr:colOff>
      <xdr:row>191</xdr:row>
      <xdr:rowOff>71174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6492DEE-749A-43D9-A914-BC325D79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9183427" y="33201117"/>
          <a:ext cx="4003437" cy="3275460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8</xdr:col>
      <xdr:colOff>574248</xdr:colOff>
      <xdr:row>236</xdr:row>
      <xdr:rowOff>53737</xdr:rowOff>
    </xdr:from>
    <xdr:to>
      <xdr:col>13</xdr:col>
      <xdr:colOff>731390</xdr:colOff>
      <xdr:row>253</xdr:row>
      <xdr:rowOff>5360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170D6DD-F2A9-4D01-B21D-8EDF43EFC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prstClr val="black"/>
            <a:schemeClr val="bg2">
              <a:lumMod val="50000"/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9035860" y="44807021"/>
          <a:ext cx="3660067" cy="3275518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chemeClr val="tx1">
              <a:lumMod val="95000"/>
              <a:lumOff val="5000"/>
            </a:schemeClr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222250</xdr:colOff>
      <xdr:row>265</xdr:row>
      <xdr:rowOff>76200</xdr:rowOff>
    </xdr:from>
    <xdr:to>
      <xdr:col>13</xdr:col>
      <xdr:colOff>839051</xdr:colOff>
      <xdr:row>288</xdr:row>
      <xdr:rowOff>77524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856ACD6-7367-46A0-B6C8-5AF5993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103110" y="49964340"/>
          <a:ext cx="5715779" cy="4218938"/>
        </a:xfrm>
        <a:prstGeom prst="rect">
          <a:avLst/>
        </a:prstGeom>
        <a:solidFill>
          <a:schemeClr val="accent1">
            <a:lumMod val="75000"/>
          </a:schemeClr>
        </a:solidFill>
        <a:ln w="6350" cap="sq">
          <a:solidFill>
            <a:schemeClr val="tx1">
              <a:lumMod val="95000"/>
              <a:lumOff val="5000"/>
            </a:schemeClr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102607</xdr:colOff>
      <xdr:row>327</xdr:row>
      <xdr:rowOff>166557</xdr:rowOff>
    </xdr:from>
    <xdr:to>
      <xdr:col>7</xdr:col>
      <xdr:colOff>237512</xdr:colOff>
      <xdr:row>351</xdr:row>
      <xdr:rowOff>62793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571633C-A5A9-45F4-8A0F-D656C513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colorTemperature colorTemp="112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34627" y="61492317"/>
          <a:ext cx="4591837" cy="42853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19</xdr:col>
      <xdr:colOff>22493</xdr:colOff>
      <xdr:row>441</xdr:row>
      <xdr:rowOff>138290</xdr:rowOff>
    </xdr:from>
    <xdr:to>
      <xdr:col>25</xdr:col>
      <xdr:colOff>236871</xdr:colOff>
      <xdr:row>457</xdr:row>
      <xdr:rowOff>111873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110C0F9-E834-49F7-BE92-6C884FC22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388433" y="88120857"/>
          <a:ext cx="3899274" cy="303295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78514</xdr:colOff>
      <xdr:row>471</xdr:row>
      <xdr:rowOff>165742</xdr:rowOff>
    </xdr:from>
    <xdr:to>
      <xdr:col>11</xdr:col>
      <xdr:colOff>479417</xdr:colOff>
      <xdr:row>502</xdr:row>
      <xdr:rowOff>82086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8149F6B-72F6-4976-965E-3ABD7FAA8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grayscl/>
        </a:blip>
        <a:stretch>
          <a:fillRect/>
        </a:stretch>
      </xdr:blipFill>
      <xdr:spPr>
        <a:xfrm>
          <a:off x="5930674" y="93152602"/>
          <a:ext cx="5980694" cy="5585624"/>
        </a:xfrm>
        <a:prstGeom prst="rect">
          <a:avLst/>
        </a:prstGeom>
        <a:ln w="9525" cap="sq" cmpd="thickThin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0</xdr:col>
      <xdr:colOff>906212</xdr:colOff>
      <xdr:row>439</xdr:row>
      <xdr:rowOff>145849</xdr:rowOff>
    </xdr:from>
    <xdr:to>
      <xdr:col>7</xdr:col>
      <xdr:colOff>246496</xdr:colOff>
      <xdr:row>441</xdr:row>
      <xdr:rowOff>6213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5C655A0-6C42-4143-A077-0CB65F2B3467}"/>
            </a:ext>
          </a:extLst>
        </xdr:cNvPr>
        <xdr:cNvSpPr txBox="1"/>
      </xdr:nvSpPr>
      <xdr:spPr>
        <a:xfrm>
          <a:off x="906212" y="87753103"/>
          <a:ext cx="7085388" cy="235677"/>
        </a:xfrm>
        <a:prstGeom prst="rect">
          <a:avLst/>
        </a:prstGeom>
        <a:solidFill>
          <a:schemeClr val="lt1"/>
        </a:solidFill>
        <a:ln w="1270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latin typeface="Aharoni" panose="02010803020104030203" pitchFamily="2" charset="-79"/>
              <a:cs typeface="Aharoni" panose="02010803020104030203" pitchFamily="2" charset="-79"/>
            </a:rPr>
            <a:t>let's consider the fuel efficiency (in miles per gallon,mpg) for a sample of 50 vehicles</a:t>
          </a:r>
        </a:p>
      </xdr:txBody>
    </xdr:sp>
    <xdr:clientData/>
  </xdr:twoCellAnchor>
  <xdr:twoCellAnchor editAs="oneCell">
    <xdr:from>
      <xdr:col>4</xdr:col>
      <xdr:colOff>180947</xdr:colOff>
      <xdr:row>603</xdr:row>
      <xdr:rowOff>55248</xdr:rowOff>
    </xdr:from>
    <xdr:to>
      <xdr:col>7</xdr:col>
      <xdr:colOff>861</xdr:colOff>
      <xdr:row>624</xdr:row>
      <xdr:rowOff>97778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C89D1FC-26EA-42D3-BCCA-E111342B8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900798" y="118233487"/>
          <a:ext cx="4265590" cy="3863902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4</xdr:col>
      <xdr:colOff>224362</xdr:colOff>
      <xdr:row>660</xdr:row>
      <xdr:rowOff>141175</xdr:rowOff>
    </xdr:from>
    <xdr:to>
      <xdr:col>5</xdr:col>
      <xdr:colOff>1444368</xdr:colOff>
      <xdr:row>671</xdr:row>
      <xdr:rowOff>51381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04B86D4-FE73-4F76-B4F2-8AD3D31B2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950821" y="130504959"/>
          <a:ext cx="3063223" cy="2041746"/>
        </a:xfrm>
        <a:prstGeom prst="rect">
          <a:avLst/>
        </a:prstGeom>
        <a:solidFill>
          <a:srgbClr val="FFFFFF">
            <a:shade val="85000"/>
          </a:srgbClr>
        </a:solidFill>
        <a:ln w="9525" cap="sq">
          <a:solidFill>
            <a:schemeClr val="tx1"/>
          </a:solidFill>
          <a:miter lim="800000"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/>
          <a:contourClr>
            <a:srgbClr val="FFFFFF"/>
          </a:contourClr>
        </a:sp3d>
      </xdr:spPr>
    </xdr:pic>
    <xdr:clientData/>
  </xdr:twoCellAnchor>
  <xdr:twoCellAnchor>
    <xdr:from>
      <xdr:col>6</xdr:col>
      <xdr:colOff>43495</xdr:colOff>
      <xdr:row>659</xdr:row>
      <xdr:rowOff>153944</xdr:rowOff>
    </xdr:from>
    <xdr:to>
      <xdr:col>14</xdr:col>
      <xdr:colOff>98209</xdr:colOff>
      <xdr:row>675</xdr:row>
      <xdr:rowOff>116499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48DA509-1168-4876-9149-003B75EC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8</xdr:col>
      <xdr:colOff>71917</xdr:colOff>
      <xdr:row>689</xdr:row>
      <xdr:rowOff>38142</xdr:rowOff>
    </xdr:from>
    <xdr:to>
      <xdr:col>13</xdr:col>
      <xdr:colOff>537411</xdr:colOff>
      <xdr:row>706</xdr:row>
      <xdr:rowOff>80903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D25ADE-2382-457C-9D0D-1F7B2C59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9278979" y="135632101"/>
          <a:ext cx="3944418" cy="3437601"/>
        </a:xfrm>
        <a:prstGeom prst="rect">
          <a:avLst/>
        </a:prstGeom>
        <a:ln>
          <a:solidFill>
            <a:srgbClr val="00B0F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7</xdr:col>
      <xdr:colOff>242264</xdr:colOff>
      <xdr:row>707</xdr:row>
      <xdr:rowOff>93380</xdr:rowOff>
    </xdr:from>
    <xdr:to>
      <xdr:col>14</xdr:col>
      <xdr:colOff>786191</xdr:colOff>
      <xdr:row>721</xdr:row>
      <xdr:rowOff>169333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4BEFF73-C862-48FE-B986-F29652125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7</xdr:col>
      <xdr:colOff>49784</xdr:colOff>
      <xdr:row>803</xdr:row>
      <xdr:rowOff>56030</xdr:rowOff>
    </xdr:from>
    <xdr:to>
      <xdr:col>11</xdr:col>
      <xdr:colOff>385328</xdr:colOff>
      <xdr:row>815</xdr:row>
      <xdr:rowOff>49397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5108C3E-BDE2-4149-9DB7-E036986BD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814564" y="156227930"/>
          <a:ext cx="3318035" cy="2187927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5</xdr:col>
      <xdr:colOff>112343</xdr:colOff>
      <xdr:row>821</xdr:row>
      <xdr:rowOff>141129</xdr:rowOff>
    </xdr:from>
    <xdr:to>
      <xdr:col>10</xdr:col>
      <xdr:colOff>347579</xdr:colOff>
      <xdr:row>839</xdr:row>
      <xdr:rowOff>106946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B13ABF35-14CD-47B7-BFCB-246A688D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715928</xdr:colOff>
      <xdr:row>888</xdr:row>
      <xdr:rowOff>3745</xdr:rowOff>
    </xdr:from>
    <xdr:to>
      <xdr:col>14</xdr:col>
      <xdr:colOff>605841</xdr:colOff>
      <xdr:row>904</xdr:row>
      <xdr:rowOff>176546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68C14D7-581E-461B-9A1E-044633E98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duotone>
            <a:prstClr val="black"/>
            <a:schemeClr val="accent3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colorTemperature colorTemp="88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74869" y="170871039"/>
          <a:ext cx="5179091" cy="304150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>
    <xdr:from>
      <xdr:col>7</xdr:col>
      <xdr:colOff>722161</xdr:colOff>
      <xdr:row>717</xdr:row>
      <xdr:rowOff>24902</xdr:rowOff>
    </xdr:from>
    <xdr:to>
      <xdr:col>8</xdr:col>
      <xdr:colOff>255247</xdr:colOff>
      <xdr:row>720</xdr:row>
      <xdr:rowOff>168087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FE0F867-B8C5-4029-9552-54F8B9AF1DEE}"/>
            </a:ext>
          </a:extLst>
        </xdr:cNvPr>
        <xdr:cNvSpPr txBox="1"/>
      </xdr:nvSpPr>
      <xdr:spPr>
        <a:xfrm rot="16200000">
          <a:off x="8239041" y="139414002"/>
          <a:ext cx="737545" cy="256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6</xdr:col>
      <xdr:colOff>834216</xdr:colOff>
      <xdr:row>881</xdr:row>
      <xdr:rowOff>74718</xdr:rowOff>
    </xdr:from>
    <xdr:to>
      <xdr:col>7</xdr:col>
      <xdr:colOff>205442</xdr:colOff>
      <xdr:row>884</xdr:row>
      <xdr:rowOff>56042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E82E7D3-2D7B-4AF1-BC9F-31E68D87EC96}"/>
            </a:ext>
          </a:extLst>
        </xdr:cNvPr>
        <xdr:cNvSpPr txBox="1"/>
      </xdr:nvSpPr>
      <xdr:spPr>
        <a:xfrm rot="16200000">
          <a:off x="7577667" y="170884887"/>
          <a:ext cx="529964" cy="255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00B0F0"/>
              </a:solidFill>
            </a:rPr>
            <a:t>users</a:t>
          </a:r>
        </a:p>
      </xdr:txBody>
    </xdr:sp>
    <xdr:clientData/>
  </xdr:twoCellAnchor>
  <xdr:twoCellAnchor>
    <xdr:from>
      <xdr:col>6</xdr:col>
      <xdr:colOff>366087</xdr:colOff>
      <xdr:row>865</xdr:row>
      <xdr:rowOff>110813</xdr:rowOff>
    </xdr:from>
    <xdr:to>
      <xdr:col>14</xdr:col>
      <xdr:colOff>362324</xdr:colOff>
      <xdr:row>884</xdr:row>
      <xdr:rowOff>173067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A1858DF-19BA-48BD-9F5F-C69D523E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</xdr:col>
      <xdr:colOff>952500</xdr:colOff>
      <xdr:row>974</xdr:row>
      <xdr:rowOff>186765</xdr:rowOff>
    </xdr:from>
    <xdr:to>
      <xdr:col>6</xdr:col>
      <xdr:colOff>280889</xdr:colOff>
      <xdr:row>987</xdr:row>
      <xdr:rowOff>14788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1396956-A410-42C2-8B73-D598C6AF8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grayscl/>
        </a:blip>
        <a:stretch>
          <a:fillRect/>
        </a:stretch>
      </xdr:blipFill>
      <xdr:spPr>
        <a:xfrm>
          <a:off x="4655820" y="187920705"/>
          <a:ext cx="3910436" cy="2212139"/>
        </a:xfrm>
        <a:prstGeom prst="rect">
          <a:avLst/>
        </a:prstGeom>
        <a:ln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836253</xdr:colOff>
      <xdr:row>975</xdr:row>
      <xdr:rowOff>102086</xdr:rowOff>
    </xdr:from>
    <xdr:to>
      <xdr:col>14</xdr:col>
      <xdr:colOff>736301</xdr:colOff>
      <xdr:row>986</xdr:row>
      <xdr:rowOff>171222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7DB7DD7C-C85A-4ACC-9A7E-E78A21B19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152547</xdr:colOff>
      <xdr:row>974</xdr:row>
      <xdr:rowOff>125278</xdr:rowOff>
    </xdr:from>
    <xdr:to>
      <xdr:col>7</xdr:col>
      <xdr:colOff>357988</xdr:colOff>
      <xdr:row>978</xdr:row>
      <xdr:rowOff>56798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E728692-3BAA-4B9E-BC01-2C5530AA4CBE}"/>
            </a:ext>
          </a:extLst>
        </xdr:cNvPr>
        <xdr:cNvSpPr txBox="1"/>
      </xdr:nvSpPr>
      <xdr:spPr>
        <a:xfrm rot="16200000">
          <a:off x="9082474" y="188228003"/>
          <a:ext cx="650711" cy="205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00" b="1">
              <a:solidFill>
                <a:srgbClr val="00B050"/>
              </a:solidFill>
              <a:latin typeface="Arial Black" panose="020B0A04020102020204" pitchFamily="34" charset="0"/>
            </a:rPr>
            <a:t>REGION'S </a:t>
          </a:r>
        </a:p>
      </xdr:txBody>
    </xdr:sp>
    <xdr:clientData/>
  </xdr:twoCellAnchor>
  <xdr:twoCellAnchor editAs="oneCell">
    <xdr:from>
      <xdr:col>5</xdr:col>
      <xdr:colOff>201692</xdr:colOff>
      <xdr:row>1012</xdr:row>
      <xdr:rowOff>168084</xdr:rowOff>
    </xdr:from>
    <xdr:to>
      <xdr:col>13</xdr:col>
      <xdr:colOff>1163</xdr:colOff>
      <xdr:row>1042</xdr:row>
      <xdr:rowOff>173069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255FB14-638B-4B08-8F1A-912A635B7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053852" y="194965764"/>
          <a:ext cx="6606322" cy="54913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867195</xdr:colOff>
      <xdr:row>1133</xdr:row>
      <xdr:rowOff>27541</xdr:rowOff>
    </xdr:from>
    <xdr:to>
      <xdr:col>5</xdr:col>
      <xdr:colOff>1085204</xdr:colOff>
      <xdr:row>1152</xdr:row>
      <xdr:rowOff>86002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8F8F53E-5E53-4D13-A820-31D1B4DAC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391894" y="220704577"/>
          <a:ext cx="4523768" cy="3556317"/>
        </a:xfrm>
        <a:prstGeom prst="rect">
          <a:avLst/>
        </a:prstGeom>
        <a:ln w="57150">
          <a:solidFill>
            <a:schemeClr val="tx1"/>
          </a:solidFill>
        </a:ln>
        <a:effectLst>
          <a:glow rad="63500">
            <a:schemeClr val="accent2">
              <a:satMod val="175000"/>
              <a:alpha val="40000"/>
            </a:schemeClr>
          </a:glow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68359</xdr:colOff>
      <xdr:row>1240</xdr:row>
      <xdr:rowOff>134497</xdr:rowOff>
    </xdr:from>
    <xdr:to>
      <xdr:col>15</xdr:col>
      <xdr:colOff>473466</xdr:colOff>
      <xdr:row>1272</xdr:row>
      <xdr:rowOff>84050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B69AF53-CD46-4C65-894B-EB85A1F9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grayscl/>
        </a:blip>
        <a:stretch>
          <a:fillRect/>
        </a:stretch>
      </xdr:blipFill>
      <xdr:spPr>
        <a:xfrm>
          <a:off x="8549419" y="237009817"/>
          <a:ext cx="5836688" cy="589880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1131593</xdr:colOff>
      <xdr:row>1376</xdr:row>
      <xdr:rowOff>110430</xdr:rowOff>
    </xdr:from>
    <xdr:to>
      <xdr:col>6</xdr:col>
      <xdr:colOff>390110</xdr:colOff>
      <xdr:row>1404</xdr:row>
      <xdr:rowOff>138219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1B3CF8C-A568-4513-BE41-D52B7A331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656292" y="266039249"/>
          <a:ext cx="5271890" cy="516899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323451</xdr:colOff>
      <xdr:row>1503</xdr:row>
      <xdr:rowOff>157131</xdr:rowOff>
    </xdr:from>
    <xdr:to>
      <xdr:col>7</xdr:col>
      <xdr:colOff>414422</xdr:colOff>
      <xdr:row>1543</xdr:row>
      <xdr:rowOff>120317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535B09F-9B17-4B96-BDF7-060E0363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2850083" y="292551236"/>
          <a:ext cx="7002444" cy="7449502"/>
        </a:xfrm>
        <a:prstGeom prst="rect">
          <a:avLst/>
        </a:prstGeom>
      </xdr:spPr>
    </xdr:pic>
    <xdr:clientData/>
  </xdr:twoCellAnchor>
  <xdr:twoCellAnchor editAs="oneCell">
    <xdr:from>
      <xdr:col>11</xdr:col>
      <xdr:colOff>541421</xdr:colOff>
      <xdr:row>1614</xdr:row>
      <xdr:rowOff>151305</xdr:rowOff>
    </xdr:from>
    <xdr:to>
      <xdr:col>20</xdr:col>
      <xdr:colOff>475583</xdr:colOff>
      <xdr:row>1630</xdr:row>
      <xdr:rowOff>128196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48611D9-8B2E-4A38-9085-7D8637C1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2933947" y="313319937"/>
          <a:ext cx="6190583" cy="3933943"/>
        </a:xfrm>
        <a:custGeom>
          <a:avLst/>
          <a:gdLst>
            <a:gd name="connsiteX0" fmla="*/ 0 w 6190583"/>
            <a:gd name="connsiteY0" fmla="*/ 0 h 3933943"/>
            <a:gd name="connsiteX1" fmla="*/ 6190583 w 6190583"/>
            <a:gd name="connsiteY1" fmla="*/ 0 h 3933943"/>
            <a:gd name="connsiteX2" fmla="*/ 6190583 w 6190583"/>
            <a:gd name="connsiteY2" fmla="*/ 3933943 h 3933943"/>
            <a:gd name="connsiteX3" fmla="*/ 0 w 6190583"/>
            <a:gd name="connsiteY3" fmla="*/ 3933943 h 3933943"/>
            <a:gd name="connsiteX4" fmla="*/ 0 w 6190583"/>
            <a:gd name="connsiteY4" fmla="*/ 0 h 39339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90583" h="3933943" fill="none" extrusionOk="0">
              <a:moveTo>
                <a:pt x="0" y="0"/>
              </a:moveTo>
              <a:cubicBezTo>
                <a:pt x="827135" y="49116"/>
                <a:pt x="4252200" y="-103955"/>
                <a:pt x="6190583" y="0"/>
              </a:cubicBezTo>
              <a:cubicBezTo>
                <a:pt x="6053224" y="433647"/>
                <a:pt x="6332257" y="3249967"/>
                <a:pt x="6190583" y="3933943"/>
              </a:cubicBezTo>
              <a:cubicBezTo>
                <a:pt x="4098200" y="4059433"/>
                <a:pt x="1554229" y="3894890"/>
                <a:pt x="0" y="3933943"/>
              </a:cubicBezTo>
              <a:cubicBezTo>
                <a:pt x="-109490" y="2367022"/>
                <a:pt x="13221" y="1713286"/>
                <a:pt x="0" y="0"/>
              </a:cubicBezTo>
              <a:close/>
            </a:path>
            <a:path w="6190583" h="3933943" stroke="0" extrusionOk="0">
              <a:moveTo>
                <a:pt x="0" y="0"/>
              </a:moveTo>
              <a:cubicBezTo>
                <a:pt x="2004893" y="-131618"/>
                <a:pt x="4767236" y="-156491"/>
                <a:pt x="6190583" y="0"/>
              </a:cubicBezTo>
              <a:cubicBezTo>
                <a:pt x="6081742" y="1240113"/>
                <a:pt x="6137119" y="2666636"/>
                <a:pt x="6190583" y="3933943"/>
              </a:cubicBezTo>
              <a:cubicBezTo>
                <a:pt x="4375112" y="3903488"/>
                <a:pt x="2278826" y="3928227"/>
                <a:pt x="0" y="3933943"/>
              </a:cubicBezTo>
              <a:cubicBezTo>
                <a:pt x="-34722" y="2661427"/>
                <a:pt x="-125239" y="1427262"/>
                <a:pt x="0" y="0"/>
              </a:cubicBezTo>
              <a:close/>
            </a:path>
          </a:pathLst>
        </a:custGeom>
        <a:ln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379893923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</xdr:pic>
    <xdr:clientData/>
  </xdr:twoCellAnchor>
  <xdr:twoCellAnchor editAs="oneCell">
    <xdr:from>
      <xdr:col>5</xdr:col>
      <xdr:colOff>124209</xdr:colOff>
      <xdr:row>1647</xdr:row>
      <xdr:rowOff>97835</xdr:rowOff>
    </xdr:from>
    <xdr:to>
      <xdr:col>10</xdr:col>
      <xdr:colOff>579268</xdr:colOff>
      <xdr:row>1661</xdr:row>
      <xdr:rowOff>7240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20A7324-46E2-4F36-81CB-0E7B61F7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955472" y="320405203"/>
          <a:ext cx="5334533" cy="2957405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18</xdr:col>
      <xdr:colOff>543035</xdr:colOff>
      <xdr:row>1669</xdr:row>
      <xdr:rowOff>160421</xdr:rowOff>
    </xdr:from>
    <xdr:to>
      <xdr:col>27</xdr:col>
      <xdr:colOff>347578</xdr:colOff>
      <xdr:row>1699</xdr:row>
      <xdr:rowOff>147052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EC653D1-CC2B-4BAA-8FF8-AAF97EB8E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7975456" y="325013053"/>
          <a:ext cx="5339069" cy="566821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514978</xdr:colOff>
      <xdr:row>1711</xdr:row>
      <xdr:rowOff>67430</xdr:rowOff>
    </xdr:from>
    <xdr:to>
      <xdr:col>20</xdr:col>
      <xdr:colOff>446050</xdr:colOff>
      <xdr:row>1730</xdr:row>
      <xdr:rowOff>13368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7679F1D-221B-4C94-8E85-94FF81B9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674978" y="332981219"/>
          <a:ext cx="8433388" cy="446446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15</xdr:col>
      <xdr:colOff>528052</xdr:colOff>
      <xdr:row>865</xdr:row>
      <xdr:rowOff>66842</xdr:rowOff>
    </xdr:from>
    <xdr:to>
      <xdr:col>27</xdr:col>
      <xdr:colOff>320842</xdr:colOff>
      <xdr:row>882</xdr:row>
      <xdr:rowOff>160422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97F47F-B624-0522-55E1-1A272BB09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15631" y="171209368"/>
              <a:ext cx="7172158" cy="3368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514683</xdr:colOff>
      <xdr:row>820</xdr:row>
      <xdr:rowOff>105611</xdr:rowOff>
    </xdr:from>
    <xdr:to>
      <xdr:col>19</xdr:col>
      <xdr:colOff>53473</xdr:colOff>
      <xdr:row>839</xdr:row>
      <xdr:rowOff>26737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40356D-D75E-0CBD-BEFB-46B5215DE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5420" y="162665611"/>
              <a:ext cx="5875421" cy="3477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489856</xdr:colOff>
      <xdr:row>702</xdr:row>
      <xdr:rowOff>91923</xdr:rowOff>
    </xdr:from>
    <xdr:to>
      <xdr:col>25</xdr:col>
      <xdr:colOff>145142</xdr:colOff>
      <xdr:row>721</xdr:row>
      <xdr:rowOff>84665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72F9C06-9DD7-B8FF-CCF0-E18879387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2237" y="137312399"/>
              <a:ext cx="5702905" cy="3669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A26EB7C6-37CE-47C2-AB2D-10003BBB66C4}" name="Table1" displayName="Table1" ref="B6:C13" totalsRowShown="0" headerRowBorderDxfId="155" tableBorderDxfId="154">
  <autoFilter ref="B6:C13" xr:uid="{A26EB7C6-37CE-47C2-AB2D-10003BBB66C4}"/>
  <tableColumns count="2">
    <tableColumn id="1" xr3:uid="{CC5FC2BE-DDA3-48F9-8006-EF1309A57E1D}" name="Column1" dataDxfId="153"/>
    <tableColumn id="2" xr3:uid="{BDA91A47-D3DD-42C2-B501-E668D4CB0DE5}" name="Column2" dataDxfId="152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77EEF0C2-AA97-4F55-972F-EEAE0F8F7F35}" name="Table15" displayName="Table15" ref="E396:F401" headerRowCount="0" totalsRowShown="0" headerRowDxfId="123" dataDxfId="122" tableBorderDxfId="121">
  <tableColumns count="2">
    <tableColumn id="1" xr3:uid="{720B7283-8BDF-477B-B034-7D3E57A5F8FA}" name="Column1" headerRowDxfId="120" dataDxfId="119"/>
    <tableColumn id="2" xr3:uid="{B4CC73D6-0357-48A3-8A13-00FCDCEBED26}" name="Column2" headerRowDxfId="118" dataDxfId="117"/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6B69E059-C066-47F7-A50C-8C32CB045B95}" name="Table17" displayName="Table17" ref="J592:K596" headerRowCount="0" totalsRowShown="0" headerRowDxfId="116" dataDxfId="115" tableBorderDxfId="114" totalsRowBorderDxfId="113">
  <tableColumns count="2">
    <tableColumn id="1" xr3:uid="{93040539-DC80-49CA-A416-0A5534CFF5ED}" name="Column1" headerRowDxfId="112" dataDxfId="111"/>
    <tableColumn id="2" xr3:uid="{689FE8B0-2A1A-4556-A2A7-1E8DD1A71E62}" name="Column2" headerRowDxfId="110" dataDxfId="109"/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D88330A4-14BB-4EC9-AC4E-04D7A0596ED7}" name="Table18" displayName="Table18" ref="B663:C670" totalsRowShown="0" headerRowDxfId="108" dataDxfId="107" tableBorderDxfId="106">
  <autoFilter ref="B663:C670" xr:uid="{D88330A4-14BB-4EC9-AC4E-04D7A0596ED7}"/>
  <tableColumns count="2">
    <tableColumn id="1" xr3:uid="{23A9A422-A020-4CCA-A382-97F336287506}" name="defect type " dataDxfId="105"/>
    <tableColumn id="2" xr3:uid="{3F873942-DF2D-48A3-900A-E19C8B18EB70}" name="frequency" dataDxfId="104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B83AE-DB4F-4683-887C-C30AE52D07BA}" name="Table3" displayName="Table3" ref="B267:C316" headerRowCount="0" totalsRowShown="0" tableBorderDxfId="103">
  <tableColumns count="2">
    <tableColumn id="1" xr3:uid="{DC976001-E287-45F1-99FE-2662BB5A5D9F}" name="Column1" headerRowDxfId="102"/>
    <tableColumn id="2" xr3:uid="{1D582478-96A7-45DF-B18D-79E29D5584A0}" name="Column2" headerRowDxfId="101"/>
  </tableColumns>
  <tableStyleInfo name="TableStyleMedium8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5B890C-0469-4565-BE4B-979CD1494F81}" name="Table6" displayName="Table6" ref="B328:C428" totalsRowShown="0" dataDxfId="99" headerRowBorderDxfId="100" tableBorderDxfId="98">
  <autoFilter ref="B328:C428" xr:uid="{B55B890C-0469-4565-BE4B-979CD1494F81}"/>
  <tableColumns count="2">
    <tableColumn id="1" xr3:uid="{BF33C4EA-DF0E-4F79-81E0-40D2F20B0118}" name="customer" dataDxfId="97"/>
    <tableColumn id="2" xr3:uid="{56CA009B-48DF-49C8-B5C6-36116B9AB306}" name="wait times in min" dataDxfId="96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546080-A87C-4B64-BE6A-9D108F4D1B75}" name="Table7" displayName="Table7" ref="B443:F453" totalsRowShown="0" headerRowDxfId="95" dataDxfId="94" tableBorderDxfId="93">
  <autoFilter ref="B443:F453" xr:uid="{29546080-A87C-4B64-BE6A-9D108F4D1B75}"/>
  <tableColumns count="5">
    <tableColumn id="1" xr3:uid="{501D0CEC-3E8C-4601-8811-B3D6D1624320}" name="MODEL  A " dataDxfId="92"/>
    <tableColumn id="2" xr3:uid="{A29485E4-8158-449E-9F54-88605FC56788}" name="MODEL B" dataDxfId="91"/>
    <tableColumn id="3" xr3:uid="{15C739B6-F2FD-41A2-9EDB-EC689D4C16B3}" name="MODEL C" dataDxfId="90"/>
    <tableColumn id="4" xr3:uid="{099E9DA0-F518-4595-9146-038E5940628F}" name="MODEL D" dataDxfId="89"/>
    <tableColumn id="5" xr3:uid="{FFDEEA7C-A250-445F-B271-80A1DE7446ED}" name="MODEL E" dataDxfId="8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EA89E0-C807-4D86-988A-4A1715321EBB}" name="Table9" displayName="Table9" ref="H444:L452" headerRowCount="0" totalsRowShown="0" headerRowDxfId="87" dataDxfId="85" headerRowBorderDxfId="86" tableBorderDxfId="84" totalsRowBorderDxfId="83">
  <tableColumns count="5">
    <tableColumn id="1" xr3:uid="{08365CFD-FE9E-46C9-BF12-24784017679D}" name="MIN" headerRowDxfId="82" dataDxfId="81"/>
    <tableColumn id="2" xr3:uid="{69B49621-7CB7-4566-A05B-10C4C882F5DE}" name="MIN2" headerRowDxfId="80" dataDxfId="79"/>
    <tableColumn id="3" xr3:uid="{AC6A437D-DBA9-4C89-907F-79A124D139FA}" name="MIN3" headerRowDxfId="78" dataDxfId="77"/>
    <tableColumn id="4" xr3:uid="{BB79B729-E0D8-4C32-B7A6-762E3C681A75}" name="MIN4" headerRowDxfId="76" dataDxfId="75"/>
    <tableColumn id="5" xr3:uid="{58E51A05-D353-4B31-8977-4414E330E092}" name="MIN5" headerRowDxfId="74" dataDxfId="73"/>
  </tableColumns>
  <tableStyleInfo name="TableStyleDark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931C34-0759-461B-B0D4-E96CBDDD53AB}" name="Table10" displayName="Table10" ref="A472:B572" totalsRowShown="0" headerRowDxfId="72" dataDxfId="71" tableBorderDxfId="70">
  <autoFilter ref="A472:B572" xr:uid="{7D931C34-0759-461B-B0D4-E96CBDDD53AB}"/>
  <tableColumns count="2">
    <tableColumn id="1" xr3:uid="{06FA62FC-AE38-4BF6-947F-8C4FC485EDA5}" name="EMP" dataDxfId="69"/>
    <tableColumn id="2" xr3:uid="{355BCD28-7B68-4186-8EC5-C687C32B8DF6}" name="AGES" dataDxfId="68"/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A9AADB-3E45-462D-A71B-85F533287ED4}" name="Table19" displayName="Table19" ref="B592:C643" headerRowCount="0" totalsRowShown="0" headerRowBorderDxfId="67" tableBorderDxfId="66">
  <tableColumns count="2">
    <tableColumn id="1" xr3:uid="{40270902-EB81-4E6E-B350-C880B9E557E1}" name="Column1" headerRowDxfId="65"/>
    <tableColumn id="2" xr3:uid="{CF3A6385-D3BE-4A1C-A8E3-BDAEF1DD1D67}" name="Column2" headerRowDxfId="6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896577-DB89-4C47-B34B-6B33C0612632}" name="Table20" displayName="Table20" ref="B689:C789" totalsRowShown="0" headerRowDxfId="63" dataDxfId="61" headerRowBorderDxfId="62" tableBorderDxfId="60">
  <autoFilter ref="B689:C789" xr:uid="{40896577-DB89-4C47-B34B-6B33C0612632}"/>
  <tableColumns count="2">
    <tableColumn id="1" xr3:uid="{62B0AD1D-B613-4680-9F4E-24DA2B57A062}" name="CUSTOMERS" dataDxfId="59"/>
    <tableColumn id="2" xr3:uid="{DE9C3141-D9D4-4FD9-A75A-362EA32DA597}" name="RATING" dataDxfId="5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EF14229-241E-4E4F-A004-C41A81711F71}" name="Table5" displayName="Table5" ref="A23:B46" totalsRowShown="0">
  <autoFilter ref="A23:B46" xr:uid="{0EF14229-241E-4E4F-A004-C41A81711F71}"/>
  <tableColumns count="2">
    <tableColumn id="1" xr3:uid="{DABAEE71-AE68-49C9-95B8-0EE6D98B811F}" name="Column1" dataDxfId="151"/>
    <tableColumn id="2" xr3:uid="{9A5CB879-A069-4E2D-9A90-1F9AE78B7090}" name="Column2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1A01B9-8F40-4DC3-9464-DA94D217B95F}" name="Table21" displayName="Table21" ref="E689:F789" totalsRowShown="0" headerRowDxfId="57" tableBorderDxfId="56">
  <autoFilter ref="E689:F789" xr:uid="{F01A01B9-8F40-4DC3-9464-DA94D217B95F}"/>
  <tableColumns count="2">
    <tableColumn id="1" xr3:uid="{57A0A328-25D0-47CA-86F0-3E32D0769E32}" name="AVG rating by each customer" dataDxfId="55"/>
    <tableColumn id="2" xr3:uid="{928AF2CE-0F9E-4A9D-B16F-51D85760E130}" name="Column1">
      <calculatedColumnFormula>AVERAGE(C690:C789)</calculatedColumn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1EB864-D078-4ED8-9F35-2F129509B1FF}" name="Table22" displayName="Table22" ref="E967:F967" headerRowCount="0" totalsRowShown="0">
  <tableColumns count="2">
    <tableColumn id="1" xr3:uid="{016C1C82-6973-4CD7-B95A-A149637EB240}" name="Column1" headerRowDxfId="54"/>
    <tableColumn id="2" xr3:uid="{67A9F916-C1F9-45FD-898E-51B36FC4AE22}" name="Column2" headerRowDxfId="53">
      <calculatedColumnFormula>AVERAGE(C866:C964)</calculatedColumnFormula>
    </tableColumn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A0F314-864F-42CF-9DCD-6970D6E4B546}" name="Table23" displayName="Table23" ref="B804:E854" totalsRowShown="0" headerRowDxfId="52" dataDxfId="50" headerRowBorderDxfId="51" tableBorderDxfId="49">
  <autoFilter ref="B804:E854" xr:uid="{D1A0F314-864F-42CF-9DCD-6970D6E4B546}"/>
  <tableColumns count="4">
    <tableColumn id="1" xr3:uid="{E4BB0D8A-54AB-43EA-868D-6773181207E9}" name="products" dataDxfId="48"/>
    <tableColumn id="2" xr3:uid="{613018AE-30A3-4DBA-9E68-FC12F6523D42}" name="monthly sales" dataDxfId="47"/>
    <tableColumn id="3" xr3:uid="{60AA1505-DFA0-4242-BA64-464A1E94A02B}" name="products2" dataDxfId="46"/>
    <tableColumn id="4" xr3:uid="{4DCBB4B8-B32A-469D-9614-45FFC03DB514}" name="products avg" dataDxfId="45">
      <calculatedColumnFormula>AVERAGE(C805:C854)</calculatedColumnFormula>
    </tableColumn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E419CB-8880-4F7D-B1AE-5108EC20C0D6}" name="Table24" displayName="Table24" ref="E866:F966" totalsRowShown="0" headerRowDxfId="44" headerRowBorderDxfId="43" tableBorderDxfId="42">
  <autoFilter ref="E866:F966" xr:uid="{38E419CB-8880-4F7D-B1AE-5108EC20C0D6}"/>
  <tableColumns count="2">
    <tableColumn id="1" xr3:uid="{9DD35227-35AB-4EA7-ADA9-FCAE9DFD1094}" name="USERS" dataDxfId="41"/>
    <tableColumn id="2" xr3:uid="{A9E62E87-6C48-4A34-B906-15C5617EB45B}" name="AVG REQUESTS TIME in (m.sec)" dataDxfId="40">
      <calculatedColumnFormula>AVERAGE(C867:C966)</calculatedColumnFormula>
    </tableColumn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CDB008-0F98-40EE-ABCA-96E5A6496FE5}" name="Table25" displayName="Table25" ref="B866:C966" totalsRowShown="0" headerRowDxfId="39" headerRowBorderDxfId="38" tableBorderDxfId="37">
  <autoFilter ref="B866:C966" xr:uid="{BDCDB008-0F98-40EE-ABCA-96E5A6496FE5}"/>
  <tableColumns count="2">
    <tableColumn id="1" xr3:uid="{4601FA2D-374A-4ACD-BD33-64F6FCD84E86}" name="USER REQUESTS" dataDxfId="36"/>
    <tableColumn id="2" xr3:uid="{D065B70A-C605-40C6-9826-C6ECDFE94163}" name="TIMES IN M.S" dataDxfId="35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C8B2FD-7710-4FEE-81DC-2CAD36825B09}" name="Table26" displayName="Table26" ref="B1011:C1111" totalsRowShown="0" headerRowDxfId="34" tableBorderDxfId="33">
  <autoFilter ref="B1011:C1111" xr:uid="{2DC8B2FD-7710-4FEE-81DC-2CAD36825B09}"/>
  <tableColumns count="2">
    <tableColumn id="1" xr3:uid="{E5B7559E-9BE1-472E-B82F-D6924DBF4A63}" name="employees" dataDxfId="32"/>
    <tableColumn id="2" xr3:uid="{FE6266F8-63CE-4A5A-88BE-92DC4719627A}" name="salaries" dataDxfId="31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EB78EE6-E3E3-4EE9-ACCF-399655402959}" name="Table27" displayName="Table27" ref="A1134:B1234" totalsRowShown="0" headerRowDxfId="30" dataDxfId="28" headerRowBorderDxfId="29" tableBorderDxfId="27">
  <autoFilter ref="A1134:B1234" xr:uid="{7EB78EE6-E3E3-4EE9-ACCF-399655402959}"/>
  <tableColumns count="2">
    <tableColumn id="1" xr3:uid="{2530E6C6-2B59-455F-895B-5725DA9A4EDA}" name="indivisual sample" dataDxfId="26"/>
    <tableColumn id="2" xr3:uid="{935102CB-C655-49EC-AE23-D96121586F0D}" name="weights in kg" dataDxfId="25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0E79E8-020D-40A4-BA2A-D213EEC86D8F}" name="Table28" displayName="Table28" ref="A1242:B1352" totalsRowShown="0" headerRowDxfId="24" dataDxfId="22" headerRowBorderDxfId="23" tableBorderDxfId="21">
  <autoFilter ref="A1242:B1352" xr:uid="{CB0E79E8-020D-40A4-BA2A-D213EEC86D8F}"/>
  <tableColumns count="2">
    <tableColumn id="1" xr3:uid="{84ED3E1B-979F-42E3-AEC5-347ADC220CF9}" name="customers" dataDxfId="20"/>
    <tableColumn id="2" xr3:uid="{409977CF-A633-4F47-9DF3-064A533EB7EC}" name="purchase amount" dataDxfId="1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3797EF-728C-4CB0-B26E-93E03B797432}" name="Table29" displayName="Table29" ref="A1362:B1482" totalsRowShown="0" headerRowDxfId="18" dataDxfId="16" headerRowBorderDxfId="17" tableBorderDxfId="15">
  <autoFilter ref="A1362:B1482" xr:uid="{FB3797EF-728C-4CB0-B26E-93E03B797432}"/>
  <tableColumns count="2">
    <tableColumn id="1" xr3:uid="{E56B8B15-5117-4916-958E-DDB59C096A3F}" name="emp" dataDxfId="14"/>
    <tableColumn id="2" xr3:uid="{13CC0AD7-B965-4030-BB16-C06AE18F1534}" name="time in minutes" dataDxfId="13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20C62-E706-4134-AEDD-07EBE4383DED}" name="Table30" displayName="Table30" ref="A1491:B1612" totalsRowShown="0" headerRowDxfId="12" headerRowBorderDxfId="11" tableBorderDxfId="10">
  <autoFilter ref="A1491:B1612" xr:uid="{60520C62-E706-4134-AEDD-07EBE4383DED}"/>
  <tableColumns count="2">
    <tableColumn id="1" xr3:uid="{7B3DEBAB-605B-42BA-AC28-A5FC18276083}" name="products"/>
    <tableColumn id="2" xr3:uid="{A361622A-E6CE-4932-89FA-349C6A6E28D4}" name="defect rat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3C0BE6B9-24D1-4082-8211-17D1BC789BB1}" name="Table8" displayName="Table8" ref="B55:C108" totalsRowShown="0">
  <autoFilter ref="B55:C108" xr:uid="{3C0BE6B9-24D1-4082-8211-17D1BC789BB1}"/>
  <tableColumns count="2">
    <tableColumn id="1" xr3:uid="{61287DF2-4D61-4812-90B8-A9CB77388333}" name="Column1" dataDxfId="150"/>
    <tableColumn id="2" xr3:uid="{A29AAA8B-435C-4112-878E-1B57FDD2A644}" name="Column2" dataDxfId="149"/>
  </tableColumns>
  <tableStyleInfo name="TableStyleMedium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189EEF-B526-4FAE-8179-DC46C7DEA1D1}" name="Table31" displayName="Table31" ref="B1669:C1694" headerRowCount="0" totalsRowShown="0" headerRowDxfId="9" dataDxfId="8" tableBorderDxfId="7">
  <tableColumns count="2">
    <tableColumn id="1" xr3:uid="{7E11EAC3-CD3F-4323-9661-8BD0A2234BD6}" name="Column1" headerRowDxfId="6" dataDxfId="5"/>
    <tableColumn id="2" xr3:uid="{1072102D-3A5B-4DB9-97D4-3E95FDE72645}" name="Column2" headerRowDxfId="4" dataDxfId="3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60D99D-2D4B-410E-B214-D71D73BA2096}" name="Table32" displayName="Table32" ref="D1679:F1684" totalsRowShown="0" headerRowBorderDxfId="2" tableBorderDxfId="1">
  <autoFilter ref="D1679:F1684" xr:uid="{BB60D99D-2D4B-410E-B214-D71D73BA2096}"/>
  <tableColumns count="3">
    <tableColumn id="1" xr3:uid="{A4E829B1-2058-464A-9224-6267053CC693}" name="Column1" dataDxfId="0"/>
    <tableColumn id="2" xr3:uid="{712B9BB1-A6BA-43E9-931C-853F2F92194E}" name="Variable 1"/>
    <tableColumn id="3" xr3:uid="{31B96CDF-9769-459F-B69C-1342E8805E1D}" name="Variable 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2220C92E-CD28-4565-AA3B-0AD842420022}" name="Table11" displayName="Table11" ref="B171:C221" totalsRowShown="0" tableBorderDxfId="148">
  <autoFilter ref="B171:C221" xr:uid="{2220C92E-CD28-4565-AA3B-0AD842420022}"/>
  <tableColumns count="2">
    <tableColumn id="1" xr3:uid="{6E014093-3485-458B-BD87-79924F135F03}" name="Column1"/>
    <tableColumn id="2" xr3:uid="{9FD90E78-47A5-49AD-ADF0-F44429D61AA8}" name="Column2" dataDxfId="14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1114919-0488-41F2-8A3B-5AD8D7231C77}" name="Table12" displayName="Table12" ref="A135:B165" totalsRowShown="0" tableBorderDxfId="146">
  <autoFilter ref="A135:B165" xr:uid="{21114919-0488-41F2-8A3B-5AD8D7231C77}"/>
  <tableColumns count="2">
    <tableColumn id="1" xr3:uid="{C77CA06E-8862-4EC8-A7EF-65F1B1B6CE8D}" name="Column1"/>
    <tableColumn id="2" xr3:uid="{D6FB6A5C-C83C-4854-BD91-644E44324297}" name="Column2" dataDxfId="145" dataCellStyle="Currenc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310A5172-73BA-41A2-91EE-6C8A2670AEFE}" name="Table16" displayName="Table16" ref="B113:C123" totalsRowShown="0" headerRowDxfId="144" dataDxfId="143">
  <autoFilter ref="B113:C123" xr:uid="{310A5172-73BA-41A2-91EE-6C8A2670AEFE}"/>
  <tableColumns count="2">
    <tableColumn id="1" xr3:uid="{5643AE9A-6311-4817-8785-10ED315A5C9B}" name="Column1" dataDxfId="142"/>
    <tableColumn id="2" xr3:uid="{475B070C-6D7D-4D5D-A8AE-F7B7035FAE20}" name="Column2" dataDxfId="141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B7F3691E-46BB-4178-9E8D-E9CE82B29D82}" name="Table14" displayName="Table14" ref="B237:C249" totalsRowShown="0" tableBorderDxfId="140">
  <autoFilter ref="B237:C249" xr:uid="{B7F3691E-46BB-4178-9E8D-E9CE82B29D82}"/>
  <tableColumns count="2">
    <tableColumn id="1" xr3:uid="{75C58061-957A-4891-9CF3-B58EFA728C1F}" name="Column1"/>
    <tableColumn id="2" xr3:uid="{2A7DAB91-A943-4A3D-BD5C-7FCC07C14622}" name="Column2" dataDxfId="139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3CA43E06-FC37-4E3A-8BD5-F5D9C67B987E}" name="Table4" displayName="Table4" ref="E575:F578" totalsRowShown="0" headerRowDxfId="138" dataDxfId="136" headerRowBorderDxfId="137" tableBorderDxfId="135" totalsRowBorderDxfId="134">
  <autoFilter ref="E575:F578" xr:uid="{3CA43E06-FC37-4E3A-8BD5-F5D9C67B987E}"/>
  <tableColumns count="2">
    <tableColumn id="1" xr3:uid="{059528DE-253E-4982-94FB-79C776D51006}" name="AGES RANGE" dataDxfId="133"/>
    <tableColumn id="2" xr3:uid="{1D3AF70A-34DF-434C-8868-E70B8ABE87A4}" name="frequency" dataDxfId="132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78CFEBC7-EFFB-4390-B211-50F413E70CF9}" name="Table13" displayName="Table13" ref="C573:D579" headerRowCount="0" totalsRowShown="0" headerRowDxfId="131" dataDxfId="130" tableBorderDxfId="129" totalsRowBorderDxfId="128">
  <tableColumns count="2">
    <tableColumn id="1" xr3:uid="{6D547EB9-A946-4776-A231-B63550F50D95}" name="Column1" headerRowDxfId="127" dataDxfId="126"/>
    <tableColumn id="2" xr3:uid="{7CC89A36-92B7-4749-8909-91C0B2961E77}" name="Column2" headerRowDxfId="125" dataDxfId="124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CCEA-ABE6-429F-8117-CDC25D1A8700}">
  <sheetPr>
    <tabColor theme="6" tint="0.79998168889431442"/>
  </sheetPr>
  <dimension ref="A1:R1732"/>
  <sheetViews>
    <sheetView tabSelected="1" topLeftCell="A1676" zoomScale="63" zoomScaleNormal="175" workbookViewId="0">
      <selection activeCell="H1717" sqref="H1717"/>
    </sheetView>
  </sheetViews>
  <sheetFormatPr defaultRowHeight="14.4" x14ac:dyDescent="0.3"/>
  <cols>
    <col min="1" max="1" width="17.6640625" customWidth="1"/>
    <col min="2" max="2" width="19.109375" customWidth="1"/>
    <col min="3" max="3" width="20.88671875" customWidth="1"/>
    <col min="4" max="4" width="15" customWidth="1"/>
    <col min="5" max="5" width="26.88671875" customWidth="1"/>
    <col min="6" max="6" width="24.88671875" customWidth="1"/>
    <col min="7" max="7" width="13.109375" customWidth="1"/>
    <col min="8" max="8" width="10.44140625" customWidth="1"/>
    <col min="9" max="9" width="12.5546875" customWidth="1"/>
    <col min="10" max="11" width="10.21875" customWidth="1"/>
    <col min="14" max="14" width="15.77734375" customWidth="1"/>
    <col min="15" max="15" width="12.6640625" customWidth="1"/>
  </cols>
  <sheetData>
    <row r="1" spans="1:10" x14ac:dyDescent="0.3">
      <c r="C1" s="373" t="s">
        <v>830</v>
      </c>
      <c r="D1" s="374"/>
      <c r="E1" s="374"/>
      <c r="F1" s="374"/>
      <c r="G1" s="375"/>
    </row>
    <row r="2" spans="1:10" ht="15" thickBot="1" x14ac:dyDescent="0.35">
      <c r="C2" s="376"/>
      <c r="D2" s="377"/>
      <c r="E2" s="377"/>
      <c r="F2" s="377"/>
      <c r="G2" s="378"/>
    </row>
    <row r="3" spans="1:10" ht="15" thickBot="1" x14ac:dyDescent="0.35"/>
    <row r="4" spans="1:10" ht="16.2" thickBot="1" x14ac:dyDescent="0.35">
      <c r="D4" s="379" t="s">
        <v>0</v>
      </c>
      <c r="E4" s="380"/>
      <c r="F4" s="380"/>
      <c r="G4" s="381"/>
    </row>
    <row r="5" spans="1:10" ht="15" thickBot="1" x14ac:dyDescent="0.35"/>
    <row r="6" spans="1:10" ht="15.6" thickTop="1" thickBot="1" x14ac:dyDescent="0.35">
      <c r="B6" s="71" t="s">
        <v>1</v>
      </c>
      <c r="C6" s="72" t="s">
        <v>2</v>
      </c>
    </row>
    <row r="7" spans="1:10" ht="15" thickTop="1" x14ac:dyDescent="0.3">
      <c r="B7" s="68" t="s">
        <v>3</v>
      </c>
      <c r="C7">
        <v>50</v>
      </c>
    </row>
    <row r="8" spans="1:10" x14ac:dyDescent="0.3">
      <c r="B8" s="68" t="s">
        <v>4</v>
      </c>
      <c r="C8">
        <v>60</v>
      </c>
    </row>
    <row r="9" spans="1:10" x14ac:dyDescent="0.3">
      <c r="B9" s="68" t="s">
        <v>5</v>
      </c>
      <c r="C9">
        <v>55</v>
      </c>
    </row>
    <row r="10" spans="1:10" ht="15" thickBot="1" x14ac:dyDescent="0.35">
      <c r="B10" s="68" t="s">
        <v>6</v>
      </c>
      <c r="C10">
        <v>70</v>
      </c>
    </row>
    <row r="11" spans="1:10" ht="15.6" thickTop="1" thickBot="1" x14ac:dyDescent="0.35">
      <c r="B11" s="69" t="s">
        <v>7</v>
      </c>
      <c r="C11" s="67">
        <f>AVERAGE(C7:C10)</f>
        <v>58.75</v>
      </c>
    </row>
    <row r="12" spans="1:10" ht="15.6" thickTop="1" thickBot="1" x14ac:dyDescent="0.35">
      <c r="B12" s="69" t="s">
        <v>8</v>
      </c>
      <c r="C12" s="67">
        <f>MEDIAN(C7:C11)</f>
        <v>58.75</v>
      </c>
    </row>
    <row r="13" spans="1:10" ht="15" thickTop="1" x14ac:dyDescent="0.3">
      <c r="B13" s="70" t="s">
        <v>9</v>
      </c>
      <c r="C13" s="65">
        <f>MODE(C7:C12)</f>
        <v>58.75</v>
      </c>
    </row>
    <row r="14" spans="1:10" ht="18.600000000000001" thickBot="1" x14ac:dyDescent="0.4">
      <c r="C14" s="36"/>
    </row>
    <row r="15" spans="1:10" ht="15.6" thickTop="1" thickBot="1" x14ac:dyDescent="0.35">
      <c r="A15" s="81" t="s">
        <v>835</v>
      </c>
      <c r="B15" s="83" t="s">
        <v>832</v>
      </c>
      <c r="C15" s="84"/>
      <c r="D15" s="84"/>
      <c r="E15" s="84"/>
      <c r="F15" s="84"/>
      <c r="G15" s="85"/>
      <c r="H15" s="85"/>
      <c r="I15" s="85"/>
      <c r="J15" s="75"/>
    </row>
    <row r="16" spans="1:10" ht="15.6" thickTop="1" thickBot="1" x14ac:dyDescent="0.35">
      <c r="A16" s="69" t="s">
        <v>8</v>
      </c>
      <c r="B16" s="66" t="s">
        <v>833</v>
      </c>
      <c r="C16" s="89"/>
      <c r="D16" s="89"/>
      <c r="E16" s="89"/>
      <c r="F16" s="89"/>
      <c r="G16" s="89"/>
      <c r="H16" s="89"/>
      <c r="I16" s="90"/>
      <c r="J16" s="72"/>
    </row>
    <row r="17" spans="1:10" ht="15.6" thickTop="1" thickBot="1" x14ac:dyDescent="0.35">
      <c r="A17" s="82" t="s">
        <v>9</v>
      </c>
      <c r="B17" s="86" t="s">
        <v>834</v>
      </c>
      <c r="C17" s="87"/>
      <c r="D17" s="87"/>
      <c r="E17" s="87"/>
      <c r="F17" s="87"/>
      <c r="G17" s="87"/>
      <c r="H17" s="87"/>
      <c r="I17" s="87"/>
      <c r="J17" s="88"/>
    </row>
    <row r="18" spans="1:10" ht="15" thickTop="1" x14ac:dyDescent="0.3"/>
    <row r="20" spans="1:10" ht="15" thickBot="1" x14ac:dyDescent="0.35"/>
    <row r="21" spans="1:10" x14ac:dyDescent="0.3">
      <c r="D21" s="382" t="s">
        <v>831</v>
      </c>
      <c r="E21" s="383"/>
      <c r="F21" s="384"/>
    </row>
    <row r="22" spans="1:10" ht="15" thickBot="1" x14ac:dyDescent="0.35">
      <c r="D22" s="385"/>
      <c r="E22" s="386"/>
      <c r="F22" s="387"/>
    </row>
    <row r="23" spans="1:10" ht="15" thickTop="1" x14ac:dyDescent="0.3">
      <c r="A23" s="74" t="s">
        <v>1</v>
      </c>
      <c r="B23" s="75" t="s">
        <v>2</v>
      </c>
    </row>
    <row r="24" spans="1:10" x14ac:dyDescent="0.3">
      <c r="A24" s="76" t="s">
        <v>12</v>
      </c>
      <c r="B24" s="68">
        <v>15</v>
      </c>
    </row>
    <row r="25" spans="1:10" x14ac:dyDescent="0.3">
      <c r="A25" s="76" t="s">
        <v>13</v>
      </c>
      <c r="B25" s="68">
        <v>10</v>
      </c>
    </row>
    <row r="26" spans="1:10" x14ac:dyDescent="0.3">
      <c r="A26" s="76" t="s">
        <v>14</v>
      </c>
      <c r="B26" s="68">
        <v>20</v>
      </c>
    </row>
    <row r="27" spans="1:10" x14ac:dyDescent="0.3">
      <c r="A27" s="76" t="s">
        <v>15</v>
      </c>
      <c r="B27" s="68">
        <v>25</v>
      </c>
    </row>
    <row r="28" spans="1:10" x14ac:dyDescent="0.3">
      <c r="A28" s="76" t="s">
        <v>16</v>
      </c>
      <c r="B28" s="68">
        <v>15</v>
      </c>
    </row>
    <row r="29" spans="1:10" x14ac:dyDescent="0.3">
      <c r="A29" s="76" t="s">
        <v>17</v>
      </c>
      <c r="B29" s="68">
        <v>10</v>
      </c>
    </row>
    <row r="30" spans="1:10" x14ac:dyDescent="0.3">
      <c r="A30" s="76" t="s">
        <v>18</v>
      </c>
      <c r="B30" s="68">
        <v>30</v>
      </c>
    </row>
    <row r="31" spans="1:10" x14ac:dyDescent="0.3">
      <c r="A31" s="76" t="s">
        <v>19</v>
      </c>
      <c r="B31" s="68">
        <v>20</v>
      </c>
    </row>
    <row r="32" spans="1:10" x14ac:dyDescent="0.3">
      <c r="A32" s="76" t="s">
        <v>20</v>
      </c>
      <c r="B32" s="68">
        <v>15</v>
      </c>
    </row>
    <row r="33" spans="1:13" x14ac:dyDescent="0.3">
      <c r="A33" s="76" t="s">
        <v>21</v>
      </c>
      <c r="B33" s="68">
        <v>10</v>
      </c>
    </row>
    <row r="34" spans="1:13" x14ac:dyDescent="0.3">
      <c r="A34" s="76" t="s">
        <v>22</v>
      </c>
      <c r="B34" s="68">
        <v>10</v>
      </c>
    </row>
    <row r="35" spans="1:13" x14ac:dyDescent="0.3">
      <c r="A35" s="76" t="s">
        <v>23</v>
      </c>
      <c r="B35" s="68">
        <v>25</v>
      </c>
    </row>
    <row r="36" spans="1:13" x14ac:dyDescent="0.3">
      <c r="A36" s="76" t="s">
        <v>24</v>
      </c>
      <c r="B36" s="68">
        <v>15</v>
      </c>
    </row>
    <row r="37" spans="1:13" x14ac:dyDescent="0.3">
      <c r="A37" s="76" t="s">
        <v>25</v>
      </c>
      <c r="B37" s="68">
        <v>20</v>
      </c>
    </row>
    <row r="38" spans="1:13" x14ac:dyDescent="0.3">
      <c r="A38" s="76" t="s">
        <v>26</v>
      </c>
      <c r="B38" s="68">
        <v>20</v>
      </c>
    </row>
    <row r="39" spans="1:13" x14ac:dyDescent="0.3">
      <c r="A39" s="76" t="s">
        <v>27</v>
      </c>
      <c r="B39" s="68">
        <v>15</v>
      </c>
    </row>
    <row r="40" spans="1:13" x14ac:dyDescent="0.3">
      <c r="A40" s="76" t="s">
        <v>28</v>
      </c>
      <c r="B40" s="68">
        <v>10</v>
      </c>
    </row>
    <row r="41" spans="1:13" x14ac:dyDescent="0.3">
      <c r="A41" s="76" t="s">
        <v>29</v>
      </c>
      <c r="B41" s="68">
        <v>10</v>
      </c>
    </row>
    <row r="42" spans="1:13" x14ac:dyDescent="0.3">
      <c r="A42" s="76" t="s">
        <v>30</v>
      </c>
      <c r="B42" s="68">
        <v>20</v>
      </c>
    </row>
    <row r="43" spans="1:13" ht="15" thickBot="1" x14ac:dyDescent="0.35">
      <c r="A43" s="77" t="s">
        <v>31</v>
      </c>
      <c r="B43" s="78">
        <v>25</v>
      </c>
    </row>
    <row r="44" spans="1:13" ht="16.2" thickTop="1" thickBot="1" x14ac:dyDescent="0.35">
      <c r="A44" s="69" t="s">
        <v>7</v>
      </c>
      <c r="B44" s="67">
        <f>AVERAGE(B24:B43)</f>
        <v>17</v>
      </c>
      <c r="D44" s="94">
        <v>1</v>
      </c>
      <c r="E44" s="92" t="s">
        <v>836</v>
      </c>
      <c r="F44" s="84"/>
      <c r="G44" s="84"/>
      <c r="H44" s="84"/>
      <c r="I44" s="84"/>
      <c r="J44" s="85"/>
      <c r="K44" s="85"/>
      <c r="L44" s="85"/>
      <c r="M44" s="75"/>
    </row>
    <row r="45" spans="1:13" ht="16.2" thickTop="1" thickBot="1" x14ac:dyDescent="0.35">
      <c r="A45" s="69" t="s">
        <v>8</v>
      </c>
      <c r="B45" s="67">
        <f>MEDIAN(B24:B43)</f>
        <v>15</v>
      </c>
      <c r="D45" s="95">
        <v>2</v>
      </c>
      <c r="E45" s="388" t="s">
        <v>837</v>
      </c>
      <c r="F45" s="389"/>
      <c r="G45" s="389"/>
      <c r="H45" s="389"/>
      <c r="I45" s="389"/>
      <c r="J45" s="389"/>
      <c r="K45" s="389"/>
      <c r="L45" s="90"/>
      <c r="M45" s="72"/>
    </row>
    <row r="46" spans="1:13" ht="16.2" thickTop="1" thickBot="1" x14ac:dyDescent="0.35">
      <c r="A46" s="73" t="s">
        <v>9</v>
      </c>
      <c r="B46" s="43">
        <f>MODE(B24:B43)</f>
        <v>10</v>
      </c>
      <c r="D46" s="96">
        <v>3</v>
      </c>
      <c r="E46" s="93" t="s">
        <v>838</v>
      </c>
      <c r="F46" s="87"/>
      <c r="G46" s="87"/>
      <c r="H46" s="87"/>
      <c r="I46" s="87"/>
      <c r="J46" s="87"/>
      <c r="K46" s="87"/>
      <c r="L46" s="87"/>
      <c r="M46" s="88"/>
    </row>
    <row r="47" spans="1:13" ht="18" x14ac:dyDescent="0.35">
      <c r="K47" s="1"/>
      <c r="L47" s="1"/>
    </row>
    <row r="49" spans="2:9" ht="15" thickBot="1" x14ac:dyDescent="0.35"/>
    <row r="50" spans="2:9" x14ac:dyDescent="0.3">
      <c r="F50" s="367" t="s">
        <v>839</v>
      </c>
      <c r="G50" s="368"/>
      <c r="H50" s="368"/>
      <c r="I50" s="369"/>
    </row>
    <row r="51" spans="2:9" ht="15" thickBot="1" x14ac:dyDescent="0.35">
      <c r="F51" s="370"/>
      <c r="G51" s="371"/>
      <c r="H51" s="371"/>
      <c r="I51" s="372"/>
    </row>
    <row r="55" spans="2:9" ht="15" thickBot="1" x14ac:dyDescent="0.35">
      <c r="B55" s="68" t="s">
        <v>1</v>
      </c>
      <c r="C55" t="s">
        <v>2</v>
      </c>
    </row>
    <row r="56" spans="2:9" ht="15" thickTop="1" x14ac:dyDescent="0.3">
      <c r="B56" s="74" t="s">
        <v>12</v>
      </c>
      <c r="C56" s="75">
        <v>3</v>
      </c>
    </row>
    <row r="57" spans="2:9" x14ac:dyDescent="0.3">
      <c r="B57" s="76" t="s">
        <v>13</v>
      </c>
      <c r="C57" s="68">
        <v>2</v>
      </c>
    </row>
    <row r="58" spans="2:9" x14ac:dyDescent="0.3">
      <c r="B58" s="76" t="s">
        <v>14</v>
      </c>
      <c r="C58" s="68">
        <v>5</v>
      </c>
    </row>
    <row r="59" spans="2:9" x14ac:dyDescent="0.3">
      <c r="B59" s="76" t="s">
        <v>15</v>
      </c>
      <c r="C59" s="68">
        <v>4</v>
      </c>
    </row>
    <row r="60" spans="2:9" x14ac:dyDescent="0.3">
      <c r="B60" s="76" t="s">
        <v>16</v>
      </c>
      <c r="C60" s="68">
        <v>7</v>
      </c>
    </row>
    <row r="61" spans="2:9" x14ac:dyDescent="0.3">
      <c r="B61" s="76" t="s">
        <v>17</v>
      </c>
      <c r="C61" s="68">
        <v>2</v>
      </c>
    </row>
    <row r="62" spans="2:9" x14ac:dyDescent="0.3">
      <c r="B62" s="76" t="s">
        <v>18</v>
      </c>
      <c r="C62" s="68">
        <v>3</v>
      </c>
    </row>
    <row r="63" spans="2:9" x14ac:dyDescent="0.3">
      <c r="B63" s="76" t="s">
        <v>19</v>
      </c>
      <c r="C63" s="68">
        <v>3</v>
      </c>
    </row>
    <row r="64" spans="2:9" x14ac:dyDescent="0.3">
      <c r="B64" s="76" t="s">
        <v>20</v>
      </c>
      <c r="C64" s="68">
        <v>1</v>
      </c>
    </row>
    <row r="65" spans="2:3" x14ac:dyDescent="0.3">
      <c r="B65" s="76" t="s">
        <v>21</v>
      </c>
      <c r="C65" s="68">
        <v>6</v>
      </c>
    </row>
    <row r="66" spans="2:3" x14ac:dyDescent="0.3">
      <c r="B66" s="76" t="s">
        <v>22</v>
      </c>
      <c r="C66" s="68">
        <v>4</v>
      </c>
    </row>
    <row r="67" spans="2:3" x14ac:dyDescent="0.3">
      <c r="B67" s="76" t="s">
        <v>23</v>
      </c>
      <c r="C67" s="68">
        <v>2</v>
      </c>
    </row>
    <row r="68" spans="2:3" x14ac:dyDescent="0.3">
      <c r="B68" s="76" t="s">
        <v>24</v>
      </c>
      <c r="C68" s="68">
        <v>3</v>
      </c>
    </row>
    <row r="69" spans="2:3" x14ac:dyDescent="0.3">
      <c r="B69" s="76" t="s">
        <v>25</v>
      </c>
      <c r="C69" s="68">
        <v>5</v>
      </c>
    </row>
    <row r="70" spans="2:3" x14ac:dyDescent="0.3">
      <c r="B70" s="76" t="s">
        <v>26</v>
      </c>
      <c r="C70" s="68">
        <v>2</v>
      </c>
    </row>
    <row r="71" spans="2:3" x14ac:dyDescent="0.3">
      <c r="B71" s="76" t="s">
        <v>27</v>
      </c>
      <c r="C71" s="68">
        <v>4</v>
      </c>
    </row>
    <row r="72" spans="2:3" x14ac:dyDescent="0.3">
      <c r="B72" s="76" t="s">
        <v>28</v>
      </c>
      <c r="C72" s="68">
        <v>2</v>
      </c>
    </row>
    <row r="73" spans="2:3" x14ac:dyDescent="0.3">
      <c r="B73" s="76" t="s">
        <v>29</v>
      </c>
      <c r="C73" s="68">
        <v>1</v>
      </c>
    </row>
    <row r="74" spans="2:3" x14ac:dyDescent="0.3">
      <c r="B74" s="76" t="s">
        <v>30</v>
      </c>
      <c r="C74" s="68">
        <v>3</v>
      </c>
    </row>
    <row r="75" spans="2:3" x14ac:dyDescent="0.3">
      <c r="B75" s="76" t="s">
        <v>31</v>
      </c>
      <c r="C75" s="68">
        <v>5</v>
      </c>
    </row>
    <row r="76" spans="2:3" x14ac:dyDescent="0.3">
      <c r="B76" s="76" t="s">
        <v>32</v>
      </c>
      <c r="C76" s="68">
        <v>6</v>
      </c>
    </row>
    <row r="77" spans="2:3" x14ac:dyDescent="0.3">
      <c r="B77" s="76" t="s">
        <v>33</v>
      </c>
      <c r="C77" s="68">
        <v>3</v>
      </c>
    </row>
    <row r="78" spans="2:3" x14ac:dyDescent="0.3">
      <c r="B78" s="76" t="s">
        <v>34</v>
      </c>
      <c r="C78" s="68">
        <v>2</v>
      </c>
    </row>
    <row r="79" spans="2:3" x14ac:dyDescent="0.3">
      <c r="B79" s="76" t="s">
        <v>35</v>
      </c>
      <c r="C79" s="68">
        <v>1</v>
      </c>
    </row>
    <row r="80" spans="2:3" x14ac:dyDescent="0.3">
      <c r="B80" s="76" t="s">
        <v>36</v>
      </c>
      <c r="C80" s="68">
        <v>4</v>
      </c>
    </row>
    <row r="81" spans="2:3" x14ac:dyDescent="0.3">
      <c r="B81" s="76" t="s">
        <v>37</v>
      </c>
      <c r="C81" s="68">
        <v>2</v>
      </c>
    </row>
    <row r="82" spans="2:3" x14ac:dyDescent="0.3">
      <c r="B82" s="76" t="s">
        <v>38</v>
      </c>
      <c r="C82" s="68">
        <v>4</v>
      </c>
    </row>
    <row r="83" spans="2:3" x14ac:dyDescent="0.3">
      <c r="B83" s="76" t="s">
        <v>39</v>
      </c>
      <c r="C83" s="68">
        <v>5</v>
      </c>
    </row>
    <row r="84" spans="2:3" x14ac:dyDescent="0.3">
      <c r="B84" s="76" t="s">
        <v>40</v>
      </c>
      <c r="C84" s="68">
        <v>3</v>
      </c>
    </row>
    <row r="85" spans="2:3" x14ac:dyDescent="0.3">
      <c r="B85" s="76" t="s">
        <v>41</v>
      </c>
      <c r="C85" s="68">
        <v>2</v>
      </c>
    </row>
    <row r="86" spans="2:3" x14ac:dyDescent="0.3">
      <c r="B86" s="76" t="s">
        <v>42</v>
      </c>
      <c r="C86" s="68">
        <v>7</v>
      </c>
    </row>
    <row r="87" spans="2:3" x14ac:dyDescent="0.3">
      <c r="B87" s="76" t="s">
        <v>43</v>
      </c>
      <c r="C87" s="68">
        <v>2</v>
      </c>
    </row>
    <row r="88" spans="2:3" x14ac:dyDescent="0.3">
      <c r="B88" s="76" t="s">
        <v>44</v>
      </c>
      <c r="C88" s="68">
        <v>3</v>
      </c>
    </row>
    <row r="89" spans="2:3" x14ac:dyDescent="0.3">
      <c r="B89" s="76" t="s">
        <v>45</v>
      </c>
      <c r="C89" s="68">
        <v>4</v>
      </c>
    </row>
    <row r="90" spans="2:3" x14ac:dyDescent="0.3">
      <c r="B90" s="76" t="s">
        <v>46</v>
      </c>
      <c r="C90" s="68">
        <v>5</v>
      </c>
    </row>
    <row r="91" spans="2:3" x14ac:dyDescent="0.3">
      <c r="B91" s="76" t="s">
        <v>47</v>
      </c>
      <c r="C91" s="68">
        <v>1</v>
      </c>
    </row>
    <row r="92" spans="2:3" x14ac:dyDescent="0.3">
      <c r="B92" s="76" t="s">
        <v>48</v>
      </c>
      <c r="C92" s="68">
        <v>6</v>
      </c>
    </row>
    <row r="93" spans="2:3" x14ac:dyDescent="0.3">
      <c r="B93" s="76" t="s">
        <v>49</v>
      </c>
      <c r="C93" s="68">
        <v>2</v>
      </c>
    </row>
    <row r="94" spans="2:3" x14ac:dyDescent="0.3">
      <c r="B94" s="76" t="s">
        <v>50</v>
      </c>
      <c r="C94" s="68">
        <v>4</v>
      </c>
    </row>
    <row r="95" spans="2:3" x14ac:dyDescent="0.3">
      <c r="B95" s="76" t="s">
        <v>51</v>
      </c>
      <c r="C95" s="68">
        <v>3</v>
      </c>
    </row>
    <row r="96" spans="2:3" x14ac:dyDescent="0.3">
      <c r="B96" s="76" t="s">
        <v>52</v>
      </c>
      <c r="C96" s="68">
        <v>5</v>
      </c>
    </row>
    <row r="97" spans="2:12" x14ac:dyDescent="0.3">
      <c r="B97" s="76" t="s">
        <v>53</v>
      </c>
      <c r="C97" s="68">
        <v>3</v>
      </c>
    </row>
    <row r="98" spans="2:12" x14ac:dyDescent="0.3">
      <c r="B98" s="76" t="s">
        <v>54</v>
      </c>
      <c r="C98" s="68">
        <v>2</v>
      </c>
    </row>
    <row r="99" spans="2:12" x14ac:dyDescent="0.3">
      <c r="B99" s="76" t="s">
        <v>55</v>
      </c>
      <c r="C99" s="68">
        <v>4</v>
      </c>
    </row>
    <row r="100" spans="2:12" ht="18" x14ac:dyDescent="0.35">
      <c r="B100" s="76" t="s">
        <v>57</v>
      </c>
      <c r="C100" s="68">
        <v>2</v>
      </c>
      <c r="I100" s="103"/>
      <c r="J100" s="103"/>
    </row>
    <row r="101" spans="2:12" ht="18" x14ac:dyDescent="0.35">
      <c r="B101" s="76" t="s">
        <v>58</v>
      </c>
      <c r="C101" s="68">
        <v>6</v>
      </c>
      <c r="I101" s="103"/>
      <c r="J101" s="103"/>
    </row>
    <row r="102" spans="2:12" ht="18" x14ac:dyDescent="0.35">
      <c r="B102" s="76" t="s">
        <v>59</v>
      </c>
      <c r="C102" s="68">
        <v>3</v>
      </c>
      <c r="I102" s="103"/>
      <c r="J102" s="103"/>
    </row>
    <row r="103" spans="2:12" x14ac:dyDescent="0.3">
      <c r="B103" s="76" t="s">
        <v>60</v>
      </c>
      <c r="C103" s="68">
        <v>2</v>
      </c>
    </row>
    <row r="104" spans="2:12" x14ac:dyDescent="0.3">
      <c r="B104" s="76" t="s">
        <v>61</v>
      </c>
      <c r="C104" s="68">
        <v>4</v>
      </c>
    </row>
    <row r="105" spans="2:12" ht="15" thickBot="1" x14ac:dyDescent="0.35">
      <c r="B105" s="76" t="s">
        <v>62</v>
      </c>
      <c r="C105" s="68">
        <v>5</v>
      </c>
    </row>
    <row r="106" spans="2:12" ht="15.6" thickTop="1" thickBot="1" x14ac:dyDescent="0.35">
      <c r="B106" s="100" t="s">
        <v>7</v>
      </c>
      <c r="C106" s="97">
        <f>AVERAGE(C56:C105)</f>
        <v>3.44</v>
      </c>
      <c r="E106" s="44"/>
      <c r="F106" s="44"/>
    </row>
    <row r="107" spans="2:12" ht="15.6" thickTop="1" thickBot="1" x14ac:dyDescent="0.35">
      <c r="B107" s="101" t="s">
        <v>8</v>
      </c>
      <c r="C107" s="99">
        <f>MEDIAN(C56:C105)</f>
        <v>3</v>
      </c>
    </row>
    <row r="108" spans="2:12" ht="15.6" thickTop="1" thickBot="1" x14ac:dyDescent="0.35">
      <c r="B108" s="102" t="s">
        <v>9</v>
      </c>
      <c r="C108" s="98">
        <f>MODE(C56:C105)</f>
        <v>2</v>
      </c>
    </row>
    <row r="109" spans="2:12" ht="15.6" thickTop="1" thickBot="1" x14ac:dyDescent="0.35"/>
    <row r="110" spans="2:12" ht="21.6" thickBot="1" x14ac:dyDescent="0.35">
      <c r="C110" s="355" t="s">
        <v>830</v>
      </c>
      <c r="D110" s="356"/>
      <c r="E110" s="357"/>
      <c r="H110" s="104" t="s">
        <v>63</v>
      </c>
      <c r="I110" s="105"/>
      <c r="J110" s="106"/>
      <c r="K110" s="107"/>
      <c r="L110" s="108"/>
    </row>
    <row r="111" spans="2:12" ht="15" thickBot="1" x14ac:dyDescent="0.35">
      <c r="C111" s="358"/>
      <c r="D111" s="359"/>
      <c r="E111" s="360"/>
    </row>
    <row r="113" spans="1:13" ht="15" thickBot="1" x14ac:dyDescent="0.35">
      <c r="B113" s="2" t="s">
        <v>1</v>
      </c>
      <c r="C113" s="2" t="s">
        <v>2</v>
      </c>
      <c r="D113" s="2"/>
      <c r="E113" s="2"/>
      <c r="F113" s="2"/>
    </row>
    <row r="114" spans="1:13" x14ac:dyDescent="0.3">
      <c r="A114" s="3"/>
      <c r="B114" s="109" t="s">
        <v>64</v>
      </c>
      <c r="C114" s="110">
        <v>120</v>
      </c>
      <c r="D114" s="2"/>
      <c r="E114" s="2"/>
      <c r="F114" s="2"/>
    </row>
    <row r="115" spans="1:13" x14ac:dyDescent="0.3">
      <c r="A115" s="3"/>
      <c r="B115" s="48" t="s">
        <v>65</v>
      </c>
      <c r="C115" s="111">
        <v>110</v>
      </c>
      <c r="D115" s="2"/>
      <c r="E115" s="2"/>
      <c r="F115" s="2"/>
    </row>
    <row r="116" spans="1:13" x14ac:dyDescent="0.3">
      <c r="A116" s="3"/>
      <c r="B116" s="48" t="s">
        <v>66</v>
      </c>
      <c r="C116" s="2">
        <v>130</v>
      </c>
      <c r="D116" s="2"/>
      <c r="E116" s="2"/>
      <c r="F116" s="2"/>
    </row>
    <row r="117" spans="1:13" x14ac:dyDescent="0.3">
      <c r="B117" s="48" t="s">
        <v>67</v>
      </c>
      <c r="C117" s="111">
        <v>115</v>
      </c>
      <c r="D117" s="2"/>
      <c r="E117" s="2"/>
      <c r="F117" s="2"/>
    </row>
    <row r="118" spans="1:13" x14ac:dyDescent="0.3">
      <c r="A118" s="3"/>
      <c r="B118" s="48" t="s">
        <v>68</v>
      </c>
      <c r="C118" s="111">
        <v>125</v>
      </c>
      <c r="E118" s="2"/>
      <c r="F118" s="2"/>
    </row>
    <row r="119" spans="1:13" x14ac:dyDescent="0.3">
      <c r="A119" s="3"/>
      <c r="B119" s="48" t="s">
        <v>69</v>
      </c>
      <c r="C119" s="111">
        <v>105</v>
      </c>
      <c r="D119" s="2"/>
      <c r="E119" s="2"/>
      <c r="F119" s="2"/>
    </row>
    <row r="120" spans="1:13" x14ac:dyDescent="0.3">
      <c r="A120" s="3"/>
      <c r="B120" s="48" t="s">
        <v>70</v>
      </c>
      <c r="C120" s="111">
        <v>135</v>
      </c>
      <c r="D120" s="2"/>
      <c r="E120" s="2"/>
      <c r="F120" s="2"/>
    </row>
    <row r="121" spans="1:13" x14ac:dyDescent="0.3">
      <c r="A121" s="3"/>
      <c r="B121" s="48" t="s">
        <v>71</v>
      </c>
      <c r="C121" s="111">
        <v>115</v>
      </c>
      <c r="D121" s="2"/>
      <c r="E121" s="2"/>
      <c r="F121" s="2"/>
    </row>
    <row r="122" spans="1:13" ht="15.45" customHeight="1" x14ac:dyDescent="0.3">
      <c r="A122" s="3"/>
      <c r="B122" s="48" t="s">
        <v>72</v>
      </c>
      <c r="C122" s="111">
        <v>125</v>
      </c>
      <c r="D122" s="2"/>
      <c r="E122" s="2"/>
      <c r="F122" s="2"/>
    </row>
    <row r="123" spans="1:13" ht="15" thickBot="1" x14ac:dyDescent="0.35">
      <c r="B123" s="49" t="s">
        <v>73</v>
      </c>
      <c r="C123" s="112">
        <v>140</v>
      </c>
    </row>
    <row r="124" spans="1:13" ht="15" thickBot="1" x14ac:dyDescent="0.35">
      <c r="E124" s="140">
        <v>1</v>
      </c>
      <c r="F124" s="345" t="s">
        <v>841</v>
      </c>
      <c r="G124" s="346"/>
      <c r="H124" s="346"/>
      <c r="I124" s="346"/>
      <c r="J124" s="346"/>
      <c r="K124" s="346"/>
      <c r="L124" s="141"/>
      <c r="M124" s="142"/>
    </row>
    <row r="125" spans="1:13" ht="15" thickBot="1" x14ac:dyDescent="0.35">
      <c r="D125" s="4"/>
      <c r="E125" s="143">
        <v>2</v>
      </c>
      <c r="F125" s="352" t="s">
        <v>842</v>
      </c>
      <c r="G125" s="352"/>
      <c r="H125" s="352"/>
      <c r="I125" s="352"/>
      <c r="J125" s="352"/>
      <c r="K125" s="352"/>
      <c r="L125" s="352"/>
      <c r="M125" s="144"/>
    </row>
    <row r="126" spans="1:13" ht="15.6" thickTop="1" thickBot="1" x14ac:dyDescent="0.35">
      <c r="B126" s="113" t="s">
        <v>74</v>
      </c>
      <c r="C126" s="97">
        <f>MIN(C114:C123)</f>
        <v>105</v>
      </c>
      <c r="E126" s="145">
        <v>3</v>
      </c>
      <c r="F126" s="354" t="s">
        <v>843</v>
      </c>
      <c r="G126" s="348"/>
      <c r="H126" s="348"/>
      <c r="I126" s="348"/>
      <c r="J126" s="348"/>
      <c r="K126" s="348"/>
      <c r="L126" s="348"/>
      <c r="M126" s="349"/>
    </row>
    <row r="127" spans="1:13" ht="15.6" thickTop="1" thickBot="1" x14ac:dyDescent="0.35">
      <c r="B127" s="113" t="s">
        <v>75</v>
      </c>
      <c r="C127" s="97">
        <f>MAX(C114:C123)</f>
        <v>140</v>
      </c>
    </row>
    <row r="128" spans="1:13" ht="15.6" thickTop="1" thickBot="1" x14ac:dyDescent="0.35">
      <c r="B128" s="114" t="s">
        <v>76</v>
      </c>
      <c r="C128" s="115">
        <f>AVERAGE(C114:C123)</f>
        <v>122</v>
      </c>
    </row>
    <row r="129" spans="1:8" ht="16.2" thickTop="1" x14ac:dyDescent="0.3">
      <c r="B129" s="116" t="s">
        <v>77</v>
      </c>
      <c r="C129" s="117" t="s">
        <v>840</v>
      </c>
    </row>
    <row r="130" spans="1:8" ht="15.6" x14ac:dyDescent="0.3">
      <c r="B130" s="118" t="s">
        <v>78</v>
      </c>
      <c r="C130" s="119">
        <f>_xlfn.VAR.S(C114:C123)</f>
        <v>123.33333333333333</v>
      </c>
    </row>
    <row r="131" spans="1:8" ht="15.6" x14ac:dyDescent="0.3">
      <c r="B131" s="120" t="s">
        <v>79</v>
      </c>
      <c r="C131" s="121">
        <f>_xlfn.STDEV.S(C114:C123)</f>
        <v>11.105554165971787</v>
      </c>
    </row>
    <row r="132" spans="1:8" ht="15" thickBot="1" x14ac:dyDescent="0.35"/>
    <row r="133" spans="1:8" ht="14.55" customHeight="1" x14ac:dyDescent="0.3">
      <c r="E133" s="361" t="s">
        <v>831</v>
      </c>
      <c r="F133" s="362"/>
      <c r="G133" s="362"/>
      <c r="H133" s="363"/>
    </row>
    <row r="134" spans="1:8" ht="14.55" customHeight="1" thickBot="1" x14ac:dyDescent="0.35">
      <c r="E134" s="364"/>
      <c r="F134" s="365"/>
      <c r="G134" s="365"/>
      <c r="H134" s="366"/>
    </row>
    <row r="135" spans="1:8" x14ac:dyDescent="0.3">
      <c r="A135" t="s">
        <v>1</v>
      </c>
      <c r="B135" s="5" t="s">
        <v>2</v>
      </c>
    </row>
    <row r="136" spans="1:8" x14ac:dyDescent="0.3">
      <c r="A136" s="6" t="s">
        <v>64</v>
      </c>
      <c r="B136" s="7">
        <v>500</v>
      </c>
    </row>
    <row r="137" spans="1:8" x14ac:dyDescent="0.3">
      <c r="A137" t="s">
        <v>65</v>
      </c>
      <c r="B137" s="5">
        <v>700</v>
      </c>
    </row>
    <row r="138" spans="1:8" x14ac:dyDescent="0.3">
      <c r="A138" t="s">
        <v>66</v>
      </c>
      <c r="B138" s="5">
        <v>400</v>
      </c>
    </row>
    <row r="139" spans="1:8" x14ac:dyDescent="0.3">
      <c r="A139" t="s">
        <v>67</v>
      </c>
      <c r="B139" s="5">
        <v>600</v>
      </c>
    </row>
    <row r="140" spans="1:8" x14ac:dyDescent="0.3">
      <c r="A140" t="s">
        <v>68</v>
      </c>
      <c r="B140" s="5">
        <v>550</v>
      </c>
    </row>
    <row r="141" spans="1:8" x14ac:dyDescent="0.3">
      <c r="A141" t="s">
        <v>69</v>
      </c>
      <c r="B141" s="5">
        <v>750</v>
      </c>
    </row>
    <row r="142" spans="1:8" x14ac:dyDescent="0.3">
      <c r="A142" t="s">
        <v>70</v>
      </c>
      <c r="B142" s="5">
        <v>650</v>
      </c>
    </row>
    <row r="143" spans="1:8" x14ac:dyDescent="0.3">
      <c r="A143" t="s">
        <v>71</v>
      </c>
      <c r="B143" s="5">
        <v>500</v>
      </c>
    </row>
    <row r="144" spans="1:8" x14ac:dyDescent="0.3">
      <c r="A144" t="s">
        <v>72</v>
      </c>
      <c r="B144" s="5">
        <v>600</v>
      </c>
    </row>
    <row r="145" spans="1:4" x14ac:dyDescent="0.3">
      <c r="A145" t="s">
        <v>73</v>
      </c>
      <c r="B145" s="5">
        <v>550</v>
      </c>
    </row>
    <row r="146" spans="1:4" x14ac:dyDescent="0.3">
      <c r="A146" t="s">
        <v>80</v>
      </c>
      <c r="B146" s="5">
        <v>800</v>
      </c>
    </row>
    <row r="147" spans="1:4" x14ac:dyDescent="0.3">
      <c r="A147" t="s">
        <v>81</v>
      </c>
      <c r="B147" s="5">
        <v>450</v>
      </c>
    </row>
    <row r="148" spans="1:4" x14ac:dyDescent="0.3">
      <c r="A148" t="s">
        <v>82</v>
      </c>
      <c r="B148" s="5">
        <v>700</v>
      </c>
    </row>
    <row r="149" spans="1:4" x14ac:dyDescent="0.3">
      <c r="A149" t="s">
        <v>83</v>
      </c>
      <c r="B149" s="5">
        <v>550</v>
      </c>
    </row>
    <row r="150" spans="1:4" x14ac:dyDescent="0.3">
      <c r="A150" t="s">
        <v>85</v>
      </c>
      <c r="B150" s="5">
        <v>600</v>
      </c>
    </row>
    <row r="151" spans="1:4" x14ac:dyDescent="0.3">
      <c r="A151" t="s">
        <v>87</v>
      </c>
      <c r="B151" s="5">
        <v>400</v>
      </c>
    </row>
    <row r="152" spans="1:4" x14ac:dyDescent="0.3">
      <c r="A152" t="s">
        <v>89</v>
      </c>
      <c r="B152" s="5">
        <v>650</v>
      </c>
    </row>
    <row r="153" spans="1:4" x14ac:dyDescent="0.3">
      <c r="A153" t="s">
        <v>90</v>
      </c>
      <c r="B153" s="5">
        <v>500</v>
      </c>
    </row>
    <row r="154" spans="1:4" ht="15" thickBot="1" x14ac:dyDescent="0.35">
      <c r="A154" t="s">
        <v>92</v>
      </c>
      <c r="B154" s="5">
        <v>750</v>
      </c>
    </row>
    <row r="155" spans="1:4" ht="16.2" thickTop="1" x14ac:dyDescent="0.3">
      <c r="A155" t="s">
        <v>94</v>
      </c>
      <c r="B155" s="5">
        <v>550</v>
      </c>
      <c r="C155" s="136" t="s">
        <v>84</v>
      </c>
      <c r="D155" s="122">
        <v>17800</v>
      </c>
    </row>
    <row r="156" spans="1:4" ht="15.6" x14ac:dyDescent="0.3">
      <c r="A156" t="s">
        <v>96</v>
      </c>
      <c r="B156" s="5">
        <v>700</v>
      </c>
      <c r="C156" s="137" t="s">
        <v>86</v>
      </c>
      <c r="D156" s="123">
        <f>MAX(B136:B165)</f>
        <v>800</v>
      </c>
    </row>
    <row r="157" spans="1:4" ht="16.2" thickBot="1" x14ac:dyDescent="0.35">
      <c r="A157" t="s">
        <v>97</v>
      </c>
      <c r="B157" s="5">
        <v>600</v>
      </c>
      <c r="C157" s="138" t="s">
        <v>88</v>
      </c>
      <c r="D157" s="124">
        <f>MIN(B136:B165)</f>
        <v>400</v>
      </c>
    </row>
    <row r="158" spans="1:4" ht="16.8" thickTop="1" thickBot="1" x14ac:dyDescent="0.35">
      <c r="A158" t="s">
        <v>98</v>
      </c>
      <c r="B158" s="5">
        <v>500</v>
      </c>
      <c r="C158" s="139" t="s">
        <v>10</v>
      </c>
      <c r="D158" s="129">
        <f>AVERAGE(B136:B165)</f>
        <v>593.33333333333337</v>
      </c>
    </row>
    <row r="159" spans="1:4" ht="15" thickTop="1" x14ac:dyDescent="0.3">
      <c r="A159" t="s">
        <v>99</v>
      </c>
      <c r="B159" s="5">
        <v>800</v>
      </c>
    </row>
    <row r="160" spans="1:4" ht="15" thickBot="1" x14ac:dyDescent="0.35">
      <c r="A160" t="s">
        <v>100</v>
      </c>
      <c r="B160" s="5">
        <v>550</v>
      </c>
    </row>
    <row r="161" spans="1:11" ht="15" thickBot="1" x14ac:dyDescent="0.35">
      <c r="A161" t="s">
        <v>101</v>
      </c>
      <c r="B161" s="5">
        <v>650</v>
      </c>
      <c r="F161" s="140">
        <v>1</v>
      </c>
      <c r="G161" s="345" t="s">
        <v>844</v>
      </c>
      <c r="H161" s="346"/>
      <c r="I161" s="346"/>
      <c r="J161" s="346"/>
      <c r="K161" s="347"/>
    </row>
    <row r="162" spans="1:11" ht="19.2" thickTop="1" thickBot="1" x14ac:dyDescent="0.4">
      <c r="A162" t="s">
        <v>102</v>
      </c>
      <c r="B162" s="5">
        <v>400</v>
      </c>
      <c r="C162" s="133" t="s">
        <v>77</v>
      </c>
      <c r="D162" s="130">
        <f>D156-D157</f>
        <v>400</v>
      </c>
      <c r="F162" s="143">
        <v>2</v>
      </c>
      <c r="G162" s="352" t="s">
        <v>845</v>
      </c>
      <c r="H162" s="352"/>
      <c r="I162" s="352"/>
      <c r="J162" s="352"/>
      <c r="K162" s="353"/>
    </row>
    <row r="163" spans="1:11" ht="19.2" thickTop="1" thickBot="1" x14ac:dyDescent="0.4">
      <c r="A163" t="s">
        <v>103</v>
      </c>
      <c r="B163" s="5">
        <v>600</v>
      </c>
      <c r="C163" s="134" t="s">
        <v>93</v>
      </c>
      <c r="D163" s="118">
        <f>_xlfn.STDEV.S(B136:B165)</f>
        <v>115.76829812420449</v>
      </c>
      <c r="F163" s="145">
        <v>3</v>
      </c>
      <c r="G163" s="354" t="s">
        <v>846</v>
      </c>
      <c r="H163" s="348"/>
      <c r="I163" s="348"/>
      <c r="J163" s="348"/>
      <c r="K163" s="349"/>
    </row>
    <row r="164" spans="1:11" ht="19.2" thickTop="1" thickBot="1" x14ac:dyDescent="0.4">
      <c r="A164" t="s">
        <v>104</v>
      </c>
      <c r="B164" s="5">
        <v>750</v>
      </c>
      <c r="C164" s="135" t="s">
        <v>95</v>
      </c>
      <c r="D164" s="131">
        <f>_xlfn.VAR.S(B136:B165)</f>
        <v>13402.298850574691</v>
      </c>
    </row>
    <row r="165" spans="1:11" ht="15" thickTop="1" x14ac:dyDescent="0.3">
      <c r="A165" t="s">
        <v>105</v>
      </c>
      <c r="B165" s="5">
        <v>500</v>
      </c>
    </row>
    <row r="167" spans="1:11" ht="15" thickBot="1" x14ac:dyDescent="0.35"/>
    <row r="168" spans="1:11" ht="34.200000000000003" thickBot="1" x14ac:dyDescent="0.7">
      <c r="D168" s="410" t="s">
        <v>839</v>
      </c>
      <c r="E168" s="411"/>
      <c r="F168" s="412"/>
    </row>
    <row r="171" spans="1:11" ht="15" thickBot="1" x14ac:dyDescent="0.35">
      <c r="B171" t="s">
        <v>1</v>
      </c>
      <c r="C171" s="8" t="s">
        <v>2</v>
      </c>
    </row>
    <row r="172" spans="1:11" x14ac:dyDescent="0.3">
      <c r="B172" s="9" t="s">
        <v>64</v>
      </c>
      <c r="C172" s="10">
        <v>3</v>
      </c>
    </row>
    <row r="173" spans="1:11" x14ac:dyDescent="0.3">
      <c r="B173" t="s">
        <v>65</v>
      </c>
      <c r="C173" s="8">
        <v>5</v>
      </c>
    </row>
    <row r="174" spans="1:11" x14ac:dyDescent="0.3">
      <c r="B174" t="s">
        <v>66</v>
      </c>
      <c r="C174" s="8">
        <v>2</v>
      </c>
    </row>
    <row r="175" spans="1:11" x14ac:dyDescent="0.3">
      <c r="B175" t="s">
        <v>67</v>
      </c>
      <c r="C175" s="8">
        <v>4</v>
      </c>
    </row>
    <row r="176" spans="1:11" x14ac:dyDescent="0.3">
      <c r="B176" t="s">
        <v>68</v>
      </c>
      <c r="C176" s="8">
        <v>6</v>
      </c>
    </row>
    <row r="177" spans="2:6" x14ac:dyDescent="0.3">
      <c r="B177" t="s">
        <v>69</v>
      </c>
      <c r="C177" s="8">
        <v>2</v>
      </c>
    </row>
    <row r="178" spans="2:6" x14ac:dyDescent="0.3">
      <c r="B178" t="s">
        <v>70</v>
      </c>
      <c r="C178" s="8">
        <v>3</v>
      </c>
    </row>
    <row r="179" spans="2:6" x14ac:dyDescent="0.3">
      <c r="B179" t="s">
        <v>71</v>
      </c>
      <c r="C179" s="8">
        <v>4</v>
      </c>
    </row>
    <row r="180" spans="2:6" x14ac:dyDescent="0.3">
      <c r="B180" t="s">
        <v>72</v>
      </c>
      <c r="C180" s="8">
        <v>2</v>
      </c>
    </row>
    <row r="181" spans="2:6" x14ac:dyDescent="0.3">
      <c r="B181" t="s">
        <v>73</v>
      </c>
      <c r="C181" s="8">
        <v>5</v>
      </c>
    </row>
    <row r="182" spans="2:6" x14ac:dyDescent="0.3">
      <c r="B182" t="s">
        <v>80</v>
      </c>
      <c r="C182" s="8">
        <v>7</v>
      </c>
    </row>
    <row r="183" spans="2:6" x14ac:dyDescent="0.3">
      <c r="B183" t="s">
        <v>81</v>
      </c>
      <c r="C183" s="8">
        <v>2</v>
      </c>
    </row>
    <row r="184" spans="2:6" x14ac:dyDescent="0.3">
      <c r="B184" t="s">
        <v>82</v>
      </c>
      <c r="C184" s="8">
        <v>3</v>
      </c>
    </row>
    <row r="185" spans="2:6" ht="15" thickBot="1" x14ac:dyDescent="0.35">
      <c r="B185" t="s">
        <v>83</v>
      </c>
      <c r="C185" s="8">
        <v>4</v>
      </c>
    </row>
    <row r="186" spans="2:6" ht="16.2" thickTop="1" x14ac:dyDescent="0.3">
      <c r="B186" t="s">
        <v>85</v>
      </c>
      <c r="C186" s="8">
        <v>2</v>
      </c>
      <c r="E186" s="152" t="s">
        <v>84</v>
      </c>
      <c r="F186" s="125">
        <f>SUM(C172:C221)</f>
        <v>176</v>
      </c>
    </row>
    <row r="187" spans="2:6" ht="15.6" x14ac:dyDescent="0.3">
      <c r="B187" t="s">
        <v>87</v>
      </c>
      <c r="C187" s="8">
        <v>4</v>
      </c>
      <c r="E187" s="153" t="s">
        <v>86</v>
      </c>
      <c r="F187" s="126">
        <f>MAX(C172:C221)</f>
        <v>7</v>
      </c>
    </row>
    <row r="188" spans="2:6" ht="15.6" x14ac:dyDescent="0.3">
      <c r="B188" t="s">
        <v>89</v>
      </c>
      <c r="C188" s="8">
        <v>2</v>
      </c>
      <c r="E188" s="153" t="s">
        <v>88</v>
      </c>
      <c r="F188" s="126">
        <f>MIN(C172:C221)</f>
        <v>1</v>
      </c>
    </row>
    <row r="189" spans="2:6" ht="16.2" thickBot="1" x14ac:dyDescent="0.35">
      <c r="B189" t="s">
        <v>90</v>
      </c>
      <c r="C189" s="8">
        <v>3</v>
      </c>
      <c r="E189" s="154" t="s">
        <v>10</v>
      </c>
      <c r="F189" s="127">
        <f>AVERAGE(C172:C221)</f>
        <v>3.52</v>
      </c>
    </row>
    <row r="190" spans="2:6" ht="18.600000000000001" thickTop="1" x14ac:dyDescent="0.35">
      <c r="B190" t="s">
        <v>92</v>
      </c>
      <c r="C190" s="8">
        <v>5</v>
      </c>
      <c r="E190" s="149" t="s">
        <v>91</v>
      </c>
      <c r="F190" s="146">
        <f>F187-F188</f>
        <v>6</v>
      </c>
    </row>
    <row r="191" spans="2:6" ht="18" x14ac:dyDescent="0.35">
      <c r="B191" t="s">
        <v>94</v>
      </c>
      <c r="C191" s="8">
        <v>6</v>
      </c>
      <c r="E191" s="150" t="s">
        <v>126</v>
      </c>
      <c r="F191" s="147">
        <f>_xlfn.STDEV.S(C172:C221)</f>
        <v>1.5285046714394579</v>
      </c>
    </row>
    <row r="192" spans="2:6" ht="18.600000000000001" thickBot="1" x14ac:dyDescent="0.4">
      <c r="B192" t="s">
        <v>96</v>
      </c>
      <c r="C192" s="8">
        <v>3</v>
      </c>
      <c r="E192" s="151" t="s">
        <v>95</v>
      </c>
      <c r="F192" s="148">
        <f>_xlfn.VAR.S(C172:C221)</f>
        <v>2.3363265306122454</v>
      </c>
    </row>
    <row r="193" spans="2:11" ht="15" thickTop="1" x14ac:dyDescent="0.3">
      <c r="B193" t="s">
        <v>97</v>
      </c>
      <c r="C193" s="8">
        <v>2</v>
      </c>
    </row>
    <row r="194" spans="2:11" x14ac:dyDescent="0.3">
      <c r="B194" t="s">
        <v>98</v>
      </c>
      <c r="C194" s="8">
        <v>1</v>
      </c>
    </row>
    <row r="195" spans="2:11" x14ac:dyDescent="0.3">
      <c r="B195" t="s">
        <v>99</v>
      </c>
      <c r="C195" s="8">
        <v>4</v>
      </c>
    </row>
    <row r="196" spans="2:11" x14ac:dyDescent="0.3">
      <c r="B196" t="s">
        <v>100</v>
      </c>
      <c r="C196" s="8">
        <v>2</v>
      </c>
    </row>
    <row r="197" spans="2:11" x14ac:dyDescent="0.3">
      <c r="B197" t="s">
        <v>101</v>
      </c>
      <c r="C197" s="8">
        <v>4</v>
      </c>
    </row>
    <row r="198" spans="2:11" x14ac:dyDescent="0.3">
      <c r="B198" t="s">
        <v>102</v>
      </c>
      <c r="C198" s="8">
        <v>5</v>
      </c>
    </row>
    <row r="199" spans="2:11" x14ac:dyDescent="0.3">
      <c r="B199" t="s">
        <v>103</v>
      </c>
      <c r="C199" s="8">
        <v>3</v>
      </c>
    </row>
    <row r="200" spans="2:11" ht="15" thickBot="1" x14ac:dyDescent="0.35">
      <c r="B200" t="s">
        <v>104</v>
      </c>
      <c r="C200" s="8">
        <v>2</v>
      </c>
    </row>
    <row r="201" spans="2:11" ht="15" thickBot="1" x14ac:dyDescent="0.35">
      <c r="B201" t="s">
        <v>105</v>
      </c>
      <c r="C201" s="8">
        <v>7</v>
      </c>
      <c r="E201" s="140">
        <v>1</v>
      </c>
      <c r="F201" s="345" t="s">
        <v>847</v>
      </c>
      <c r="G201" s="346"/>
      <c r="H201" s="346"/>
      <c r="I201" s="346"/>
      <c r="J201" s="346"/>
      <c r="K201" s="79"/>
    </row>
    <row r="202" spans="2:11" ht="15" thickBot="1" x14ac:dyDescent="0.35">
      <c r="B202" t="s">
        <v>106</v>
      </c>
      <c r="C202" s="8">
        <v>2</v>
      </c>
      <c r="E202" s="143">
        <v>2</v>
      </c>
      <c r="F202" s="352" t="s">
        <v>848</v>
      </c>
      <c r="G202" s="352"/>
      <c r="H202" s="352"/>
      <c r="I202" s="352"/>
      <c r="J202" s="352"/>
      <c r="K202" s="80"/>
    </row>
    <row r="203" spans="2:11" ht="15" thickBot="1" x14ac:dyDescent="0.35">
      <c r="B203" t="s">
        <v>107</v>
      </c>
      <c r="C203" s="8">
        <v>3</v>
      </c>
      <c r="E203" s="145">
        <v>3</v>
      </c>
      <c r="F203" s="354" t="s">
        <v>849</v>
      </c>
      <c r="G203" s="348"/>
      <c r="H203" s="348"/>
      <c r="I203" s="348"/>
      <c r="J203" s="348"/>
      <c r="K203" s="349"/>
    </row>
    <row r="204" spans="2:11" x14ac:dyDescent="0.3">
      <c r="B204" t="s">
        <v>108</v>
      </c>
      <c r="C204" s="8">
        <v>4</v>
      </c>
    </row>
    <row r="205" spans="2:11" x14ac:dyDescent="0.3">
      <c r="B205" t="s">
        <v>109</v>
      </c>
      <c r="C205" s="8">
        <v>5</v>
      </c>
    </row>
    <row r="206" spans="2:11" x14ac:dyDescent="0.3">
      <c r="B206" t="s">
        <v>110</v>
      </c>
      <c r="C206" s="8">
        <v>1</v>
      </c>
    </row>
    <row r="207" spans="2:11" x14ac:dyDescent="0.3">
      <c r="B207" t="s">
        <v>111</v>
      </c>
      <c r="C207" s="8">
        <v>6</v>
      </c>
    </row>
    <row r="208" spans="2:11" x14ac:dyDescent="0.3">
      <c r="B208" t="s">
        <v>112</v>
      </c>
      <c r="C208" s="8">
        <v>2</v>
      </c>
    </row>
    <row r="209" spans="2:3" x14ac:dyDescent="0.3">
      <c r="B209" t="s">
        <v>113</v>
      </c>
      <c r="C209" s="8">
        <v>4</v>
      </c>
    </row>
    <row r="210" spans="2:3" x14ac:dyDescent="0.3">
      <c r="B210" t="s">
        <v>114</v>
      </c>
      <c r="C210" s="8">
        <v>3</v>
      </c>
    </row>
    <row r="211" spans="2:3" x14ac:dyDescent="0.3">
      <c r="B211" t="s">
        <v>115</v>
      </c>
      <c r="C211" s="8">
        <v>5</v>
      </c>
    </row>
    <row r="212" spans="2:3" x14ac:dyDescent="0.3">
      <c r="B212" t="s">
        <v>116</v>
      </c>
      <c r="C212" s="8">
        <v>3</v>
      </c>
    </row>
    <row r="213" spans="2:3" x14ac:dyDescent="0.3">
      <c r="B213" t="s">
        <v>117</v>
      </c>
      <c r="C213" s="8">
        <v>2</v>
      </c>
    </row>
    <row r="214" spans="2:3" x14ac:dyDescent="0.3">
      <c r="B214" t="s">
        <v>118</v>
      </c>
      <c r="C214" s="8">
        <v>4</v>
      </c>
    </row>
    <row r="215" spans="2:3" x14ac:dyDescent="0.3">
      <c r="B215" t="s">
        <v>119</v>
      </c>
      <c r="C215" s="8">
        <v>2</v>
      </c>
    </row>
    <row r="216" spans="2:3" x14ac:dyDescent="0.3">
      <c r="B216" t="s">
        <v>120</v>
      </c>
      <c r="C216" s="8">
        <v>6</v>
      </c>
    </row>
    <row r="217" spans="2:3" x14ac:dyDescent="0.3">
      <c r="B217" t="s">
        <v>121</v>
      </c>
      <c r="C217" s="8">
        <v>3</v>
      </c>
    </row>
    <row r="218" spans="2:3" x14ac:dyDescent="0.3">
      <c r="B218" t="s">
        <v>122</v>
      </c>
      <c r="C218" s="8">
        <v>2</v>
      </c>
    </row>
    <row r="219" spans="2:3" x14ac:dyDescent="0.3">
      <c r="B219" t="s">
        <v>123</v>
      </c>
      <c r="C219" s="8">
        <v>4</v>
      </c>
    </row>
    <row r="220" spans="2:3" x14ac:dyDescent="0.3">
      <c r="B220" t="s">
        <v>124</v>
      </c>
      <c r="C220" s="8">
        <v>5</v>
      </c>
    </row>
    <row r="221" spans="2:3" x14ac:dyDescent="0.3">
      <c r="B221" t="s">
        <v>125</v>
      </c>
      <c r="C221" s="8">
        <v>3</v>
      </c>
    </row>
    <row r="229" spans="1:15" ht="15" thickBot="1" x14ac:dyDescent="0.35"/>
    <row r="230" spans="1:15" ht="15" thickBot="1" x14ac:dyDescent="0.35">
      <c r="F230" s="361" t="s">
        <v>850</v>
      </c>
      <c r="G230" s="390"/>
      <c r="H230" s="391"/>
    </row>
    <row r="231" spans="1:15" ht="15" thickBot="1" x14ac:dyDescent="0.35">
      <c r="F231" s="392"/>
      <c r="G231" s="393"/>
      <c r="H231" s="394"/>
      <c r="I231" s="398" t="s">
        <v>128</v>
      </c>
      <c r="J231" s="399"/>
      <c r="K231" s="399"/>
      <c r="L231" s="399"/>
      <c r="M231" s="399"/>
      <c r="N231" s="399"/>
      <c r="O231" s="400"/>
    </row>
    <row r="232" spans="1:15" ht="15" thickBot="1" x14ac:dyDescent="0.35">
      <c r="F232" s="395"/>
      <c r="G232" s="396"/>
      <c r="H232" s="397"/>
    </row>
    <row r="234" spans="1:15" x14ac:dyDescent="0.3">
      <c r="A234" t="s">
        <v>127</v>
      </c>
    </row>
    <row r="237" spans="1:15" ht="15" thickBot="1" x14ac:dyDescent="0.35">
      <c r="B237" t="s">
        <v>1</v>
      </c>
      <c r="C237" s="11" t="s">
        <v>2</v>
      </c>
    </row>
    <row r="238" spans="1:15" x14ac:dyDescent="0.3">
      <c r="B238" s="9" t="s">
        <v>129</v>
      </c>
      <c r="C238" s="12">
        <v>120</v>
      </c>
    </row>
    <row r="239" spans="1:15" x14ac:dyDescent="0.3">
      <c r="B239" t="s">
        <v>130</v>
      </c>
      <c r="C239" s="11">
        <v>150</v>
      </c>
    </row>
    <row r="240" spans="1:15" ht="15" thickBot="1" x14ac:dyDescent="0.35">
      <c r="B240" t="s">
        <v>131</v>
      </c>
      <c r="C240" s="11">
        <v>110</v>
      </c>
    </row>
    <row r="241" spans="2:8" x14ac:dyDescent="0.3">
      <c r="B241" t="s">
        <v>132</v>
      </c>
      <c r="C241" s="11">
        <v>135</v>
      </c>
      <c r="E241" s="34" t="s">
        <v>84</v>
      </c>
      <c r="F241" s="45">
        <f>SUM(Table14[Column2])</f>
        <v>1590</v>
      </c>
    </row>
    <row r="242" spans="2:8" x14ac:dyDescent="0.3">
      <c r="B242" t="s">
        <v>133</v>
      </c>
      <c r="C242" s="11">
        <v>125</v>
      </c>
      <c r="E242" s="17" t="s">
        <v>86</v>
      </c>
      <c r="F242" s="18">
        <f>MAX(Table14[Column2])</f>
        <v>155</v>
      </c>
    </row>
    <row r="243" spans="2:8" ht="15" thickBot="1" x14ac:dyDescent="0.35">
      <c r="B243" t="s">
        <v>134</v>
      </c>
      <c r="C243" s="11">
        <v>140</v>
      </c>
      <c r="E243" s="17" t="s">
        <v>88</v>
      </c>
      <c r="F243" s="18">
        <f>MIN(Table14[Column2])</f>
        <v>110</v>
      </c>
    </row>
    <row r="244" spans="2:8" ht="21" x14ac:dyDescent="0.4">
      <c r="B244" t="s">
        <v>135</v>
      </c>
      <c r="C244" s="11">
        <v>130</v>
      </c>
      <c r="E244" s="158" t="s">
        <v>10</v>
      </c>
      <c r="F244" s="159">
        <f>AVERAGE(Table14[Column2])</f>
        <v>132.5</v>
      </c>
    </row>
    <row r="245" spans="2:8" ht="21.6" thickBot="1" x14ac:dyDescent="0.45">
      <c r="B245" t="s">
        <v>136</v>
      </c>
      <c r="C245" s="11">
        <v>155</v>
      </c>
      <c r="E245" s="156" t="s">
        <v>91</v>
      </c>
      <c r="F245" s="157">
        <f>F242-F243</f>
        <v>45</v>
      </c>
    </row>
    <row r="246" spans="2:8" x14ac:dyDescent="0.3">
      <c r="B246" t="s">
        <v>137</v>
      </c>
      <c r="C246" s="11">
        <v>115</v>
      </c>
    </row>
    <row r="247" spans="2:8" x14ac:dyDescent="0.3">
      <c r="B247" t="s">
        <v>138</v>
      </c>
      <c r="C247" s="11">
        <v>145</v>
      </c>
    </row>
    <row r="248" spans="2:8" x14ac:dyDescent="0.3">
      <c r="B248" t="s">
        <v>139</v>
      </c>
      <c r="C248" s="11">
        <v>135</v>
      </c>
    </row>
    <row r="249" spans="2:8" x14ac:dyDescent="0.3">
      <c r="B249" t="s">
        <v>140</v>
      </c>
      <c r="C249" s="11">
        <v>130</v>
      </c>
    </row>
    <row r="251" spans="2:8" ht="15" thickBot="1" x14ac:dyDescent="0.35"/>
    <row r="252" spans="2:8" ht="15" thickBot="1" x14ac:dyDescent="0.35">
      <c r="C252" s="271">
        <v>1</v>
      </c>
      <c r="D252" s="346" t="s">
        <v>880</v>
      </c>
      <c r="E252" s="346"/>
      <c r="F252" s="346"/>
      <c r="G252" s="346"/>
      <c r="H252" s="347"/>
    </row>
    <row r="253" spans="2:8" ht="15" thickBot="1" x14ac:dyDescent="0.35">
      <c r="C253" s="143">
        <v>2</v>
      </c>
      <c r="D253" s="348" t="s">
        <v>881</v>
      </c>
      <c r="E253" s="348"/>
      <c r="F253" s="348"/>
      <c r="G253" s="348"/>
      <c r="H253" s="349"/>
    </row>
    <row r="256" spans="2:8" ht="15" thickBot="1" x14ac:dyDescent="0.35"/>
    <row r="257" spans="1:7" x14ac:dyDescent="0.3">
      <c r="E257" s="401" t="s">
        <v>851</v>
      </c>
      <c r="F257" s="402"/>
      <c r="G257" s="403"/>
    </row>
    <row r="258" spans="1:7" ht="15" thickBot="1" x14ac:dyDescent="0.35">
      <c r="E258" s="404"/>
      <c r="F258" s="405"/>
      <c r="G258" s="406"/>
    </row>
    <row r="262" spans="1:7" ht="15" thickBot="1" x14ac:dyDescent="0.35"/>
    <row r="263" spans="1:7" ht="18.600000000000001" thickBot="1" x14ac:dyDescent="0.4">
      <c r="A263" s="160" t="s">
        <v>852</v>
      </c>
      <c r="B263" s="407" t="s">
        <v>711</v>
      </c>
      <c r="C263" s="408"/>
      <c r="D263" s="408"/>
      <c r="E263" s="408"/>
      <c r="F263" s="409"/>
    </row>
    <row r="266" spans="1:7" ht="15" thickBot="1" x14ac:dyDescent="0.35"/>
    <row r="267" spans="1:7" x14ac:dyDescent="0.3">
      <c r="B267" s="9" t="s">
        <v>12</v>
      </c>
      <c r="C267" s="9">
        <v>8</v>
      </c>
    </row>
    <row r="268" spans="1:7" x14ac:dyDescent="0.3">
      <c r="B268" t="s">
        <v>13</v>
      </c>
      <c r="C268">
        <v>7</v>
      </c>
    </row>
    <row r="269" spans="1:7" x14ac:dyDescent="0.3">
      <c r="B269" t="s">
        <v>14</v>
      </c>
      <c r="C269">
        <v>9</v>
      </c>
    </row>
    <row r="270" spans="1:7" x14ac:dyDescent="0.3">
      <c r="B270" t="s">
        <v>15</v>
      </c>
      <c r="C270">
        <v>6</v>
      </c>
    </row>
    <row r="271" spans="1:7" x14ac:dyDescent="0.3">
      <c r="B271" t="s">
        <v>16</v>
      </c>
      <c r="C271">
        <v>7</v>
      </c>
    </row>
    <row r="272" spans="1:7" x14ac:dyDescent="0.3">
      <c r="B272" t="s">
        <v>17</v>
      </c>
      <c r="C272">
        <v>8</v>
      </c>
    </row>
    <row r="273" spans="2:3" x14ac:dyDescent="0.3">
      <c r="B273" t="s">
        <v>18</v>
      </c>
      <c r="C273">
        <v>9</v>
      </c>
    </row>
    <row r="274" spans="2:3" x14ac:dyDescent="0.3">
      <c r="B274" t="s">
        <v>19</v>
      </c>
      <c r="C274">
        <v>8</v>
      </c>
    </row>
    <row r="275" spans="2:3" x14ac:dyDescent="0.3">
      <c r="B275" t="s">
        <v>20</v>
      </c>
      <c r="C275">
        <v>7</v>
      </c>
    </row>
    <row r="276" spans="2:3" x14ac:dyDescent="0.3">
      <c r="B276" t="s">
        <v>21</v>
      </c>
      <c r="C276">
        <v>6</v>
      </c>
    </row>
    <row r="277" spans="2:3" x14ac:dyDescent="0.3">
      <c r="B277" t="s">
        <v>22</v>
      </c>
      <c r="C277">
        <v>8</v>
      </c>
    </row>
    <row r="278" spans="2:3" x14ac:dyDescent="0.3">
      <c r="B278" t="s">
        <v>23</v>
      </c>
      <c r="C278">
        <v>9</v>
      </c>
    </row>
    <row r="279" spans="2:3" x14ac:dyDescent="0.3">
      <c r="B279" t="s">
        <v>24</v>
      </c>
      <c r="C279">
        <v>7</v>
      </c>
    </row>
    <row r="280" spans="2:3" x14ac:dyDescent="0.3">
      <c r="B280" t="s">
        <v>25</v>
      </c>
      <c r="C280">
        <v>8</v>
      </c>
    </row>
    <row r="281" spans="2:3" x14ac:dyDescent="0.3">
      <c r="B281" t="s">
        <v>26</v>
      </c>
      <c r="C281">
        <v>7</v>
      </c>
    </row>
    <row r="282" spans="2:3" x14ac:dyDescent="0.3">
      <c r="B282" t="s">
        <v>27</v>
      </c>
      <c r="C282">
        <v>6</v>
      </c>
    </row>
    <row r="283" spans="2:3" x14ac:dyDescent="0.3">
      <c r="B283" t="s">
        <v>28</v>
      </c>
      <c r="C283">
        <v>8</v>
      </c>
    </row>
    <row r="284" spans="2:3" x14ac:dyDescent="0.3">
      <c r="B284" t="s">
        <v>29</v>
      </c>
      <c r="C284">
        <v>9</v>
      </c>
    </row>
    <row r="285" spans="2:3" x14ac:dyDescent="0.3">
      <c r="B285" t="s">
        <v>30</v>
      </c>
      <c r="C285">
        <v>6</v>
      </c>
    </row>
    <row r="286" spans="2:3" x14ac:dyDescent="0.3">
      <c r="B286" t="s">
        <v>31</v>
      </c>
      <c r="C286">
        <v>7</v>
      </c>
    </row>
    <row r="287" spans="2:3" x14ac:dyDescent="0.3">
      <c r="B287" t="s">
        <v>32</v>
      </c>
      <c r="C287">
        <v>8</v>
      </c>
    </row>
    <row r="288" spans="2:3" x14ac:dyDescent="0.3">
      <c r="B288" t="s">
        <v>33</v>
      </c>
      <c r="C288">
        <v>9</v>
      </c>
    </row>
    <row r="289" spans="2:11" x14ac:dyDescent="0.3">
      <c r="B289" t="s">
        <v>34</v>
      </c>
      <c r="C289">
        <v>7</v>
      </c>
    </row>
    <row r="290" spans="2:11" x14ac:dyDescent="0.3">
      <c r="B290" t="s">
        <v>35</v>
      </c>
      <c r="C290">
        <v>6</v>
      </c>
    </row>
    <row r="291" spans="2:11" x14ac:dyDescent="0.3">
      <c r="B291" t="s">
        <v>36</v>
      </c>
      <c r="C291">
        <v>7</v>
      </c>
    </row>
    <row r="292" spans="2:11" x14ac:dyDescent="0.3">
      <c r="B292" t="s">
        <v>37</v>
      </c>
      <c r="C292">
        <v>8</v>
      </c>
    </row>
    <row r="293" spans="2:11" x14ac:dyDescent="0.3">
      <c r="B293" t="s">
        <v>38</v>
      </c>
      <c r="C293">
        <v>9</v>
      </c>
    </row>
    <row r="294" spans="2:11" x14ac:dyDescent="0.3">
      <c r="B294" t="s">
        <v>39</v>
      </c>
      <c r="C294">
        <v>8</v>
      </c>
    </row>
    <row r="295" spans="2:11" x14ac:dyDescent="0.3">
      <c r="B295" t="s">
        <v>40</v>
      </c>
      <c r="C295">
        <v>7</v>
      </c>
    </row>
    <row r="296" spans="2:11" x14ac:dyDescent="0.3">
      <c r="B296" t="s">
        <v>41</v>
      </c>
      <c r="C296">
        <v>6</v>
      </c>
    </row>
    <row r="297" spans="2:11" x14ac:dyDescent="0.3">
      <c r="B297" t="s">
        <v>42</v>
      </c>
      <c r="C297">
        <v>9</v>
      </c>
    </row>
    <row r="298" spans="2:11" ht="15" thickBot="1" x14ac:dyDescent="0.35">
      <c r="B298" t="s">
        <v>43</v>
      </c>
      <c r="C298">
        <v>8</v>
      </c>
    </row>
    <row r="299" spans="2:11" ht="15" thickBot="1" x14ac:dyDescent="0.35">
      <c r="B299" t="s">
        <v>44</v>
      </c>
      <c r="C299">
        <v>7</v>
      </c>
      <c r="E299" s="140">
        <v>1</v>
      </c>
      <c r="F299" s="345" t="s">
        <v>882</v>
      </c>
      <c r="G299" s="346"/>
      <c r="H299" s="346"/>
      <c r="I299" s="346"/>
      <c r="J299" s="346"/>
      <c r="K299" s="347"/>
    </row>
    <row r="300" spans="2:11" ht="15" thickBot="1" x14ac:dyDescent="0.35">
      <c r="B300" t="s">
        <v>45</v>
      </c>
      <c r="C300">
        <v>6</v>
      </c>
      <c r="E300" s="143">
        <v>2</v>
      </c>
      <c r="F300" s="348" t="s">
        <v>883</v>
      </c>
      <c r="G300" s="348"/>
      <c r="H300" s="348"/>
      <c r="I300" s="348"/>
      <c r="J300" s="348"/>
      <c r="K300" s="349"/>
    </row>
    <row r="301" spans="2:11" x14ac:dyDescent="0.3">
      <c r="B301" t="s">
        <v>46</v>
      </c>
      <c r="C301">
        <v>8</v>
      </c>
    </row>
    <row r="302" spans="2:11" x14ac:dyDescent="0.3">
      <c r="B302" t="s">
        <v>47</v>
      </c>
      <c r="C302">
        <v>9</v>
      </c>
    </row>
    <row r="303" spans="2:11" x14ac:dyDescent="0.3">
      <c r="B303" t="s">
        <v>48</v>
      </c>
      <c r="C303">
        <v>7</v>
      </c>
    </row>
    <row r="304" spans="2:11" x14ac:dyDescent="0.3">
      <c r="B304" t="s">
        <v>49</v>
      </c>
      <c r="C304">
        <v>8</v>
      </c>
    </row>
    <row r="305" spans="2:8" x14ac:dyDescent="0.3">
      <c r="B305" t="s">
        <v>50</v>
      </c>
      <c r="C305">
        <v>7</v>
      </c>
    </row>
    <row r="306" spans="2:8" x14ac:dyDescent="0.3">
      <c r="B306" t="s">
        <v>51</v>
      </c>
      <c r="C306">
        <v>6</v>
      </c>
    </row>
    <row r="307" spans="2:8" x14ac:dyDescent="0.3">
      <c r="B307" t="s">
        <v>52</v>
      </c>
      <c r="C307">
        <v>9</v>
      </c>
    </row>
    <row r="308" spans="2:8" x14ac:dyDescent="0.3">
      <c r="B308" t="s">
        <v>53</v>
      </c>
      <c r="C308">
        <v>8</v>
      </c>
    </row>
    <row r="309" spans="2:8" x14ac:dyDescent="0.3">
      <c r="B309" t="s">
        <v>54</v>
      </c>
      <c r="C309">
        <v>7</v>
      </c>
    </row>
    <row r="310" spans="2:8" x14ac:dyDescent="0.3">
      <c r="B310" t="s">
        <v>55</v>
      </c>
      <c r="C310">
        <v>6</v>
      </c>
    </row>
    <row r="311" spans="2:8" ht="15" thickBot="1" x14ac:dyDescent="0.35">
      <c r="B311" t="s">
        <v>57</v>
      </c>
      <c r="C311">
        <v>7</v>
      </c>
    </row>
    <row r="312" spans="2:8" x14ac:dyDescent="0.3">
      <c r="B312" t="s">
        <v>58</v>
      </c>
      <c r="C312">
        <v>8</v>
      </c>
      <c r="D312" s="53" t="s">
        <v>84</v>
      </c>
      <c r="E312" s="35">
        <f>SUM(C267:C316)</f>
        <v>375</v>
      </c>
    </row>
    <row r="313" spans="2:8" x14ac:dyDescent="0.3">
      <c r="B313" t="s">
        <v>59</v>
      </c>
      <c r="C313">
        <v>9</v>
      </c>
      <c r="D313" s="54" t="s">
        <v>86</v>
      </c>
      <c r="E313" s="18">
        <f>MAX(C267:C316)</f>
        <v>9</v>
      </c>
    </row>
    <row r="314" spans="2:8" x14ac:dyDescent="0.3">
      <c r="B314" t="s">
        <v>60</v>
      </c>
      <c r="C314">
        <v>8</v>
      </c>
      <c r="D314" s="54" t="s">
        <v>88</v>
      </c>
      <c r="E314" s="18">
        <f>MIN(C267:C316)</f>
        <v>6</v>
      </c>
    </row>
    <row r="315" spans="2:8" ht="16.8" x14ac:dyDescent="0.35">
      <c r="B315" t="s">
        <v>61</v>
      </c>
      <c r="C315">
        <v>7</v>
      </c>
      <c r="D315" s="161" t="s">
        <v>10</v>
      </c>
      <c r="E315" s="162">
        <f>AVERAGE(C267:C316)</f>
        <v>7.5</v>
      </c>
    </row>
    <row r="316" spans="2:8" ht="17.399999999999999" thickBot="1" x14ac:dyDescent="0.4">
      <c r="B316" t="s">
        <v>62</v>
      </c>
      <c r="C316">
        <v>6</v>
      </c>
      <c r="D316" s="163" t="s">
        <v>141</v>
      </c>
      <c r="E316" s="164">
        <f>_xlfn.STDEV.S(C267:C316)</f>
        <v>1.0350983390135313</v>
      </c>
    </row>
    <row r="318" spans="2:8" ht="70.8" customHeight="1" thickBot="1" x14ac:dyDescent="0.35"/>
    <row r="319" spans="2:8" x14ac:dyDescent="0.3">
      <c r="F319" s="453" t="s">
        <v>853</v>
      </c>
      <c r="G319" s="356"/>
      <c r="H319" s="357"/>
    </row>
    <row r="320" spans="2:8" x14ac:dyDescent="0.3">
      <c r="F320" s="454"/>
      <c r="G320" s="455"/>
      <c r="H320" s="456"/>
    </row>
    <row r="321" spans="1:9" ht="15" thickBot="1" x14ac:dyDescent="0.35">
      <c r="F321" s="358"/>
      <c r="G321" s="359"/>
      <c r="H321" s="360"/>
    </row>
    <row r="324" spans="1:9" ht="15" thickBot="1" x14ac:dyDescent="0.35"/>
    <row r="325" spans="1:9" ht="16.2" thickBot="1" x14ac:dyDescent="0.35">
      <c r="A325" s="160" t="s">
        <v>852</v>
      </c>
      <c r="B325" s="457" t="s">
        <v>142</v>
      </c>
      <c r="C325" s="458"/>
      <c r="D325" s="458"/>
      <c r="E325" s="458"/>
      <c r="F325" s="458"/>
      <c r="G325" s="458"/>
      <c r="H325" s="458"/>
      <c r="I325" s="459"/>
    </row>
    <row r="328" spans="1:9" ht="18.600000000000001" thickBot="1" x14ac:dyDescent="0.4">
      <c r="B328" s="64" t="s">
        <v>143</v>
      </c>
      <c r="C328" s="167" t="s">
        <v>144</v>
      </c>
      <c r="D328" s="13"/>
    </row>
    <row r="329" spans="1:9" ht="18" x14ac:dyDescent="0.3">
      <c r="B329" s="165" t="s">
        <v>12</v>
      </c>
      <c r="C329" s="165">
        <v>10</v>
      </c>
    </row>
    <row r="330" spans="1:9" ht="18" x14ac:dyDescent="0.3">
      <c r="B330" s="166" t="s">
        <v>13</v>
      </c>
      <c r="C330" s="166">
        <v>15</v>
      </c>
    </row>
    <row r="331" spans="1:9" ht="18" x14ac:dyDescent="0.3">
      <c r="B331" s="166" t="s">
        <v>14</v>
      </c>
      <c r="C331" s="166">
        <v>12</v>
      </c>
    </row>
    <row r="332" spans="1:9" ht="18" x14ac:dyDescent="0.3">
      <c r="B332" s="166" t="s">
        <v>15</v>
      </c>
      <c r="C332" s="166">
        <v>18</v>
      </c>
    </row>
    <row r="333" spans="1:9" ht="18" x14ac:dyDescent="0.3">
      <c r="B333" s="166" t="s">
        <v>16</v>
      </c>
      <c r="C333" s="166">
        <v>20</v>
      </c>
    </row>
    <row r="334" spans="1:9" ht="18" x14ac:dyDescent="0.3">
      <c r="B334" s="166" t="s">
        <v>17</v>
      </c>
      <c r="C334" s="166">
        <v>25</v>
      </c>
    </row>
    <row r="335" spans="1:9" ht="18" x14ac:dyDescent="0.3">
      <c r="B335" s="166" t="s">
        <v>18</v>
      </c>
      <c r="C335" s="166">
        <v>8</v>
      </c>
    </row>
    <row r="336" spans="1:9" ht="18" x14ac:dyDescent="0.3">
      <c r="B336" s="166" t="s">
        <v>19</v>
      </c>
      <c r="C336" s="166">
        <v>14</v>
      </c>
    </row>
    <row r="337" spans="2:3" ht="18" x14ac:dyDescent="0.3">
      <c r="B337" s="166" t="s">
        <v>20</v>
      </c>
      <c r="C337" s="166">
        <v>16</v>
      </c>
    </row>
    <row r="338" spans="2:3" ht="18" x14ac:dyDescent="0.3">
      <c r="B338" s="166" t="s">
        <v>21</v>
      </c>
      <c r="C338" s="166">
        <v>22</v>
      </c>
    </row>
    <row r="339" spans="2:3" ht="18" x14ac:dyDescent="0.3">
      <c r="B339" s="166" t="s">
        <v>22</v>
      </c>
      <c r="C339" s="166">
        <v>9</v>
      </c>
    </row>
    <row r="340" spans="2:3" ht="18" x14ac:dyDescent="0.3">
      <c r="B340" s="166" t="s">
        <v>23</v>
      </c>
      <c r="C340" s="166">
        <v>17</v>
      </c>
    </row>
    <row r="341" spans="2:3" ht="18" x14ac:dyDescent="0.3">
      <c r="B341" s="166" t="s">
        <v>24</v>
      </c>
      <c r="C341" s="166">
        <v>11</v>
      </c>
    </row>
    <row r="342" spans="2:3" ht="18" x14ac:dyDescent="0.3">
      <c r="B342" s="166" t="s">
        <v>25</v>
      </c>
      <c r="C342" s="166">
        <v>13</v>
      </c>
    </row>
    <row r="343" spans="2:3" ht="18" x14ac:dyDescent="0.3">
      <c r="B343" s="166" t="s">
        <v>26</v>
      </c>
      <c r="C343" s="166">
        <v>19</v>
      </c>
    </row>
    <row r="344" spans="2:3" ht="18" x14ac:dyDescent="0.3">
      <c r="B344" s="166" t="s">
        <v>27</v>
      </c>
      <c r="C344" s="166">
        <v>23</v>
      </c>
    </row>
    <row r="345" spans="2:3" ht="18" x14ac:dyDescent="0.3">
      <c r="B345" s="166" t="s">
        <v>28</v>
      </c>
      <c r="C345" s="166">
        <v>21</v>
      </c>
    </row>
    <row r="346" spans="2:3" ht="18" x14ac:dyDescent="0.3">
      <c r="B346" s="166" t="s">
        <v>29</v>
      </c>
      <c r="C346" s="166">
        <v>16</v>
      </c>
    </row>
    <row r="347" spans="2:3" ht="18" x14ac:dyDescent="0.3">
      <c r="B347" s="166" t="s">
        <v>30</v>
      </c>
      <c r="C347" s="166">
        <v>24</v>
      </c>
    </row>
    <row r="348" spans="2:3" ht="18" x14ac:dyDescent="0.3">
      <c r="B348" s="166" t="s">
        <v>31</v>
      </c>
      <c r="C348" s="166">
        <v>27</v>
      </c>
    </row>
    <row r="349" spans="2:3" ht="18" x14ac:dyDescent="0.3">
      <c r="B349" s="166" t="s">
        <v>32</v>
      </c>
      <c r="C349" s="166">
        <v>13</v>
      </c>
    </row>
    <row r="350" spans="2:3" ht="18" x14ac:dyDescent="0.3">
      <c r="B350" s="166" t="s">
        <v>33</v>
      </c>
      <c r="C350" s="166">
        <v>10</v>
      </c>
    </row>
    <row r="351" spans="2:3" ht="18" x14ac:dyDescent="0.3">
      <c r="B351" s="166" t="s">
        <v>34</v>
      </c>
      <c r="C351" s="166">
        <v>18</v>
      </c>
    </row>
    <row r="352" spans="2:3" ht="18" x14ac:dyDescent="0.3">
      <c r="B352" s="166" t="s">
        <v>35</v>
      </c>
      <c r="C352" s="166">
        <v>16</v>
      </c>
    </row>
    <row r="353" spans="2:3" ht="18" x14ac:dyDescent="0.3">
      <c r="B353" s="166" t="s">
        <v>36</v>
      </c>
      <c r="C353" s="166">
        <v>12</v>
      </c>
    </row>
    <row r="354" spans="2:3" ht="18" x14ac:dyDescent="0.3">
      <c r="B354" s="166" t="s">
        <v>37</v>
      </c>
      <c r="C354" s="166">
        <v>14</v>
      </c>
    </row>
    <row r="355" spans="2:3" ht="18" x14ac:dyDescent="0.3">
      <c r="B355" s="166" t="s">
        <v>38</v>
      </c>
      <c r="C355" s="166">
        <v>19</v>
      </c>
    </row>
    <row r="356" spans="2:3" ht="18" x14ac:dyDescent="0.3">
      <c r="B356" s="166" t="s">
        <v>39</v>
      </c>
      <c r="C356" s="166">
        <v>21</v>
      </c>
    </row>
    <row r="357" spans="2:3" ht="18" x14ac:dyDescent="0.3">
      <c r="B357" s="166" t="s">
        <v>40</v>
      </c>
      <c r="C357" s="166">
        <v>11</v>
      </c>
    </row>
    <row r="358" spans="2:3" ht="18" x14ac:dyDescent="0.3">
      <c r="B358" s="166" t="s">
        <v>41</v>
      </c>
      <c r="C358" s="166">
        <v>17</v>
      </c>
    </row>
    <row r="359" spans="2:3" ht="18" x14ac:dyDescent="0.3">
      <c r="B359" s="166" t="s">
        <v>42</v>
      </c>
      <c r="C359" s="166">
        <v>15</v>
      </c>
    </row>
    <row r="360" spans="2:3" ht="18" x14ac:dyDescent="0.3">
      <c r="B360" s="166" t="s">
        <v>43</v>
      </c>
      <c r="C360" s="166">
        <v>20</v>
      </c>
    </row>
    <row r="361" spans="2:3" ht="18" x14ac:dyDescent="0.3">
      <c r="B361" s="166" t="s">
        <v>44</v>
      </c>
      <c r="C361" s="166">
        <v>26</v>
      </c>
    </row>
    <row r="362" spans="2:3" ht="18" x14ac:dyDescent="0.3">
      <c r="B362" s="166" t="s">
        <v>45</v>
      </c>
      <c r="C362" s="166">
        <v>13</v>
      </c>
    </row>
    <row r="363" spans="2:3" ht="18" x14ac:dyDescent="0.3">
      <c r="B363" s="166" t="s">
        <v>46</v>
      </c>
      <c r="C363" s="166">
        <v>12</v>
      </c>
    </row>
    <row r="364" spans="2:3" ht="18" x14ac:dyDescent="0.3">
      <c r="B364" s="166" t="s">
        <v>47</v>
      </c>
      <c r="C364" s="166">
        <v>14</v>
      </c>
    </row>
    <row r="365" spans="2:3" ht="18" x14ac:dyDescent="0.3">
      <c r="B365" s="166" t="s">
        <v>48</v>
      </c>
      <c r="C365" s="166">
        <v>22</v>
      </c>
    </row>
    <row r="366" spans="2:3" ht="18" x14ac:dyDescent="0.3">
      <c r="B366" s="166" t="s">
        <v>49</v>
      </c>
      <c r="C366" s="166">
        <v>19</v>
      </c>
    </row>
    <row r="367" spans="2:3" ht="18" x14ac:dyDescent="0.3">
      <c r="B367" s="166" t="s">
        <v>50</v>
      </c>
      <c r="C367" s="166">
        <v>16</v>
      </c>
    </row>
    <row r="368" spans="2:3" ht="18" x14ac:dyDescent="0.3">
      <c r="B368" s="166" t="s">
        <v>51</v>
      </c>
      <c r="C368" s="166">
        <v>11</v>
      </c>
    </row>
    <row r="369" spans="2:3" ht="18" x14ac:dyDescent="0.3">
      <c r="B369" s="166" t="s">
        <v>52</v>
      </c>
      <c r="C369" s="166">
        <v>25</v>
      </c>
    </row>
    <row r="370" spans="2:3" ht="18" x14ac:dyDescent="0.3">
      <c r="B370" s="166" t="s">
        <v>53</v>
      </c>
      <c r="C370" s="166">
        <v>18</v>
      </c>
    </row>
    <row r="371" spans="2:3" ht="18" x14ac:dyDescent="0.3">
      <c r="B371" s="166" t="s">
        <v>54</v>
      </c>
      <c r="C371" s="166">
        <v>16</v>
      </c>
    </row>
    <row r="372" spans="2:3" ht="18" x14ac:dyDescent="0.3">
      <c r="B372" s="166" t="s">
        <v>55</v>
      </c>
      <c r="C372" s="166">
        <v>13</v>
      </c>
    </row>
    <row r="373" spans="2:3" ht="18" x14ac:dyDescent="0.3">
      <c r="B373" s="166" t="s">
        <v>57</v>
      </c>
      <c r="C373" s="166">
        <v>21</v>
      </c>
    </row>
    <row r="374" spans="2:3" ht="18" x14ac:dyDescent="0.3">
      <c r="B374" s="166" t="s">
        <v>58</v>
      </c>
      <c r="C374" s="166">
        <v>20</v>
      </c>
    </row>
    <row r="375" spans="2:3" ht="18" x14ac:dyDescent="0.3">
      <c r="B375" s="166" t="s">
        <v>59</v>
      </c>
      <c r="C375" s="166">
        <v>15</v>
      </c>
    </row>
    <row r="376" spans="2:3" ht="18" x14ac:dyDescent="0.3">
      <c r="B376" s="166" t="s">
        <v>60</v>
      </c>
      <c r="C376" s="166">
        <v>12</v>
      </c>
    </row>
    <row r="377" spans="2:3" ht="18" x14ac:dyDescent="0.3">
      <c r="B377" s="166" t="s">
        <v>61</v>
      </c>
      <c r="C377" s="166">
        <v>19</v>
      </c>
    </row>
    <row r="378" spans="2:3" ht="18" x14ac:dyDescent="0.3">
      <c r="B378" s="166" t="s">
        <v>62</v>
      </c>
      <c r="C378" s="166">
        <v>17</v>
      </c>
    </row>
    <row r="379" spans="2:3" ht="18" x14ac:dyDescent="0.3">
      <c r="B379" s="166" t="s">
        <v>145</v>
      </c>
      <c r="C379" s="166">
        <v>14</v>
      </c>
    </row>
    <row r="380" spans="2:3" ht="18" x14ac:dyDescent="0.3">
      <c r="B380" s="166" t="s">
        <v>146</v>
      </c>
      <c r="C380" s="166">
        <v>16</v>
      </c>
    </row>
    <row r="381" spans="2:3" ht="18" x14ac:dyDescent="0.3">
      <c r="B381" s="166" t="s">
        <v>147</v>
      </c>
      <c r="C381" s="166">
        <v>23</v>
      </c>
    </row>
    <row r="382" spans="2:3" ht="18" x14ac:dyDescent="0.3">
      <c r="B382" s="166" t="s">
        <v>148</v>
      </c>
      <c r="C382" s="166">
        <v>18</v>
      </c>
    </row>
    <row r="383" spans="2:3" ht="18" x14ac:dyDescent="0.3">
      <c r="B383" s="166" t="s">
        <v>149</v>
      </c>
      <c r="C383" s="166">
        <v>15</v>
      </c>
    </row>
    <row r="384" spans="2:3" ht="18" x14ac:dyDescent="0.3">
      <c r="B384" s="166" t="s">
        <v>150</v>
      </c>
      <c r="C384" s="166">
        <v>11</v>
      </c>
    </row>
    <row r="385" spans="2:6" ht="18" x14ac:dyDescent="0.3">
      <c r="B385" s="166" t="s">
        <v>151</v>
      </c>
      <c r="C385" s="166">
        <v>19</v>
      </c>
    </row>
    <row r="386" spans="2:6" ht="18" x14ac:dyDescent="0.3">
      <c r="B386" s="166" t="s">
        <v>152</v>
      </c>
      <c r="C386" s="166">
        <v>22</v>
      </c>
    </row>
    <row r="387" spans="2:6" ht="18" x14ac:dyDescent="0.3">
      <c r="B387" s="166" t="s">
        <v>153</v>
      </c>
      <c r="C387" s="166">
        <v>17</v>
      </c>
    </row>
    <row r="388" spans="2:6" ht="18" x14ac:dyDescent="0.3">
      <c r="B388" s="166" t="s">
        <v>154</v>
      </c>
      <c r="C388" s="166">
        <v>12</v>
      </c>
    </row>
    <row r="389" spans="2:6" ht="18" x14ac:dyDescent="0.3">
      <c r="B389" s="166" t="s">
        <v>155</v>
      </c>
      <c r="C389" s="166">
        <v>16</v>
      </c>
    </row>
    <row r="390" spans="2:6" ht="18" x14ac:dyDescent="0.3">
      <c r="B390" s="166" t="s">
        <v>156</v>
      </c>
      <c r="C390" s="166">
        <v>14</v>
      </c>
    </row>
    <row r="391" spans="2:6" ht="18" x14ac:dyDescent="0.3">
      <c r="B391" s="166" t="s">
        <v>157</v>
      </c>
      <c r="C391" s="166">
        <v>18</v>
      </c>
    </row>
    <row r="392" spans="2:6" ht="18" x14ac:dyDescent="0.3">
      <c r="B392" s="166" t="s">
        <v>158</v>
      </c>
      <c r="C392" s="166">
        <v>20</v>
      </c>
    </row>
    <row r="393" spans="2:6" ht="18" x14ac:dyDescent="0.3">
      <c r="B393" s="166" t="s">
        <v>159</v>
      </c>
      <c r="C393" s="166">
        <v>25</v>
      </c>
    </row>
    <row r="394" spans="2:6" ht="18" x14ac:dyDescent="0.3">
      <c r="B394" s="166" t="s">
        <v>160</v>
      </c>
      <c r="C394" s="166">
        <v>13</v>
      </c>
    </row>
    <row r="395" spans="2:6" ht="18.600000000000001" thickBot="1" x14ac:dyDescent="0.35">
      <c r="B395" s="166" t="s">
        <v>161</v>
      </c>
      <c r="C395" s="166">
        <v>11</v>
      </c>
    </row>
    <row r="396" spans="2:6" ht="18" x14ac:dyDescent="0.35">
      <c r="B396" s="166" t="s">
        <v>162</v>
      </c>
      <c r="C396" s="166">
        <v>22</v>
      </c>
      <c r="E396" s="171" t="s">
        <v>84</v>
      </c>
      <c r="F396" s="47">
        <f>SUM(C329:C428)</f>
        <v>1674</v>
      </c>
    </row>
    <row r="397" spans="2:6" ht="18" x14ac:dyDescent="0.35">
      <c r="B397" s="166" t="s">
        <v>163</v>
      </c>
      <c r="C397" s="166">
        <v>19</v>
      </c>
      <c r="E397" s="172" t="s">
        <v>86</v>
      </c>
      <c r="F397" s="46">
        <f>MAX(C329:C428)</f>
        <v>27</v>
      </c>
    </row>
    <row r="398" spans="2:6" ht="18.600000000000001" thickBot="1" x14ac:dyDescent="0.4">
      <c r="B398" s="166" t="s">
        <v>164</v>
      </c>
      <c r="C398" s="166">
        <v>17</v>
      </c>
      <c r="E398" s="172" t="s">
        <v>88</v>
      </c>
      <c r="F398" s="46">
        <f>MIN(C329:C428)</f>
        <v>8</v>
      </c>
    </row>
    <row r="399" spans="2:6" ht="21" x14ac:dyDescent="0.4">
      <c r="B399" s="166" t="s">
        <v>165</v>
      </c>
      <c r="C399" s="166">
        <v>15</v>
      </c>
      <c r="E399" s="173" t="s">
        <v>854</v>
      </c>
      <c r="F399" s="168">
        <f>AVERAGE(C329:C428)</f>
        <v>16.739999999999998</v>
      </c>
    </row>
    <row r="400" spans="2:6" ht="21" x14ac:dyDescent="0.4">
      <c r="B400" s="166" t="s">
        <v>166</v>
      </c>
      <c r="C400" s="166">
        <v>16</v>
      </c>
      <c r="E400" s="174" t="s">
        <v>855</v>
      </c>
      <c r="F400" s="169">
        <f>F397-F398</f>
        <v>19</v>
      </c>
    </row>
    <row r="401" spans="2:13" ht="21.6" thickBot="1" x14ac:dyDescent="0.45">
      <c r="B401" s="166" t="s">
        <v>167</v>
      </c>
      <c r="C401" s="166">
        <v>13</v>
      </c>
      <c r="E401" s="175" t="s">
        <v>856</v>
      </c>
      <c r="F401" s="170">
        <f>_xlfn.STDEV.S(C329:C428)</f>
        <v>4.1429506881014673</v>
      </c>
    </row>
    <row r="402" spans="2:13" ht="18" x14ac:dyDescent="0.3">
      <c r="B402" s="166" t="s">
        <v>168</v>
      </c>
      <c r="C402" s="166">
        <v>14</v>
      </c>
    </row>
    <row r="403" spans="2:13" ht="18" x14ac:dyDescent="0.3">
      <c r="B403" s="166" t="s">
        <v>169</v>
      </c>
      <c r="C403" s="166">
        <v>18</v>
      </c>
    </row>
    <row r="404" spans="2:13" ht="18" x14ac:dyDescent="0.3">
      <c r="B404" s="166" t="s">
        <v>170</v>
      </c>
      <c r="C404" s="166">
        <v>20</v>
      </c>
    </row>
    <row r="405" spans="2:13" ht="18" x14ac:dyDescent="0.3">
      <c r="B405" s="166" t="s">
        <v>171</v>
      </c>
      <c r="C405" s="166">
        <v>19</v>
      </c>
    </row>
    <row r="406" spans="2:13" ht="18" x14ac:dyDescent="0.3">
      <c r="B406" s="166" t="s">
        <v>172</v>
      </c>
      <c r="C406" s="166">
        <v>21</v>
      </c>
    </row>
    <row r="407" spans="2:13" ht="18" x14ac:dyDescent="0.3">
      <c r="B407" s="166" t="s">
        <v>173</v>
      </c>
      <c r="C407" s="166">
        <v>17</v>
      </c>
    </row>
    <row r="408" spans="2:13" ht="18" x14ac:dyDescent="0.3">
      <c r="B408" s="166" t="s">
        <v>174</v>
      </c>
      <c r="C408" s="166">
        <v>12</v>
      </c>
    </row>
    <row r="409" spans="2:13" ht="18" x14ac:dyDescent="0.3">
      <c r="B409" s="166" t="s">
        <v>175</v>
      </c>
      <c r="C409" s="166">
        <v>15</v>
      </c>
    </row>
    <row r="410" spans="2:13" ht="18.600000000000001" thickBot="1" x14ac:dyDescent="0.35">
      <c r="B410" s="166" t="s">
        <v>176</v>
      </c>
      <c r="C410" s="166">
        <v>13</v>
      </c>
    </row>
    <row r="411" spans="2:13" ht="18.600000000000001" thickBot="1" x14ac:dyDescent="0.35">
      <c r="B411" s="166" t="s">
        <v>177</v>
      </c>
      <c r="C411" s="166">
        <v>16</v>
      </c>
      <c r="E411" s="143">
        <v>1</v>
      </c>
      <c r="F411" s="350" t="s">
        <v>884</v>
      </c>
      <c r="G411" s="350"/>
      <c r="H411" s="350"/>
      <c r="I411" s="350"/>
      <c r="J411" s="350"/>
      <c r="K411" s="350"/>
      <c r="L411" s="141"/>
      <c r="M411" s="142"/>
    </row>
    <row r="412" spans="2:13" ht="18.600000000000001" thickBot="1" x14ac:dyDescent="0.35">
      <c r="B412" s="166" t="s">
        <v>178</v>
      </c>
      <c r="C412" s="166">
        <v>14</v>
      </c>
      <c r="E412" s="272">
        <v>2</v>
      </c>
      <c r="F412" s="351" t="s">
        <v>885</v>
      </c>
      <c r="G412" s="351"/>
      <c r="H412" s="351"/>
      <c r="I412" s="351"/>
      <c r="J412" s="351"/>
      <c r="K412" s="351"/>
      <c r="L412" s="91"/>
      <c r="M412" s="144"/>
    </row>
    <row r="413" spans="2:13" ht="18.600000000000001" thickBot="1" x14ac:dyDescent="0.35">
      <c r="B413" s="166" t="s">
        <v>179</v>
      </c>
      <c r="C413" s="166">
        <v>22</v>
      </c>
      <c r="E413" s="143">
        <v>3</v>
      </c>
      <c r="F413" s="348" t="s">
        <v>886</v>
      </c>
      <c r="G413" s="348"/>
      <c r="H413" s="348"/>
      <c r="I413" s="348"/>
      <c r="J413" s="348"/>
      <c r="K413" s="348"/>
      <c r="L413" s="348"/>
      <c r="M413" s="349"/>
    </row>
    <row r="414" spans="2:13" ht="18" x14ac:dyDescent="0.3">
      <c r="B414" s="166" t="s">
        <v>180</v>
      </c>
      <c r="C414" s="166">
        <v>21</v>
      </c>
    </row>
    <row r="415" spans="2:13" ht="18" x14ac:dyDescent="0.3">
      <c r="B415" s="166" t="s">
        <v>181</v>
      </c>
      <c r="C415" s="166">
        <v>19</v>
      </c>
    </row>
    <row r="416" spans="2:13" ht="18" x14ac:dyDescent="0.3">
      <c r="B416" s="166" t="s">
        <v>182</v>
      </c>
      <c r="C416" s="166">
        <v>18</v>
      </c>
    </row>
    <row r="417" spans="2:3" ht="18" x14ac:dyDescent="0.3">
      <c r="B417" s="166" t="s">
        <v>183</v>
      </c>
      <c r="C417" s="166">
        <v>16</v>
      </c>
    </row>
    <row r="418" spans="2:3" ht="18" x14ac:dyDescent="0.3">
      <c r="B418" s="166" t="s">
        <v>184</v>
      </c>
      <c r="C418" s="166">
        <v>11</v>
      </c>
    </row>
    <row r="419" spans="2:3" ht="18" x14ac:dyDescent="0.3">
      <c r="B419" s="166" t="s">
        <v>185</v>
      </c>
      <c r="C419" s="166">
        <v>17</v>
      </c>
    </row>
    <row r="420" spans="2:3" ht="18" x14ac:dyDescent="0.3">
      <c r="B420" s="166" t="s">
        <v>186</v>
      </c>
      <c r="C420" s="166">
        <v>14</v>
      </c>
    </row>
    <row r="421" spans="2:3" ht="18" x14ac:dyDescent="0.3">
      <c r="B421" s="166" t="s">
        <v>187</v>
      </c>
      <c r="C421" s="166">
        <v>12</v>
      </c>
    </row>
    <row r="422" spans="2:3" ht="18" x14ac:dyDescent="0.3">
      <c r="B422" s="166" t="s">
        <v>188</v>
      </c>
      <c r="C422" s="166">
        <v>20</v>
      </c>
    </row>
    <row r="423" spans="2:3" ht="18" x14ac:dyDescent="0.3">
      <c r="B423" s="166" t="s">
        <v>189</v>
      </c>
      <c r="C423" s="166">
        <v>23</v>
      </c>
    </row>
    <row r="424" spans="2:3" ht="18" x14ac:dyDescent="0.3">
      <c r="B424" s="166" t="s">
        <v>190</v>
      </c>
      <c r="C424" s="166">
        <v>19</v>
      </c>
    </row>
    <row r="425" spans="2:3" ht="18" x14ac:dyDescent="0.3">
      <c r="B425" s="166" t="s">
        <v>191</v>
      </c>
      <c r="C425" s="166">
        <v>15</v>
      </c>
    </row>
    <row r="426" spans="2:3" ht="18" x14ac:dyDescent="0.3">
      <c r="B426" s="166" t="s">
        <v>192</v>
      </c>
      <c r="C426" s="166">
        <v>16</v>
      </c>
    </row>
    <row r="427" spans="2:3" ht="18" x14ac:dyDescent="0.3">
      <c r="B427" s="166" t="s">
        <v>193</v>
      </c>
      <c r="C427" s="166">
        <v>13</v>
      </c>
    </row>
    <row r="428" spans="2:3" ht="18" x14ac:dyDescent="0.3">
      <c r="B428" s="166" t="s">
        <v>194</v>
      </c>
      <c r="C428" s="166">
        <v>18</v>
      </c>
    </row>
    <row r="434" spans="1:12" ht="15" thickBot="1" x14ac:dyDescent="0.35"/>
    <row r="435" spans="1:12" x14ac:dyDescent="0.3">
      <c r="F435" s="401" t="s">
        <v>857</v>
      </c>
      <c r="G435" s="402"/>
      <c r="H435" s="403"/>
    </row>
    <row r="436" spans="1:12" ht="15" thickBot="1" x14ac:dyDescent="0.35">
      <c r="F436" s="404"/>
      <c r="G436" s="405"/>
      <c r="H436" s="406"/>
    </row>
    <row r="439" spans="1:12" ht="14.55" customHeight="1" x14ac:dyDescent="0.3"/>
    <row r="440" spans="1:12" ht="14.55" customHeight="1" thickBot="1" x14ac:dyDescent="0.35"/>
    <row r="441" spans="1:12" ht="15" thickBot="1" x14ac:dyDescent="0.35">
      <c r="A441" s="160" t="s">
        <v>852</v>
      </c>
    </row>
    <row r="442" spans="1:12" ht="15" thickBot="1" x14ac:dyDescent="0.35"/>
    <row r="443" spans="1:12" ht="24" thickTop="1" thickBot="1" x14ac:dyDescent="0.5">
      <c r="B443" s="180" t="s">
        <v>887</v>
      </c>
      <c r="C443" s="180" t="s">
        <v>858</v>
      </c>
      <c r="D443" s="180" t="s">
        <v>859</v>
      </c>
      <c r="E443" s="180" t="s">
        <v>860</v>
      </c>
      <c r="F443" s="180" t="s">
        <v>861</v>
      </c>
      <c r="H443" s="184" t="s">
        <v>195</v>
      </c>
      <c r="I443" s="184" t="s">
        <v>196</v>
      </c>
      <c r="J443" s="184" t="s">
        <v>197</v>
      </c>
      <c r="K443" s="184" t="s">
        <v>198</v>
      </c>
      <c r="L443" s="184" t="s">
        <v>199</v>
      </c>
    </row>
    <row r="444" spans="1:12" ht="15" thickTop="1" x14ac:dyDescent="0.3">
      <c r="B444" s="2">
        <v>30</v>
      </c>
      <c r="C444" s="8">
        <v>25</v>
      </c>
      <c r="D444" s="8">
        <v>22</v>
      </c>
      <c r="E444" s="8">
        <v>18</v>
      </c>
      <c r="F444" s="8">
        <v>35</v>
      </c>
      <c r="H444" s="181">
        <f>MIN(B444:B453)</f>
        <v>28</v>
      </c>
      <c r="I444" s="182">
        <f>MIN(C444:C453)</f>
        <v>23</v>
      </c>
      <c r="J444" s="182">
        <f>MIN(D444:D453)</f>
        <v>20</v>
      </c>
      <c r="K444" s="182">
        <f>MIN(E444:E453)</f>
        <v>17</v>
      </c>
      <c r="L444" s="183">
        <f>MIN(F444:F453)</f>
        <v>32</v>
      </c>
    </row>
    <row r="445" spans="1:12" x14ac:dyDescent="0.3">
      <c r="B445" s="2">
        <v>32</v>
      </c>
      <c r="C445" s="8">
        <v>27</v>
      </c>
      <c r="D445" s="8">
        <v>23</v>
      </c>
      <c r="E445" s="8">
        <v>17</v>
      </c>
      <c r="F445" s="8">
        <v>36</v>
      </c>
      <c r="H445" s="176" t="s">
        <v>201</v>
      </c>
      <c r="I445" s="50" t="s">
        <v>201</v>
      </c>
      <c r="J445" s="50" t="s">
        <v>201</v>
      </c>
      <c r="K445" s="50" t="s">
        <v>201</v>
      </c>
      <c r="L445" s="50" t="s">
        <v>201</v>
      </c>
    </row>
    <row r="446" spans="1:12" x14ac:dyDescent="0.3">
      <c r="B446" s="2">
        <v>33</v>
      </c>
      <c r="C446" s="8">
        <v>26</v>
      </c>
      <c r="D446" s="8">
        <v>20</v>
      </c>
      <c r="E446" s="8">
        <v>19</v>
      </c>
      <c r="F446" s="8">
        <v>34</v>
      </c>
      <c r="H446" s="176">
        <f>MAX(B444:B453)</f>
        <v>33</v>
      </c>
      <c r="I446" s="14">
        <f>MAX(C444:C453)</f>
        <v>28</v>
      </c>
      <c r="J446" s="14">
        <f>MAX(D444:D453)</f>
        <v>25</v>
      </c>
      <c r="K446" s="14">
        <f>MAX(E444:E453)</f>
        <v>21</v>
      </c>
      <c r="L446" s="15">
        <f>MAX(F444:F453)</f>
        <v>36</v>
      </c>
    </row>
    <row r="447" spans="1:12" x14ac:dyDescent="0.3">
      <c r="B447" s="2">
        <v>28</v>
      </c>
      <c r="C447" s="8">
        <v>23</v>
      </c>
      <c r="D447" s="8">
        <v>25</v>
      </c>
      <c r="E447" s="8">
        <v>20</v>
      </c>
      <c r="F447" s="8">
        <v>35</v>
      </c>
      <c r="H447" s="176" t="s">
        <v>7</v>
      </c>
      <c r="I447" s="50" t="s">
        <v>7</v>
      </c>
      <c r="J447" s="50" t="s">
        <v>7</v>
      </c>
      <c r="K447" s="50" t="s">
        <v>7</v>
      </c>
      <c r="L447" s="50" t="s">
        <v>7</v>
      </c>
    </row>
    <row r="448" spans="1:12" x14ac:dyDescent="0.3">
      <c r="B448" s="2">
        <v>31</v>
      </c>
      <c r="C448" s="8">
        <v>28</v>
      </c>
      <c r="D448" s="8">
        <v>21</v>
      </c>
      <c r="E448" s="8">
        <v>21</v>
      </c>
      <c r="F448" s="8">
        <v>33</v>
      </c>
      <c r="H448" s="176">
        <f>AVERAGE(B444:B453)</f>
        <v>30.6</v>
      </c>
      <c r="I448" s="14">
        <f>AVERAGE(C444:C453)</f>
        <v>25.9</v>
      </c>
      <c r="J448" s="14">
        <f>AVERAGE(D444:D453)</f>
        <v>22.9</v>
      </c>
      <c r="K448" s="14">
        <f>AVERAGE(E444:E453)</f>
        <v>18.8</v>
      </c>
      <c r="L448" s="15">
        <f>AVERAGE(F444:F453)</f>
        <v>34.200000000000003</v>
      </c>
    </row>
    <row r="449" spans="2:12" x14ac:dyDescent="0.3">
      <c r="B449" s="2">
        <v>30</v>
      </c>
      <c r="C449" s="8">
        <v>24</v>
      </c>
      <c r="D449" s="8">
        <v>24</v>
      </c>
      <c r="E449" s="8">
        <v>18</v>
      </c>
      <c r="F449" s="8">
        <v>34</v>
      </c>
      <c r="H449" s="176" t="s">
        <v>77</v>
      </c>
      <c r="I449" s="50" t="s">
        <v>77</v>
      </c>
      <c r="J449" s="50" t="s">
        <v>77</v>
      </c>
      <c r="K449" s="50" t="s">
        <v>77</v>
      </c>
      <c r="L449" s="50" t="s">
        <v>77</v>
      </c>
    </row>
    <row r="450" spans="2:12" x14ac:dyDescent="0.3">
      <c r="B450" s="2">
        <v>29</v>
      </c>
      <c r="C450" s="8">
        <v>26</v>
      </c>
      <c r="D450" s="8">
        <v>23</v>
      </c>
      <c r="E450" s="8">
        <v>19</v>
      </c>
      <c r="F450" s="8">
        <v>32</v>
      </c>
      <c r="H450" s="176">
        <f>H446-H444</f>
        <v>5</v>
      </c>
      <c r="I450" s="14">
        <f>I446-I444</f>
        <v>5</v>
      </c>
      <c r="J450" s="14">
        <f>J446-J444</f>
        <v>5</v>
      </c>
      <c r="K450" s="14">
        <f>K446-K444</f>
        <v>4</v>
      </c>
      <c r="L450" s="15">
        <f>L446-L444</f>
        <v>4</v>
      </c>
    </row>
    <row r="451" spans="2:12" x14ac:dyDescent="0.3">
      <c r="B451" s="2">
        <v>30</v>
      </c>
      <c r="C451" s="8">
        <v>25</v>
      </c>
      <c r="D451" s="8">
        <v>22</v>
      </c>
      <c r="E451" s="8">
        <v>17</v>
      </c>
      <c r="F451" s="8">
        <v>33</v>
      </c>
      <c r="H451" s="176" t="s">
        <v>78</v>
      </c>
      <c r="I451" s="50" t="s">
        <v>78</v>
      </c>
      <c r="J451" s="50" t="s">
        <v>78</v>
      </c>
      <c r="K451" s="50" t="s">
        <v>78</v>
      </c>
      <c r="L451" s="50" t="s">
        <v>78</v>
      </c>
    </row>
    <row r="452" spans="2:12" x14ac:dyDescent="0.3">
      <c r="B452" s="2">
        <v>32</v>
      </c>
      <c r="C452" s="8">
        <v>27</v>
      </c>
      <c r="D452" s="8">
        <v>25</v>
      </c>
      <c r="E452" s="8">
        <v>20</v>
      </c>
      <c r="F452" s="8">
        <v>36</v>
      </c>
      <c r="H452" s="177">
        <f>_xlfn.VAR.S(B444:B453)</f>
        <v>2.2666666666666675</v>
      </c>
      <c r="I452" s="178">
        <f>_xlfn.VAR.S(C444:C453)</f>
        <v>2.7666666666666675</v>
      </c>
      <c r="J452" s="178">
        <f>_xlfn.VAR.S(D444:D453)</f>
        <v>2.7666666666666675</v>
      </c>
      <c r="K452" s="178">
        <f>_xlfn.VAR.S(E444:E453)</f>
        <v>1.7333333333333332</v>
      </c>
      <c r="L452" s="179">
        <f>_xlfn.VAR.S(F444:F453)</f>
        <v>1.7333333333333332</v>
      </c>
    </row>
    <row r="453" spans="2:12" x14ac:dyDescent="0.3">
      <c r="B453" s="2">
        <v>31</v>
      </c>
      <c r="C453" s="8">
        <v>28</v>
      </c>
      <c r="D453" s="8">
        <v>24</v>
      </c>
      <c r="E453" s="8">
        <v>19</v>
      </c>
      <c r="F453" s="8">
        <v>34</v>
      </c>
    </row>
    <row r="466" spans="1:8" ht="15" thickBot="1" x14ac:dyDescent="0.35"/>
    <row r="467" spans="1:8" x14ac:dyDescent="0.3">
      <c r="F467" s="460" t="s">
        <v>862</v>
      </c>
      <c r="G467" s="461"/>
      <c r="H467" s="462"/>
    </row>
    <row r="468" spans="1:8" ht="15" thickBot="1" x14ac:dyDescent="0.35">
      <c r="F468" s="463"/>
      <c r="G468" s="464"/>
      <c r="H468" s="465"/>
    </row>
    <row r="469" spans="1:8" ht="15" thickBot="1" x14ac:dyDescent="0.35"/>
    <row r="470" spans="1:8" ht="19.2" thickTop="1" thickBot="1" x14ac:dyDescent="0.4">
      <c r="A470" s="185" t="s">
        <v>852</v>
      </c>
      <c r="B470" s="466" t="s">
        <v>863</v>
      </c>
      <c r="C470" s="467"/>
      <c r="D470" s="467"/>
      <c r="E470" s="468"/>
    </row>
    <row r="472" spans="1:8" x14ac:dyDescent="0.3">
      <c r="A472" s="8" t="s">
        <v>202</v>
      </c>
      <c r="B472" s="8" t="s">
        <v>203</v>
      </c>
    </row>
    <row r="473" spans="1:8" x14ac:dyDescent="0.3">
      <c r="A473" s="8" t="s">
        <v>204</v>
      </c>
      <c r="B473" s="8">
        <v>28</v>
      </c>
    </row>
    <row r="474" spans="1:8" x14ac:dyDescent="0.3">
      <c r="A474" s="8" t="s">
        <v>205</v>
      </c>
      <c r="B474" s="8">
        <v>32</v>
      </c>
    </row>
    <row r="475" spans="1:8" x14ac:dyDescent="0.3">
      <c r="A475" s="8" t="s">
        <v>206</v>
      </c>
      <c r="B475" s="8">
        <v>35</v>
      </c>
    </row>
    <row r="476" spans="1:8" x14ac:dyDescent="0.3">
      <c r="A476" s="8" t="s">
        <v>207</v>
      </c>
      <c r="B476" s="8">
        <v>40</v>
      </c>
    </row>
    <row r="477" spans="1:8" x14ac:dyDescent="0.3">
      <c r="A477" s="8" t="s">
        <v>208</v>
      </c>
      <c r="B477" s="8">
        <v>42</v>
      </c>
    </row>
    <row r="478" spans="1:8" x14ac:dyDescent="0.3">
      <c r="A478" s="8" t="s">
        <v>209</v>
      </c>
      <c r="B478" s="8">
        <v>28</v>
      </c>
    </row>
    <row r="479" spans="1:8" x14ac:dyDescent="0.3">
      <c r="A479" s="8" t="s">
        <v>210</v>
      </c>
      <c r="B479" s="8">
        <v>33</v>
      </c>
    </row>
    <row r="480" spans="1:8" x14ac:dyDescent="0.3">
      <c r="A480" s="8" t="s">
        <v>211</v>
      </c>
      <c r="B480" s="8">
        <v>38</v>
      </c>
    </row>
    <row r="481" spans="1:2" x14ac:dyDescent="0.3">
      <c r="A481" s="8" t="s">
        <v>212</v>
      </c>
      <c r="B481" s="8">
        <v>30</v>
      </c>
    </row>
    <row r="482" spans="1:2" x14ac:dyDescent="0.3">
      <c r="A482" s="8" t="s">
        <v>213</v>
      </c>
      <c r="B482" s="8">
        <v>41</v>
      </c>
    </row>
    <row r="483" spans="1:2" x14ac:dyDescent="0.3">
      <c r="A483" s="8" t="s">
        <v>214</v>
      </c>
      <c r="B483" s="8">
        <v>37</v>
      </c>
    </row>
    <row r="484" spans="1:2" x14ac:dyDescent="0.3">
      <c r="A484" s="8" t="s">
        <v>215</v>
      </c>
      <c r="B484" s="8">
        <v>31</v>
      </c>
    </row>
    <row r="485" spans="1:2" x14ac:dyDescent="0.3">
      <c r="A485" s="8" t="s">
        <v>216</v>
      </c>
      <c r="B485" s="8">
        <v>34</v>
      </c>
    </row>
    <row r="486" spans="1:2" x14ac:dyDescent="0.3">
      <c r="A486" s="8" t="s">
        <v>217</v>
      </c>
      <c r="B486" s="8">
        <v>29</v>
      </c>
    </row>
    <row r="487" spans="1:2" x14ac:dyDescent="0.3">
      <c r="A487" s="8" t="s">
        <v>218</v>
      </c>
      <c r="B487" s="8">
        <v>36</v>
      </c>
    </row>
    <row r="488" spans="1:2" x14ac:dyDescent="0.3">
      <c r="A488" s="8" t="s">
        <v>219</v>
      </c>
      <c r="B488" s="8">
        <v>43</v>
      </c>
    </row>
    <row r="489" spans="1:2" x14ac:dyDescent="0.3">
      <c r="A489" s="8" t="s">
        <v>220</v>
      </c>
      <c r="B489" s="8">
        <v>39</v>
      </c>
    </row>
    <row r="490" spans="1:2" x14ac:dyDescent="0.3">
      <c r="A490" s="8" t="s">
        <v>221</v>
      </c>
      <c r="B490" s="8">
        <v>27</v>
      </c>
    </row>
    <row r="491" spans="1:2" x14ac:dyDescent="0.3">
      <c r="A491" s="8" t="s">
        <v>222</v>
      </c>
      <c r="B491" s="8">
        <v>35</v>
      </c>
    </row>
    <row r="492" spans="1:2" x14ac:dyDescent="0.3">
      <c r="A492" s="8" t="s">
        <v>223</v>
      </c>
      <c r="B492" s="8">
        <v>31</v>
      </c>
    </row>
    <row r="493" spans="1:2" x14ac:dyDescent="0.3">
      <c r="A493" s="8" t="s">
        <v>224</v>
      </c>
      <c r="B493" s="8">
        <v>39</v>
      </c>
    </row>
    <row r="494" spans="1:2" x14ac:dyDescent="0.3">
      <c r="A494" s="8" t="s">
        <v>225</v>
      </c>
      <c r="B494" s="8">
        <v>45</v>
      </c>
    </row>
    <row r="495" spans="1:2" x14ac:dyDescent="0.3">
      <c r="A495" s="8" t="s">
        <v>226</v>
      </c>
      <c r="B495" s="8">
        <v>29</v>
      </c>
    </row>
    <row r="496" spans="1:2" x14ac:dyDescent="0.3">
      <c r="A496" s="8" t="s">
        <v>227</v>
      </c>
      <c r="B496" s="8">
        <v>33</v>
      </c>
    </row>
    <row r="497" spans="1:2" x14ac:dyDescent="0.3">
      <c r="A497" s="8" t="s">
        <v>228</v>
      </c>
      <c r="B497" s="8">
        <v>37</v>
      </c>
    </row>
    <row r="498" spans="1:2" x14ac:dyDescent="0.3">
      <c r="A498" s="8" t="s">
        <v>229</v>
      </c>
      <c r="B498" s="8">
        <v>40</v>
      </c>
    </row>
    <row r="499" spans="1:2" x14ac:dyDescent="0.3">
      <c r="A499" s="8" t="s">
        <v>230</v>
      </c>
      <c r="B499" s="8">
        <v>36</v>
      </c>
    </row>
    <row r="500" spans="1:2" x14ac:dyDescent="0.3">
      <c r="A500" s="8" t="s">
        <v>231</v>
      </c>
      <c r="B500" s="8">
        <v>29</v>
      </c>
    </row>
    <row r="501" spans="1:2" x14ac:dyDescent="0.3">
      <c r="A501" s="8" t="s">
        <v>232</v>
      </c>
      <c r="B501" s="8">
        <v>31</v>
      </c>
    </row>
    <row r="502" spans="1:2" x14ac:dyDescent="0.3">
      <c r="A502" s="8" t="s">
        <v>233</v>
      </c>
      <c r="B502" s="8">
        <v>38</v>
      </c>
    </row>
    <row r="503" spans="1:2" x14ac:dyDescent="0.3">
      <c r="A503" s="8" t="s">
        <v>234</v>
      </c>
      <c r="B503" s="8">
        <v>35</v>
      </c>
    </row>
    <row r="504" spans="1:2" x14ac:dyDescent="0.3">
      <c r="A504" s="8" t="s">
        <v>235</v>
      </c>
      <c r="B504" s="8">
        <v>44</v>
      </c>
    </row>
    <row r="505" spans="1:2" x14ac:dyDescent="0.3">
      <c r="A505" s="8" t="s">
        <v>236</v>
      </c>
      <c r="B505" s="8">
        <v>32</v>
      </c>
    </row>
    <row r="506" spans="1:2" x14ac:dyDescent="0.3">
      <c r="A506" s="8" t="s">
        <v>237</v>
      </c>
      <c r="B506" s="8">
        <v>39</v>
      </c>
    </row>
    <row r="507" spans="1:2" x14ac:dyDescent="0.3">
      <c r="A507" s="8" t="s">
        <v>238</v>
      </c>
      <c r="B507" s="8">
        <v>36</v>
      </c>
    </row>
    <row r="508" spans="1:2" x14ac:dyDescent="0.3">
      <c r="A508" s="8" t="s">
        <v>239</v>
      </c>
      <c r="B508" s="8">
        <v>30</v>
      </c>
    </row>
    <row r="509" spans="1:2" x14ac:dyDescent="0.3">
      <c r="A509" s="8" t="s">
        <v>240</v>
      </c>
      <c r="B509" s="8">
        <v>33</v>
      </c>
    </row>
    <row r="510" spans="1:2" x14ac:dyDescent="0.3">
      <c r="A510" s="8" t="s">
        <v>241</v>
      </c>
      <c r="B510" s="8">
        <v>28</v>
      </c>
    </row>
    <row r="511" spans="1:2" x14ac:dyDescent="0.3">
      <c r="A511" s="8" t="s">
        <v>242</v>
      </c>
      <c r="B511" s="8">
        <v>41</v>
      </c>
    </row>
    <row r="512" spans="1:2" x14ac:dyDescent="0.3">
      <c r="A512" s="8" t="s">
        <v>243</v>
      </c>
      <c r="B512" s="8">
        <v>35</v>
      </c>
    </row>
    <row r="513" spans="1:2" x14ac:dyDescent="0.3">
      <c r="A513" s="8" t="s">
        <v>244</v>
      </c>
      <c r="B513" s="8">
        <v>31</v>
      </c>
    </row>
    <row r="514" spans="1:2" x14ac:dyDescent="0.3">
      <c r="A514" s="8" t="s">
        <v>245</v>
      </c>
      <c r="B514" s="8">
        <v>37</v>
      </c>
    </row>
    <row r="515" spans="1:2" x14ac:dyDescent="0.3">
      <c r="A515" s="8" t="s">
        <v>246</v>
      </c>
      <c r="B515" s="8">
        <v>42</v>
      </c>
    </row>
    <row r="516" spans="1:2" x14ac:dyDescent="0.3">
      <c r="A516" s="8" t="s">
        <v>247</v>
      </c>
      <c r="B516" s="8">
        <v>29</v>
      </c>
    </row>
    <row r="517" spans="1:2" x14ac:dyDescent="0.3">
      <c r="A517" s="8" t="s">
        <v>248</v>
      </c>
      <c r="B517" s="8">
        <v>34</v>
      </c>
    </row>
    <row r="518" spans="1:2" x14ac:dyDescent="0.3">
      <c r="A518" s="8" t="s">
        <v>249</v>
      </c>
      <c r="B518" s="8">
        <v>40</v>
      </c>
    </row>
    <row r="519" spans="1:2" x14ac:dyDescent="0.3">
      <c r="A519" s="8" t="s">
        <v>250</v>
      </c>
      <c r="B519" s="8">
        <v>31</v>
      </c>
    </row>
    <row r="520" spans="1:2" x14ac:dyDescent="0.3">
      <c r="A520" s="8" t="s">
        <v>251</v>
      </c>
      <c r="B520" s="8">
        <v>33</v>
      </c>
    </row>
    <row r="521" spans="1:2" x14ac:dyDescent="0.3">
      <c r="A521" s="8" t="s">
        <v>252</v>
      </c>
      <c r="B521" s="8">
        <v>38</v>
      </c>
    </row>
    <row r="522" spans="1:2" x14ac:dyDescent="0.3">
      <c r="A522" s="8" t="s">
        <v>253</v>
      </c>
      <c r="B522" s="8">
        <v>36</v>
      </c>
    </row>
    <row r="523" spans="1:2" x14ac:dyDescent="0.3">
      <c r="A523" s="8" t="s">
        <v>254</v>
      </c>
      <c r="B523" s="8">
        <v>39</v>
      </c>
    </row>
    <row r="524" spans="1:2" x14ac:dyDescent="0.3">
      <c r="A524" s="8" t="s">
        <v>255</v>
      </c>
      <c r="B524" s="8">
        <v>27</v>
      </c>
    </row>
    <row r="525" spans="1:2" x14ac:dyDescent="0.3">
      <c r="A525" s="8" t="s">
        <v>256</v>
      </c>
      <c r="B525" s="8">
        <v>35</v>
      </c>
    </row>
    <row r="526" spans="1:2" x14ac:dyDescent="0.3">
      <c r="A526" s="8" t="s">
        <v>257</v>
      </c>
      <c r="B526" s="8">
        <v>30</v>
      </c>
    </row>
    <row r="527" spans="1:2" x14ac:dyDescent="0.3">
      <c r="A527" s="8" t="s">
        <v>258</v>
      </c>
      <c r="B527" s="8">
        <v>43</v>
      </c>
    </row>
    <row r="528" spans="1:2" x14ac:dyDescent="0.3">
      <c r="A528" s="8" t="s">
        <v>259</v>
      </c>
      <c r="B528" s="8">
        <v>29</v>
      </c>
    </row>
    <row r="529" spans="1:2" x14ac:dyDescent="0.3">
      <c r="A529" s="8" t="s">
        <v>260</v>
      </c>
      <c r="B529" s="8">
        <v>32</v>
      </c>
    </row>
    <row r="530" spans="1:2" x14ac:dyDescent="0.3">
      <c r="A530" s="8" t="s">
        <v>261</v>
      </c>
      <c r="B530" s="8">
        <v>36</v>
      </c>
    </row>
    <row r="531" spans="1:2" x14ac:dyDescent="0.3">
      <c r="A531" s="8" t="s">
        <v>262</v>
      </c>
      <c r="B531" s="8">
        <v>31</v>
      </c>
    </row>
    <row r="532" spans="1:2" x14ac:dyDescent="0.3">
      <c r="A532" s="8" t="s">
        <v>263</v>
      </c>
      <c r="B532" s="8">
        <v>40</v>
      </c>
    </row>
    <row r="533" spans="1:2" x14ac:dyDescent="0.3">
      <c r="A533" s="8" t="s">
        <v>264</v>
      </c>
      <c r="B533" s="8">
        <v>38</v>
      </c>
    </row>
    <row r="534" spans="1:2" x14ac:dyDescent="0.3">
      <c r="A534" s="8" t="s">
        <v>265</v>
      </c>
      <c r="B534" s="8">
        <v>44</v>
      </c>
    </row>
    <row r="535" spans="1:2" x14ac:dyDescent="0.3">
      <c r="A535" s="8" t="s">
        <v>266</v>
      </c>
      <c r="B535" s="8">
        <v>37</v>
      </c>
    </row>
    <row r="536" spans="1:2" x14ac:dyDescent="0.3">
      <c r="A536" s="8" t="s">
        <v>267</v>
      </c>
      <c r="B536" s="8">
        <v>33</v>
      </c>
    </row>
    <row r="537" spans="1:2" x14ac:dyDescent="0.3">
      <c r="A537" s="8" t="s">
        <v>268</v>
      </c>
      <c r="B537" s="8">
        <v>35</v>
      </c>
    </row>
    <row r="538" spans="1:2" x14ac:dyDescent="0.3">
      <c r="A538" s="8" t="s">
        <v>269</v>
      </c>
      <c r="B538" s="8">
        <v>41</v>
      </c>
    </row>
    <row r="539" spans="1:2" x14ac:dyDescent="0.3">
      <c r="A539" s="8" t="s">
        <v>270</v>
      </c>
      <c r="B539" s="8">
        <v>30</v>
      </c>
    </row>
    <row r="540" spans="1:2" x14ac:dyDescent="0.3">
      <c r="A540" s="8" t="s">
        <v>271</v>
      </c>
      <c r="B540" s="8">
        <v>31</v>
      </c>
    </row>
    <row r="541" spans="1:2" x14ac:dyDescent="0.3">
      <c r="A541" s="8" t="s">
        <v>272</v>
      </c>
      <c r="B541" s="8">
        <v>39</v>
      </c>
    </row>
    <row r="542" spans="1:2" x14ac:dyDescent="0.3">
      <c r="A542" s="8" t="s">
        <v>273</v>
      </c>
      <c r="B542" s="8">
        <v>28</v>
      </c>
    </row>
    <row r="543" spans="1:2" x14ac:dyDescent="0.3">
      <c r="A543" s="8" t="s">
        <v>274</v>
      </c>
      <c r="B543" s="8">
        <v>45</v>
      </c>
    </row>
    <row r="544" spans="1:2" x14ac:dyDescent="0.3">
      <c r="A544" s="8" t="s">
        <v>275</v>
      </c>
      <c r="B544" s="8">
        <v>29</v>
      </c>
    </row>
    <row r="545" spans="1:2" x14ac:dyDescent="0.3">
      <c r="A545" s="8" t="s">
        <v>276</v>
      </c>
      <c r="B545" s="8">
        <v>33</v>
      </c>
    </row>
    <row r="546" spans="1:2" x14ac:dyDescent="0.3">
      <c r="A546" s="8" t="s">
        <v>277</v>
      </c>
      <c r="B546" s="8">
        <v>38</v>
      </c>
    </row>
    <row r="547" spans="1:2" x14ac:dyDescent="0.3">
      <c r="A547" s="8" t="s">
        <v>278</v>
      </c>
      <c r="B547" s="8">
        <v>34</v>
      </c>
    </row>
    <row r="548" spans="1:2" x14ac:dyDescent="0.3">
      <c r="A548" s="8" t="s">
        <v>279</v>
      </c>
      <c r="B548" s="8">
        <v>32</v>
      </c>
    </row>
    <row r="549" spans="1:2" x14ac:dyDescent="0.3">
      <c r="A549" s="8" t="s">
        <v>280</v>
      </c>
      <c r="B549" s="8">
        <v>35</v>
      </c>
    </row>
    <row r="550" spans="1:2" x14ac:dyDescent="0.3">
      <c r="A550" s="8" t="s">
        <v>281</v>
      </c>
      <c r="B550" s="8">
        <v>41</v>
      </c>
    </row>
    <row r="551" spans="1:2" x14ac:dyDescent="0.3">
      <c r="A551" s="8" t="s">
        <v>282</v>
      </c>
      <c r="B551" s="8">
        <v>40</v>
      </c>
    </row>
    <row r="552" spans="1:2" x14ac:dyDescent="0.3">
      <c r="A552" s="8" t="s">
        <v>283</v>
      </c>
      <c r="B552" s="8">
        <v>36</v>
      </c>
    </row>
    <row r="553" spans="1:2" x14ac:dyDescent="0.3">
      <c r="A553" s="8" t="s">
        <v>284</v>
      </c>
      <c r="B553" s="8">
        <v>39</v>
      </c>
    </row>
    <row r="554" spans="1:2" x14ac:dyDescent="0.3">
      <c r="A554" s="8" t="s">
        <v>285</v>
      </c>
      <c r="B554" s="8">
        <v>27</v>
      </c>
    </row>
    <row r="555" spans="1:2" x14ac:dyDescent="0.3">
      <c r="A555" s="8" t="s">
        <v>286</v>
      </c>
      <c r="B555" s="8">
        <v>35</v>
      </c>
    </row>
    <row r="556" spans="1:2" x14ac:dyDescent="0.3">
      <c r="A556" s="8" t="s">
        <v>287</v>
      </c>
      <c r="B556" s="8">
        <v>30</v>
      </c>
    </row>
    <row r="557" spans="1:2" x14ac:dyDescent="0.3">
      <c r="A557" s="8" t="s">
        <v>288</v>
      </c>
      <c r="B557" s="8">
        <v>43</v>
      </c>
    </row>
    <row r="558" spans="1:2" x14ac:dyDescent="0.3">
      <c r="A558" s="8" t="s">
        <v>289</v>
      </c>
      <c r="B558" s="8">
        <v>29</v>
      </c>
    </row>
    <row r="559" spans="1:2" x14ac:dyDescent="0.3">
      <c r="A559" s="8" t="s">
        <v>290</v>
      </c>
      <c r="B559" s="8">
        <v>32</v>
      </c>
    </row>
    <row r="560" spans="1:2" x14ac:dyDescent="0.3">
      <c r="A560" s="8" t="s">
        <v>291</v>
      </c>
      <c r="B560" s="8">
        <v>36</v>
      </c>
    </row>
    <row r="561" spans="1:6" x14ac:dyDescent="0.3">
      <c r="A561" s="8" t="s">
        <v>292</v>
      </c>
      <c r="B561" s="8">
        <v>31</v>
      </c>
    </row>
    <row r="562" spans="1:6" x14ac:dyDescent="0.3">
      <c r="A562" s="8" t="s">
        <v>293</v>
      </c>
      <c r="B562" s="8">
        <v>40</v>
      </c>
    </row>
    <row r="563" spans="1:6" x14ac:dyDescent="0.3">
      <c r="A563" s="8" t="s">
        <v>294</v>
      </c>
      <c r="B563" s="8">
        <v>38</v>
      </c>
    </row>
    <row r="564" spans="1:6" x14ac:dyDescent="0.3">
      <c r="A564" s="8" t="s">
        <v>295</v>
      </c>
      <c r="B564" s="8">
        <v>44</v>
      </c>
    </row>
    <row r="565" spans="1:6" x14ac:dyDescent="0.3">
      <c r="A565" s="8" t="s">
        <v>296</v>
      </c>
      <c r="B565" s="8">
        <v>37</v>
      </c>
    </row>
    <row r="566" spans="1:6" x14ac:dyDescent="0.3">
      <c r="A566" s="8" t="s">
        <v>298</v>
      </c>
      <c r="B566" s="8">
        <v>33</v>
      </c>
    </row>
    <row r="567" spans="1:6" x14ac:dyDescent="0.3">
      <c r="A567" s="8" t="s">
        <v>299</v>
      </c>
      <c r="B567" s="8">
        <v>35</v>
      </c>
    </row>
    <row r="568" spans="1:6" x14ac:dyDescent="0.3">
      <c r="A568" s="8" t="s">
        <v>302</v>
      </c>
      <c r="B568" s="8">
        <v>41</v>
      </c>
    </row>
    <row r="569" spans="1:6" x14ac:dyDescent="0.3">
      <c r="A569" s="8" t="s">
        <v>304</v>
      </c>
      <c r="B569" s="8">
        <v>30</v>
      </c>
    </row>
    <row r="570" spans="1:6" x14ac:dyDescent="0.3">
      <c r="A570" s="8" t="s">
        <v>306</v>
      </c>
      <c r="B570" s="8">
        <v>31</v>
      </c>
    </row>
    <row r="571" spans="1:6" x14ac:dyDescent="0.3">
      <c r="A571" s="8" t="s">
        <v>308</v>
      </c>
      <c r="B571" s="8">
        <v>39</v>
      </c>
    </row>
    <row r="572" spans="1:6" ht="15" thickBot="1" x14ac:dyDescent="0.35">
      <c r="A572" s="8" t="s">
        <v>309</v>
      </c>
      <c r="B572" s="8">
        <v>28</v>
      </c>
    </row>
    <row r="573" spans="1:6" ht="15" thickBot="1" x14ac:dyDescent="0.35">
      <c r="C573" s="88" t="s">
        <v>84</v>
      </c>
      <c r="D573" s="86">
        <f>SUM(B473:B572)</f>
        <v>3509</v>
      </c>
      <c r="E573" s="413" t="s">
        <v>297</v>
      </c>
      <c r="F573" s="414"/>
    </row>
    <row r="574" spans="1:6" ht="15.6" thickTop="1" thickBot="1" x14ac:dyDescent="0.35">
      <c r="C574" s="67" t="s">
        <v>86</v>
      </c>
      <c r="D574" s="66">
        <f>MAX(B473:B572)</f>
        <v>45</v>
      </c>
      <c r="E574" s="415"/>
      <c r="F574" s="416"/>
    </row>
    <row r="575" spans="1:6" ht="19.2" thickTop="1" thickBot="1" x14ac:dyDescent="0.4">
      <c r="C575" s="67" t="s">
        <v>88</v>
      </c>
      <c r="D575" s="66">
        <f>MIN(B473:B572)</f>
        <v>27</v>
      </c>
      <c r="E575" s="189" t="s">
        <v>300</v>
      </c>
      <c r="F575" s="190" t="s">
        <v>301</v>
      </c>
    </row>
    <row r="576" spans="1:6" ht="15.6" thickTop="1" thickBot="1" x14ac:dyDescent="0.35">
      <c r="C576" s="67" t="s">
        <v>10</v>
      </c>
      <c r="D576" s="66">
        <f>AVERAGE(B473:B572)</f>
        <v>35.090000000000003</v>
      </c>
      <c r="E576" s="186" t="s">
        <v>303</v>
      </c>
      <c r="F576" s="187">
        <f>COUNTIFS($B$473:$B$572,"&gt;=21",$B$473:$B$572,"&lt;=30")</f>
        <v>21</v>
      </c>
    </row>
    <row r="577" spans="1:16" ht="15.6" thickTop="1" thickBot="1" x14ac:dyDescent="0.35">
      <c r="C577" s="67" t="s">
        <v>11</v>
      </c>
      <c r="D577" s="66">
        <f>MEDIAN(B473:B572)</f>
        <v>35</v>
      </c>
      <c r="E577" s="186" t="s">
        <v>305</v>
      </c>
      <c r="F577" s="187">
        <f>COUNTIFS($B$473:$B$572,"&gt;=31",$B$473:$B$572,"&lt;=40")</f>
        <v>64</v>
      </c>
    </row>
    <row r="578" spans="1:16" ht="15.6" thickTop="1" thickBot="1" x14ac:dyDescent="0.35">
      <c r="C578" s="67" t="s">
        <v>91</v>
      </c>
      <c r="D578" s="66">
        <f>D574-D575</f>
        <v>18</v>
      </c>
      <c r="E578" s="177" t="s">
        <v>307</v>
      </c>
      <c r="F578" s="188">
        <f>COUNTIFS($B$473:$B$572,"&gt;=41",$B$473:$B$572,"&lt;=50")</f>
        <v>15</v>
      </c>
    </row>
    <row r="579" spans="1:16" ht="15" thickTop="1" x14ac:dyDescent="0.3">
      <c r="C579" s="191" t="s">
        <v>56</v>
      </c>
      <c r="D579" s="83">
        <f>MODE(B472:B572)</f>
        <v>35</v>
      </c>
    </row>
    <row r="582" spans="1:16" ht="15" thickBot="1" x14ac:dyDescent="0.35"/>
    <row r="583" spans="1:16" ht="15" thickBot="1" x14ac:dyDescent="0.35">
      <c r="H583" s="430" t="s">
        <v>864</v>
      </c>
      <c r="I583" s="431"/>
    </row>
    <row r="584" spans="1:16" ht="14.4" customHeight="1" thickTop="1" thickBot="1" x14ac:dyDescent="0.4">
      <c r="A584" s="192" t="s">
        <v>852</v>
      </c>
      <c r="B584" s="439" t="s">
        <v>310</v>
      </c>
      <c r="C584" s="440"/>
      <c r="D584" s="440"/>
      <c r="E584" s="440"/>
      <c r="F584" s="441"/>
      <c r="H584" s="432"/>
      <c r="I584" s="433"/>
    </row>
    <row r="585" spans="1:16" ht="15" customHeight="1" x14ac:dyDescent="0.3">
      <c r="B585" s="442"/>
      <c r="C585" s="443"/>
      <c r="D585" s="443"/>
      <c r="E585" s="443"/>
      <c r="F585" s="444"/>
    </row>
    <row r="586" spans="1:16" ht="15" thickBot="1" x14ac:dyDescent="0.35">
      <c r="B586" s="445"/>
      <c r="C586" s="446"/>
      <c r="D586" s="446"/>
      <c r="E586" s="446"/>
      <c r="F586" s="447"/>
    </row>
    <row r="587" spans="1:16" ht="14.55" customHeight="1" thickTop="1" x14ac:dyDescent="0.3"/>
    <row r="591" spans="1:16" ht="15" thickBot="1" x14ac:dyDescent="0.35">
      <c r="D591" s="16"/>
    </row>
    <row r="592" spans="1:16" ht="19.2" thickTop="1" thickBot="1" x14ac:dyDescent="0.4">
      <c r="B592" s="193" t="s">
        <v>500</v>
      </c>
      <c r="C592" s="194" t="s">
        <v>712</v>
      </c>
      <c r="E592" s="209" t="s">
        <v>865</v>
      </c>
      <c r="F592" s="434" t="s">
        <v>713</v>
      </c>
      <c r="G592" s="434"/>
      <c r="J592" s="197" t="s">
        <v>86</v>
      </c>
      <c r="K592" s="198">
        <f>MAX(C594:C643)</f>
        <v>73</v>
      </c>
      <c r="N592" s="207" t="s">
        <v>868</v>
      </c>
      <c r="O592" s="203" t="s">
        <v>313</v>
      </c>
      <c r="P592" s="204">
        <f>QUARTILE(C594:C643,1)</f>
        <v>42.25</v>
      </c>
    </row>
    <row r="593" spans="2:16" ht="16.8" thickTop="1" thickBot="1" x14ac:dyDescent="0.35">
      <c r="B593" s="9"/>
      <c r="C593" s="9"/>
      <c r="F593" s="434"/>
      <c r="G593" s="434"/>
      <c r="J593" s="199" t="s">
        <v>88</v>
      </c>
      <c r="K593" s="200">
        <f>MIN(C594:C643)</f>
        <v>28</v>
      </c>
      <c r="O593" s="203" t="s">
        <v>315</v>
      </c>
      <c r="P593" s="204">
        <f>QUARTILE(C593:C643,3)</f>
        <v>58</v>
      </c>
    </row>
    <row r="594" spans="2:16" ht="16.8" thickTop="1" thickBot="1" x14ac:dyDescent="0.35">
      <c r="B594" t="s">
        <v>12</v>
      </c>
      <c r="C594">
        <v>56</v>
      </c>
      <c r="F594" s="195" t="s">
        <v>303</v>
      </c>
      <c r="G594" s="128">
        <f>COUNTIFS($C$594:$C$643,"&gt;=21",$C$594:$C$643,"&lt;=30")</f>
        <v>1</v>
      </c>
      <c r="J594" s="199" t="s">
        <v>10</v>
      </c>
      <c r="K594" s="200">
        <f>AVERAGE(C594:C643)</f>
        <v>50.7</v>
      </c>
      <c r="O594" s="205" t="s">
        <v>316</v>
      </c>
      <c r="P594" s="132">
        <f>P593-P592</f>
        <v>15.75</v>
      </c>
    </row>
    <row r="595" spans="2:16" ht="17.399999999999999" thickTop="1" thickBot="1" x14ac:dyDescent="0.4">
      <c r="B595" t="s">
        <v>13</v>
      </c>
      <c r="C595">
        <v>40</v>
      </c>
      <c r="F595" s="196" t="s">
        <v>305</v>
      </c>
      <c r="G595" s="128">
        <f>COUNTIFS($C$594:$C$643,"&gt;=31",$C$594:$C$643,"&lt;=40")</f>
        <v>8</v>
      </c>
      <c r="I595" s="208" t="s">
        <v>866</v>
      </c>
      <c r="J595" s="199" t="s">
        <v>56</v>
      </c>
      <c r="K595" s="200">
        <f>MODE(C594:C643)</f>
        <v>40</v>
      </c>
    </row>
    <row r="596" spans="2:16" ht="17.399999999999999" thickTop="1" thickBot="1" x14ac:dyDescent="0.4">
      <c r="B596" t="s">
        <v>14</v>
      </c>
      <c r="C596">
        <v>28</v>
      </c>
      <c r="F596" s="196" t="s">
        <v>307</v>
      </c>
      <c r="G596" s="128">
        <f>COUNTIFS($C$594:$C$643,"&gt;=41",$C$594:$C$643,"&lt;=50")</f>
        <v>16</v>
      </c>
      <c r="I596" s="208" t="s">
        <v>867</v>
      </c>
      <c r="J596" s="201" t="s">
        <v>11</v>
      </c>
      <c r="K596" s="202">
        <f>MEDIAN(C594:C643)</f>
        <v>50</v>
      </c>
    </row>
    <row r="597" spans="2:16" ht="16.8" thickTop="1" thickBot="1" x14ac:dyDescent="0.35">
      <c r="B597" t="s">
        <v>15</v>
      </c>
      <c r="C597">
        <v>73</v>
      </c>
      <c r="F597" s="196" t="s">
        <v>311</v>
      </c>
      <c r="G597" s="128">
        <f>COUNTIFS($C$594:$C$643,"&gt;=51",$C$594:$C$643,"&lt;=60")</f>
        <v>16</v>
      </c>
    </row>
    <row r="598" spans="2:16" ht="16.8" thickTop="1" thickBot="1" x14ac:dyDescent="0.35">
      <c r="B598" t="s">
        <v>16</v>
      </c>
      <c r="C598">
        <v>52</v>
      </c>
      <c r="F598" s="196" t="s">
        <v>312</v>
      </c>
      <c r="G598" s="128">
        <f>COUNTIFS($C$594:$C$643,"&gt;=61",$C$594:$C$643,"&lt;=70")</f>
        <v>8</v>
      </c>
    </row>
    <row r="599" spans="2:16" ht="16.8" thickTop="1" thickBot="1" x14ac:dyDescent="0.35">
      <c r="B599" t="s">
        <v>17</v>
      </c>
      <c r="C599">
        <v>61</v>
      </c>
      <c r="F599" s="196" t="s">
        <v>314</v>
      </c>
      <c r="G599" s="128">
        <f>COUNTIFS($C$594:$C$643,"&gt;=71",$C$594:$C$643,"&lt;=80")</f>
        <v>1</v>
      </c>
    </row>
    <row r="600" spans="2:16" ht="15" thickTop="1" x14ac:dyDescent="0.3">
      <c r="B600" t="s">
        <v>18</v>
      </c>
      <c r="C600">
        <v>35</v>
      </c>
    </row>
    <row r="601" spans="2:16" x14ac:dyDescent="0.3">
      <c r="B601" t="s">
        <v>19</v>
      </c>
      <c r="C601">
        <v>40</v>
      </c>
    </row>
    <row r="602" spans="2:16" x14ac:dyDescent="0.3">
      <c r="B602" t="s">
        <v>20</v>
      </c>
      <c r="C602">
        <v>47</v>
      </c>
    </row>
    <row r="603" spans="2:16" x14ac:dyDescent="0.3">
      <c r="B603" t="s">
        <v>21</v>
      </c>
      <c r="C603">
        <v>65</v>
      </c>
    </row>
    <row r="604" spans="2:16" x14ac:dyDescent="0.3">
      <c r="B604" t="s">
        <v>22</v>
      </c>
      <c r="C604">
        <v>52</v>
      </c>
    </row>
    <row r="605" spans="2:16" x14ac:dyDescent="0.3">
      <c r="B605" t="s">
        <v>23</v>
      </c>
      <c r="C605">
        <v>44</v>
      </c>
    </row>
    <row r="606" spans="2:16" x14ac:dyDescent="0.3">
      <c r="B606" t="s">
        <v>24</v>
      </c>
      <c r="C606">
        <v>38</v>
      </c>
    </row>
    <row r="607" spans="2:16" x14ac:dyDescent="0.3">
      <c r="B607" t="s">
        <v>25</v>
      </c>
      <c r="C607">
        <v>60</v>
      </c>
    </row>
    <row r="608" spans="2:16" x14ac:dyDescent="0.3">
      <c r="B608" t="s">
        <v>26</v>
      </c>
      <c r="C608">
        <v>56</v>
      </c>
    </row>
    <row r="609" spans="2:3" x14ac:dyDescent="0.3">
      <c r="B609" t="s">
        <v>27</v>
      </c>
      <c r="C609">
        <v>40</v>
      </c>
    </row>
    <row r="610" spans="2:3" x14ac:dyDescent="0.3">
      <c r="B610" t="s">
        <v>28</v>
      </c>
      <c r="C610">
        <v>36</v>
      </c>
    </row>
    <row r="611" spans="2:3" x14ac:dyDescent="0.3">
      <c r="B611" t="s">
        <v>29</v>
      </c>
      <c r="C611">
        <v>49</v>
      </c>
    </row>
    <row r="612" spans="2:3" x14ac:dyDescent="0.3">
      <c r="B612" t="s">
        <v>30</v>
      </c>
      <c r="C612">
        <v>68</v>
      </c>
    </row>
    <row r="613" spans="2:3" x14ac:dyDescent="0.3">
      <c r="B613" t="s">
        <v>31</v>
      </c>
      <c r="C613">
        <v>57</v>
      </c>
    </row>
    <row r="614" spans="2:3" x14ac:dyDescent="0.3">
      <c r="B614" t="s">
        <v>32</v>
      </c>
      <c r="C614">
        <v>52</v>
      </c>
    </row>
    <row r="615" spans="2:3" x14ac:dyDescent="0.3">
      <c r="B615" t="s">
        <v>33</v>
      </c>
      <c r="C615">
        <v>63</v>
      </c>
    </row>
    <row r="616" spans="2:3" x14ac:dyDescent="0.3">
      <c r="B616" t="s">
        <v>34</v>
      </c>
      <c r="C616">
        <v>41</v>
      </c>
    </row>
    <row r="617" spans="2:3" x14ac:dyDescent="0.3">
      <c r="B617" t="s">
        <v>35</v>
      </c>
      <c r="C617">
        <v>48</v>
      </c>
    </row>
    <row r="618" spans="2:3" x14ac:dyDescent="0.3">
      <c r="B618" t="s">
        <v>36</v>
      </c>
      <c r="C618">
        <v>55</v>
      </c>
    </row>
    <row r="619" spans="2:3" x14ac:dyDescent="0.3">
      <c r="B619" t="s">
        <v>37</v>
      </c>
      <c r="C619">
        <v>42</v>
      </c>
    </row>
    <row r="620" spans="2:3" x14ac:dyDescent="0.3">
      <c r="B620" t="s">
        <v>38</v>
      </c>
      <c r="C620">
        <v>39</v>
      </c>
    </row>
    <row r="621" spans="2:3" x14ac:dyDescent="0.3">
      <c r="B621" t="s">
        <v>39</v>
      </c>
      <c r="C621">
        <v>58</v>
      </c>
    </row>
    <row r="622" spans="2:3" x14ac:dyDescent="0.3">
      <c r="B622" t="s">
        <v>40</v>
      </c>
      <c r="C622">
        <v>62</v>
      </c>
    </row>
    <row r="623" spans="2:3" x14ac:dyDescent="0.3">
      <c r="B623" t="s">
        <v>41</v>
      </c>
      <c r="C623">
        <v>49</v>
      </c>
    </row>
    <row r="624" spans="2:3" x14ac:dyDescent="0.3">
      <c r="B624" t="s">
        <v>42</v>
      </c>
      <c r="C624">
        <v>59</v>
      </c>
    </row>
    <row r="625" spans="2:3" x14ac:dyDescent="0.3">
      <c r="B625" t="s">
        <v>43</v>
      </c>
      <c r="C625">
        <v>45</v>
      </c>
    </row>
    <row r="626" spans="2:3" x14ac:dyDescent="0.3">
      <c r="B626" t="s">
        <v>44</v>
      </c>
      <c r="C626">
        <v>47</v>
      </c>
    </row>
    <row r="627" spans="2:3" x14ac:dyDescent="0.3">
      <c r="B627" t="s">
        <v>45</v>
      </c>
      <c r="C627">
        <v>51</v>
      </c>
    </row>
    <row r="628" spans="2:3" x14ac:dyDescent="0.3">
      <c r="B628" t="s">
        <v>46</v>
      </c>
      <c r="C628">
        <v>65</v>
      </c>
    </row>
    <row r="629" spans="2:3" x14ac:dyDescent="0.3">
      <c r="B629" t="s">
        <v>47</v>
      </c>
      <c r="C629">
        <v>41</v>
      </c>
    </row>
    <row r="630" spans="2:3" x14ac:dyDescent="0.3">
      <c r="B630" t="s">
        <v>48</v>
      </c>
      <c r="C630">
        <v>48</v>
      </c>
    </row>
    <row r="631" spans="2:3" x14ac:dyDescent="0.3">
      <c r="B631" t="s">
        <v>49</v>
      </c>
      <c r="C631">
        <v>55</v>
      </c>
    </row>
    <row r="632" spans="2:3" x14ac:dyDescent="0.3">
      <c r="B632" t="s">
        <v>50</v>
      </c>
      <c r="C632">
        <v>42</v>
      </c>
    </row>
    <row r="633" spans="2:3" x14ac:dyDescent="0.3">
      <c r="B633" t="s">
        <v>51</v>
      </c>
      <c r="C633">
        <v>39</v>
      </c>
    </row>
    <row r="634" spans="2:3" x14ac:dyDescent="0.3">
      <c r="B634" t="s">
        <v>52</v>
      </c>
      <c r="C634">
        <v>58</v>
      </c>
    </row>
    <row r="635" spans="2:3" x14ac:dyDescent="0.3">
      <c r="B635" t="s">
        <v>53</v>
      </c>
      <c r="C635">
        <v>62</v>
      </c>
    </row>
    <row r="636" spans="2:3" x14ac:dyDescent="0.3">
      <c r="B636" t="s">
        <v>54</v>
      </c>
      <c r="C636">
        <v>49</v>
      </c>
    </row>
    <row r="637" spans="2:3" x14ac:dyDescent="0.3">
      <c r="B637" t="s">
        <v>55</v>
      </c>
      <c r="C637">
        <v>59</v>
      </c>
    </row>
    <row r="638" spans="2:3" x14ac:dyDescent="0.3">
      <c r="B638" t="s">
        <v>57</v>
      </c>
      <c r="C638">
        <v>45</v>
      </c>
    </row>
    <row r="639" spans="2:3" x14ac:dyDescent="0.3">
      <c r="B639" t="s">
        <v>58</v>
      </c>
      <c r="C639">
        <v>47</v>
      </c>
    </row>
    <row r="640" spans="2:3" x14ac:dyDescent="0.3">
      <c r="B640" t="s">
        <v>59</v>
      </c>
      <c r="C640">
        <v>51</v>
      </c>
    </row>
    <row r="641" spans="2:7" x14ac:dyDescent="0.3">
      <c r="B641" t="s">
        <v>60</v>
      </c>
      <c r="C641">
        <v>65</v>
      </c>
      <c r="E641" s="16"/>
    </row>
    <row r="642" spans="2:7" x14ac:dyDescent="0.3">
      <c r="B642" t="s">
        <v>61</v>
      </c>
      <c r="C642">
        <v>43</v>
      </c>
    </row>
    <row r="643" spans="2:7" x14ac:dyDescent="0.3">
      <c r="B643" t="s">
        <v>62</v>
      </c>
      <c r="C643">
        <v>58</v>
      </c>
    </row>
    <row r="644" spans="2:7" ht="14.55" customHeight="1" x14ac:dyDescent="0.3">
      <c r="G644" s="16"/>
    </row>
    <row r="645" spans="2:7" ht="15.45" customHeight="1" x14ac:dyDescent="0.3"/>
    <row r="653" spans="2:7" ht="15" thickBot="1" x14ac:dyDescent="0.35"/>
    <row r="654" spans="2:7" x14ac:dyDescent="0.3">
      <c r="F654" s="435" t="s">
        <v>869</v>
      </c>
      <c r="G654" s="436"/>
    </row>
    <row r="655" spans="2:7" ht="15" thickBot="1" x14ac:dyDescent="0.35">
      <c r="F655" s="437"/>
      <c r="G655" s="438"/>
    </row>
    <row r="657" spans="1:9" ht="14.55" customHeight="1" thickBot="1" x14ac:dyDescent="0.35">
      <c r="B657" s="42"/>
      <c r="C657" s="42"/>
    </row>
    <row r="658" spans="1:9" ht="15" customHeight="1" thickBot="1" x14ac:dyDescent="0.4">
      <c r="A658" s="210" t="s">
        <v>852</v>
      </c>
      <c r="B658" s="469" t="s">
        <v>870</v>
      </c>
      <c r="C658" s="470"/>
      <c r="D658" s="471"/>
      <c r="E658" s="471"/>
      <c r="F658" s="471"/>
      <c r="G658" s="471"/>
      <c r="H658" s="471"/>
      <c r="I658" s="472"/>
    </row>
    <row r="663" spans="1:9" ht="15.6" x14ac:dyDescent="0.3">
      <c r="B663" s="19" t="s">
        <v>317</v>
      </c>
      <c r="C663" s="19" t="s">
        <v>301</v>
      </c>
    </row>
    <row r="664" spans="1:9" ht="15.6" x14ac:dyDescent="0.3">
      <c r="B664" s="19" t="s">
        <v>714</v>
      </c>
      <c r="C664" s="19">
        <v>30</v>
      </c>
      <c r="D664" s="20"/>
      <c r="E664" s="20"/>
      <c r="F664" s="20"/>
      <c r="G664" s="20"/>
      <c r="H664" s="20"/>
      <c r="I664" s="20"/>
    </row>
    <row r="665" spans="1:9" ht="15.6" x14ac:dyDescent="0.3">
      <c r="B665" s="19" t="s">
        <v>715</v>
      </c>
      <c r="C665" s="19">
        <v>40</v>
      </c>
      <c r="D665" s="20"/>
      <c r="E665" s="20"/>
      <c r="F665" s="20"/>
      <c r="G665" s="20"/>
      <c r="H665" s="20"/>
      <c r="I665" s="20"/>
    </row>
    <row r="666" spans="1:9" ht="15.6" x14ac:dyDescent="0.3">
      <c r="B666" s="19" t="s">
        <v>716</v>
      </c>
      <c r="C666" s="19">
        <v>20</v>
      </c>
    </row>
    <row r="667" spans="1:9" ht="15.6" x14ac:dyDescent="0.3">
      <c r="B667" s="19" t="s">
        <v>717</v>
      </c>
      <c r="C667" s="19">
        <v>10</v>
      </c>
    </row>
    <row r="668" spans="1:9" ht="15.6" x14ac:dyDescent="0.3">
      <c r="B668" s="19" t="s">
        <v>718</v>
      </c>
      <c r="C668" s="19">
        <v>45</v>
      </c>
    </row>
    <row r="669" spans="1:9" ht="15.6" x14ac:dyDescent="0.3">
      <c r="B669" s="19" t="s">
        <v>719</v>
      </c>
      <c r="C669" s="19">
        <v>25</v>
      </c>
    </row>
    <row r="670" spans="1:9" ht="15.6" x14ac:dyDescent="0.3">
      <c r="B670" s="19" t="s">
        <v>720</v>
      </c>
      <c r="C670" s="19">
        <v>30</v>
      </c>
    </row>
    <row r="671" spans="1:9" ht="15" thickBot="1" x14ac:dyDescent="0.35"/>
    <row r="672" spans="1:9" ht="16.8" thickTop="1" thickBot="1" x14ac:dyDescent="0.35">
      <c r="B672" s="128" t="s">
        <v>7</v>
      </c>
      <c r="C672" s="212">
        <f>AVERAGE(C664:C670)</f>
        <v>28.571428571428573</v>
      </c>
    </row>
    <row r="673" spans="1:6" ht="16.8" thickTop="1" thickBot="1" x14ac:dyDescent="0.35">
      <c r="B673" s="128" t="s">
        <v>7</v>
      </c>
      <c r="C673" s="212">
        <f>AVERAGE(C665:C671)</f>
        <v>28.333333333333332</v>
      </c>
    </row>
    <row r="674" spans="1:6" ht="16.8" thickTop="1" thickBot="1" x14ac:dyDescent="0.35">
      <c r="B674" s="128" t="s">
        <v>7</v>
      </c>
      <c r="C674" s="212">
        <f>AVERAGE(C666:C671)</f>
        <v>26</v>
      </c>
    </row>
    <row r="675" spans="1:6" ht="16.8" thickTop="1" thickBot="1" x14ac:dyDescent="0.35">
      <c r="B675" s="128" t="s">
        <v>7</v>
      </c>
      <c r="C675" s="212">
        <f>AVERAGE(C667:C671)</f>
        <v>27.5</v>
      </c>
    </row>
    <row r="676" spans="1:6" ht="16.8" thickTop="1" thickBot="1" x14ac:dyDescent="0.35">
      <c r="B676" s="128" t="s">
        <v>7</v>
      </c>
      <c r="C676" s="212">
        <f>AVERAGE(C668:C671)</f>
        <v>33.333333333333336</v>
      </c>
    </row>
    <row r="677" spans="1:6" ht="16.8" thickTop="1" thickBot="1" x14ac:dyDescent="0.35">
      <c r="B677" s="128" t="s">
        <v>7</v>
      </c>
      <c r="C677" s="212">
        <f>AVERAGE(C669:C671)</f>
        <v>27.5</v>
      </c>
    </row>
    <row r="678" spans="1:6" ht="16.8" thickTop="1" thickBot="1" x14ac:dyDescent="0.35">
      <c r="B678" s="128" t="s">
        <v>7</v>
      </c>
      <c r="C678" s="212">
        <f>AVERAGE(C670:C671)</f>
        <v>30</v>
      </c>
    </row>
    <row r="679" spans="1:6" ht="15.6" thickTop="1" thickBot="1" x14ac:dyDescent="0.35"/>
    <row r="680" spans="1:6" ht="19.2" thickTop="1" thickBot="1" x14ac:dyDescent="0.4">
      <c r="B680" s="211" t="s">
        <v>9</v>
      </c>
      <c r="C680" s="213">
        <f>MODE(Table18[frequency])</f>
        <v>30</v>
      </c>
    </row>
    <row r="681" spans="1:6" ht="15" thickTop="1" x14ac:dyDescent="0.3"/>
    <row r="682" spans="1:6" ht="15" thickBot="1" x14ac:dyDescent="0.35"/>
    <row r="683" spans="1:6" x14ac:dyDescent="0.3">
      <c r="E683" s="401" t="s">
        <v>871</v>
      </c>
      <c r="F683" s="403"/>
    </row>
    <row r="684" spans="1:6" ht="15" thickBot="1" x14ac:dyDescent="0.35">
      <c r="E684" s="404"/>
      <c r="F684" s="406"/>
    </row>
    <row r="685" spans="1:6" ht="21.6" thickBot="1" x14ac:dyDescent="0.45">
      <c r="A685" s="214" t="s">
        <v>852</v>
      </c>
      <c r="B685" s="473" t="s">
        <v>318</v>
      </c>
      <c r="C685" s="474"/>
      <c r="D685" s="474"/>
      <c r="E685" s="474"/>
      <c r="F685" s="475"/>
    </row>
    <row r="689" spans="2:6" ht="16.2" thickBot="1" x14ac:dyDescent="0.35">
      <c r="B689" s="219" t="s">
        <v>319</v>
      </c>
      <c r="C689" s="219" t="s">
        <v>320</v>
      </c>
      <c r="E689" s="217" t="s">
        <v>721</v>
      </c>
      <c r="F689" s="218" t="s">
        <v>1</v>
      </c>
    </row>
    <row r="690" spans="2:6" ht="15.6" x14ac:dyDescent="0.3">
      <c r="B690" s="215" t="s">
        <v>12</v>
      </c>
      <c r="C690" s="215">
        <v>4</v>
      </c>
      <c r="E690" s="35" t="s">
        <v>722</v>
      </c>
      <c r="F690" s="9">
        <f>AVERAGE(C690:C789)</f>
        <v>3.74</v>
      </c>
    </row>
    <row r="691" spans="2:6" ht="15.6" x14ac:dyDescent="0.3">
      <c r="B691" s="216" t="s">
        <v>13</v>
      </c>
      <c r="C691" s="216">
        <v>5</v>
      </c>
      <c r="E691" s="18" t="s">
        <v>723</v>
      </c>
      <c r="F691">
        <f t="shared" ref="F691:F754" si="0">AVERAGE(C691:C790)</f>
        <v>3.7373737373737375</v>
      </c>
    </row>
    <row r="692" spans="2:6" ht="15.6" x14ac:dyDescent="0.3">
      <c r="B692" s="216" t="s">
        <v>14</v>
      </c>
      <c r="C692" s="216">
        <v>3</v>
      </c>
      <c r="E692" s="18" t="s">
        <v>724</v>
      </c>
      <c r="F692">
        <f t="shared" si="0"/>
        <v>3.7244897959183674</v>
      </c>
    </row>
    <row r="693" spans="2:6" ht="15.6" x14ac:dyDescent="0.3">
      <c r="B693" s="216" t="s">
        <v>15</v>
      </c>
      <c r="C693" s="216">
        <v>4</v>
      </c>
      <c r="E693" s="18" t="s">
        <v>725</v>
      </c>
      <c r="F693">
        <f t="shared" si="0"/>
        <v>3.731958762886598</v>
      </c>
    </row>
    <row r="694" spans="2:6" ht="15.6" x14ac:dyDescent="0.3">
      <c r="B694" s="216" t="s">
        <v>16</v>
      </c>
      <c r="C694" s="216">
        <v>4</v>
      </c>
      <c r="E694" s="18" t="s">
        <v>726</v>
      </c>
      <c r="F694">
        <f t="shared" si="0"/>
        <v>3.7291666666666665</v>
      </c>
    </row>
    <row r="695" spans="2:6" ht="15.6" x14ac:dyDescent="0.3">
      <c r="B695" s="216" t="s">
        <v>17</v>
      </c>
      <c r="C695" s="216">
        <v>3</v>
      </c>
      <c r="E695" s="18" t="s">
        <v>727</v>
      </c>
      <c r="F695">
        <f t="shared" si="0"/>
        <v>3.7263157894736842</v>
      </c>
    </row>
    <row r="696" spans="2:6" ht="15.6" x14ac:dyDescent="0.3">
      <c r="B696" s="216" t="s">
        <v>18</v>
      </c>
      <c r="C696" s="216">
        <v>2</v>
      </c>
      <c r="E696" s="18" t="s">
        <v>728</v>
      </c>
      <c r="F696">
        <f t="shared" si="0"/>
        <v>3.7340425531914891</v>
      </c>
    </row>
    <row r="697" spans="2:6" ht="15.6" x14ac:dyDescent="0.3">
      <c r="B697" s="216" t="s">
        <v>19</v>
      </c>
      <c r="C697" s="216">
        <v>5</v>
      </c>
      <c r="E697" s="18" t="s">
        <v>729</v>
      </c>
      <c r="F697">
        <f t="shared" si="0"/>
        <v>3.752688172043011</v>
      </c>
    </row>
    <row r="698" spans="2:6" ht="15.6" x14ac:dyDescent="0.3">
      <c r="B698" s="216" t="s">
        <v>20</v>
      </c>
      <c r="C698" s="216">
        <v>4</v>
      </c>
      <c r="E698" s="18" t="s">
        <v>730</v>
      </c>
      <c r="F698">
        <f t="shared" si="0"/>
        <v>3.7391304347826089</v>
      </c>
    </row>
    <row r="699" spans="2:6" ht="15.6" x14ac:dyDescent="0.3">
      <c r="B699" s="216" t="s">
        <v>21</v>
      </c>
      <c r="C699" s="216">
        <v>3</v>
      </c>
      <c r="E699" s="18" t="s">
        <v>731</v>
      </c>
      <c r="F699">
        <f t="shared" si="0"/>
        <v>3.7362637362637363</v>
      </c>
    </row>
    <row r="700" spans="2:6" ht="15.6" x14ac:dyDescent="0.3">
      <c r="B700" s="216" t="s">
        <v>22</v>
      </c>
      <c r="C700" s="216">
        <v>5</v>
      </c>
      <c r="E700" s="18" t="s">
        <v>732</v>
      </c>
      <c r="F700">
        <f t="shared" si="0"/>
        <v>3.7444444444444445</v>
      </c>
    </row>
    <row r="701" spans="2:6" ht="15.6" x14ac:dyDescent="0.3">
      <c r="B701" s="216" t="s">
        <v>23</v>
      </c>
      <c r="C701" s="216">
        <v>4</v>
      </c>
      <c r="E701" s="18" t="s">
        <v>733</v>
      </c>
      <c r="F701">
        <f t="shared" si="0"/>
        <v>3.7303370786516852</v>
      </c>
    </row>
    <row r="702" spans="2:6" ht="15.6" x14ac:dyDescent="0.3">
      <c r="B702" s="216" t="s">
        <v>24</v>
      </c>
      <c r="C702" s="216">
        <v>2</v>
      </c>
      <c r="E702" s="18" t="s">
        <v>734</v>
      </c>
      <c r="F702">
        <f>AVERAGE(C702:C801)</f>
        <v>3.7272727272727271</v>
      </c>
    </row>
    <row r="703" spans="2:6" ht="15.6" x14ac:dyDescent="0.3">
      <c r="B703" s="216" t="s">
        <v>25</v>
      </c>
      <c r="C703" s="216">
        <v>3</v>
      </c>
      <c r="E703" s="18" t="s">
        <v>735</v>
      </c>
      <c r="F703">
        <f>AVERAGE(C703:C801)</f>
        <v>3.7471264367816093</v>
      </c>
    </row>
    <row r="704" spans="2:6" ht="15.6" x14ac:dyDescent="0.3">
      <c r="B704" s="216" t="s">
        <v>26</v>
      </c>
      <c r="C704" s="216">
        <v>4</v>
      </c>
      <c r="E704" s="18" t="s">
        <v>736</v>
      </c>
      <c r="F704">
        <f t="shared" si="0"/>
        <v>3.7558139534883721</v>
      </c>
    </row>
    <row r="705" spans="2:6" ht="15.6" x14ac:dyDescent="0.3">
      <c r="B705" s="216" t="s">
        <v>27</v>
      </c>
      <c r="C705" s="216">
        <v>5</v>
      </c>
      <c r="E705" s="18" t="s">
        <v>737</v>
      </c>
      <c r="F705">
        <f t="shared" si="0"/>
        <v>3.7529411764705882</v>
      </c>
    </row>
    <row r="706" spans="2:6" ht="15.6" x14ac:dyDescent="0.3">
      <c r="B706" s="216" t="s">
        <v>28</v>
      </c>
      <c r="C706" s="216">
        <v>3</v>
      </c>
      <c r="E706" s="18" t="s">
        <v>738</v>
      </c>
      <c r="F706">
        <f t="shared" si="0"/>
        <v>4.1058823529411761</v>
      </c>
    </row>
    <row r="707" spans="2:6" ht="15.6" x14ac:dyDescent="0.3">
      <c r="B707" s="216" t="s">
        <v>29</v>
      </c>
      <c r="C707" s="216">
        <v>4</v>
      </c>
      <c r="E707" s="18" t="s">
        <v>739</v>
      </c>
      <c r="F707">
        <f t="shared" si="0"/>
        <v>4.4000000000000004</v>
      </c>
    </row>
    <row r="708" spans="2:6" ht="15.6" x14ac:dyDescent="0.3">
      <c r="B708" s="216" t="s">
        <v>30</v>
      </c>
      <c r="C708" s="216">
        <v>5</v>
      </c>
      <c r="E708" s="18" t="s">
        <v>740</v>
      </c>
      <c r="F708">
        <f t="shared" si="0"/>
        <v>4.7294117647058824</v>
      </c>
    </row>
    <row r="709" spans="2:6" ht="15.6" x14ac:dyDescent="0.3">
      <c r="B709" s="216" t="s">
        <v>31</v>
      </c>
      <c r="C709" s="216">
        <v>3</v>
      </c>
      <c r="E709" s="18" t="s">
        <v>741</v>
      </c>
      <c r="F709">
        <f t="shared" si="0"/>
        <v>5.2</v>
      </c>
    </row>
    <row r="710" spans="2:6" ht="15.6" x14ac:dyDescent="0.3">
      <c r="B710" s="216" t="s">
        <v>32</v>
      </c>
      <c r="C710" s="216">
        <v>4</v>
      </c>
      <c r="E710" s="18" t="s">
        <v>742</v>
      </c>
      <c r="F710">
        <f t="shared" si="0"/>
        <v>5.6117647058823525</v>
      </c>
    </row>
    <row r="711" spans="2:6" ht="15.6" x14ac:dyDescent="0.3">
      <c r="B711" s="216" t="s">
        <v>33</v>
      </c>
      <c r="C711" s="216">
        <v>3</v>
      </c>
      <c r="E711" s="18" t="s">
        <v>743</v>
      </c>
      <c r="F711">
        <f t="shared" si="0"/>
        <v>5.9058823529411768</v>
      </c>
    </row>
    <row r="712" spans="2:6" ht="15.6" x14ac:dyDescent="0.3">
      <c r="B712" s="216" t="s">
        <v>34</v>
      </c>
      <c r="C712" s="216">
        <v>2</v>
      </c>
      <c r="E712" s="18" t="s">
        <v>744</v>
      </c>
      <c r="F712">
        <f t="shared" si="0"/>
        <v>6.3647058823529408</v>
      </c>
    </row>
    <row r="713" spans="2:6" ht="15.6" x14ac:dyDescent="0.3">
      <c r="B713" s="216" t="s">
        <v>35</v>
      </c>
      <c r="C713" s="216">
        <v>4</v>
      </c>
      <c r="E713" s="18" t="s">
        <v>745</v>
      </c>
      <c r="F713">
        <f t="shared" si="0"/>
        <v>6.6941176470588237</v>
      </c>
    </row>
    <row r="714" spans="2:6" ht="15.6" x14ac:dyDescent="0.3">
      <c r="B714" s="216" t="s">
        <v>36</v>
      </c>
      <c r="C714" s="216">
        <v>5</v>
      </c>
      <c r="E714" s="18" t="s">
        <v>746</v>
      </c>
      <c r="F714">
        <f t="shared" si="0"/>
        <v>7.0705882352941174</v>
      </c>
    </row>
    <row r="715" spans="2:6" ht="15.6" x14ac:dyDescent="0.3">
      <c r="B715" s="216" t="s">
        <v>37</v>
      </c>
      <c r="C715" s="216">
        <v>3</v>
      </c>
      <c r="E715" s="18" t="s">
        <v>747</v>
      </c>
      <c r="F715">
        <f t="shared" si="0"/>
        <v>7.4941176470588236</v>
      </c>
    </row>
    <row r="716" spans="2:6" ht="15.6" x14ac:dyDescent="0.3">
      <c r="B716" s="216" t="s">
        <v>38</v>
      </c>
      <c r="C716" s="216">
        <v>4</v>
      </c>
      <c r="E716" s="18" t="s">
        <v>748</v>
      </c>
      <c r="F716">
        <f t="shared" si="0"/>
        <v>8.0117647058823529</v>
      </c>
    </row>
    <row r="717" spans="2:6" ht="15.6" x14ac:dyDescent="0.3">
      <c r="B717" s="216" t="s">
        <v>39</v>
      </c>
      <c r="C717" s="216">
        <v>5</v>
      </c>
      <c r="E717" s="18" t="s">
        <v>749</v>
      </c>
      <c r="F717">
        <f t="shared" si="0"/>
        <v>8.329411764705883</v>
      </c>
    </row>
    <row r="718" spans="2:6" ht="15.6" x14ac:dyDescent="0.3">
      <c r="B718" s="216" t="s">
        <v>40</v>
      </c>
      <c r="C718" s="216">
        <v>4</v>
      </c>
      <c r="E718" s="18" t="s">
        <v>750</v>
      </c>
      <c r="F718">
        <f t="shared" si="0"/>
        <v>8.7294117647058815</v>
      </c>
    </row>
    <row r="719" spans="2:6" ht="15.6" x14ac:dyDescent="0.3">
      <c r="B719" s="216" t="s">
        <v>41</v>
      </c>
      <c r="C719" s="216">
        <v>3</v>
      </c>
      <c r="E719" s="18" t="s">
        <v>751</v>
      </c>
      <c r="F719">
        <f t="shared" si="0"/>
        <v>9.1882352941176464</v>
      </c>
    </row>
    <row r="720" spans="2:6" ht="15.6" x14ac:dyDescent="0.3">
      <c r="B720" s="216" t="s">
        <v>42</v>
      </c>
      <c r="C720" s="216">
        <v>3</v>
      </c>
      <c r="E720" s="18" t="s">
        <v>752</v>
      </c>
      <c r="F720">
        <f t="shared" si="0"/>
        <v>9.5882352941176467</v>
      </c>
    </row>
    <row r="721" spans="2:9" ht="15.6" x14ac:dyDescent="0.3">
      <c r="B721" s="216" t="s">
        <v>43</v>
      </c>
      <c r="C721" s="216">
        <v>4</v>
      </c>
      <c r="E721" s="18" t="s">
        <v>753</v>
      </c>
      <c r="F721">
        <f t="shared" si="0"/>
        <v>9.9058823529411768</v>
      </c>
    </row>
    <row r="722" spans="2:9" ht="15.6" x14ac:dyDescent="0.3">
      <c r="B722" s="216" t="s">
        <v>44</v>
      </c>
      <c r="C722" s="216">
        <v>5</v>
      </c>
      <c r="E722" s="18" t="s">
        <v>754</v>
      </c>
      <c r="F722">
        <f t="shared" si="0"/>
        <v>10.258823529411766</v>
      </c>
    </row>
    <row r="723" spans="2:9" ht="15.6" x14ac:dyDescent="0.3">
      <c r="B723" s="216" t="s">
        <v>45</v>
      </c>
      <c r="C723" s="216">
        <v>2</v>
      </c>
      <c r="E723" s="18" t="s">
        <v>755</v>
      </c>
      <c r="F723">
        <f t="shared" si="0"/>
        <v>10.658823529411764</v>
      </c>
    </row>
    <row r="724" spans="2:9" ht="15.6" x14ac:dyDescent="0.3">
      <c r="B724" s="216" t="s">
        <v>46</v>
      </c>
      <c r="C724" s="216">
        <v>3</v>
      </c>
      <c r="E724" s="18" t="s">
        <v>756</v>
      </c>
      <c r="F724">
        <f t="shared" si="0"/>
        <v>10.964705882352941</v>
      </c>
    </row>
    <row r="725" spans="2:9" ht="15.6" x14ac:dyDescent="0.3">
      <c r="B725" s="216" t="s">
        <v>47</v>
      </c>
      <c r="C725" s="216">
        <v>4</v>
      </c>
      <c r="E725" s="18" t="s">
        <v>757</v>
      </c>
      <c r="F725">
        <f t="shared" si="0"/>
        <v>11.31764705882353</v>
      </c>
    </row>
    <row r="726" spans="2:9" ht="15.6" x14ac:dyDescent="0.3">
      <c r="B726" s="216" t="s">
        <v>48</v>
      </c>
      <c r="C726" s="216">
        <v>3</v>
      </c>
      <c r="E726" s="18" t="s">
        <v>758</v>
      </c>
      <c r="F726">
        <f t="shared" si="0"/>
        <v>11.694117647058823</v>
      </c>
    </row>
    <row r="727" spans="2:9" ht="15.6" x14ac:dyDescent="0.3">
      <c r="B727" s="216" t="s">
        <v>49</v>
      </c>
      <c r="C727" s="216">
        <v>5</v>
      </c>
      <c r="E727" s="18" t="s">
        <v>759</v>
      </c>
      <c r="F727">
        <f t="shared" si="0"/>
        <v>12.129411764705882</v>
      </c>
    </row>
    <row r="728" spans="2:9" ht="15.6" x14ac:dyDescent="0.3">
      <c r="B728" s="216" t="s">
        <v>50</v>
      </c>
      <c r="C728" s="216">
        <v>4</v>
      </c>
      <c r="E728" s="18" t="s">
        <v>760</v>
      </c>
      <c r="F728">
        <f t="shared" si="0"/>
        <v>12.564705882352941</v>
      </c>
    </row>
    <row r="729" spans="2:9" ht="15.6" x14ac:dyDescent="0.3">
      <c r="B729" s="216" t="s">
        <v>51</v>
      </c>
      <c r="C729" s="216">
        <v>3</v>
      </c>
      <c r="E729" s="18" t="s">
        <v>761</v>
      </c>
      <c r="F729">
        <f t="shared" si="0"/>
        <v>12.858823529411765</v>
      </c>
    </row>
    <row r="730" spans="2:9" ht="15.6" x14ac:dyDescent="0.3">
      <c r="B730" s="216" t="s">
        <v>52</v>
      </c>
      <c r="C730" s="216">
        <v>4</v>
      </c>
      <c r="E730" s="18" t="s">
        <v>762</v>
      </c>
      <c r="F730">
        <f t="shared" si="0"/>
        <v>13.188235294117646</v>
      </c>
    </row>
    <row r="731" spans="2:9" ht="15.6" x14ac:dyDescent="0.3">
      <c r="B731" s="216" t="s">
        <v>53</v>
      </c>
      <c r="C731" s="216">
        <v>5</v>
      </c>
      <c r="E731" s="18" t="s">
        <v>763</v>
      </c>
      <c r="F731">
        <f t="shared" si="0"/>
        <v>13.670588235294117</v>
      </c>
    </row>
    <row r="732" spans="2:9" ht="15.6" x14ac:dyDescent="0.3">
      <c r="B732" s="216" t="s">
        <v>54</v>
      </c>
      <c r="C732" s="216">
        <v>4</v>
      </c>
      <c r="E732" s="18" t="s">
        <v>764</v>
      </c>
      <c r="F732">
        <f t="shared" si="0"/>
        <v>14.058823529411764</v>
      </c>
    </row>
    <row r="733" spans="2:9" ht="15.6" x14ac:dyDescent="0.3">
      <c r="B733" s="216" t="s">
        <v>55</v>
      </c>
      <c r="C733" s="216">
        <v>2</v>
      </c>
      <c r="E733" s="18" t="s">
        <v>765</v>
      </c>
      <c r="F733">
        <f t="shared" si="0"/>
        <v>14.4</v>
      </c>
    </row>
    <row r="734" spans="2:9" ht="15.6" x14ac:dyDescent="0.3">
      <c r="B734" s="216" t="s">
        <v>57</v>
      </c>
      <c r="C734" s="216">
        <v>3</v>
      </c>
      <c r="E734" s="18" t="s">
        <v>766</v>
      </c>
      <c r="F734">
        <f t="shared" si="0"/>
        <v>14.858823529411765</v>
      </c>
    </row>
    <row r="735" spans="2:9" ht="16.2" thickBot="1" x14ac:dyDescent="0.35">
      <c r="B735" s="216" t="s">
        <v>58</v>
      </c>
      <c r="C735" s="216">
        <v>4</v>
      </c>
      <c r="E735" s="18" t="s">
        <v>767</v>
      </c>
      <c r="F735">
        <f t="shared" si="0"/>
        <v>15.235294117647058</v>
      </c>
    </row>
    <row r="736" spans="2:9" ht="17.399999999999999" thickTop="1" thickBot="1" x14ac:dyDescent="0.4">
      <c r="B736" s="216" t="s">
        <v>59</v>
      </c>
      <c r="C736" s="216">
        <v>5</v>
      </c>
      <c r="E736" s="18" t="s">
        <v>768</v>
      </c>
      <c r="F736">
        <f t="shared" si="0"/>
        <v>15.623529411764705</v>
      </c>
      <c r="H736" s="220" t="s">
        <v>7</v>
      </c>
      <c r="I736" s="221">
        <f>AVERAGE(C690:C789)</f>
        <v>3.74</v>
      </c>
    </row>
    <row r="737" spans="2:9" ht="17.399999999999999" thickTop="1" thickBot="1" x14ac:dyDescent="0.4">
      <c r="B737" s="216" t="s">
        <v>60</v>
      </c>
      <c r="C737" s="216">
        <v>3</v>
      </c>
      <c r="E737" s="18" t="s">
        <v>769</v>
      </c>
      <c r="F737">
        <f t="shared" si="0"/>
        <v>15.964705882352941</v>
      </c>
      <c r="H737" s="220" t="s">
        <v>201</v>
      </c>
      <c r="I737" s="221">
        <f>MAX(C690:C789)</f>
        <v>5</v>
      </c>
    </row>
    <row r="738" spans="2:9" ht="17.399999999999999" thickTop="1" thickBot="1" x14ac:dyDescent="0.4">
      <c r="B738" s="216" t="s">
        <v>61</v>
      </c>
      <c r="C738" s="216">
        <v>4</v>
      </c>
      <c r="E738" s="18" t="s">
        <v>770</v>
      </c>
      <c r="F738">
        <f t="shared" si="0"/>
        <v>16.470588235294116</v>
      </c>
      <c r="H738" s="220" t="s">
        <v>200</v>
      </c>
      <c r="I738" s="221">
        <f>MIN(C690:C789)</f>
        <v>2</v>
      </c>
    </row>
    <row r="739" spans="2:9" ht="19.2" thickTop="1" thickBot="1" x14ac:dyDescent="0.4">
      <c r="B739" s="216" t="s">
        <v>62</v>
      </c>
      <c r="C739" s="216">
        <v>5</v>
      </c>
      <c r="E739" s="18" t="s">
        <v>771</v>
      </c>
      <c r="F739">
        <f t="shared" si="0"/>
        <v>16.776470588235295</v>
      </c>
      <c r="H739" s="222" t="s">
        <v>9</v>
      </c>
      <c r="I739" s="223">
        <f>MODE(C690:C789)</f>
        <v>4</v>
      </c>
    </row>
    <row r="740" spans="2:9" ht="16.2" thickTop="1" x14ac:dyDescent="0.3">
      <c r="B740" s="216" t="s">
        <v>145</v>
      </c>
      <c r="C740" s="216">
        <v>4</v>
      </c>
      <c r="E740" s="18" t="s">
        <v>772</v>
      </c>
      <c r="F740">
        <f t="shared" si="0"/>
        <v>17.176470588235293</v>
      </c>
    </row>
    <row r="741" spans="2:9" ht="15.6" x14ac:dyDescent="0.3">
      <c r="B741" s="216" t="s">
        <v>146</v>
      </c>
      <c r="C741" s="216">
        <v>3</v>
      </c>
      <c r="E741" s="18" t="s">
        <v>773</v>
      </c>
      <c r="F741">
        <f t="shared" si="0"/>
        <v>17.63529411764706</v>
      </c>
    </row>
    <row r="742" spans="2:9" ht="15.6" x14ac:dyDescent="0.3">
      <c r="B742" s="216" t="s">
        <v>147</v>
      </c>
      <c r="C742" s="216">
        <v>4</v>
      </c>
      <c r="E742" s="18" t="s">
        <v>774</v>
      </c>
      <c r="F742">
        <f t="shared" si="0"/>
        <v>17.929411764705883</v>
      </c>
    </row>
    <row r="743" spans="2:9" ht="15.6" x14ac:dyDescent="0.3">
      <c r="B743" s="216" t="s">
        <v>148</v>
      </c>
      <c r="C743" s="216">
        <v>5</v>
      </c>
      <c r="E743" s="18" t="s">
        <v>775</v>
      </c>
      <c r="F743">
        <f t="shared" si="0"/>
        <v>18.258823529411764</v>
      </c>
    </row>
    <row r="744" spans="2:9" ht="15.6" x14ac:dyDescent="0.3">
      <c r="B744" s="216" t="s">
        <v>149</v>
      </c>
      <c r="C744" s="216">
        <v>3</v>
      </c>
      <c r="E744" s="18" t="s">
        <v>776</v>
      </c>
      <c r="F744">
        <f t="shared" si="0"/>
        <v>18.623529411764707</v>
      </c>
    </row>
    <row r="745" spans="2:9" ht="15.6" x14ac:dyDescent="0.3">
      <c r="B745" s="216" t="s">
        <v>150</v>
      </c>
      <c r="C745" s="216">
        <v>4</v>
      </c>
      <c r="E745" s="18" t="s">
        <v>777</v>
      </c>
      <c r="F745">
        <f t="shared" si="0"/>
        <v>18.929411764705883</v>
      </c>
    </row>
    <row r="746" spans="2:9" ht="15.6" x14ac:dyDescent="0.3">
      <c r="B746" s="216" t="s">
        <v>151</v>
      </c>
      <c r="C746" s="216">
        <v>5</v>
      </c>
      <c r="E746" s="18" t="s">
        <v>778</v>
      </c>
      <c r="F746">
        <f t="shared" si="0"/>
        <v>19.247058823529411</v>
      </c>
    </row>
    <row r="747" spans="2:9" ht="15.6" x14ac:dyDescent="0.3">
      <c r="B747" s="216" t="s">
        <v>152</v>
      </c>
      <c r="C747" s="216">
        <v>4</v>
      </c>
      <c r="E747" s="18" t="s">
        <v>779</v>
      </c>
      <c r="F747">
        <f t="shared" si="0"/>
        <v>19.623529411764707</v>
      </c>
    </row>
    <row r="748" spans="2:9" ht="15.6" x14ac:dyDescent="0.3">
      <c r="B748" s="216" t="s">
        <v>153</v>
      </c>
      <c r="C748" s="216">
        <v>3</v>
      </c>
      <c r="E748" s="18" t="s">
        <v>780</v>
      </c>
      <c r="F748">
        <f t="shared" si="0"/>
        <v>20.047058823529412</v>
      </c>
    </row>
    <row r="749" spans="2:9" ht="15.6" x14ac:dyDescent="0.3">
      <c r="B749" s="216" t="s">
        <v>154</v>
      </c>
      <c r="C749" s="216">
        <v>3</v>
      </c>
      <c r="E749" s="18" t="s">
        <v>781</v>
      </c>
      <c r="F749">
        <f t="shared" si="0"/>
        <v>20.505882352941178</v>
      </c>
    </row>
    <row r="750" spans="2:9" ht="15.6" x14ac:dyDescent="0.3">
      <c r="B750" s="216" t="s">
        <v>155</v>
      </c>
      <c r="C750" s="216">
        <v>4</v>
      </c>
      <c r="E750" s="18" t="s">
        <v>782</v>
      </c>
      <c r="F750">
        <f t="shared" si="0"/>
        <v>20.858823529411765</v>
      </c>
    </row>
    <row r="751" spans="2:9" ht="15.6" x14ac:dyDescent="0.3">
      <c r="B751" s="216" t="s">
        <v>156</v>
      </c>
      <c r="C751" s="216">
        <v>5</v>
      </c>
      <c r="E751" s="18" t="s">
        <v>783</v>
      </c>
      <c r="F751">
        <f t="shared" si="0"/>
        <v>21.270588235294117</v>
      </c>
    </row>
    <row r="752" spans="2:9" ht="15.6" x14ac:dyDescent="0.3">
      <c r="B752" s="216" t="s">
        <v>157</v>
      </c>
      <c r="C752" s="216">
        <v>2</v>
      </c>
      <c r="E752" s="18" t="s">
        <v>784</v>
      </c>
      <c r="F752">
        <f t="shared" si="0"/>
        <v>21.541176470588237</v>
      </c>
    </row>
    <row r="753" spans="2:6" ht="15.6" x14ac:dyDescent="0.3">
      <c r="B753" s="216" t="s">
        <v>158</v>
      </c>
      <c r="C753" s="216">
        <v>3</v>
      </c>
      <c r="E753" s="18" t="s">
        <v>785</v>
      </c>
      <c r="F753">
        <f t="shared" si="0"/>
        <v>21.929411764705883</v>
      </c>
    </row>
    <row r="754" spans="2:6" ht="15.6" x14ac:dyDescent="0.3">
      <c r="B754" s="216" t="s">
        <v>159</v>
      </c>
      <c r="C754" s="216">
        <v>4</v>
      </c>
      <c r="E754" s="18" t="s">
        <v>786</v>
      </c>
      <c r="F754">
        <f t="shared" si="0"/>
        <v>22.341176470588234</v>
      </c>
    </row>
    <row r="755" spans="2:6" ht="15.6" x14ac:dyDescent="0.3">
      <c r="B755" s="216" t="s">
        <v>160</v>
      </c>
      <c r="C755" s="216">
        <v>4</v>
      </c>
      <c r="E755" s="18" t="s">
        <v>787</v>
      </c>
      <c r="F755">
        <f t="shared" ref="F755:F785" si="1">AVERAGE(C755:C854)</f>
        <v>22.8</v>
      </c>
    </row>
    <row r="756" spans="2:6" ht="15.6" x14ac:dyDescent="0.3">
      <c r="B756" s="216" t="s">
        <v>161</v>
      </c>
      <c r="C756" s="216">
        <v>3</v>
      </c>
      <c r="E756" s="18" t="s">
        <v>788</v>
      </c>
      <c r="F756">
        <f>AVERAGE(C756:C855)</f>
        <v>23.023809523809526</v>
      </c>
    </row>
    <row r="757" spans="2:6" ht="15.6" x14ac:dyDescent="0.3">
      <c r="B757" s="216" t="s">
        <v>162</v>
      </c>
      <c r="C757" s="216">
        <v>3</v>
      </c>
      <c r="E757" s="18" t="s">
        <v>789</v>
      </c>
      <c r="F757">
        <f>AVERAGE(C757:C856)</f>
        <v>23.265060240963855</v>
      </c>
    </row>
    <row r="758" spans="2:6" ht="15.6" x14ac:dyDescent="0.3">
      <c r="B758" s="216" t="s">
        <v>163</v>
      </c>
      <c r="C758" s="216">
        <v>4</v>
      </c>
      <c r="E758" s="18" t="s">
        <v>790</v>
      </c>
      <c r="F758">
        <f t="shared" si="1"/>
        <v>23.512195121951219</v>
      </c>
    </row>
    <row r="759" spans="2:6" ht="15.6" x14ac:dyDescent="0.3">
      <c r="B759" s="216" t="s">
        <v>164</v>
      </c>
      <c r="C759" s="216">
        <v>5</v>
      </c>
      <c r="E759" s="18" t="s">
        <v>791</v>
      </c>
      <c r="F759">
        <f>AVERAGE(C759:C858)</f>
        <v>23.753086419753085</v>
      </c>
    </row>
    <row r="760" spans="2:6" ht="15.6" x14ac:dyDescent="0.3">
      <c r="B760" s="216" t="s">
        <v>165</v>
      </c>
      <c r="C760" s="216">
        <v>2</v>
      </c>
      <c r="E760" s="18" t="s">
        <v>792</v>
      </c>
      <c r="F760">
        <f t="shared" si="1"/>
        <v>23.987500000000001</v>
      </c>
    </row>
    <row r="761" spans="2:6" ht="15.6" x14ac:dyDescent="0.3">
      <c r="B761" s="216" t="s">
        <v>166</v>
      </c>
      <c r="C761" s="216">
        <v>3</v>
      </c>
      <c r="E761" s="18" t="s">
        <v>793</v>
      </c>
      <c r="F761">
        <f t="shared" si="1"/>
        <v>24.265822784810126</v>
      </c>
    </row>
    <row r="762" spans="2:6" ht="15.6" x14ac:dyDescent="0.3">
      <c r="B762" s="216" t="s">
        <v>167</v>
      </c>
      <c r="C762" s="216">
        <v>4</v>
      </c>
      <c r="E762" s="18" t="s">
        <v>794</v>
      </c>
      <c r="F762">
        <f t="shared" si="1"/>
        <v>24.53846153846154</v>
      </c>
    </row>
    <row r="763" spans="2:6" ht="15.6" x14ac:dyDescent="0.3">
      <c r="B763" s="216" t="s">
        <v>168</v>
      </c>
      <c r="C763" s="216">
        <v>4</v>
      </c>
      <c r="E763" s="18" t="s">
        <v>795</v>
      </c>
      <c r="F763">
        <f>AVERAGE(C763:C862)</f>
        <v>24.805194805194805</v>
      </c>
    </row>
    <row r="764" spans="2:6" ht="15.6" x14ac:dyDescent="0.3">
      <c r="B764" s="216" t="s">
        <v>169</v>
      </c>
      <c r="C764" s="216">
        <v>3</v>
      </c>
      <c r="E764" s="18" t="s">
        <v>796</v>
      </c>
      <c r="F764">
        <f t="shared" si="1"/>
        <v>25.078947368421051</v>
      </c>
    </row>
    <row r="765" spans="2:6" ht="15.6" x14ac:dyDescent="0.3">
      <c r="B765" s="216" t="s">
        <v>170</v>
      </c>
      <c r="C765" s="216">
        <v>5</v>
      </c>
      <c r="E765" s="18" t="s">
        <v>797</v>
      </c>
      <c r="F765">
        <f t="shared" si="1"/>
        <v>25.373333333333335</v>
      </c>
    </row>
    <row r="766" spans="2:6" ht="15.6" x14ac:dyDescent="0.3">
      <c r="B766" s="216" t="s">
        <v>171</v>
      </c>
      <c r="C766" s="216">
        <v>4</v>
      </c>
      <c r="E766" s="18" t="s">
        <v>798</v>
      </c>
      <c r="F766">
        <f>AVERAGE(C766:C866)</f>
        <v>25.648648648648649</v>
      </c>
    </row>
    <row r="767" spans="2:6" ht="15.6" x14ac:dyDescent="0.3">
      <c r="B767" s="216" t="s">
        <v>172</v>
      </c>
      <c r="C767" s="216">
        <v>3</v>
      </c>
      <c r="E767" s="18" t="s">
        <v>799</v>
      </c>
      <c r="F767">
        <f>AVERAGE(C767:C866)</f>
        <v>25.945205479452056</v>
      </c>
    </row>
    <row r="768" spans="2:6" ht="15.6" x14ac:dyDescent="0.3">
      <c r="B768" s="216" t="s">
        <v>173</v>
      </c>
      <c r="C768" s="216">
        <v>4</v>
      </c>
      <c r="E768" s="18" t="s">
        <v>800</v>
      </c>
      <c r="F768">
        <f t="shared" si="1"/>
        <v>27.616438356164384</v>
      </c>
    </row>
    <row r="769" spans="2:6" ht="15.6" x14ac:dyDescent="0.3">
      <c r="B769" s="216" t="s">
        <v>174</v>
      </c>
      <c r="C769" s="216">
        <v>5</v>
      </c>
      <c r="E769" s="18" t="s">
        <v>801</v>
      </c>
      <c r="F769">
        <f t="shared" si="1"/>
        <v>29.589041095890412</v>
      </c>
    </row>
    <row r="770" spans="2:6" ht="15.6" x14ac:dyDescent="0.3">
      <c r="B770" s="216" t="s">
        <v>175</v>
      </c>
      <c r="C770" s="216">
        <v>4</v>
      </c>
      <c r="E770" s="18" t="s">
        <v>802</v>
      </c>
      <c r="F770">
        <f t="shared" si="1"/>
        <v>31.397260273972602</v>
      </c>
    </row>
    <row r="771" spans="2:6" ht="15.6" x14ac:dyDescent="0.3">
      <c r="B771" s="216" t="s">
        <v>176</v>
      </c>
      <c r="C771" s="216">
        <v>2</v>
      </c>
      <c r="E771" s="18" t="s">
        <v>803</v>
      </c>
      <c r="F771">
        <f t="shared" si="1"/>
        <v>32.986301369863014</v>
      </c>
    </row>
    <row r="772" spans="2:6" ht="15.6" x14ac:dyDescent="0.3">
      <c r="B772" s="216" t="s">
        <v>177</v>
      </c>
      <c r="C772" s="216">
        <v>3</v>
      </c>
      <c r="E772" s="18" t="s">
        <v>804</v>
      </c>
      <c r="F772">
        <f t="shared" si="1"/>
        <v>34.80821917808219</v>
      </c>
    </row>
    <row r="773" spans="2:6" ht="15.6" x14ac:dyDescent="0.3">
      <c r="B773" s="216" t="s">
        <v>178</v>
      </c>
      <c r="C773" s="216">
        <v>4</v>
      </c>
      <c r="E773" s="18" t="s">
        <v>805</v>
      </c>
      <c r="F773">
        <f t="shared" si="1"/>
        <v>36.575342465753423</v>
      </c>
    </row>
    <row r="774" spans="2:6" ht="15.6" x14ac:dyDescent="0.3">
      <c r="B774" s="216" t="s">
        <v>179</v>
      </c>
      <c r="C774" s="216">
        <v>5</v>
      </c>
      <c r="E774" s="18" t="s">
        <v>806</v>
      </c>
      <c r="F774">
        <f t="shared" si="1"/>
        <v>38.506849315068493</v>
      </c>
    </row>
    <row r="775" spans="2:6" ht="15.6" x14ac:dyDescent="0.3">
      <c r="B775" s="216" t="s">
        <v>180</v>
      </c>
      <c r="C775" s="216">
        <v>5</v>
      </c>
      <c r="E775" s="18" t="s">
        <v>807</v>
      </c>
      <c r="F775">
        <f t="shared" si="1"/>
        <v>40.109589041095887</v>
      </c>
    </row>
    <row r="776" spans="2:6" ht="15.6" x14ac:dyDescent="0.3">
      <c r="B776" s="216" t="s">
        <v>181</v>
      </c>
      <c r="C776" s="216">
        <v>3</v>
      </c>
      <c r="E776" s="18" t="s">
        <v>808</v>
      </c>
      <c r="F776">
        <f t="shared" si="1"/>
        <v>41.821917808219176</v>
      </c>
    </row>
    <row r="777" spans="2:6" ht="15.6" x14ac:dyDescent="0.3">
      <c r="B777" s="216" t="s">
        <v>182</v>
      </c>
      <c r="C777" s="216">
        <v>4</v>
      </c>
      <c r="E777" s="18" t="s">
        <v>809</v>
      </c>
      <c r="F777">
        <f t="shared" si="1"/>
        <v>43.712328767123289</v>
      </c>
    </row>
    <row r="778" spans="2:6" ht="15.6" x14ac:dyDescent="0.3">
      <c r="B778" s="216" t="s">
        <v>183</v>
      </c>
      <c r="C778" s="216">
        <v>5</v>
      </c>
      <c r="E778" s="18" t="s">
        <v>810</v>
      </c>
      <c r="F778">
        <f t="shared" si="1"/>
        <v>45.273972602739725</v>
      </c>
    </row>
    <row r="779" spans="2:6" ht="15.6" x14ac:dyDescent="0.3">
      <c r="B779" s="216" t="s">
        <v>184</v>
      </c>
      <c r="C779" s="216">
        <v>4</v>
      </c>
      <c r="E779" s="18" t="s">
        <v>811</v>
      </c>
      <c r="F779">
        <f t="shared" si="1"/>
        <v>46.917808219178085</v>
      </c>
    </row>
    <row r="780" spans="2:6" ht="15.6" x14ac:dyDescent="0.3">
      <c r="B780" s="216" t="s">
        <v>185</v>
      </c>
      <c r="C780" s="216">
        <v>3</v>
      </c>
      <c r="E780" s="18" t="s">
        <v>812</v>
      </c>
      <c r="F780">
        <f t="shared" si="1"/>
        <v>48.671232876712331</v>
      </c>
    </row>
    <row r="781" spans="2:6" ht="15.6" x14ac:dyDescent="0.3">
      <c r="B781" s="216" t="s">
        <v>186</v>
      </c>
      <c r="C781" s="216">
        <v>3</v>
      </c>
      <c r="E781" s="18" t="s">
        <v>813</v>
      </c>
      <c r="F781">
        <f t="shared" si="1"/>
        <v>50.493150684931507</v>
      </c>
    </row>
    <row r="782" spans="2:6" ht="15.6" x14ac:dyDescent="0.3">
      <c r="B782" s="216" t="s">
        <v>187</v>
      </c>
      <c r="C782" s="216">
        <v>4</v>
      </c>
      <c r="E782" s="18" t="s">
        <v>814</v>
      </c>
      <c r="F782">
        <f t="shared" si="1"/>
        <v>52.205479452054796</v>
      </c>
    </row>
    <row r="783" spans="2:6" ht="15.6" x14ac:dyDescent="0.3">
      <c r="B783" s="216" t="s">
        <v>188</v>
      </c>
      <c r="C783" s="216">
        <v>5</v>
      </c>
      <c r="E783" s="18" t="s">
        <v>815</v>
      </c>
      <c r="F783">
        <f t="shared" si="1"/>
        <v>53.835616438356162</v>
      </c>
    </row>
    <row r="784" spans="2:6" ht="15.6" x14ac:dyDescent="0.3">
      <c r="B784" s="216" t="s">
        <v>189</v>
      </c>
      <c r="C784" s="216">
        <v>2</v>
      </c>
      <c r="E784" s="18" t="s">
        <v>816</v>
      </c>
      <c r="F784">
        <f t="shared" si="1"/>
        <v>55.575342465753423</v>
      </c>
    </row>
    <row r="785" spans="2:9" ht="15.6" x14ac:dyDescent="0.3">
      <c r="B785" s="216" t="s">
        <v>190</v>
      </c>
      <c r="C785" s="216">
        <v>3</v>
      </c>
      <c r="E785" s="18" t="s">
        <v>817</v>
      </c>
      <c r="F785">
        <f t="shared" si="1"/>
        <v>57.438356164383563</v>
      </c>
    </row>
    <row r="786" spans="2:9" ht="15.6" x14ac:dyDescent="0.3">
      <c r="B786" s="216" t="s">
        <v>191</v>
      </c>
      <c r="C786" s="216">
        <v>4</v>
      </c>
      <c r="E786" s="18" t="s">
        <v>818</v>
      </c>
      <c r="F786">
        <f>AVERAGE(C786:C885)</f>
        <v>59.123287671232873</v>
      </c>
    </row>
    <row r="787" spans="2:9" ht="15.6" x14ac:dyDescent="0.3">
      <c r="B787" s="216" t="s">
        <v>192</v>
      </c>
      <c r="C787" s="216">
        <v>4</v>
      </c>
      <c r="E787" s="18" t="s">
        <v>819</v>
      </c>
      <c r="F787">
        <f>AVERAGE(C787:C886)</f>
        <v>60.835616438356162</v>
      </c>
    </row>
    <row r="788" spans="2:9" ht="15.6" x14ac:dyDescent="0.3">
      <c r="B788" s="216" t="s">
        <v>193</v>
      </c>
      <c r="C788" s="216">
        <v>3</v>
      </c>
      <c r="E788" s="18" t="s">
        <v>820</v>
      </c>
      <c r="F788">
        <f>AVERAGE(C788:C887)</f>
        <v>62.643835616438359</v>
      </c>
    </row>
    <row r="789" spans="2:9" ht="15.6" x14ac:dyDescent="0.3">
      <c r="B789" s="216" t="s">
        <v>194</v>
      </c>
      <c r="C789" s="216">
        <v>5</v>
      </c>
      <c r="E789" s="18" t="s">
        <v>821</v>
      </c>
      <c r="F789">
        <f>AVERAGE(C789:C888)</f>
        <v>64.342465753424662</v>
      </c>
    </row>
    <row r="795" spans="2:9" ht="15" thickBot="1" x14ac:dyDescent="0.35"/>
    <row r="796" spans="2:9" x14ac:dyDescent="0.3">
      <c r="H796" s="476" t="s">
        <v>872</v>
      </c>
      <c r="I796" s="477"/>
    </row>
    <row r="797" spans="2:9" ht="15" thickBot="1" x14ac:dyDescent="0.35">
      <c r="H797" s="478"/>
      <c r="I797" s="479"/>
    </row>
    <row r="800" spans="2:9" ht="15" thickBot="1" x14ac:dyDescent="0.35"/>
    <row r="801" spans="1:7" ht="18.600000000000001" thickBot="1" x14ac:dyDescent="0.4">
      <c r="A801" s="210" t="s">
        <v>852</v>
      </c>
      <c r="B801" s="480" t="s">
        <v>874</v>
      </c>
      <c r="C801" s="481"/>
      <c r="D801" s="481"/>
      <c r="E801" s="481"/>
      <c r="F801" s="481"/>
      <c r="G801" s="482"/>
    </row>
    <row r="804" spans="1:7" ht="16.8" x14ac:dyDescent="0.4">
      <c r="B804" s="226" t="s">
        <v>321</v>
      </c>
      <c r="C804" s="227" t="s">
        <v>322</v>
      </c>
      <c r="D804" s="228" t="s">
        <v>875</v>
      </c>
      <c r="E804" s="226" t="s">
        <v>822</v>
      </c>
    </row>
    <row r="805" spans="1:7" x14ac:dyDescent="0.3">
      <c r="B805" s="55" t="s">
        <v>323</v>
      </c>
      <c r="C805" s="55">
        <v>35</v>
      </c>
      <c r="D805" s="56" t="s">
        <v>823</v>
      </c>
      <c r="E805" s="55">
        <f>AVERAGE(C805:C854)</f>
        <v>36.14</v>
      </c>
    </row>
    <row r="806" spans="1:7" x14ac:dyDescent="0.3">
      <c r="B806" s="8" t="s">
        <v>324</v>
      </c>
      <c r="C806" s="8">
        <v>28</v>
      </c>
      <c r="D806" s="57" t="s">
        <v>324</v>
      </c>
      <c r="E806" s="8">
        <f>AVERAGE(C806:C855)</f>
        <v>36.163265306122447</v>
      </c>
    </row>
    <row r="807" spans="1:7" x14ac:dyDescent="0.3">
      <c r="B807" s="8" t="s">
        <v>325</v>
      </c>
      <c r="C807" s="8">
        <v>32</v>
      </c>
      <c r="D807" s="57" t="s">
        <v>325</v>
      </c>
      <c r="E807" s="8">
        <f>AVERAGE(C807:C856)</f>
        <v>36.333333333333336</v>
      </c>
    </row>
    <row r="808" spans="1:7" x14ac:dyDescent="0.3">
      <c r="B808" s="8" t="s">
        <v>326</v>
      </c>
      <c r="C808" s="8">
        <v>45</v>
      </c>
      <c r="D808" s="57" t="s">
        <v>326</v>
      </c>
      <c r="E808" s="8">
        <f t="shared" ref="E808:E854" si="2">AVERAGE(C808:C857)</f>
        <v>36.425531914893618</v>
      </c>
    </row>
    <row r="809" spans="1:7" x14ac:dyDescent="0.3">
      <c r="B809" s="8" t="s">
        <v>327</v>
      </c>
      <c r="C809" s="8">
        <v>38</v>
      </c>
      <c r="D809" s="57" t="s">
        <v>327</v>
      </c>
      <c r="E809" s="8">
        <f>AVERAGE(C809:C858)</f>
        <v>36.239130434782609</v>
      </c>
    </row>
    <row r="810" spans="1:7" x14ac:dyDescent="0.3">
      <c r="B810" s="8" t="s">
        <v>328</v>
      </c>
      <c r="C810" s="8">
        <v>29</v>
      </c>
      <c r="D810" s="57" t="s">
        <v>328</v>
      </c>
      <c r="E810" s="8">
        <f t="shared" si="2"/>
        <v>36.200000000000003</v>
      </c>
    </row>
    <row r="811" spans="1:7" x14ac:dyDescent="0.3">
      <c r="B811" s="8" t="s">
        <v>329</v>
      </c>
      <c r="C811" s="8">
        <v>42</v>
      </c>
      <c r="D811" s="57" t="s">
        <v>329</v>
      </c>
      <c r="E811" s="8">
        <f t="shared" si="2"/>
        <v>36.363636363636367</v>
      </c>
    </row>
    <row r="812" spans="1:7" x14ac:dyDescent="0.3">
      <c r="B812" s="8" t="s">
        <v>330</v>
      </c>
      <c r="C812" s="8">
        <v>30</v>
      </c>
      <c r="D812" s="57" t="s">
        <v>330</v>
      </c>
      <c r="E812" s="8">
        <f t="shared" si="2"/>
        <v>36.232558139534881</v>
      </c>
    </row>
    <row r="813" spans="1:7" x14ac:dyDescent="0.3">
      <c r="B813" s="8" t="s">
        <v>331</v>
      </c>
      <c r="C813" s="8">
        <v>36</v>
      </c>
      <c r="D813" s="57" t="s">
        <v>331</v>
      </c>
      <c r="E813" s="8">
        <f>AVERAGE(C813:C862)</f>
        <v>36.38095238095238</v>
      </c>
    </row>
    <row r="814" spans="1:7" x14ac:dyDescent="0.3">
      <c r="B814" s="8" t="s">
        <v>332</v>
      </c>
      <c r="C814" s="8">
        <v>41</v>
      </c>
      <c r="D814" s="57" t="s">
        <v>332</v>
      </c>
      <c r="E814" s="8">
        <f t="shared" si="2"/>
        <v>36.390243902439025</v>
      </c>
    </row>
    <row r="815" spans="1:7" x14ac:dyDescent="0.3">
      <c r="B815" s="8" t="s">
        <v>333</v>
      </c>
      <c r="C815" s="8">
        <v>47</v>
      </c>
      <c r="D815" s="57" t="s">
        <v>333</v>
      </c>
      <c r="E815" s="8">
        <f t="shared" si="2"/>
        <v>36.274999999999999</v>
      </c>
    </row>
    <row r="816" spans="1:7" x14ac:dyDescent="0.3">
      <c r="B816" s="8" t="s">
        <v>334</v>
      </c>
      <c r="C816" s="8">
        <v>31</v>
      </c>
      <c r="D816" s="57" t="s">
        <v>334</v>
      </c>
      <c r="E816" s="8">
        <f>AVERAGE(C816:C866)</f>
        <v>36</v>
      </c>
    </row>
    <row r="817" spans="2:5" x14ac:dyDescent="0.3">
      <c r="B817" s="8" t="s">
        <v>335</v>
      </c>
      <c r="C817" s="8">
        <v>39</v>
      </c>
      <c r="D817" s="57" t="s">
        <v>335</v>
      </c>
      <c r="E817" s="8">
        <f>AVERAGE(C817:C866)</f>
        <v>36.131578947368418</v>
      </c>
    </row>
    <row r="818" spans="2:5" x14ac:dyDescent="0.3">
      <c r="B818" s="8" t="s">
        <v>336</v>
      </c>
      <c r="C818" s="8">
        <v>43</v>
      </c>
      <c r="D818" s="57" t="s">
        <v>336</v>
      </c>
      <c r="E818" s="8">
        <f t="shared" si="2"/>
        <v>38.39473684210526</v>
      </c>
    </row>
    <row r="819" spans="2:5" x14ac:dyDescent="0.3">
      <c r="B819" s="8" t="s">
        <v>337</v>
      </c>
      <c r="C819" s="8">
        <v>37</v>
      </c>
      <c r="D819" s="57" t="s">
        <v>337</v>
      </c>
      <c r="E819" s="8">
        <f t="shared" si="2"/>
        <v>41.157894736842103</v>
      </c>
    </row>
    <row r="820" spans="2:5" x14ac:dyDescent="0.3">
      <c r="B820" s="8" t="s">
        <v>338</v>
      </c>
      <c r="C820" s="8">
        <v>30</v>
      </c>
      <c r="D820" s="57" t="s">
        <v>338</v>
      </c>
      <c r="E820" s="8">
        <f t="shared" si="2"/>
        <v>43.789473684210527</v>
      </c>
    </row>
    <row r="821" spans="2:5" x14ac:dyDescent="0.3">
      <c r="B821" s="8" t="s">
        <v>339</v>
      </c>
      <c r="C821" s="8">
        <v>34</v>
      </c>
      <c r="D821" s="57" t="s">
        <v>339</v>
      </c>
      <c r="E821" s="8">
        <f t="shared" si="2"/>
        <v>46.157894736842103</v>
      </c>
    </row>
    <row r="822" spans="2:5" x14ac:dyDescent="0.3">
      <c r="B822" s="8" t="s">
        <v>340</v>
      </c>
      <c r="C822" s="8">
        <v>39</v>
      </c>
      <c r="D822" s="57" t="s">
        <v>340</v>
      </c>
      <c r="E822" s="8">
        <f t="shared" si="2"/>
        <v>48.815789473684212</v>
      </c>
    </row>
    <row r="823" spans="2:5" x14ac:dyDescent="0.3">
      <c r="B823" s="8" t="s">
        <v>341</v>
      </c>
      <c r="C823" s="8">
        <v>28</v>
      </c>
      <c r="D823" s="57" t="s">
        <v>341</v>
      </c>
      <c r="E823" s="8">
        <f t="shared" si="2"/>
        <v>51.263157894736842</v>
      </c>
    </row>
    <row r="824" spans="2:5" x14ac:dyDescent="0.3">
      <c r="B824" s="8" t="s">
        <v>342</v>
      </c>
      <c r="C824" s="8">
        <v>33</v>
      </c>
      <c r="D824" s="57" t="s">
        <v>342</v>
      </c>
      <c r="E824" s="8">
        <f t="shared" si="2"/>
        <v>54.342105263157897</v>
      </c>
    </row>
    <row r="825" spans="2:5" x14ac:dyDescent="0.3">
      <c r="B825" s="8" t="s">
        <v>343</v>
      </c>
      <c r="C825" s="8">
        <v>36</v>
      </c>
      <c r="D825" s="57" t="s">
        <v>343</v>
      </c>
      <c r="E825" s="8">
        <f t="shared" si="2"/>
        <v>56.684210526315788</v>
      </c>
    </row>
    <row r="826" spans="2:5" x14ac:dyDescent="0.3">
      <c r="B826" s="8" t="s">
        <v>344</v>
      </c>
      <c r="C826" s="8">
        <v>40</v>
      </c>
      <c r="D826" s="57" t="s">
        <v>344</v>
      </c>
      <c r="E826" s="8">
        <f t="shared" si="2"/>
        <v>59.157894736842103</v>
      </c>
    </row>
    <row r="827" spans="2:5" x14ac:dyDescent="0.3">
      <c r="B827" s="8" t="s">
        <v>345</v>
      </c>
      <c r="C827" s="8">
        <v>42</v>
      </c>
      <c r="D827" s="57" t="s">
        <v>345</v>
      </c>
      <c r="E827" s="8">
        <f t="shared" si="2"/>
        <v>61.815789473684212</v>
      </c>
    </row>
    <row r="828" spans="2:5" x14ac:dyDescent="0.3">
      <c r="B828" s="8" t="s">
        <v>346</v>
      </c>
      <c r="C828" s="8">
        <v>29</v>
      </c>
      <c r="D828" s="57" t="s">
        <v>346</v>
      </c>
      <c r="E828" s="8">
        <f t="shared" si="2"/>
        <v>63.815789473684212</v>
      </c>
    </row>
    <row r="829" spans="2:5" x14ac:dyDescent="0.3">
      <c r="B829" s="8" t="s">
        <v>347</v>
      </c>
      <c r="C829" s="8">
        <v>31</v>
      </c>
      <c r="D829" s="57" t="s">
        <v>347</v>
      </c>
      <c r="E829" s="8">
        <f t="shared" si="2"/>
        <v>66.34210526315789</v>
      </c>
    </row>
    <row r="830" spans="2:5" x14ac:dyDescent="0.3">
      <c r="B830" s="8" t="s">
        <v>348</v>
      </c>
      <c r="C830" s="8">
        <v>45</v>
      </c>
      <c r="D830" s="57" t="s">
        <v>348</v>
      </c>
      <c r="E830" s="8">
        <f t="shared" si="2"/>
        <v>69</v>
      </c>
    </row>
    <row r="831" spans="2:5" x14ac:dyDescent="0.3">
      <c r="B831" s="8" t="s">
        <v>349</v>
      </c>
      <c r="C831" s="8">
        <v>38</v>
      </c>
      <c r="D831" s="57" t="s">
        <v>349</v>
      </c>
      <c r="E831" s="8">
        <f t="shared" si="2"/>
        <v>71.39473684210526</v>
      </c>
    </row>
    <row r="832" spans="2:5" x14ac:dyDescent="0.3">
      <c r="B832" s="8" t="s">
        <v>350</v>
      </c>
      <c r="C832" s="8">
        <v>33</v>
      </c>
      <c r="D832" s="57" t="s">
        <v>350</v>
      </c>
      <c r="E832" s="8">
        <f t="shared" si="2"/>
        <v>73.763157894736835</v>
      </c>
    </row>
    <row r="833" spans="2:5" x14ac:dyDescent="0.3">
      <c r="B833" s="8" t="s">
        <v>351</v>
      </c>
      <c r="C833" s="8">
        <v>41</v>
      </c>
      <c r="D833" s="57" t="s">
        <v>351</v>
      </c>
      <c r="E833" s="8">
        <f t="shared" si="2"/>
        <v>76.131578947368425</v>
      </c>
    </row>
    <row r="834" spans="2:5" x14ac:dyDescent="0.3">
      <c r="B834" s="8" t="s">
        <v>352</v>
      </c>
      <c r="C834" s="8">
        <v>35</v>
      </c>
      <c r="D834" s="57" t="s">
        <v>352</v>
      </c>
      <c r="E834" s="8">
        <f t="shared" si="2"/>
        <v>78.526315789473685</v>
      </c>
    </row>
    <row r="835" spans="2:5" x14ac:dyDescent="0.3">
      <c r="B835" s="8" t="s">
        <v>353</v>
      </c>
      <c r="C835" s="8">
        <v>37</v>
      </c>
      <c r="D835" s="57" t="s">
        <v>353</v>
      </c>
      <c r="E835" s="8">
        <f t="shared" si="2"/>
        <v>81.236842105263165</v>
      </c>
    </row>
    <row r="836" spans="2:5" x14ac:dyDescent="0.3">
      <c r="B836" s="8" t="s">
        <v>354</v>
      </c>
      <c r="C836" s="8">
        <v>34</v>
      </c>
      <c r="D836" s="57" t="s">
        <v>354</v>
      </c>
      <c r="E836" s="8">
        <f t="shared" si="2"/>
        <v>83.578947368421055</v>
      </c>
    </row>
    <row r="837" spans="2:5" x14ac:dyDescent="0.3">
      <c r="B837" s="8" t="s">
        <v>355</v>
      </c>
      <c r="C837" s="8">
        <v>46</v>
      </c>
      <c r="D837" s="57" t="s">
        <v>355</v>
      </c>
      <c r="E837" s="8">
        <f t="shared" si="2"/>
        <v>86.078947368421055</v>
      </c>
    </row>
    <row r="838" spans="2:5" x14ac:dyDescent="0.3">
      <c r="B838" s="8" t="s">
        <v>356</v>
      </c>
      <c r="C838" s="8">
        <v>30</v>
      </c>
      <c r="D838" s="57" t="s">
        <v>356</v>
      </c>
      <c r="E838" s="8">
        <f t="shared" si="2"/>
        <v>88.44736842105263</v>
      </c>
    </row>
    <row r="839" spans="2:5" x14ac:dyDescent="0.3">
      <c r="B839" s="8" t="s">
        <v>357</v>
      </c>
      <c r="C839" s="8">
        <v>39</v>
      </c>
      <c r="D839" s="57" t="s">
        <v>357</v>
      </c>
      <c r="E839" s="8">
        <f t="shared" si="2"/>
        <v>91</v>
      </c>
    </row>
    <row r="840" spans="2:5" x14ac:dyDescent="0.3">
      <c r="B840" s="8" t="s">
        <v>358</v>
      </c>
      <c r="C840" s="8">
        <v>43</v>
      </c>
      <c r="D840" s="57" t="s">
        <v>358</v>
      </c>
      <c r="E840" s="8">
        <f t="shared" si="2"/>
        <v>93.39473684210526</v>
      </c>
    </row>
    <row r="841" spans="2:5" x14ac:dyDescent="0.3">
      <c r="B841" s="8" t="s">
        <v>359</v>
      </c>
      <c r="C841" s="8">
        <v>28</v>
      </c>
      <c r="D841" s="57" t="s">
        <v>359</v>
      </c>
      <c r="E841" s="8">
        <f t="shared" si="2"/>
        <v>95.473684210526315</v>
      </c>
    </row>
    <row r="842" spans="2:5" x14ac:dyDescent="0.3">
      <c r="B842" s="8" t="s">
        <v>360</v>
      </c>
      <c r="C842" s="8">
        <v>32</v>
      </c>
      <c r="D842" s="57" t="s">
        <v>360</v>
      </c>
      <c r="E842" s="8">
        <f t="shared" si="2"/>
        <v>98.026315789473685</v>
      </c>
    </row>
    <row r="843" spans="2:5" x14ac:dyDescent="0.3">
      <c r="B843" s="8" t="s">
        <v>361</v>
      </c>
      <c r="C843" s="8">
        <v>36</v>
      </c>
      <c r="D843" s="57" t="s">
        <v>361</v>
      </c>
      <c r="E843" s="8">
        <f t="shared" si="2"/>
        <v>100.68421052631579</v>
      </c>
    </row>
    <row r="844" spans="2:5" x14ac:dyDescent="0.3">
      <c r="B844" s="8" t="s">
        <v>362</v>
      </c>
      <c r="C844" s="8">
        <v>29</v>
      </c>
      <c r="D844" s="57" t="s">
        <v>362</v>
      </c>
      <c r="E844" s="8">
        <f t="shared" si="2"/>
        <v>103.42105263157895</v>
      </c>
    </row>
    <row r="845" spans="2:5" x14ac:dyDescent="0.3">
      <c r="B845" s="8" t="s">
        <v>363</v>
      </c>
      <c r="C845" s="8">
        <v>31</v>
      </c>
      <c r="D845" s="57" t="s">
        <v>363</v>
      </c>
      <c r="E845" s="8">
        <f t="shared" si="2"/>
        <v>105.97368421052632</v>
      </c>
    </row>
    <row r="846" spans="2:5" x14ac:dyDescent="0.3">
      <c r="B846" s="8" t="s">
        <v>364</v>
      </c>
      <c r="C846" s="8">
        <v>37</v>
      </c>
      <c r="D846" s="57" t="s">
        <v>364</v>
      </c>
      <c r="E846" s="8">
        <f t="shared" si="2"/>
        <v>108.65789473684211</v>
      </c>
    </row>
    <row r="847" spans="2:5" x14ac:dyDescent="0.3">
      <c r="B847" s="8" t="s">
        <v>365</v>
      </c>
      <c r="C847" s="8">
        <v>40</v>
      </c>
      <c r="D847" s="57" t="s">
        <v>365</v>
      </c>
      <c r="E847" s="8">
        <f t="shared" si="2"/>
        <v>111.23684210526316</v>
      </c>
    </row>
    <row r="848" spans="2:5" x14ac:dyDescent="0.3">
      <c r="B848" s="8" t="s">
        <v>366</v>
      </c>
      <c r="C848" s="8">
        <v>42</v>
      </c>
      <c r="D848" s="57" t="s">
        <v>366</v>
      </c>
      <c r="E848" s="8">
        <f t="shared" si="2"/>
        <v>113.60526315789474</v>
      </c>
    </row>
    <row r="849" spans="1:8" x14ac:dyDescent="0.3">
      <c r="B849" s="8" t="s">
        <v>367</v>
      </c>
      <c r="C849" s="8">
        <v>33</v>
      </c>
      <c r="D849" s="57" t="s">
        <v>367</v>
      </c>
      <c r="E849" s="8">
        <f t="shared" si="2"/>
        <v>116.02631578947368</v>
      </c>
    </row>
    <row r="850" spans="1:8" ht="15" thickBot="1" x14ac:dyDescent="0.35">
      <c r="B850" s="8" t="s">
        <v>368</v>
      </c>
      <c r="C850" s="8">
        <v>39</v>
      </c>
      <c r="D850" s="57" t="s">
        <v>368</v>
      </c>
      <c r="E850" s="8">
        <f t="shared" si="2"/>
        <v>118.86842105263158</v>
      </c>
    </row>
    <row r="851" spans="1:8" ht="18.600000000000001" thickBot="1" x14ac:dyDescent="0.4">
      <c r="B851" s="8" t="s">
        <v>369</v>
      </c>
      <c r="C851" s="8">
        <v>28</v>
      </c>
      <c r="D851" s="57" t="s">
        <v>369</v>
      </c>
      <c r="E851" s="8">
        <f t="shared" si="2"/>
        <v>120.97368421052632</v>
      </c>
      <c r="F851" s="230" t="s">
        <v>7</v>
      </c>
      <c r="G851" s="229">
        <f>AVERAGE(C805:C854)</f>
        <v>36.14</v>
      </c>
    </row>
    <row r="852" spans="1:8" x14ac:dyDescent="0.3">
      <c r="B852" s="8" t="s">
        <v>370</v>
      </c>
      <c r="C852" s="8">
        <v>35</v>
      </c>
      <c r="D852" s="57" t="s">
        <v>370</v>
      </c>
      <c r="E852" s="8">
        <f t="shared" si="2"/>
        <v>123.52631578947368</v>
      </c>
    </row>
    <row r="853" spans="1:8" x14ac:dyDescent="0.3">
      <c r="B853" s="8" t="s">
        <v>371</v>
      </c>
      <c r="C853" s="8">
        <v>38</v>
      </c>
      <c r="D853" s="57" t="s">
        <v>371</v>
      </c>
      <c r="E853" s="8">
        <f t="shared" si="2"/>
        <v>126.05263157894737</v>
      </c>
    </row>
    <row r="854" spans="1:8" x14ac:dyDescent="0.3">
      <c r="B854" s="8" t="s">
        <v>372</v>
      </c>
      <c r="C854" s="8">
        <v>43</v>
      </c>
      <c r="D854" s="57" t="s">
        <v>372</v>
      </c>
      <c r="E854" s="8">
        <f t="shared" si="2"/>
        <v>128.63157894736841</v>
      </c>
    </row>
    <row r="857" spans="1:8" ht="15" thickBot="1" x14ac:dyDescent="0.35">
      <c r="H857" s="58"/>
    </row>
    <row r="858" spans="1:8" ht="14.4" customHeight="1" thickTop="1" x14ac:dyDescent="0.3">
      <c r="C858" s="233"/>
      <c r="E858" s="448" t="s">
        <v>876</v>
      </c>
      <c r="F858" s="231"/>
      <c r="G858" s="232"/>
    </row>
    <row r="859" spans="1:8" ht="14.4" customHeight="1" thickBot="1" x14ac:dyDescent="0.35">
      <c r="E859" s="449"/>
      <c r="F859" s="231"/>
      <c r="G859" s="232"/>
    </row>
    <row r="860" spans="1:8" ht="15" customHeight="1" thickTop="1" x14ac:dyDescent="0.3">
      <c r="F860" s="233"/>
      <c r="G860" s="234"/>
    </row>
    <row r="861" spans="1:8" ht="15" thickBot="1" x14ac:dyDescent="0.35"/>
    <row r="862" spans="1:8" ht="15.6" thickTop="1" thickBot="1" x14ac:dyDescent="0.35">
      <c r="A862" s="225" t="s">
        <v>852</v>
      </c>
      <c r="B862" s="428" t="s">
        <v>873</v>
      </c>
      <c r="C862" s="429"/>
      <c r="D862" s="429"/>
      <c r="E862" s="429"/>
      <c r="F862" s="429"/>
      <c r="G862" s="429"/>
    </row>
    <row r="863" spans="1:8" ht="15" thickTop="1" x14ac:dyDescent="0.3"/>
    <row r="865" spans="2:7" ht="22.5" customHeight="1" x14ac:dyDescent="0.3"/>
    <row r="866" spans="2:7" ht="21.6" thickBot="1" x14ac:dyDescent="0.35">
      <c r="B866" s="237" t="s">
        <v>373</v>
      </c>
      <c r="C866" s="238" t="s">
        <v>374</v>
      </c>
      <c r="E866" s="239" t="s">
        <v>824</v>
      </c>
      <c r="F866" s="240" t="s">
        <v>825</v>
      </c>
    </row>
    <row r="867" spans="2:7" ht="15" thickTop="1" x14ac:dyDescent="0.3">
      <c r="B867" s="52" t="s">
        <v>375</v>
      </c>
      <c r="C867" s="51">
        <v>125</v>
      </c>
      <c r="E867" s="241" t="s">
        <v>375</v>
      </c>
      <c r="F867" s="242">
        <f t="shared" ref="F867:F887" si="3">AVERAGE(C867:C966)</f>
        <v>130.5</v>
      </c>
    </row>
    <row r="868" spans="2:7" x14ac:dyDescent="0.3">
      <c r="B868" s="23" t="s">
        <v>376</v>
      </c>
      <c r="C868" s="22">
        <v>148</v>
      </c>
      <c r="E868" s="243" t="s">
        <v>376</v>
      </c>
      <c r="F868" s="244">
        <f t="shared" si="3"/>
        <v>130.55555555555554</v>
      </c>
      <c r="G868" s="4"/>
    </row>
    <row r="869" spans="2:7" x14ac:dyDescent="0.3">
      <c r="B869" s="23" t="s">
        <v>377</v>
      </c>
      <c r="C869" s="22">
        <v>137</v>
      </c>
      <c r="E869" s="245" t="s">
        <v>377</v>
      </c>
      <c r="F869" s="246">
        <f t="shared" si="3"/>
        <v>130.37755102040816</v>
      </c>
    </row>
    <row r="870" spans="2:7" x14ac:dyDescent="0.3">
      <c r="B870" s="23" t="s">
        <v>378</v>
      </c>
      <c r="C870" s="22">
        <v>120</v>
      </c>
      <c r="E870" s="243" t="s">
        <v>378</v>
      </c>
      <c r="F870" s="244">
        <f t="shared" si="3"/>
        <v>130.30927835051546</v>
      </c>
    </row>
    <row r="871" spans="2:7" x14ac:dyDescent="0.3">
      <c r="B871" s="23" t="s">
        <v>379</v>
      </c>
      <c r="C871" s="22">
        <v>135</v>
      </c>
      <c r="E871" s="245" t="s">
        <v>379</v>
      </c>
      <c r="F871" s="246">
        <f t="shared" si="3"/>
        <v>130.41666666666666</v>
      </c>
    </row>
    <row r="872" spans="2:7" x14ac:dyDescent="0.3">
      <c r="B872" s="23" t="s">
        <v>380</v>
      </c>
      <c r="C872" s="22">
        <v>132</v>
      </c>
      <c r="E872" s="243" t="s">
        <v>380</v>
      </c>
      <c r="F872" s="244">
        <f t="shared" si="3"/>
        <v>130.36842105263159</v>
      </c>
    </row>
    <row r="873" spans="2:7" x14ac:dyDescent="0.3">
      <c r="B873" s="23" t="s">
        <v>381</v>
      </c>
      <c r="C873" s="22">
        <v>145</v>
      </c>
      <c r="E873" s="245" t="s">
        <v>381</v>
      </c>
      <c r="F873" s="246">
        <f t="shared" si="3"/>
        <v>130.35106382978722</v>
      </c>
    </row>
    <row r="874" spans="2:7" x14ac:dyDescent="0.3">
      <c r="B874" s="23" t="s">
        <v>382</v>
      </c>
      <c r="C874" s="22">
        <v>122</v>
      </c>
      <c r="E874" s="243" t="s">
        <v>382</v>
      </c>
      <c r="F874" s="244">
        <f t="shared" si="3"/>
        <v>130.19354838709677</v>
      </c>
    </row>
    <row r="875" spans="2:7" x14ac:dyDescent="0.3">
      <c r="B875" s="23" t="s">
        <v>383</v>
      </c>
      <c r="C875" s="22">
        <v>130</v>
      </c>
      <c r="E875" s="245" t="s">
        <v>383</v>
      </c>
      <c r="F875" s="246">
        <f t="shared" si="3"/>
        <v>130.28260869565219</v>
      </c>
    </row>
    <row r="876" spans="2:7" x14ac:dyDescent="0.3">
      <c r="B876" s="23" t="s">
        <v>384</v>
      </c>
      <c r="C876" s="22">
        <v>141</v>
      </c>
      <c r="E876" s="243" t="s">
        <v>384</v>
      </c>
      <c r="F876" s="244">
        <f t="shared" si="3"/>
        <v>130.28571428571428</v>
      </c>
    </row>
    <row r="877" spans="2:7" x14ac:dyDescent="0.3">
      <c r="B877" s="23" t="s">
        <v>385</v>
      </c>
      <c r="C877" s="22">
        <v>118</v>
      </c>
      <c r="E877" s="245" t="s">
        <v>385</v>
      </c>
      <c r="F877" s="246">
        <f t="shared" si="3"/>
        <v>130.16666666666666</v>
      </c>
    </row>
    <row r="878" spans="2:7" x14ac:dyDescent="0.3">
      <c r="B878" s="23" t="s">
        <v>386</v>
      </c>
      <c r="C878" s="22">
        <v>125</v>
      </c>
      <c r="E878" s="243" t="s">
        <v>386</v>
      </c>
      <c r="F878" s="244">
        <f t="shared" si="3"/>
        <v>129.30000000000001</v>
      </c>
    </row>
    <row r="879" spans="2:7" x14ac:dyDescent="0.3">
      <c r="B879" s="23" t="s">
        <v>387</v>
      </c>
      <c r="C879" s="22">
        <v>132</v>
      </c>
      <c r="E879" s="245" t="s">
        <v>387</v>
      </c>
      <c r="F879" s="246">
        <f t="shared" si="3"/>
        <v>128.34444444444443</v>
      </c>
    </row>
    <row r="880" spans="2:7" x14ac:dyDescent="0.3">
      <c r="B880" s="23" t="s">
        <v>388</v>
      </c>
      <c r="C880" s="22">
        <v>136</v>
      </c>
      <c r="E880" s="243" t="s">
        <v>388</v>
      </c>
      <c r="F880" s="244">
        <f t="shared" si="3"/>
        <v>127.34444444444445</v>
      </c>
    </row>
    <row r="881" spans="2:6" x14ac:dyDescent="0.3">
      <c r="B881" s="23" t="s">
        <v>389</v>
      </c>
      <c r="C881" s="22">
        <v>128</v>
      </c>
      <c r="E881" s="245" t="s">
        <v>389</v>
      </c>
      <c r="F881" s="246">
        <f t="shared" si="3"/>
        <v>126.28888888888889</v>
      </c>
    </row>
    <row r="882" spans="2:6" x14ac:dyDescent="0.3">
      <c r="B882" s="23" t="s">
        <v>390</v>
      </c>
      <c r="C882" s="22">
        <v>123</v>
      </c>
      <c r="E882" s="243" t="s">
        <v>390</v>
      </c>
      <c r="F882" s="244">
        <f t="shared" si="3"/>
        <v>125.28888888888889</v>
      </c>
    </row>
    <row r="883" spans="2:6" x14ac:dyDescent="0.3">
      <c r="B883" s="23" t="s">
        <v>391</v>
      </c>
      <c r="C883" s="22">
        <v>132</v>
      </c>
      <c r="E883" s="245" t="s">
        <v>391</v>
      </c>
      <c r="F883" s="246">
        <f t="shared" si="3"/>
        <v>124.4</v>
      </c>
    </row>
    <row r="884" spans="2:6" x14ac:dyDescent="0.3">
      <c r="B884" s="23" t="s">
        <v>392</v>
      </c>
      <c r="C884" s="22">
        <v>138</v>
      </c>
      <c r="E884" s="243" t="s">
        <v>392</v>
      </c>
      <c r="F884" s="244">
        <f t="shared" si="3"/>
        <v>123.43333333333334</v>
      </c>
    </row>
    <row r="885" spans="2:6" x14ac:dyDescent="0.3">
      <c r="B885" s="23" t="s">
        <v>393</v>
      </c>
      <c r="C885" s="22">
        <v>126</v>
      </c>
      <c r="E885" s="245" t="s">
        <v>393</v>
      </c>
      <c r="F885" s="246">
        <f t="shared" si="3"/>
        <v>122.38888888888889</v>
      </c>
    </row>
    <row r="886" spans="2:6" x14ac:dyDescent="0.3">
      <c r="B886" s="23" t="s">
        <v>394</v>
      </c>
      <c r="C886" s="22">
        <v>129</v>
      </c>
      <c r="E886" s="243" t="s">
        <v>394</v>
      </c>
      <c r="F886" s="244">
        <f t="shared" si="3"/>
        <v>121.44444444444444</v>
      </c>
    </row>
    <row r="887" spans="2:6" x14ac:dyDescent="0.3">
      <c r="B887" s="23" t="s">
        <v>395</v>
      </c>
      <c r="C887" s="22">
        <v>136</v>
      </c>
      <c r="E887" s="245" t="s">
        <v>395</v>
      </c>
      <c r="F887" s="246">
        <f t="shared" si="3"/>
        <v>120.42222222222222</v>
      </c>
    </row>
    <row r="888" spans="2:6" x14ac:dyDescent="0.3">
      <c r="B888" s="23" t="s">
        <v>396</v>
      </c>
      <c r="C888" s="22">
        <v>127</v>
      </c>
      <c r="E888" s="243" t="s">
        <v>396</v>
      </c>
      <c r="F888" s="244">
        <f>AVERAGE(C888:C990)</f>
        <v>120.24719101123596</v>
      </c>
    </row>
    <row r="889" spans="2:6" x14ac:dyDescent="0.3">
      <c r="B889" s="23" t="s">
        <v>397</v>
      </c>
      <c r="C889" s="22">
        <v>130</v>
      </c>
      <c r="E889" s="245" t="s">
        <v>397</v>
      </c>
      <c r="F889" s="246">
        <f>AVERAGE(C889:C991)</f>
        <v>119.28089887640449</v>
      </c>
    </row>
    <row r="890" spans="2:6" x14ac:dyDescent="0.3">
      <c r="B890" s="23" t="s">
        <v>398</v>
      </c>
      <c r="C890" s="22">
        <v>122</v>
      </c>
      <c r="E890" s="243" t="s">
        <v>398</v>
      </c>
      <c r="F890" s="244">
        <f>AVERAGE(C890:C991)</f>
        <v>119.15909090909091</v>
      </c>
    </row>
    <row r="891" spans="2:6" x14ac:dyDescent="0.3">
      <c r="B891" s="23" t="s">
        <v>399</v>
      </c>
      <c r="C891" s="22">
        <v>125</v>
      </c>
      <c r="E891" s="245" t="s">
        <v>399</v>
      </c>
      <c r="F891" s="246">
        <f>AVERAGE(C891:C993)</f>
        <v>119.1264367816092</v>
      </c>
    </row>
    <row r="892" spans="2:6" x14ac:dyDescent="0.3">
      <c r="B892" s="23" t="s">
        <v>400</v>
      </c>
      <c r="C892" s="22">
        <v>133</v>
      </c>
      <c r="E892" s="243" t="s">
        <v>400</v>
      </c>
      <c r="F892" s="244">
        <f>AVERAGE(C892:C994)</f>
        <v>117.71933320571806</v>
      </c>
    </row>
    <row r="893" spans="2:6" x14ac:dyDescent="0.3">
      <c r="B893" s="23" t="s">
        <v>401</v>
      </c>
      <c r="C893" s="22">
        <v>140</v>
      </c>
      <c r="E893" s="245" t="s">
        <v>401</v>
      </c>
      <c r="F893" s="246">
        <f>AVERAGE(C893:C995)</f>
        <v>117.54165103369152</v>
      </c>
    </row>
    <row r="894" spans="2:6" x14ac:dyDescent="0.3">
      <c r="B894" s="23" t="s">
        <v>402</v>
      </c>
      <c r="C894" s="22">
        <v>126</v>
      </c>
      <c r="E894" s="243" t="s">
        <v>402</v>
      </c>
      <c r="F894" s="244">
        <f>AVERAGE(C894:C996)</f>
        <v>117.27743516349966</v>
      </c>
    </row>
    <row r="895" spans="2:6" x14ac:dyDescent="0.3">
      <c r="B895" s="23" t="s">
        <v>403</v>
      </c>
      <c r="C895" s="22">
        <v>133</v>
      </c>
      <c r="E895" s="245" t="s">
        <v>403</v>
      </c>
      <c r="F895" s="246">
        <f>AVERAGE(C895:C997)</f>
        <v>115.87351359487221</v>
      </c>
    </row>
    <row r="896" spans="2:6" x14ac:dyDescent="0.3">
      <c r="B896" s="23" t="s">
        <v>404</v>
      </c>
      <c r="C896" s="22">
        <v>135</v>
      </c>
      <c r="E896" s="243" t="s">
        <v>404</v>
      </c>
      <c r="F896" s="244">
        <f>AVERAGE(C896:C997)</f>
        <v>115.66962685195401</v>
      </c>
    </row>
    <row r="897" spans="2:6" x14ac:dyDescent="0.3">
      <c r="B897" s="23" t="s">
        <v>405</v>
      </c>
      <c r="C897" s="22">
        <v>130</v>
      </c>
      <c r="E897" s="245" t="s">
        <v>405</v>
      </c>
      <c r="F897" s="246">
        <f>AVERAGE(C897:C989)</f>
        <v>119.1375</v>
      </c>
    </row>
    <row r="898" spans="2:6" x14ac:dyDescent="0.3">
      <c r="B898" s="23" t="s">
        <v>406</v>
      </c>
      <c r="C898" s="22">
        <v>134</v>
      </c>
      <c r="E898" s="243" t="s">
        <v>406</v>
      </c>
      <c r="F898" s="244">
        <f t="shared" ref="F898:F910" si="4">AVERAGE(C898:C997)</f>
        <v>115.25912994590411</v>
      </c>
    </row>
    <row r="899" spans="2:6" x14ac:dyDescent="0.3">
      <c r="B899" s="23" t="s">
        <v>407</v>
      </c>
      <c r="C899" s="22">
        <v>141</v>
      </c>
      <c r="E899" s="245" t="s">
        <v>407</v>
      </c>
      <c r="F899" s="246">
        <f t="shared" si="4"/>
        <v>115.02776117980416</v>
      </c>
    </row>
    <row r="900" spans="2:6" x14ac:dyDescent="0.3">
      <c r="B900" s="23" t="s">
        <v>408</v>
      </c>
      <c r="C900" s="22">
        <v>119</v>
      </c>
      <c r="E900" s="243" t="s">
        <v>408</v>
      </c>
      <c r="F900" s="244">
        <f t="shared" si="4"/>
        <v>114.70310819455172</v>
      </c>
    </row>
    <row r="901" spans="2:6" x14ac:dyDescent="0.3">
      <c r="B901" s="23" t="s">
        <v>409</v>
      </c>
      <c r="C901" s="22">
        <v>125</v>
      </c>
      <c r="E901" s="245" t="s">
        <v>409</v>
      </c>
      <c r="F901" s="246">
        <f t="shared" si="4"/>
        <v>114.64871715903971</v>
      </c>
    </row>
    <row r="902" spans="2:6" x14ac:dyDescent="0.3">
      <c r="B902" s="23" t="s">
        <v>410</v>
      </c>
      <c r="C902" s="22">
        <v>131</v>
      </c>
      <c r="E902" s="243" t="s">
        <v>410</v>
      </c>
      <c r="F902" s="244">
        <f t="shared" si="4"/>
        <v>114.51600840466843</v>
      </c>
    </row>
    <row r="903" spans="2:6" x14ac:dyDescent="0.3">
      <c r="B903" s="23" t="s">
        <v>411</v>
      </c>
      <c r="C903" s="22">
        <v>136</v>
      </c>
      <c r="E903" s="245" t="s">
        <v>411</v>
      </c>
      <c r="F903" s="246">
        <f t="shared" si="4"/>
        <v>114.30193059174204</v>
      </c>
    </row>
    <row r="904" spans="2:6" x14ac:dyDescent="0.3">
      <c r="B904" s="23" t="s">
        <v>412</v>
      </c>
      <c r="C904" s="22">
        <v>128</v>
      </c>
      <c r="E904" s="243" t="s">
        <v>412</v>
      </c>
      <c r="F904" s="244">
        <f t="shared" si="4"/>
        <v>114.01642967847549</v>
      </c>
    </row>
    <row r="905" spans="2:6" x14ac:dyDescent="0.3">
      <c r="B905" s="23" t="s">
        <v>413</v>
      </c>
      <c r="C905" s="22">
        <v>124</v>
      </c>
      <c r="E905" s="245" t="s">
        <v>413</v>
      </c>
      <c r="F905" s="246">
        <f t="shared" si="4"/>
        <v>113.82998207418849</v>
      </c>
    </row>
    <row r="906" spans="2:6" x14ac:dyDescent="0.3">
      <c r="B906" s="23" t="s">
        <v>414</v>
      </c>
      <c r="C906" s="22">
        <v>132</v>
      </c>
      <c r="E906" s="243" t="s">
        <v>414</v>
      </c>
      <c r="F906" s="244">
        <f t="shared" si="4"/>
        <v>113.69254939951537</v>
      </c>
    </row>
    <row r="907" spans="2:6" x14ac:dyDescent="0.3">
      <c r="B907" s="23" t="s">
        <v>415</v>
      </c>
      <c r="C907" s="22">
        <v>136</v>
      </c>
      <c r="E907" s="245" t="s">
        <v>415</v>
      </c>
      <c r="F907" s="246">
        <f t="shared" si="4"/>
        <v>113.44176240498818</v>
      </c>
    </row>
    <row r="908" spans="2:6" x14ac:dyDescent="0.3">
      <c r="B908" s="23" t="s">
        <v>416</v>
      </c>
      <c r="C908" s="22">
        <v>127</v>
      </c>
      <c r="E908" s="243" t="s">
        <v>416</v>
      </c>
      <c r="F908" s="244">
        <f t="shared" si="4"/>
        <v>113.12845354950193</v>
      </c>
    </row>
    <row r="909" spans="2:6" x14ac:dyDescent="0.3">
      <c r="B909" s="23" t="s">
        <v>417</v>
      </c>
      <c r="C909" s="22">
        <v>130</v>
      </c>
      <c r="E909" s="245" t="s">
        <v>417</v>
      </c>
      <c r="F909" s="246">
        <f t="shared" si="4"/>
        <v>112.93307965583294</v>
      </c>
    </row>
    <row r="910" spans="2:6" x14ac:dyDescent="0.3">
      <c r="B910" s="23" t="s">
        <v>418</v>
      </c>
      <c r="C910" s="22">
        <v>122</v>
      </c>
      <c r="E910" s="243" t="s">
        <v>418</v>
      </c>
      <c r="F910" s="244">
        <f t="shared" si="4"/>
        <v>112.68926650805913</v>
      </c>
    </row>
    <row r="911" spans="2:6" x14ac:dyDescent="0.3">
      <c r="B911" s="23" t="s">
        <v>419</v>
      </c>
      <c r="C911" s="22">
        <v>125</v>
      </c>
      <c r="E911" s="245" t="s">
        <v>419</v>
      </c>
      <c r="F911" s="246">
        <f>AVERAGE(C911:C1011)</f>
        <v>112.55432834150926</v>
      </c>
    </row>
    <row r="912" spans="2:6" x14ac:dyDescent="0.3">
      <c r="B912" s="23" t="s">
        <v>420</v>
      </c>
      <c r="C912" s="22">
        <v>133</v>
      </c>
      <c r="E912" s="243" t="s">
        <v>420</v>
      </c>
      <c r="F912" s="244">
        <f t="shared" ref="F912:F943" si="5">AVERAGE(C912:C1011)</f>
        <v>112.37130375829616</v>
      </c>
    </row>
    <row r="913" spans="2:11" x14ac:dyDescent="0.3">
      <c r="B913" s="23" t="s">
        <v>421</v>
      </c>
      <c r="C913" s="22">
        <v>140</v>
      </c>
      <c r="E913" s="245" t="s">
        <v>421</v>
      </c>
      <c r="F913" s="246">
        <f t="shared" si="5"/>
        <v>111.00365669947263</v>
      </c>
    </row>
    <row r="914" spans="2:11" x14ac:dyDescent="0.3">
      <c r="B914" s="23" t="s">
        <v>422</v>
      </c>
      <c r="C914" s="22">
        <v>126</v>
      </c>
      <c r="E914" s="243" t="s">
        <v>422</v>
      </c>
      <c r="F914" s="244">
        <f t="shared" si="5"/>
        <v>109.60659787594322</v>
      </c>
    </row>
    <row r="915" spans="2:11" x14ac:dyDescent="0.3">
      <c r="B915" s="23" t="s">
        <v>423</v>
      </c>
      <c r="C915" s="22">
        <v>133</v>
      </c>
      <c r="E915" s="245" t="s">
        <v>423</v>
      </c>
      <c r="F915" s="246">
        <f t="shared" si="5"/>
        <v>108.48895081711969</v>
      </c>
    </row>
    <row r="916" spans="2:11" x14ac:dyDescent="0.3">
      <c r="B916" s="23" t="s">
        <v>424</v>
      </c>
      <c r="C916" s="22">
        <v>135</v>
      </c>
      <c r="E916" s="243" t="s">
        <v>424</v>
      </c>
      <c r="F916" s="244">
        <f t="shared" si="5"/>
        <v>107.34189199359028</v>
      </c>
    </row>
    <row r="917" spans="2:11" ht="15" thickBot="1" x14ac:dyDescent="0.35">
      <c r="B917" s="23" t="s">
        <v>425</v>
      </c>
      <c r="C917" s="22">
        <v>130</v>
      </c>
      <c r="E917" s="245" t="s">
        <v>425</v>
      </c>
      <c r="F917" s="246">
        <f t="shared" si="5"/>
        <v>106.23895081711969</v>
      </c>
    </row>
    <row r="918" spans="2:11" x14ac:dyDescent="0.3">
      <c r="B918" s="23" t="s">
        <v>426</v>
      </c>
      <c r="C918" s="22">
        <v>134</v>
      </c>
      <c r="E918" s="243" t="s">
        <v>426</v>
      </c>
      <c r="F918" s="244">
        <f t="shared" si="5"/>
        <v>105.23895081711969</v>
      </c>
      <c r="H918" s="424" t="s">
        <v>877</v>
      </c>
      <c r="I918" s="425"/>
      <c r="J918" s="483">
        <f>MEDIAN(F867:F966)</f>
        <v>112.62179742478421</v>
      </c>
      <c r="K918" s="484"/>
    </row>
    <row r="919" spans="2:11" ht="15" thickBot="1" x14ac:dyDescent="0.35">
      <c r="B919" s="23" t="s">
        <v>427</v>
      </c>
      <c r="C919" s="22">
        <v>141</v>
      </c>
      <c r="E919" s="245" t="s">
        <v>427</v>
      </c>
      <c r="F919" s="246">
        <f t="shared" si="5"/>
        <v>104.22424493476674</v>
      </c>
      <c r="H919" s="426"/>
      <c r="I919" s="427"/>
      <c r="J919" s="485"/>
      <c r="K919" s="486"/>
    </row>
    <row r="920" spans="2:11" x14ac:dyDescent="0.3">
      <c r="B920" s="23" t="s">
        <v>428</v>
      </c>
      <c r="C920" s="22">
        <v>119</v>
      </c>
      <c r="E920" s="243" t="s">
        <v>428</v>
      </c>
      <c r="F920" s="244">
        <f t="shared" si="5"/>
        <v>103.15071552300205</v>
      </c>
    </row>
    <row r="921" spans="2:11" x14ac:dyDescent="0.3">
      <c r="B921" s="23" t="s">
        <v>429</v>
      </c>
      <c r="C921" s="22">
        <v>125</v>
      </c>
      <c r="E921" s="245" t="s">
        <v>429</v>
      </c>
      <c r="F921" s="246">
        <f t="shared" si="5"/>
        <v>102.43012728770793</v>
      </c>
    </row>
    <row r="922" spans="2:11" x14ac:dyDescent="0.3">
      <c r="B922" s="23" t="s">
        <v>430</v>
      </c>
      <c r="C922" s="22">
        <v>131</v>
      </c>
      <c r="E922" s="243" t="s">
        <v>430</v>
      </c>
      <c r="F922" s="244">
        <f t="shared" si="5"/>
        <v>101.65071552300205</v>
      </c>
    </row>
    <row r="923" spans="2:11" x14ac:dyDescent="0.3">
      <c r="B923" s="23" t="s">
        <v>431</v>
      </c>
      <c r="C923" s="22">
        <v>136</v>
      </c>
      <c r="E923" s="245" t="s">
        <v>431</v>
      </c>
      <c r="F923" s="246">
        <f t="shared" si="5"/>
        <v>100.82718611123734</v>
      </c>
    </row>
    <row r="924" spans="2:11" x14ac:dyDescent="0.3">
      <c r="B924" s="23" t="s">
        <v>432</v>
      </c>
      <c r="C924" s="22">
        <v>128</v>
      </c>
      <c r="E924" s="243" t="s">
        <v>432</v>
      </c>
      <c r="F924" s="244">
        <f t="shared" si="5"/>
        <v>99.974244934766745</v>
      </c>
    </row>
    <row r="925" spans="2:11" x14ac:dyDescent="0.3">
      <c r="B925" s="23" t="s">
        <v>433</v>
      </c>
      <c r="C925" s="22">
        <v>124</v>
      </c>
      <c r="E925" s="245" t="s">
        <v>433</v>
      </c>
      <c r="F925" s="246">
        <f t="shared" si="5"/>
        <v>99.268362581825571</v>
      </c>
    </row>
    <row r="926" spans="2:11" x14ac:dyDescent="0.3">
      <c r="B926" s="23" t="s">
        <v>434</v>
      </c>
      <c r="C926" s="22">
        <v>132</v>
      </c>
      <c r="E926" s="243" t="s">
        <v>434</v>
      </c>
      <c r="F926" s="244">
        <f t="shared" si="5"/>
        <v>98.650715523002049</v>
      </c>
    </row>
    <row r="927" spans="2:11" x14ac:dyDescent="0.3">
      <c r="B927" s="23" t="s">
        <v>435</v>
      </c>
      <c r="C927" s="22">
        <v>136</v>
      </c>
      <c r="E927" s="245" t="s">
        <v>435</v>
      </c>
      <c r="F927" s="246">
        <f t="shared" si="5"/>
        <v>97.959539052413803</v>
      </c>
    </row>
    <row r="928" spans="2:11" x14ac:dyDescent="0.3">
      <c r="B928" s="23" t="s">
        <v>436</v>
      </c>
      <c r="C928" s="22">
        <v>127</v>
      </c>
      <c r="E928" s="243" t="s">
        <v>436</v>
      </c>
      <c r="F928" s="244">
        <f t="shared" si="5"/>
        <v>97.253656699472629</v>
      </c>
    </row>
    <row r="929" spans="2:6" x14ac:dyDescent="0.3">
      <c r="B929" s="23" t="s">
        <v>437</v>
      </c>
      <c r="C929" s="22">
        <v>130</v>
      </c>
      <c r="E929" s="245" t="s">
        <v>437</v>
      </c>
      <c r="F929" s="246">
        <f t="shared" si="5"/>
        <v>96.709539052413803</v>
      </c>
    </row>
    <row r="930" spans="2:6" x14ac:dyDescent="0.3">
      <c r="B930" s="23" t="s">
        <v>438</v>
      </c>
      <c r="C930" s="22">
        <v>122</v>
      </c>
      <c r="E930" s="243" t="s">
        <v>438</v>
      </c>
      <c r="F930" s="244">
        <f t="shared" si="5"/>
        <v>96.150715523002049</v>
      </c>
    </row>
    <row r="931" spans="2:6" x14ac:dyDescent="0.3">
      <c r="B931" s="23" t="s">
        <v>439</v>
      </c>
      <c r="C931" s="22">
        <v>125</v>
      </c>
      <c r="E931" s="245" t="s">
        <v>439</v>
      </c>
      <c r="F931" s="246">
        <f t="shared" si="5"/>
        <v>95.753656699472629</v>
      </c>
    </row>
    <row r="932" spans="2:6" x14ac:dyDescent="0.3">
      <c r="B932" s="23" t="s">
        <v>440</v>
      </c>
      <c r="C932" s="22">
        <v>133</v>
      </c>
      <c r="E932" s="243" t="s">
        <v>440</v>
      </c>
      <c r="F932" s="244">
        <f t="shared" si="5"/>
        <v>95.386009640649107</v>
      </c>
    </row>
    <row r="933" spans="2:6" x14ac:dyDescent="0.3">
      <c r="B933" s="23" t="s">
        <v>441</v>
      </c>
      <c r="C933" s="22">
        <v>140</v>
      </c>
      <c r="E933" s="245" t="s">
        <v>441</v>
      </c>
      <c r="F933" s="246">
        <f t="shared" si="5"/>
        <v>94.974244934766745</v>
      </c>
    </row>
    <row r="934" spans="2:6" x14ac:dyDescent="0.3">
      <c r="B934" s="23" t="s">
        <v>442</v>
      </c>
      <c r="C934" s="22">
        <v>126</v>
      </c>
      <c r="E934" s="243" t="s">
        <v>442</v>
      </c>
      <c r="F934" s="244">
        <f t="shared" si="5"/>
        <v>94.533068464178513</v>
      </c>
    </row>
    <row r="935" spans="2:6" x14ac:dyDescent="0.3">
      <c r="B935" s="23" t="s">
        <v>443</v>
      </c>
      <c r="C935" s="22">
        <v>133</v>
      </c>
      <c r="E935" s="245" t="s">
        <v>443</v>
      </c>
      <c r="F935" s="246">
        <f t="shared" si="5"/>
        <v>94.371303758296165</v>
      </c>
    </row>
    <row r="936" spans="2:6" x14ac:dyDescent="0.3">
      <c r="B936" s="23" t="s">
        <v>444</v>
      </c>
      <c r="C936" s="22">
        <v>135</v>
      </c>
      <c r="E936" s="243" t="s">
        <v>444</v>
      </c>
      <c r="F936" s="244">
        <f t="shared" si="5"/>
        <v>94.180127287707933</v>
      </c>
    </row>
    <row r="937" spans="2:6" x14ac:dyDescent="0.3">
      <c r="B937" s="23" t="s">
        <v>445</v>
      </c>
      <c r="C937" s="22">
        <v>130</v>
      </c>
      <c r="E937" s="245" t="s">
        <v>445</v>
      </c>
      <c r="F937" s="246">
        <f t="shared" si="5"/>
        <v>94.033068464178513</v>
      </c>
    </row>
    <row r="938" spans="2:6" x14ac:dyDescent="0.3">
      <c r="B938" s="23" t="s">
        <v>446</v>
      </c>
      <c r="C938" s="22">
        <v>134</v>
      </c>
      <c r="E938" s="243" t="s">
        <v>446</v>
      </c>
      <c r="F938" s="244">
        <f t="shared" si="5"/>
        <v>94.033068464178513</v>
      </c>
    </row>
    <row r="939" spans="2:6" x14ac:dyDescent="0.3">
      <c r="B939" s="23" t="s">
        <v>447</v>
      </c>
      <c r="C939" s="22">
        <v>141</v>
      </c>
      <c r="E939" s="245" t="s">
        <v>447</v>
      </c>
      <c r="F939" s="246">
        <f t="shared" si="5"/>
        <v>94.047774346531455</v>
      </c>
    </row>
    <row r="940" spans="2:6" x14ac:dyDescent="0.3">
      <c r="B940" s="23" t="s">
        <v>448</v>
      </c>
      <c r="C940" s="22">
        <v>119</v>
      </c>
      <c r="E940" s="243" t="s">
        <v>448</v>
      </c>
      <c r="F940" s="244">
        <f t="shared" si="5"/>
        <v>94.033068464178498</v>
      </c>
    </row>
    <row r="941" spans="2:6" x14ac:dyDescent="0.3">
      <c r="B941" s="23" t="s">
        <v>449</v>
      </c>
      <c r="C941" s="22">
        <v>125</v>
      </c>
      <c r="E941" s="245" t="s">
        <v>449</v>
      </c>
      <c r="F941" s="246">
        <f t="shared" si="5"/>
        <v>94.415421405354977</v>
      </c>
    </row>
    <row r="942" spans="2:6" x14ac:dyDescent="0.3">
      <c r="B942" s="23" t="s">
        <v>450</v>
      </c>
      <c r="C942" s="22">
        <v>131</v>
      </c>
      <c r="E942" s="243" t="s">
        <v>450</v>
      </c>
      <c r="F942" s="244">
        <f t="shared" si="5"/>
        <v>94.783068464178498</v>
      </c>
    </row>
    <row r="943" spans="2:6" x14ac:dyDescent="0.3">
      <c r="B943" s="23" t="s">
        <v>451</v>
      </c>
      <c r="C943" s="22">
        <v>136</v>
      </c>
      <c r="E943" s="245" t="s">
        <v>451</v>
      </c>
      <c r="F943" s="246">
        <f t="shared" si="5"/>
        <v>95.136009640649092</v>
      </c>
    </row>
    <row r="944" spans="2:6" x14ac:dyDescent="0.3">
      <c r="B944" s="23" t="s">
        <v>452</v>
      </c>
      <c r="C944" s="22">
        <v>128</v>
      </c>
      <c r="E944" s="243" t="s">
        <v>452</v>
      </c>
      <c r="F944" s="244">
        <f t="shared" ref="F944:F975" si="6">AVERAGE(C944:C1043)</f>
        <v>95.488950817119672</v>
      </c>
    </row>
    <row r="945" spans="2:6" x14ac:dyDescent="0.3">
      <c r="B945" s="23" t="s">
        <v>453</v>
      </c>
      <c r="C945" s="22">
        <v>124</v>
      </c>
      <c r="E945" s="245" t="s">
        <v>453</v>
      </c>
      <c r="F945" s="246">
        <f t="shared" si="6"/>
        <v>96.033068464178498</v>
      </c>
    </row>
    <row r="946" spans="2:6" x14ac:dyDescent="0.3">
      <c r="B946" s="23" t="s">
        <v>454</v>
      </c>
      <c r="C946" s="22">
        <v>132</v>
      </c>
      <c r="E946" s="243" t="s">
        <v>454</v>
      </c>
      <c r="F946" s="244">
        <f t="shared" si="6"/>
        <v>96.709539052413788</v>
      </c>
    </row>
    <row r="947" spans="2:6" x14ac:dyDescent="0.3">
      <c r="B947" s="23" t="s">
        <v>455</v>
      </c>
      <c r="C947" s="22">
        <v>136</v>
      </c>
      <c r="E947" s="245" t="s">
        <v>455</v>
      </c>
      <c r="F947" s="246">
        <f t="shared" si="6"/>
        <v>97.341891993590266</v>
      </c>
    </row>
    <row r="948" spans="2:6" x14ac:dyDescent="0.3">
      <c r="B948" s="23" t="s">
        <v>456</v>
      </c>
      <c r="C948" s="22">
        <v>127</v>
      </c>
      <c r="E948" s="243" t="s">
        <v>456</v>
      </c>
      <c r="F948" s="244">
        <f t="shared" si="6"/>
        <v>97.988950817119672</v>
      </c>
    </row>
    <row r="949" spans="2:6" x14ac:dyDescent="0.3">
      <c r="B949" s="23" t="s">
        <v>457</v>
      </c>
      <c r="C949" s="22">
        <v>130</v>
      </c>
      <c r="E949" s="245" t="s">
        <v>457</v>
      </c>
      <c r="F949" s="246">
        <f t="shared" si="6"/>
        <v>98.841891993590266</v>
      </c>
    </row>
    <row r="950" spans="2:6" x14ac:dyDescent="0.3">
      <c r="B950" s="23" t="s">
        <v>458</v>
      </c>
      <c r="C950" s="22">
        <v>122</v>
      </c>
      <c r="E950" s="243" t="s">
        <v>458</v>
      </c>
      <c r="F950" s="244">
        <f t="shared" si="6"/>
        <v>99.72424493476673</v>
      </c>
    </row>
    <row r="951" spans="2:6" x14ac:dyDescent="0.3">
      <c r="B951" s="23" t="s">
        <v>459</v>
      </c>
      <c r="C951" s="22">
        <v>125</v>
      </c>
      <c r="E951" s="245" t="s">
        <v>459</v>
      </c>
      <c r="F951" s="246">
        <f t="shared" si="6"/>
        <v>100.79777434653144</v>
      </c>
    </row>
    <row r="952" spans="2:6" x14ac:dyDescent="0.3">
      <c r="B952" s="23" t="s">
        <v>460</v>
      </c>
      <c r="C952" s="22">
        <v>133</v>
      </c>
      <c r="E952" s="243" t="s">
        <v>460</v>
      </c>
      <c r="F952" s="244">
        <f t="shared" si="6"/>
        <v>101.90071552300203</v>
      </c>
    </row>
    <row r="953" spans="2:6" x14ac:dyDescent="0.3">
      <c r="B953" s="23" t="s">
        <v>461</v>
      </c>
      <c r="C953" s="22">
        <v>140</v>
      </c>
      <c r="E953" s="245" t="s">
        <v>461</v>
      </c>
      <c r="F953" s="246">
        <f t="shared" si="6"/>
        <v>102.95953905241379</v>
      </c>
    </row>
    <row r="954" spans="2:6" x14ac:dyDescent="0.3">
      <c r="B954" s="23" t="s">
        <v>462</v>
      </c>
      <c r="C954" s="22">
        <v>126</v>
      </c>
      <c r="E954" s="243" t="s">
        <v>462</v>
      </c>
      <c r="F954" s="244">
        <f t="shared" si="6"/>
        <v>103.98895081711967</v>
      </c>
    </row>
    <row r="955" spans="2:6" x14ac:dyDescent="0.3">
      <c r="B955" s="23" t="s">
        <v>463</v>
      </c>
      <c r="C955" s="22">
        <v>133</v>
      </c>
      <c r="E955" s="245" t="s">
        <v>463</v>
      </c>
      <c r="F955" s="246">
        <f t="shared" si="6"/>
        <v>105.29777434653144</v>
      </c>
    </row>
    <row r="956" spans="2:6" x14ac:dyDescent="0.3">
      <c r="B956" s="23" t="s">
        <v>464</v>
      </c>
      <c r="C956" s="22">
        <v>135</v>
      </c>
      <c r="E956" s="243" t="s">
        <v>464</v>
      </c>
      <c r="F956" s="244">
        <f t="shared" si="6"/>
        <v>106.57718611123732</v>
      </c>
    </row>
    <row r="957" spans="2:6" x14ac:dyDescent="0.3">
      <c r="B957" s="23" t="s">
        <v>465</v>
      </c>
      <c r="C957" s="22">
        <v>130</v>
      </c>
      <c r="E957" s="245" t="s">
        <v>465</v>
      </c>
      <c r="F957" s="246">
        <f t="shared" si="6"/>
        <v>107.90071552300203</v>
      </c>
    </row>
    <row r="958" spans="2:6" x14ac:dyDescent="0.3">
      <c r="B958" s="23" t="s">
        <v>466</v>
      </c>
      <c r="C958" s="22">
        <v>134</v>
      </c>
      <c r="E958" s="243" t="s">
        <v>466</v>
      </c>
      <c r="F958" s="244">
        <f t="shared" si="6"/>
        <v>109.37130375829615</v>
      </c>
    </row>
    <row r="959" spans="2:6" x14ac:dyDescent="0.3">
      <c r="B959" s="23" t="s">
        <v>467</v>
      </c>
      <c r="C959" s="22">
        <v>141</v>
      </c>
      <c r="E959" s="245" t="s">
        <v>467</v>
      </c>
      <c r="F959" s="246">
        <f t="shared" si="6"/>
        <v>110.85659787594321</v>
      </c>
    </row>
    <row r="960" spans="2:6" x14ac:dyDescent="0.3">
      <c r="B960" s="23" t="s">
        <v>468</v>
      </c>
      <c r="C960" s="22">
        <v>119</v>
      </c>
      <c r="E960" s="243" t="s">
        <v>468</v>
      </c>
      <c r="F960" s="244">
        <f t="shared" si="6"/>
        <v>112.31248022888438</v>
      </c>
    </row>
    <row r="961" spans="1:8" x14ac:dyDescent="0.3">
      <c r="B961" s="23" t="s">
        <v>469</v>
      </c>
      <c r="C961" s="22">
        <v>125</v>
      </c>
      <c r="E961" s="245" t="s">
        <v>469</v>
      </c>
      <c r="F961" s="246">
        <f t="shared" si="6"/>
        <v>114.16542140535498</v>
      </c>
    </row>
    <row r="962" spans="1:8" x14ac:dyDescent="0.3">
      <c r="B962" s="23" t="s">
        <v>470</v>
      </c>
      <c r="C962" s="22">
        <v>131</v>
      </c>
      <c r="E962" s="243" t="s">
        <v>470</v>
      </c>
      <c r="F962" s="244">
        <f t="shared" si="6"/>
        <v>116.00365669947261</v>
      </c>
    </row>
    <row r="963" spans="1:8" x14ac:dyDescent="0.3">
      <c r="B963" s="23" t="s">
        <v>471</v>
      </c>
      <c r="C963" s="22">
        <v>136</v>
      </c>
      <c r="E963" s="245" t="s">
        <v>471</v>
      </c>
      <c r="F963" s="246">
        <f t="shared" si="6"/>
        <v>117.82718611123732</v>
      </c>
    </row>
    <row r="964" spans="1:8" x14ac:dyDescent="0.3">
      <c r="B964" s="23" t="s">
        <v>472</v>
      </c>
      <c r="C964" s="22">
        <v>128</v>
      </c>
      <c r="E964" s="243" t="s">
        <v>472</v>
      </c>
      <c r="F964" s="244">
        <f t="shared" si="6"/>
        <v>119.65071552300203</v>
      </c>
    </row>
    <row r="965" spans="1:8" x14ac:dyDescent="0.3">
      <c r="B965" s="23" t="s">
        <v>473</v>
      </c>
      <c r="C965" s="22">
        <v>124</v>
      </c>
      <c r="E965" s="245" t="s">
        <v>473</v>
      </c>
      <c r="F965" s="246">
        <f t="shared" si="6"/>
        <v>121.66542140535496</v>
      </c>
    </row>
    <row r="966" spans="1:8" x14ac:dyDescent="0.3">
      <c r="B966" s="23" t="s">
        <v>474</v>
      </c>
      <c r="C966" s="22">
        <v>132</v>
      </c>
      <c r="E966" s="247" t="s">
        <v>474</v>
      </c>
      <c r="F966" s="248">
        <f t="shared" si="6"/>
        <v>123.81248022888437</v>
      </c>
    </row>
    <row r="967" spans="1:8" ht="21" x14ac:dyDescent="0.3">
      <c r="E967" s="235"/>
      <c r="F967" s="236"/>
    </row>
    <row r="968" spans="1:8" ht="15" thickBot="1" x14ac:dyDescent="0.35"/>
    <row r="969" spans="1:8" ht="55.8" customHeight="1" thickTop="1" thickBot="1" x14ac:dyDescent="0.35">
      <c r="D969" s="249"/>
      <c r="F969" s="251" t="s">
        <v>878</v>
      </c>
    </row>
    <row r="970" spans="1:8" ht="15" customHeight="1" thickTop="1" x14ac:dyDescent="0.3">
      <c r="D970" s="250"/>
      <c r="E970" s="250"/>
    </row>
    <row r="972" spans="1:8" ht="15" thickBot="1" x14ac:dyDescent="0.35"/>
    <row r="973" spans="1:8" ht="15.6" thickTop="1" thickBot="1" x14ac:dyDescent="0.35">
      <c r="A973" s="252" t="s">
        <v>852</v>
      </c>
      <c r="B973" s="487" t="s">
        <v>879</v>
      </c>
      <c r="C973" s="487"/>
      <c r="D973" s="487"/>
      <c r="E973" s="487"/>
      <c r="F973" s="487"/>
      <c r="G973" s="487"/>
      <c r="H973" s="488"/>
    </row>
    <row r="974" spans="1:8" ht="15" thickTop="1" x14ac:dyDescent="0.3"/>
    <row r="976" spans="1:8" x14ac:dyDescent="0.3">
      <c r="A976" s="254" t="s">
        <v>475</v>
      </c>
      <c r="B976" s="253" t="s">
        <v>476</v>
      </c>
      <c r="C976" s="254" t="s">
        <v>477</v>
      </c>
    </row>
    <row r="977" spans="1:3" x14ac:dyDescent="0.3">
      <c r="A977" s="257">
        <v>40</v>
      </c>
      <c r="B977" s="21">
        <v>32</v>
      </c>
      <c r="C977" s="255">
        <v>40</v>
      </c>
    </row>
    <row r="978" spans="1:3" x14ac:dyDescent="0.3">
      <c r="A978" s="257">
        <v>35</v>
      </c>
      <c r="B978" s="21">
        <v>28</v>
      </c>
      <c r="C978" s="255">
        <v>39</v>
      </c>
    </row>
    <row r="979" spans="1:3" x14ac:dyDescent="0.3">
      <c r="A979" s="257">
        <v>40</v>
      </c>
      <c r="B979" s="21">
        <v>30</v>
      </c>
      <c r="C979" s="255">
        <v>42</v>
      </c>
    </row>
    <row r="980" spans="1:3" x14ac:dyDescent="0.3">
      <c r="A980" s="257">
        <v>38</v>
      </c>
      <c r="B980" s="21">
        <v>34</v>
      </c>
      <c r="C980" s="255">
        <v>41</v>
      </c>
    </row>
    <row r="981" spans="1:3" x14ac:dyDescent="0.3">
      <c r="A981" s="257">
        <v>42</v>
      </c>
      <c r="B981" s="21">
        <v>33</v>
      </c>
      <c r="C981" s="255">
        <v>38</v>
      </c>
    </row>
    <row r="982" spans="1:3" x14ac:dyDescent="0.3">
      <c r="A982" s="257">
        <v>37</v>
      </c>
      <c r="B982" s="21">
        <v>35</v>
      </c>
      <c r="C982" s="255">
        <v>43</v>
      </c>
    </row>
    <row r="983" spans="1:3" x14ac:dyDescent="0.3">
      <c r="A983" s="257">
        <v>39</v>
      </c>
      <c r="B983" s="21">
        <v>31</v>
      </c>
      <c r="C983" s="255">
        <v>45</v>
      </c>
    </row>
    <row r="984" spans="1:3" x14ac:dyDescent="0.3">
      <c r="A984" s="257">
        <v>43</v>
      </c>
      <c r="B984" s="21">
        <v>29</v>
      </c>
      <c r="C984" s="255">
        <v>44</v>
      </c>
    </row>
    <row r="985" spans="1:3" x14ac:dyDescent="0.3">
      <c r="A985" s="257">
        <v>44</v>
      </c>
      <c r="B985" s="21">
        <v>36</v>
      </c>
      <c r="C985" s="255">
        <v>41</v>
      </c>
    </row>
    <row r="986" spans="1:3" ht="15" thickBot="1" x14ac:dyDescent="0.35">
      <c r="A986" s="258">
        <v>41</v>
      </c>
      <c r="B986" s="21">
        <v>37</v>
      </c>
      <c r="C986" s="256">
        <v>37</v>
      </c>
    </row>
    <row r="990" spans="1:3" x14ac:dyDescent="0.3">
      <c r="A990" s="266" t="s">
        <v>10</v>
      </c>
      <c r="B990" s="266" t="s">
        <v>10</v>
      </c>
      <c r="C990" s="266" t="s">
        <v>10</v>
      </c>
    </row>
    <row r="991" spans="1:3" x14ac:dyDescent="0.3">
      <c r="A991" s="259">
        <f>AVERAGE(A977:A986)</f>
        <v>39.9</v>
      </c>
      <c r="B991" s="259">
        <f>AVERAGE(B977:B986)</f>
        <v>32.5</v>
      </c>
      <c r="C991" s="259">
        <f>AVERAGE(C977:C986)</f>
        <v>41</v>
      </c>
    </row>
    <row r="992" spans="1:3" x14ac:dyDescent="0.3">
      <c r="A992" s="260"/>
      <c r="B992" s="232"/>
      <c r="C992" s="261"/>
    </row>
    <row r="993" spans="1:10" x14ac:dyDescent="0.3">
      <c r="A993" s="266" t="s">
        <v>478</v>
      </c>
      <c r="B993" s="266" t="s">
        <v>478</v>
      </c>
      <c r="C993" s="266" t="s">
        <v>478</v>
      </c>
    </row>
    <row r="994" spans="1:10" x14ac:dyDescent="0.3">
      <c r="A994" s="270">
        <f>_xlfn.STDEV.S(A977:A986)</f>
        <v>2.766867462592951</v>
      </c>
      <c r="B994" s="270">
        <f>_xlfn.STDEV.S(B977:B986)</f>
        <v>3.0276503540974917</v>
      </c>
      <c r="C994" s="270">
        <f>_xlfn.STDEV.S(C977:C986)</f>
        <v>2.5819888974716112</v>
      </c>
    </row>
    <row r="995" spans="1:10" x14ac:dyDescent="0.3">
      <c r="A995" s="267"/>
      <c r="B995" s="268"/>
      <c r="C995" s="269"/>
    </row>
    <row r="996" spans="1:10" x14ac:dyDescent="0.3">
      <c r="A996" s="262" t="s">
        <v>78</v>
      </c>
      <c r="B996" s="263" t="s">
        <v>78</v>
      </c>
      <c r="C996" s="264" t="s">
        <v>78</v>
      </c>
    </row>
    <row r="997" spans="1:10" ht="15" thickBot="1" x14ac:dyDescent="0.35">
      <c r="A997" s="59">
        <f>_xlfn.VAR.S(A977:A986)</f>
        <v>7.6555555555555559</v>
      </c>
      <c r="B997" s="60">
        <f>_xlfn.VAR.S(B977:B986)</f>
        <v>9.1666666666666661</v>
      </c>
      <c r="C997" s="61">
        <f>_xlfn.VAR.S(C977:C986)</f>
        <v>6.666666666666667</v>
      </c>
    </row>
    <row r="1003" spans="1:10" ht="15" thickBot="1" x14ac:dyDescent="0.35"/>
    <row r="1004" spans="1:10" ht="15" thickBot="1" x14ac:dyDescent="0.35">
      <c r="E1004" s="401" t="s">
        <v>888</v>
      </c>
      <c r="F1004" s="403"/>
    </row>
    <row r="1005" spans="1:10" ht="16.2" thickBot="1" x14ac:dyDescent="0.35">
      <c r="E1005" s="404"/>
      <c r="F1005" s="406"/>
      <c r="G1005" s="489" t="s">
        <v>479</v>
      </c>
      <c r="H1005" s="490"/>
      <c r="I1005" s="490"/>
      <c r="J1005" s="491"/>
    </row>
    <row r="1006" spans="1:10" ht="15" thickBot="1" x14ac:dyDescent="0.35"/>
    <row r="1007" spans="1:10" ht="18.600000000000001" thickBot="1" x14ac:dyDescent="0.4">
      <c r="A1007" s="273" t="s">
        <v>852</v>
      </c>
      <c r="B1007" s="450" t="s">
        <v>480</v>
      </c>
      <c r="C1007" s="451"/>
      <c r="D1007" s="451"/>
      <c r="E1007" s="451"/>
      <c r="F1007" s="451"/>
      <c r="G1007" s="452"/>
    </row>
    <row r="1008" spans="1:10" x14ac:dyDescent="0.3">
      <c r="G1008" s="274"/>
    </row>
    <row r="1011" spans="2:3" ht="15" thickBot="1" x14ac:dyDescent="0.35">
      <c r="B1011" s="8" t="s">
        <v>826</v>
      </c>
      <c r="C1011" s="8" t="s">
        <v>827</v>
      </c>
    </row>
    <row r="1012" spans="2:3" x14ac:dyDescent="0.3">
      <c r="B1012" s="51" t="s">
        <v>204</v>
      </c>
      <c r="C1012" s="52">
        <v>40</v>
      </c>
    </row>
    <row r="1013" spans="2:3" x14ac:dyDescent="0.3">
      <c r="B1013" s="22" t="s">
        <v>205</v>
      </c>
      <c r="C1013" s="23">
        <v>45</v>
      </c>
    </row>
    <row r="1014" spans="2:3" x14ac:dyDescent="0.3">
      <c r="B1014" s="22" t="s">
        <v>206</v>
      </c>
      <c r="C1014" s="23">
        <v>50</v>
      </c>
    </row>
    <row r="1015" spans="2:3" x14ac:dyDescent="0.3">
      <c r="B1015" s="22" t="s">
        <v>207</v>
      </c>
      <c r="C1015" s="23">
        <v>55</v>
      </c>
    </row>
    <row r="1016" spans="2:3" x14ac:dyDescent="0.3">
      <c r="B1016" s="22" t="s">
        <v>208</v>
      </c>
      <c r="C1016" s="23">
        <v>60</v>
      </c>
    </row>
    <row r="1017" spans="2:3" x14ac:dyDescent="0.3">
      <c r="B1017" s="22" t="s">
        <v>209</v>
      </c>
      <c r="C1017" s="23">
        <v>62</v>
      </c>
    </row>
    <row r="1018" spans="2:3" x14ac:dyDescent="0.3">
      <c r="B1018" s="22" t="s">
        <v>210</v>
      </c>
      <c r="C1018" s="23">
        <v>65</v>
      </c>
    </row>
    <row r="1019" spans="2:3" x14ac:dyDescent="0.3">
      <c r="B1019" s="22" t="s">
        <v>211</v>
      </c>
      <c r="C1019" s="23">
        <v>68</v>
      </c>
    </row>
    <row r="1020" spans="2:3" x14ac:dyDescent="0.3">
      <c r="B1020" s="22" t="s">
        <v>212</v>
      </c>
      <c r="C1020" s="23">
        <v>70</v>
      </c>
    </row>
    <row r="1021" spans="2:3" x14ac:dyDescent="0.3">
      <c r="B1021" s="22" t="s">
        <v>213</v>
      </c>
      <c r="C1021" s="23">
        <v>72</v>
      </c>
    </row>
    <row r="1022" spans="2:3" x14ac:dyDescent="0.3">
      <c r="B1022" s="22" t="s">
        <v>214</v>
      </c>
      <c r="C1022" s="23">
        <v>75</v>
      </c>
    </row>
    <row r="1023" spans="2:3" x14ac:dyDescent="0.3">
      <c r="B1023" s="22" t="s">
        <v>215</v>
      </c>
      <c r="C1023" s="23">
        <v>78</v>
      </c>
    </row>
    <row r="1024" spans="2:3" x14ac:dyDescent="0.3">
      <c r="B1024" s="22" t="s">
        <v>216</v>
      </c>
      <c r="C1024" s="23">
        <v>80</v>
      </c>
    </row>
    <row r="1025" spans="2:3" x14ac:dyDescent="0.3">
      <c r="B1025" s="22" t="s">
        <v>217</v>
      </c>
      <c r="C1025" s="23">
        <v>82</v>
      </c>
    </row>
    <row r="1026" spans="2:3" x14ac:dyDescent="0.3">
      <c r="B1026" s="22" t="s">
        <v>218</v>
      </c>
      <c r="C1026" s="23">
        <v>85</v>
      </c>
    </row>
    <row r="1027" spans="2:3" x14ac:dyDescent="0.3">
      <c r="B1027" s="22" t="s">
        <v>219</v>
      </c>
      <c r="C1027" s="23">
        <v>88</v>
      </c>
    </row>
    <row r="1028" spans="2:3" x14ac:dyDescent="0.3">
      <c r="B1028" s="22" t="s">
        <v>220</v>
      </c>
      <c r="C1028" s="23">
        <v>90</v>
      </c>
    </row>
    <row r="1029" spans="2:3" x14ac:dyDescent="0.3">
      <c r="B1029" s="22" t="s">
        <v>221</v>
      </c>
      <c r="C1029" s="23">
        <v>92</v>
      </c>
    </row>
    <row r="1030" spans="2:3" x14ac:dyDescent="0.3">
      <c r="B1030" s="22" t="s">
        <v>222</v>
      </c>
      <c r="C1030" s="23">
        <v>95</v>
      </c>
    </row>
    <row r="1031" spans="2:3" x14ac:dyDescent="0.3">
      <c r="B1031" s="22" t="s">
        <v>223</v>
      </c>
      <c r="C1031" s="23">
        <v>100</v>
      </c>
    </row>
    <row r="1032" spans="2:3" x14ac:dyDescent="0.3">
      <c r="B1032" s="22" t="s">
        <v>224</v>
      </c>
      <c r="C1032" s="23">
        <v>105</v>
      </c>
    </row>
    <row r="1033" spans="2:3" x14ac:dyDescent="0.3">
      <c r="B1033" s="22" t="s">
        <v>225</v>
      </c>
      <c r="C1033" s="23">
        <v>110</v>
      </c>
    </row>
    <row r="1034" spans="2:3" x14ac:dyDescent="0.3">
      <c r="B1034" s="22" t="s">
        <v>226</v>
      </c>
      <c r="C1034" s="23">
        <v>115</v>
      </c>
    </row>
    <row r="1035" spans="2:3" x14ac:dyDescent="0.3">
      <c r="B1035" s="22" t="s">
        <v>227</v>
      </c>
      <c r="C1035" s="23">
        <v>120</v>
      </c>
    </row>
    <row r="1036" spans="2:3" x14ac:dyDescent="0.3">
      <c r="B1036" s="22" t="s">
        <v>228</v>
      </c>
      <c r="C1036" s="23">
        <v>125</v>
      </c>
    </row>
    <row r="1037" spans="2:3" x14ac:dyDescent="0.3">
      <c r="B1037" s="22" t="s">
        <v>229</v>
      </c>
      <c r="C1037" s="23">
        <v>130</v>
      </c>
    </row>
    <row r="1038" spans="2:3" x14ac:dyDescent="0.3">
      <c r="B1038" s="22" t="s">
        <v>230</v>
      </c>
      <c r="C1038" s="23">
        <v>135</v>
      </c>
    </row>
    <row r="1039" spans="2:3" x14ac:dyDescent="0.3">
      <c r="B1039" s="22" t="s">
        <v>231</v>
      </c>
      <c r="C1039" s="23">
        <v>140</v>
      </c>
    </row>
    <row r="1040" spans="2:3" x14ac:dyDescent="0.3">
      <c r="B1040" s="22" t="s">
        <v>232</v>
      </c>
      <c r="C1040" s="23">
        <v>145</v>
      </c>
    </row>
    <row r="1041" spans="2:3" x14ac:dyDescent="0.3">
      <c r="B1041" s="22" t="s">
        <v>233</v>
      </c>
      <c r="C1041" s="23">
        <v>150</v>
      </c>
    </row>
    <row r="1042" spans="2:3" x14ac:dyDescent="0.3">
      <c r="B1042" s="22" t="s">
        <v>234</v>
      </c>
      <c r="C1042" s="23">
        <v>155</v>
      </c>
    </row>
    <row r="1043" spans="2:3" x14ac:dyDescent="0.3">
      <c r="B1043" s="22" t="s">
        <v>235</v>
      </c>
      <c r="C1043" s="23">
        <v>160</v>
      </c>
    </row>
    <row r="1044" spans="2:3" x14ac:dyDescent="0.3">
      <c r="B1044" s="22" t="s">
        <v>236</v>
      </c>
      <c r="C1044" s="23">
        <v>165</v>
      </c>
    </row>
    <row r="1045" spans="2:3" x14ac:dyDescent="0.3">
      <c r="B1045" s="22" t="s">
        <v>237</v>
      </c>
      <c r="C1045" s="23">
        <v>170</v>
      </c>
    </row>
    <row r="1046" spans="2:3" x14ac:dyDescent="0.3">
      <c r="B1046" s="22" t="s">
        <v>238</v>
      </c>
      <c r="C1046" s="23">
        <v>175</v>
      </c>
    </row>
    <row r="1047" spans="2:3" x14ac:dyDescent="0.3">
      <c r="B1047" s="22" t="s">
        <v>239</v>
      </c>
      <c r="C1047" s="23">
        <v>180</v>
      </c>
    </row>
    <row r="1048" spans="2:3" x14ac:dyDescent="0.3">
      <c r="B1048" s="22" t="s">
        <v>240</v>
      </c>
      <c r="C1048" s="23">
        <v>185</v>
      </c>
    </row>
    <row r="1049" spans="2:3" x14ac:dyDescent="0.3">
      <c r="B1049" s="22" t="s">
        <v>241</v>
      </c>
      <c r="C1049" s="23">
        <v>190</v>
      </c>
    </row>
    <row r="1050" spans="2:3" x14ac:dyDescent="0.3">
      <c r="B1050" s="22" t="s">
        <v>242</v>
      </c>
      <c r="C1050" s="23">
        <v>195</v>
      </c>
    </row>
    <row r="1051" spans="2:3" x14ac:dyDescent="0.3">
      <c r="B1051" s="22" t="s">
        <v>243</v>
      </c>
      <c r="C1051" s="23">
        <v>200</v>
      </c>
    </row>
    <row r="1052" spans="2:3" x14ac:dyDescent="0.3">
      <c r="B1052" s="22" t="s">
        <v>244</v>
      </c>
      <c r="C1052" s="23">
        <v>205</v>
      </c>
    </row>
    <row r="1053" spans="2:3" x14ac:dyDescent="0.3">
      <c r="B1053" s="22" t="s">
        <v>245</v>
      </c>
      <c r="C1053" s="23">
        <v>210</v>
      </c>
    </row>
    <row r="1054" spans="2:3" x14ac:dyDescent="0.3">
      <c r="B1054" s="22" t="s">
        <v>246</v>
      </c>
      <c r="C1054" s="23">
        <v>215</v>
      </c>
    </row>
    <row r="1055" spans="2:3" x14ac:dyDescent="0.3">
      <c r="B1055" s="22" t="s">
        <v>247</v>
      </c>
      <c r="C1055" s="23">
        <v>220</v>
      </c>
    </row>
    <row r="1056" spans="2:3" x14ac:dyDescent="0.3">
      <c r="B1056" s="22" t="s">
        <v>248</v>
      </c>
      <c r="C1056" s="23">
        <v>225</v>
      </c>
    </row>
    <row r="1057" spans="2:3" x14ac:dyDescent="0.3">
      <c r="B1057" s="22" t="s">
        <v>249</v>
      </c>
      <c r="C1057" s="23">
        <v>230</v>
      </c>
    </row>
    <row r="1058" spans="2:3" x14ac:dyDescent="0.3">
      <c r="B1058" s="22" t="s">
        <v>250</v>
      </c>
      <c r="C1058" s="23">
        <v>235</v>
      </c>
    </row>
    <row r="1059" spans="2:3" x14ac:dyDescent="0.3">
      <c r="B1059" s="22" t="s">
        <v>251</v>
      </c>
      <c r="C1059" s="23">
        <v>240</v>
      </c>
    </row>
    <row r="1060" spans="2:3" x14ac:dyDescent="0.3">
      <c r="B1060" s="22" t="s">
        <v>252</v>
      </c>
      <c r="C1060" s="23">
        <v>245</v>
      </c>
    </row>
    <row r="1061" spans="2:3" x14ac:dyDescent="0.3">
      <c r="B1061" s="22" t="s">
        <v>253</v>
      </c>
      <c r="C1061" s="23">
        <v>250</v>
      </c>
    </row>
    <row r="1062" spans="2:3" x14ac:dyDescent="0.3">
      <c r="B1062" s="22" t="s">
        <v>254</v>
      </c>
      <c r="C1062" s="23">
        <v>255</v>
      </c>
    </row>
    <row r="1063" spans="2:3" x14ac:dyDescent="0.3">
      <c r="B1063" s="22" t="s">
        <v>255</v>
      </c>
      <c r="C1063" s="23">
        <v>260</v>
      </c>
    </row>
    <row r="1064" spans="2:3" x14ac:dyDescent="0.3">
      <c r="B1064" s="22" t="s">
        <v>256</v>
      </c>
      <c r="C1064" s="23">
        <v>265</v>
      </c>
    </row>
    <row r="1065" spans="2:3" x14ac:dyDescent="0.3">
      <c r="B1065" s="22" t="s">
        <v>257</v>
      </c>
      <c r="C1065" s="23">
        <v>270</v>
      </c>
    </row>
    <row r="1066" spans="2:3" x14ac:dyDescent="0.3">
      <c r="B1066" s="22" t="s">
        <v>258</v>
      </c>
      <c r="C1066" s="23">
        <v>275</v>
      </c>
    </row>
    <row r="1067" spans="2:3" x14ac:dyDescent="0.3">
      <c r="B1067" s="22" t="s">
        <v>259</v>
      </c>
      <c r="C1067" s="23">
        <v>280</v>
      </c>
    </row>
    <row r="1068" spans="2:3" x14ac:dyDescent="0.3">
      <c r="B1068" s="22" t="s">
        <v>260</v>
      </c>
      <c r="C1068" s="23">
        <v>285</v>
      </c>
    </row>
    <row r="1069" spans="2:3" x14ac:dyDescent="0.3">
      <c r="B1069" s="22" t="s">
        <v>261</v>
      </c>
      <c r="C1069" s="23">
        <v>290</v>
      </c>
    </row>
    <row r="1070" spans="2:3" x14ac:dyDescent="0.3">
      <c r="B1070" s="22" t="s">
        <v>262</v>
      </c>
      <c r="C1070" s="23">
        <v>295</v>
      </c>
    </row>
    <row r="1071" spans="2:3" x14ac:dyDescent="0.3">
      <c r="B1071" s="22" t="s">
        <v>263</v>
      </c>
      <c r="C1071" s="23">
        <v>300</v>
      </c>
    </row>
    <row r="1072" spans="2:3" x14ac:dyDescent="0.3">
      <c r="B1072" s="22" t="s">
        <v>264</v>
      </c>
      <c r="C1072" s="23">
        <v>305</v>
      </c>
    </row>
    <row r="1073" spans="2:5" x14ac:dyDescent="0.3">
      <c r="B1073" s="22" t="s">
        <v>265</v>
      </c>
      <c r="C1073" s="23">
        <v>310</v>
      </c>
    </row>
    <row r="1074" spans="2:5" x14ac:dyDescent="0.3">
      <c r="B1074" s="22" t="s">
        <v>266</v>
      </c>
      <c r="C1074" s="23">
        <v>315</v>
      </c>
    </row>
    <row r="1075" spans="2:5" x14ac:dyDescent="0.3">
      <c r="B1075" s="22" t="s">
        <v>267</v>
      </c>
      <c r="C1075" s="23">
        <v>320</v>
      </c>
    </row>
    <row r="1076" spans="2:5" x14ac:dyDescent="0.3">
      <c r="B1076" s="22" t="s">
        <v>268</v>
      </c>
      <c r="C1076" s="23">
        <v>325</v>
      </c>
    </row>
    <row r="1077" spans="2:5" x14ac:dyDescent="0.3">
      <c r="B1077" s="22" t="s">
        <v>269</v>
      </c>
      <c r="C1077" s="23">
        <v>330</v>
      </c>
    </row>
    <row r="1078" spans="2:5" x14ac:dyDescent="0.3">
      <c r="B1078" s="22" t="s">
        <v>270</v>
      </c>
      <c r="C1078" s="23">
        <v>335</v>
      </c>
    </row>
    <row r="1079" spans="2:5" x14ac:dyDescent="0.3">
      <c r="B1079" s="22" t="s">
        <v>271</v>
      </c>
      <c r="C1079" s="23">
        <v>340</v>
      </c>
    </row>
    <row r="1080" spans="2:5" x14ac:dyDescent="0.3">
      <c r="B1080" s="22" t="s">
        <v>272</v>
      </c>
      <c r="C1080" s="23">
        <v>345</v>
      </c>
    </row>
    <row r="1081" spans="2:5" x14ac:dyDescent="0.3">
      <c r="B1081" s="22" t="s">
        <v>273</v>
      </c>
      <c r="C1081" s="23">
        <v>350</v>
      </c>
    </row>
    <row r="1082" spans="2:5" x14ac:dyDescent="0.3">
      <c r="B1082" s="22" t="s">
        <v>274</v>
      </c>
      <c r="C1082" s="23">
        <v>355</v>
      </c>
    </row>
    <row r="1083" spans="2:5" ht="15" thickBot="1" x14ac:dyDescent="0.35">
      <c r="B1083" s="22" t="s">
        <v>275</v>
      </c>
      <c r="C1083" s="23">
        <v>360</v>
      </c>
    </row>
    <row r="1084" spans="2:5" ht="21" x14ac:dyDescent="0.4">
      <c r="B1084" s="22" t="s">
        <v>276</v>
      </c>
      <c r="C1084" s="23">
        <v>365</v>
      </c>
      <c r="D1084" s="417" t="s">
        <v>481</v>
      </c>
      <c r="E1084" s="417"/>
    </row>
    <row r="1085" spans="2:5" ht="15.6" x14ac:dyDescent="0.3">
      <c r="B1085" s="22" t="s">
        <v>277</v>
      </c>
      <c r="C1085" s="23">
        <v>370</v>
      </c>
      <c r="D1085" s="24" t="s">
        <v>482</v>
      </c>
      <c r="E1085" s="25">
        <f>QUARTILE(C1012:C1111,1)</f>
        <v>128.75</v>
      </c>
    </row>
    <row r="1086" spans="2:5" ht="15.6" x14ac:dyDescent="0.3">
      <c r="B1086" s="22" t="s">
        <v>278</v>
      </c>
      <c r="C1086" s="23">
        <v>375</v>
      </c>
      <c r="D1086" s="26" t="s">
        <v>483</v>
      </c>
      <c r="E1086" s="27">
        <f>QUARTILE(C1012:C1111,2)</f>
        <v>252.5</v>
      </c>
    </row>
    <row r="1087" spans="2:5" ht="16.2" thickBot="1" x14ac:dyDescent="0.35">
      <c r="B1087" s="22" t="s">
        <v>279</v>
      </c>
      <c r="C1087" s="23">
        <v>380</v>
      </c>
      <c r="D1087" s="28" t="s">
        <v>484</v>
      </c>
      <c r="E1087" s="29">
        <f>QUARTILE(C1012:C1111,3)</f>
        <v>376.25</v>
      </c>
    </row>
    <row r="1088" spans="2:5" x14ac:dyDescent="0.3">
      <c r="B1088" s="22" t="s">
        <v>280</v>
      </c>
      <c r="C1088" s="23">
        <v>385</v>
      </c>
    </row>
    <row r="1089" spans="2:5" x14ac:dyDescent="0.3">
      <c r="B1089" s="22" t="s">
        <v>281</v>
      </c>
      <c r="C1089" s="23">
        <v>390</v>
      </c>
    </row>
    <row r="1090" spans="2:5" ht="15" thickBot="1" x14ac:dyDescent="0.35">
      <c r="B1090" s="22" t="s">
        <v>282</v>
      </c>
      <c r="C1090" s="23">
        <v>395</v>
      </c>
    </row>
    <row r="1091" spans="2:5" ht="21.6" thickBot="1" x14ac:dyDescent="0.45">
      <c r="B1091" s="22" t="s">
        <v>283</v>
      </c>
      <c r="C1091" s="23">
        <v>400</v>
      </c>
      <c r="D1091" s="418" t="s">
        <v>485</v>
      </c>
      <c r="E1091" s="419"/>
    </row>
    <row r="1092" spans="2:5" x14ac:dyDescent="0.3">
      <c r="B1092" s="22" t="s">
        <v>284</v>
      </c>
      <c r="C1092" s="23">
        <v>405</v>
      </c>
      <c r="D1092" s="265" t="s">
        <v>486</v>
      </c>
      <c r="E1092" s="265">
        <f>PERCENTILE(C1012:C1111,0.1)</f>
        <v>74.7</v>
      </c>
    </row>
    <row r="1093" spans="2:5" x14ac:dyDescent="0.3">
      <c r="B1093" s="22" t="s">
        <v>285</v>
      </c>
      <c r="C1093" s="23">
        <v>410</v>
      </c>
      <c r="D1093" s="265" t="s">
        <v>487</v>
      </c>
      <c r="E1093" s="265">
        <f>PERCENTILE(C1013:C1112,0.25)</f>
        <v>132.5</v>
      </c>
    </row>
    <row r="1094" spans="2:5" x14ac:dyDescent="0.3">
      <c r="B1094" s="22" t="s">
        <v>286</v>
      </c>
      <c r="C1094" s="23">
        <v>415</v>
      </c>
      <c r="D1094" s="265" t="s">
        <v>488</v>
      </c>
      <c r="E1094" s="265">
        <f>PERCENTILE(C1014:C1112,0.75)</f>
        <v>378.75</v>
      </c>
    </row>
    <row r="1095" spans="2:5" x14ac:dyDescent="0.3">
      <c r="B1095" s="22" t="s">
        <v>287</v>
      </c>
      <c r="C1095" s="23">
        <v>420</v>
      </c>
    </row>
    <row r="1096" spans="2:5" x14ac:dyDescent="0.3">
      <c r="B1096" s="22" t="s">
        <v>288</v>
      </c>
      <c r="C1096" s="23">
        <v>425</v>
      </c>
    </row>
    <row r="1097" spans="2:5" x14ac:dyDescent="0.3">
      <c r="B1097" s="22" t="s">
        <v>289</v>
      </c>
      <c r="C1097" s="23">
        <v>430</v>
      </c>
    </row>
    <row r="1098" spans="2:5" x14ac:dyDescent="0.3">
      <c r="B1098" s="22" t="s">
        <v>290</v>
      </c>
      <c r="C1098" s="23">
        <v>435</v>
      </c>
    </row>
    <row r="1099" spans="2:5" x14ac:dyDescent="0.3">
      <c r="B1099" s="22" t="s">
        <v>291</v>
      </c>
      <c r="C1099" s="23">
        <v>440</v>
      </c>
    </row>
    <row r="1100" spans="2:5" x14ac:dyDescent="0.3">
      <c r="B1100" s="22" t="s">
        <v>292</v>
      </c>
      <c r="C1100" s="23">
        <v>445</v>
      </c>
    </row>
    <row r="1101" spans="2:5" x14ac:dyDescent="0.3">
      <c r="B1101" s="22" t="s">
        <v>293</v>
      </c>
      <c r="C1101" s="23">
        <v>450</v>
      </c>
    </row>
    <row r="1102" spans="2:5" x14ac:dyDescent="0.3">
      <c r="B1102" s="22" t="s">
        <v>294</v>
      </c>
      <c r="C1102" s="23">
        <v>455</v>
      </c>
    </row>
    <row r="1103" spans="2:5" x14ac:dyDescent="0.3">
      <c r="B1103" s="22" t="s">
        <v>295</v>
      </c>
      <c r="C1103" s="23">
        <v>460</v>
      </c>
    </row>
    <row r="1104" spans="2:5" x14ac:dyDescent="0.3">
      <c r="B1104" s="22" t="s">
        <v>296</v>
      </c>
      <c r="C1104" s="23">
        <v>465</v>
      </c>
    </row>
    <row r="1105" spans="2:3" x14ac:dyDescent="0.3">
      <c r="B1105" s="22" t="s">
        <v>298</v>
      </c>
      <c r="C1105" s="23">
        <v>470</v>
      </c>
    </row>
    <row r="1106" spans="2:3" x14ac:dyDescent="0.3">
      <c r="B1106" s="22" t="s">
        <v>299</v>
      </c>
      <c r="C1106" s="23">
        <v>475</v>
      </c>
    </row>
    <row r="1107" spans="2:3" x14ac:dyDescent="0.3">
      <c r="B1107" s="22" t="s">
        <v>302</v>
      </c>
      <c r="C1107" s="23">
        <v>480</v>
      </c>
    </row>
    <row r="1108" spans="2:3" x14ac:dyDescent="0.3">
      <c r="B1108" s="22" t="s">
        <v>304</v>
      </c>
      <c r="C1108" s="23">
        <v>485</v>
      </c>
    </row>
    <row r="1109" spans="2:3" x14ac:dyDescent="0.3">
      <c r="B1109" s="22" t="s">
        <v>306</v>
      </c>
      <c r="C1109" s="23">
        <v>490</v>
      </c>
    </row>
    <row r="1110" spans="2:3" x14ac:dyDescent="0.3">
      <c r="B1110" s="22" t="s">
        <v>308</v>
      </c>
      <c r="C1110" s="23">
        <v>495</v>
      </c>
    </row>
    <row r="1111" spans="2:3" x14ac:dyDescent="0.3">
      <c r="B1111" s="22" t="s">
        <v>309</v>
      </c>
      <c r="C1111" s="23">
        <v>500</v>
      </c>
    </row>
    <row r="1113" spans="2:3" x14ac:dyDescent="0.3">
      <c r="B1113" s="265" t="s">
        <v>7</v>
      </c>
      <c r="C1113" s="265">
        <f>AVERAGE(C1012:C1111)</f>
        <v>256.52</v>
      </c>
    </row>
    <row r="1114" spans="2:3" x14ac:dyDescent="0.3">
      <c r="B1114" s="265" t="s">
        <v>889</v>
      </c>
      <c r="C1114" s="265">
        <f>INTERCEPT(E1085:E1087,E1092:E1094)</f>
        <v>111.55781917162204</v>
      </c>
    </row>
    <row r="1126" spans="1:6" ht="15" thickBot="1" x14ac:dyDescent="0.35"/>
    <row r="1127" spans="1:6" x14ac:dyDescent="0.3">
      <c r="E1127" s="420" t="s">
        <v>890</v>
      </c>
      <c r="F1127" s="421"/>
    </row>
    <row r="1128" spans="1:6" ht="15" thickBot="1" x14ac:dyDescent="0.35">
      <c r="E1128" s="422"/>
      <c r="F1128" s="423"/>
    </row>
    <row r="1129" spans="1:6" ht="15" thickBot="1" x14ac:dyDescent="0.35"/>
    <row r="1130" spans="1:6" ht="16.2" thickBot="1" x14ac:dyDescent="0.35">
      <c r="A1130" s="275" t="s">
        <v>852</v>
      </c>
      <c r="B1130" s="276" t="s">
        <v>489</v>
      </c>
      <c r="C1130" s="277"/>
      <c r="D1130" s="277"/>
      <c r="E1130" s="277"/>
      <c r="F1130" s="278"/>
    </row>
    <row r="1134" spans="1:6" ht="15" thickBot="1" x14ac:dyDescent="0.35">
      <c r="A1134" s="279" t="s">
        <v>490</v>
      </c>
      <c r="B1134" s="280" t="s">
        <v>491</v>
      </c>
    </row>
    <row r="1135" spans="1:6" x14ac:dyDescent="0.3">
      <c r="A1135" s="10">
        <v>1</v>
      </c>
      <c r="B1135" s="10">
        <v>55</v>
      </c>
    </row>
    <row r="1136" spans="1:6" x14ac:dyDescent="0.3">
      <c r="A1136" s="8">
        <v>2</v>
      </c>
      <c r="B1136" s="8">
        <v>60</v>
      </c>
    </row>
    <row r="1137" spans="1:2" x14ac:dyDescent="0.3">
      <c r="A1137" s="8">
        <v>3</v>
      </c>
      <c r="B1137" s="8">
        <v>62</v>
      </c>
    </row>
    <row r="1138" spans="1:2" x14ac:dyDescent="0.3">
      <c r="A1138" s="8">
        <v>4</v>
      </c>
      <c r="B1138" s="8">
        <v>65</v>
      </c>
    </row>
    <row r="1139" spans="1:2" x14ac:dyDescent="0.3">
      <c r="A1139" s="8">
        <v>5</v>
      </c>
      <c r="B1139" s="8">
        <v>68</v>
      </c>
    </row>
    <row r="1140" spans="1:2" x14ac:dyDescent="0.3">
      <c r="A1140" s="8">
        <v>6</v>
      </c>
      <c r="B1140" s="8">
        <v>70</v>
      </c>
    </row>
    <row r="1141" spans="1:2" x14ac:dyDescent="0.3">
      <c r="A1141" s="8">
        <v>7</v>
      </c>
      <c r="B1141" s="8">
        <v>72</v>
      </c>
    </row>
    <row r="1142" spans="1:2" x14ac:dyDescent="0.3">
      <c r="A1142" s="8">
        <v>8</v>
      </c>
      <c r="B1142" s="8">
        <v>75</v>
      </c>
    </row>
    <row r="1143" spans="1:2" x14ac:dyDescent="0.3">
      <c r="A1143" s="8">
        <v>9</v>
      </c>
      <c r="B1143" s="8">
        <v>78</v>
      </c>
    </row>
    <row r="1144" spans="1:2" x14ac:dyDescent="0.3">
      <c r="A1144" s="8">
        <v>10</v>
      </c>
      <c r="B1144" s="8">
        <v>80</v>
      </c>
    </row>
    <row r="1145" spans="1:2" x14ac:dyDescent="0.3">
      <c r="A1145" s="8">
        <v>11</v>
      </c>
      <c r="B1145" s="8">
        <v>82</v>
      </c>
    </row>
    <row r="1146" spans="1:2" x14ac:dyDescent="0.3">
      <c r="A1146" s="8">
        <v>12</v>
      </c>
      <c r="B1146" s="8">
        <v>85</v>
      </c>
    </row>
    <row r="1147" spans="1:2" x14ac:dyDescent="0.3">
      <c r="A1147" s="8">
        <v>13</v>
      </c>
      <c r="B1147" s="8">
        <v>88</v>
      </c>
    </row>
    <row r="1148" spans="1:2" x14ac:dyDescent="0.3">
      <c r="A1148" s="8">
        <v>14</v>
      </c>
      <c r="B1148" s="8">
        <v>90</v>
      </c>
    </row>
    <row r="1149" spans="1:2" x14ac:dyDescent="0.3">
      <c r="A1149" s="8">
        <v>15</v>
      </c>
      <c r="B1149" s="8">
        <v>92</v>
      </c>
    </row>
    <row r="1150" spans="1:2" x14ac:dyDescent="0.3">
      <c r="A1150" s="8">
        <v>16</v>
      </c>
      <c r="B1150" s="8">
        <v>95</v>
      </c>
    </row>
    <row r="1151" spans="1:2" x14ac:dyDescent="0.3">
      <c r="A1151" s="8">
        <v>17</v>
      </c>
      <c r="B1151" s="8">
        <v>100</v>
      </c>
    </row>
    <row r="1152" spans="1:2" x14ac:dyDescent="0.3">
      <c r="A1152" s="8">
        <v>18</v>
      </c>
      <c r="B1152" s="8">
        <v>105</v>
      </c>
    </row>
    <row r="1153" spans="1:7" x14ac:dyDescent="0.3">
      <c r="A1153" s="8">
        <v>19</v>
      </c>
      <c r="B1153" s="8">
        <v>110</v>
      </c>
    </row>
    <row r="1154" spans="1:7" ht="15" thickBot="1" x14ac:dyDescent="0.35">
      <c r="A1154" s="8">
        <v>20</v>
      </c>
      <c r="B1154" s="8">
        <v>115</v>
      </c>
    </row>
    <row r="1155" spans="1:7" x14ac:dyDescent="0.3">
      <c r="A1155" s="8">
        <v>21</v>
      </c>
      <c r="B1155" s="8">
        <v>120</v>
      </c>
      <c r="D1155" s="495" t="s">
        <v>492</v>
      </c>
      <c r="E1155" s="281" t="s">
        <v>313</v>
      </c>
      <c r="F1155" s="281" t="s">
        <v>493</v>
      </c>
      <c r="G1155" s="282" t="s">
        <v>315</v>
      </c>
    </row>
    <row r="1156" spans="1:7" x14ac:dyDescent="0.3">
      <c r="A1156" s="8">
        <v>22</v>
      </c>
      <c r="B1156" s="8">
        <v>125</v>
      </c>
      <c r="D1156" s="496"/>
      <c r="E1156" s="62">
        <f>QUARTILE(B1135:B1234,1)</f>
        <v>143.75</v>
      </c>
      <c r="F1156" s="62">
        <f>QUARTILE(B1135:B1234,2)</f>
        <v>267.5</v>
      </c>
      <c r="G1156" s="63">
        <f>QUARTILE(B1135:B1234,3)</f>
        <v>391.25</v>
      </c>
    </row>
    <row r="1157" spans="1:7" x14ac:dyDescent="0.3">
      <c r="A1157" s="8">
        <v>23</v>
      </c>
      <c r="B1157" s="8">
        <v>130</v>
      </c>
    </row>
    <row r="1158" spans="1:7" x14ac:dyDescent="0.3">
      <c r="A1158" s="8">
        <v>24</v>
      </c>
      <c r="B1158" s="8">
        <v>135</v>
      </c>
    </row>
    <row r="1159" spans="1:7" x14ac:dyDescent="0.3">
      <c r="A1159" s="8">
        <v>25</v>
      </c>
      <c r="B1159" s="8">
        <v>140</v>
      </c>
      <c r="D1159" s="497" t="s">
        <v>494</v>
      </c>
      <c r="E1159" s="283" t="s">
        <v>495</v>
      </c>
      <c r="F1159" s="284" t="s">
        <v>496</v>
      </c>
      <c r="G1159" s="285" t="s">
        <v>497</v>
      </c>
    </row>
    <row r="1160" spans="1:7" x14ac:dyDescent="0.3">
      <c r="A1160" s="8">
        <v>26</v>
      </c>
      <c r="B1160" s="8">
        <v>145</v>
      </c>
      <c r="D1160" s="496"/>
      <c r="E1160" s="286">
        <f>PERCENTILE(B1135:B1234,0.15)</f>
        <v>94.55</v>
      </c>
      <c r="F1160" s="286">
        <f>PERCENTILE(B1135:B1234,0.5)</f>
        <v>267.5</v>
      </c>
      <c r="G1160" s="287">
        <f>PERCENTILE(B1135:B1234,0.85)</f>
        <v>440.74999999999994</v>
      </c>
    </row>
    <row r="1161" spans="1:7" x14ac:dyDescent="0.3">
      <c r="A1161" s="8">
        <v>27</v>
      </c>
      <c r="B1161" s="8">
        <v>150</v>
      </c>
    </row>
    <row r="1162" spans="1:7" x14ac:dyDescent="0.3">
      <c r="A1162" s="8">
        <v>28</v>
      </c>
      <c r="B1162" s="8">
        <v>155</v>
      </c>
    </row>
    <row r="1163" spans="1:7" ht="15" thickBot="1" x14ac:dyDescent="0.35">
      <c r="A1163" s="8">
        <v>29</v>
      </c>
      <c r="B1163" s="8">
        <v>160</v>
      </c>
      <c r="E1163" s="288" t="s">
        <v>498</v>
      </c>
      <c r="F1163" s="290">
        <f>INTERCEPT(E1156:G1156,E1160:G1160)</f>
        <v>76.191555684155958</v>
      </c>
    </row>
    <row r="1164" spans="1:7" x14ac:dyDescent="0.3">
      <c r="A1164" s="8">
        <v>30</v>
      </c>
      <c r="B1164" s="8">
        <v>165</v>
      </c>
      <c r="F1164" s="289"/>
      <c r="G1164" s="289"/>
    </row>
    <row r="1165" spans="1:7" x14ac:dyDescent="0.3">
      <c r="A1165" s="8">
        <v>31</v>
      </c>
      <c r="B1165" s="8">
        <v>170</v>
      </c>
    </row>
    <row r="1166" spans="1:7" x14ac:dyDescent="0.3">
      <c r="A1166" s="8">
        <v>32</v>
      </c>
      <c r="B1166" s="8">
        <v>175</v>
      </c>
    </row>
    <row r="1167" spans="1:7" x14ac:dyDescent="0.3">
      <c r="A1167" s="8">
        <v>33</v>
      </c>
      <c r="B1167" s="8">
        <v>180</v>
      </c>
    </row>
    <row r="1168" spans="1:7" x14ac:dyDescent="0.3">
      <c r="A1168" s="8">
        <v>34</v>
      </c>
      <c r="B1168" s="8">
        <v>185</v>
      </c>
    </row>
    <row r="1169" spans="1:2" x14ac:dyDescent="0.3">
      <c r="A1169" s="8">
        <v>35</v>
      </c>
      <c r="B1169" s="8">
        <v>190</v>
      </c>
    </row>
    <row r="1170" spans="1:2" x14ac:dyDescent="0.3">
      <c r="A1170" s="8">
        <v>36</v>
      </c>
      <c r="B1170" s="8">
        <v>195</v>
      </c>
    </row>
    <row r="1171" spans="1:2" x14ac:dyDescent="0.3">
      <c r="A1171" s="8">
        <v>37</v>
      </c>
      <c r="B1171" s="8">
        <v>200</v>
      </c>
    </row>
    <row r="1172" spans="1:2" x14ac:dyDescent="0.3">
      <c r="A1172" s="8">
        <v>38</v>
      </c>
      <c r="B1172" s="8">
        <v>205</v>
      </c>
    </row>
    <row r="1173" spans="1:2" x14ac:dyDescent="0.3">
      <c r="A1173" s="8">
        <v>39</v>
      </c>
      <c r="B1173" s="8">
        <v>210</v>
      </c>
    </row>
    <row r="1174" spans="1:2" x14ac:dyDescent="0.3">
      <c r="A1174" s="8">
        <v>40</v>
      </c>
      <c r="B1174" s="8">
        <v>215</v>
      </c>
    </row>
    <row r="1175" spans="1:2" x14ac:dyDescent="0.3">
      <c r="A1175" s="8">
        <v>41</v>
      </c>
      <c r="B1175" s="8">
        <v>220</v>
      </c>
    </row>
    <row r="1176" spans="1:2" x14ac:dyDescent="0.3">
      <c r="A1176" s="8">
        <v>42</v>
      </c>
      <c r="B1176" s="8">
        <v>225</v>
      </c>
    </row>
    <row r="1177" spans="1:2" x14ac:dyDescent="0.3">
      <c r="A1177" s="8">
        <v>43</v>
      </c>
      <c r="B1177" s="8">
        <v>230</v>
      </c>
    </row>
    <row r="1178" spans="1:2" x14ac:dyDescent="0.3">
      <c r="A1178" s="8">
        <v>44</v>
      </c>
      <c r="B1178" s="8">
        <v>235</v>
      </c>
    </row>
    <row r="1179" spans="1:2" x14ac:dyDescent="0.3">
      <c r="A1179" s="8">
        <v>45</v>
      </c>
      <c r="B1179" s="8">
        <v>240</v>
      </c>
    </row>
    <row r="1180" spans="1:2" x14ac:dyDescent="0.3">
      <c r="A1180" s="8">
        <v>46</v>
      </c>
      <c r="B1180" s="8">
        <v>245</v>
      </c>
    </row>
    <row r="1181" spans="1:2" x14ac:dyDescent="0.3">
      <c r="A1181" s="8">
        <v>47</v>
      </c>
      <c r="B1181" s="8">
        <v>250</v>
      </c>
    </row>
    <row r="1182" spans="1:2" x14ac:dyDescent="0.3">
      <c r="A1182" s="8">
        <v>48</v>
      </c>
      <c r="B1182" s="8">
        <v>255</v>
      </c>
    </row>
    <row r="1183" spans="1:2" x14ac:dyDescent="0.3">
      <c r="A1183" s="8">
        <v>49</v>
      </c>
      <c r="B1183" s="8">
        <v>260</v>
      </c>
    </row>
    <row r="1184" spans="1:2" x14ac:dyDescent="0.3">
      <c r="A1184" s="8">
        <v>50</v>
      </c>
      <c r="B1184" s="8">
        <v>265</v>
      </c>
    </row>
    <row r="1185" spans="1:2" x14ac:dyDescent="0.3">
      <c r="A1185" s="8">
        <v>51</v>
      </c>
      <c r="B1185" s="8">
        <v>270</v>
      </c>
    </row>
    <row r="1186" spans="1:2" x14ac:dyDescent="0.3">
      <c r="A1186" s="8">
        <v>52</v>
      </c>
      <c r="B1186" s="8">
        <v>275</v>
      </c>
    </row>
    <row r="1187" spans="1:2" x14ac:dyDescent="0.3">
      <c r="A1187" s="8">
        <v>53</v>
      </c>
      <c r="B1187" s="8">
        <v>280</v>
      </c>
    </row>
    <row r="1188" spans="1:2" x14ac:dyDescent="0.3">
      <c r="A1188" s="8">
        <v>54</v>
      </c>
      <c r="B1188" s="8">
        <v>285</v>
      </c>
    </row>
    <row r="1189" spans="1:2" x14ac:dyDescent="0.3">
      <c r="A1189" s="8">
        <v>55</v>
      </c>
      <c r="B1189" s="8">
        <v>290</v>
      </c>
    </row>
    <row r="1190" spans="1:2" x14ac:dyDescent="0.3">
      <c r="A1190" s="8">
        <v>56</v>
      </c>
      <c r="B1190" s="8">
        <v>295</v>
      </c>
    </row>
    <row r="1191" spans="1:2" x14ac:dyDescent="0.3">
      <c r="A1191" s="8">
        <v>57</v>
      </c>
      <c r="B1191" s="8">
        <v>300</v>
      </c>
    </row>
    <row r="1192" spans="1:2" x14ac:dyDescent="0.3">
      <c r="A1192" s="8">
        <v>58</v>
      </c>
      <c r="B1192" s="8">
        <v>305</v>
      </c>
    </row>
    <row r="1193" spans="1:2" x14ac:dyDescent="0.3">
      <c r="A1193" s="8">
        <v>59</v>
      </c>
      <c r="B1193" s="8">
        <v>310</v>
      </c>
    </row>
    <row r="1194" spans="1:2" x14ac:dyDescent="0.3">
      <c r="A1194" s="8">
        <v>60</v>
      </c>
      <c r="B1194" s="8">
        <v>315</v>
      </c>
    </row>
    <row r="1195" spans="1:2" x14ac:dyDescent="0.3">
      <c r="A1195" s="8">
        <v>61</v>
      </c>
      <c r="B1195" s="8">
        <v>320</v>
      </c>
    </row>
    <row r="1196" spans="1:2" x14ac:dyDescent="0.3">
      <c r="A1196" s="8">
        <v>62</v>
      </c>
      <c r="B1196" s="8">
        <v>325</v>
      </c>
    </row>
    <row r="1197" spans="1:2" x14ac:dyDescent="0.3">
      <c r="A1197" s="8">
        <v>63</v>
      </c>
      <c r="B1197" s="8">
        <v>330</v>
      </c>
    </row>
    <row r="1198" spans="1:2" x14ac:dyDescent="0.3">
      <c r="A1198" s="8">
        <v>64</v>
      </c>
      <c r="B1198" s="8">
        <v>335</v>
      </c>
    </row>
    <row r="1199" spans="1:2" x14ac:dyDescent="0.3">
      <c r="A1199" s="8">
        <v>65</v>
      </c>
      <c r="B1199" s="8">
        <v>340</v>
      </c>
    </row>
    <row r="1200" spans="1:2" x14ac:dyDescent="0.3">
      <c r="A1200" s="8">
        <v>66</v>
      </c>
      <c r="B1200" s="8">
        <v>345</v>
      </c>
    </row>
    <row r="1201" spans="1:2" x14ac:dyDescent="0.3">
      <c r="A1201" s="8">
        <v>67</v>
      </c>
      <c r="B1201" s="8">
        <v>350</v>
      </c>
    </row>
    <row r="1202" spans="1:2" x14ac:dyDescent="0.3">
      <c r="A1202" s="8">
        <v>68</v>
      </c>
      <c r="B1202" s="8">
        <v>355</v>
      </c>
    </row>
    <row r="1203" spans="1:2" x14ac:dyDescent="0.3">
      <c r="A1203" s="8">
        <v>69</v>
      </c>
      <c r="B1203" s="8">
        <v>360</v>
      </c>
    </row>
    <row r="1204" spans="1:2" x14ac:dyDescent="0.3">
      <c r="A1204" s="8">
        <v>70</v>
      </c>
      <c r="B1204" s="8">
        <v>365</v>
      </c>
    </row>
    <row r="1205" spans="1:2" x14ac:dyDescent="0.3">
      <c r="A1205" s="8">
        <v>71</v>
      </c>
      <c r="B1205" s="8">
        <v>370</v>
      </c>
    </row>
    <row r="1206" spans="1:2" x14ac:dyDescent="0.3">
      <c r="A1206" s="8">
        <v>72</v>
      </c>
      <c r="B1206" s="8">
        <v>375</v>
      </c>
    </row>
    <row r="1207" spans="1:2" x14ac:dyDescent="0.3">
      <c r="A1207" s="8">
        <v>73</v>
      </c>
      <c r="B1207" s="8">
        <v>380</v>
      </c>
    </row>
    <row r="1208" spans="1:2" x14ac:dyDescent="0.3">
      <c r="A1208" s="8">
        <v>74</v>
      </c>
      <c r="B1208" s="8">
        <v>385</v>
      </c>
    </row>
    <row r="1209" spans="1:2" x14ac:dyDescent="0.3">
      <c r="A1209" s="8">
        <v>75</v>
      </c>
      <c r="B1209" s="8">
        <v>390</v>
      </c>
    </row>
    <row r="1210" spans="1:2" x14ac:dyDescent="0.3">
      <c r="A1210" s="8">
        <v>76</v>
      </c>
      <c r="B1210" s="8">
        <v>395</v>
      </c>
    </row>
    <row r="1211" spans="1:2" x14ac:dyDescent="0.3">
      <c r="A1211" s="8">
        <v>77</v>
      </c>
      <c r="B1211" s="8">
        <v>400</v>
      </c>
    </row>
    <row r="1212" spans="1:2" x14ac:dyDescent="0.3">
      <c r="A1212" s="8">
        <v>78</v>
      </c>
      <c r="B1212" s="8">
        <v>405</v>
      </c>
    </row>
    <row r="1213" spans="1:2" x14ac:dyDescent="0.3">
      <c r="A1213" s="8">
        <v>79</v>
      </c>
      <c r="B1213" s="8">
        <v>410</v>
      </c>
    </row>
    <row r="1214" spans="1:2" x14ac:dyDescent="0.3">
      <c r="A1214" s="8">
        <v>80</v>
      </c>
      <c r="B1214" s="8">
        <v>415</v>
      </c>
    </row>
    <row r="1215" spans="1:2" x14ac:dyDescent="0.3">
      <c r="A1215" s="8">
        <v>81</v>
      </c>
      <c r="B1215" s="8">
        <v>420</v>
      </c>
    </row>
    <row r="1216" spans="1:2" x14ac:dyDescent="0.3">
      <c r="A1216" s="8">
        <v>82</v>
      </c>
      <c r="B1216" s="8">
        <v>405</v>
      </c>
    </row>
    <row r="1217" spans="1:2" x14ac:dyDescent="0.3">
      <c r="A1217" s="8">
        <v>83</v>
      </c>
      <c r="B1217" s="8">
        <v>430</v>
      </c>
    </row>
    <row r="1218" spans="1:2" x14ac:dyDescent="0.3">
      <c r="A1218" s="8">
        <v>84</v>
      </c>
      <c r="B1218" s="8">
        <v>435</v>
      </c>
    </row>
    <row r="1219" spans="1:2" x14ac:dyDescent="0.3">
      <c r="A1219" s="8">
        <v>85</v>
      </c>
      <c r="B1219" s="8">
        <v>440</v>
      </c>
    </row>
    <row r="1220" spans="1:2" x14ac:dyDescent="0.3">
      <c r="A1220" s="8">
        <v>86</v>
      </c>
      <c r="B1220" s="8">
        <v>445</v>
      </c>
    </row>
    <row r="1221" spans="1:2" x14ac:dyDescent="0.3">
      <c r="A1221" s="8">
        <v>87</v>
      </c>
      <c r="B1221" s="8">
        <v>450</v>
      </c>
    </row>
    <row r="1222" spans="1:2" x14ac:dyDescent="0.3">
      <c r="A1222" s="8">
        <v>88</v>
      </c>
      <c r="B1222" s="8">
        <v>455</v>
      </c>
    </row>
    <row r="1223" spans="1:2" x14ac:dyDescent="0.3">
      <c r="A1223" s="8">
        <v>89</v>
      </c>
      <c r="B1223" s="8">
        <v>460</v>
      </c>
    </row>
    <row r="1224" spans="1:2" x14ac:dyDescent="0.3">
      <c r="A1224" s="8">
        <v>90</v>
      </c>
      <c r="B1224" s="8">
        <v>465</v>
      </c>
    </row>
    <row r="1225" spans="1:2" x14ac:dyDescent="0.3">
      <c r="A1225" s="8">
        <v>91</v>
      </c>
      <c r="B1225" s="8">
        <v>470</v>
      </c>
    </row>
    <row r="1226" spans="1:2" x14ac:dyDescent="0.3">
      <c r="A1226" s="8">
        <v>92</v>
      </c>
      <c r="B1226" s="8">
        <v>475</v>
      </c>
    </row>
    <row r="1227" spans="1:2" x14ac:dyDescent="0.3">
      <c r="A1227" s="8">
        <v>93</v>
      </c>
      <c r="B1227" s="8">
        <v>480</v>
      </c>
    </row>
    <row r="1228" spans="1:2" x14ac:dyDescent="0.3">
      <c r="A1228" s="8">
        <v>94</v>
      </c>
      <c r="B1228" s="8">
        <v>485</v>
      </c>
    </row>
    <row r="1229" spans="1:2" x14ac:dyDescent="0.3">
      <c r="A1229" s="8">
        <v>95</v>
      </c>
      <c r="B1229" s="8">
        <v>490</v>
      </c>
    </row>
    <row r="1230" spans="1:2" x14ac:dyDescent="0.3">
      <c r="A1230" s="8">
        <v>96</v>
      </c>
      <c r="B1230" s="8">
        <v>495</v>
      </c>
    </row>
    <row r="1231" spans="1:2" x14ac:dyDescent="0.3">
      <c r="A1231" s="8">
        <v>97</v>
      </c>
      <c r="B1231" s="8">
        <v>500</v>
      </c>
    </row>
    <row r="1232" spans="1:2" x14ac:dyDescent="0.3">
      <c r="A1232" s="8">
        <v>98</v>
      </c>
      <c r="B1232" s="8">
        <v>505</v>
      </c>
    </row>
    <row r="1233" spans="1:7" x14ac:dyDescent="0.3">
      <c r="A1233" s="8">
        <v>99</v>
      </c>
      <c r="B1233" s="8">
        <v>510</v>
      </c>
    </row>
    <row r="1234" spans="1:7" x14ac:dyDescent="0.3">
      <c r="A1234" s="8">
        <v>100</v>
      </c>
      <c r="B1234" s="8">
        <v>515</v>
      </c>
    </row>
    <row r="1235" spans="1:7" ht="15" thickBot="1" x14ac:dyDescent="0.35"/>
    <row r="1236" spans="1:7" ht="14.4" customHeight="1" x14ac:dyDescent="0.3">
      <c r="D1236" s="361" t="s">
        <v>891</v>
      </c>
      <c r="E1236" s="390"/>
      <c r="F1236" s="391"/>
    </row>
    <row r="1237" spans="1:7" ht="15" customHeight="1" thickBot="1" x14ac:dyDescent="0.35">
      <c r="D1237" s="395"/>
      <c r="E1237" s="396"/>
      <c r="F1237" s="397"/>
    </row>
    <row r="1239" spans="1:7" x14ac:dyDescent="0.3">
      <c r="A1239" s="224" t="s">
        <v>852</v>
      </c>
      <c r="B1239" s="499" t="s">
        <v>499</v>
      </c>
      <c r="C1239" s="500"/>
      <c r="D1239" s="500"/>
      <c r="E1239" s="500"/>
      <c r="F1239" s="500"/>
      <c r="G1239" s="501"/>
    </row>
    <row r="1242" spans="1:7" ht="15" thickBot="1" x14ac:dyDescent="0.35">
      <c r="A1242" s="291" t="s">
        <v>500</v>
      </c>
      <c r="B1242" s="291" t="s">
        <v>501</v>
      </c>
    </row>
    <row r="1243" spans="1:7" x14ac:dyDescent="0.3">
      <c r="A1243" s="10" t="s">
        <v>12</v>
      </c>
      <c r="B1243" s="10">
        <v>20</v>
      </c>
    </row>
    <row r="1244" spans="1:7" x14ac:dyDescent="0.3">
      <c r="A1244" s="8" t="s">
        <v>13</v>
      </c>
      <c r="B1244" s="8">
        <v>25</v>
      </c>
      <c r="D1244" s="498" t="s">
        <v>502</v>
      </c>
      <c r="E1244" s="293" t="s">
        <v>313</v>
      </c>
      <c r="F1244" s="293" t="s">
        <v>493</v>
      </c>
      <c r="G1244" s="293" t="s">
        <v>315</v>
      </c>
    </row>
    <row r="1245" spans="1:7" x14ac:dyDescent="0.3">
      <c r="A1245" s="8" t="s">
        <v>14</v>
      </c>
      <c r="B1245" s="8">
        <v>30</v>
      </c>
      <c r="D1245" s="498"/>
      <c r="E1245" s="294">
        <f>QUARTILE(B1243:B1352,1)</f>
        <v>156.25</v>
      </c>
      <c r="F1245" s="294">
        <f>QUARTILE(B1243:B1352,2)</f>
        <v>287.5</v>
      </c>
      <c r="G1245" s="294">
        <f>QUARTILE(B1243:B1352,3)</f>
        <v>428.75</v>
      </c>
    </row>
    <row r="1246" spans="1:7" x14ac:dyDescent="0.3">
      <c r="A1246" s="8" t="s">
        <v>15</v>
      </c>
      <c r="B1246" s="8">
        <v>35</v>
      </c>
    </row>
    <row r="1247" spans="1:7" x14ac:dyDescent="0.3">
      <c r="A1247" s="8" t="s">
        <v>16</v>
      </c>
      <c r="B1247" s="8">
        <v>40</v>
      </c>
    </row>
    <row r="1248" spans="1:7" x14ac:dyDescent="0.3">
      <c r="A1248" s="8" t="s">
        <v>17</v>
      </c>
      <c r="B1248" s="8">
        <v>45</v>
      </c>
    </row>
    <row r="1249" spans="1:7" x14ac:dyDescent="0.3">
      <c r="A1249" s="8" t="s">
        <v>18</v>
      </c>
      <c r="B1249" s="8">
        <v>50</v>
      </c>
      <c r="D1249" s="516" t="s">
        <v>494</v>
      </c>
      <c r="E1249" s="295" t="s">
        <v>503</v>
      </c>
      <c r="F1249" s="295" t="s">
        <v>504</v>
      </c>
      <c r="G1249" s="295" t="s">
        <v>505</v>
      </c>
    </row>
    <row r="1250" spans="1:7" x14ac:dyDescent="0.3">
      <c r="A1250" s="8" t="s">
        <v>19</v>
      </c>
      <c r="B1250" s="8">
        <v>55</v>
      </c>
      <c r="D1250" s="516"/>
      <c r="E1250" s="294">
        <f>PERCENTILE(B1243:B1352,0.2)</f>
        <v>129</v>
      </c>
      <c r="F1250" s="294">
        <f>PERCENTILE(B1243:B1352,0.4)</f>
        <v>233</v>
      </c>
      <c r="G1250" s="294">
        <f>PERCENTILE(B1243:B1352,0.8)</f>
        <v>456</v>
      </c>
    </row>
    <row r="1251" spans="1:7" ht="14.4" customHeight="1" x14ac:dyDescent="0.3">
      <c r="A1251" s="8" t="s">
        <v>20</v>
      </c>
      <c r="B1251" s="8">
        <v>60</v>
      </c>
      <c r="F1251" s="292"/>
      <c r="G1251" s="292"/>
    </row>
    <row r="1252" spans="1:7" ht="15" customHeight="1" x14ac:dyDescent="0.3">
      <c r="A1252" s="8" t="s">
        <v>21</v>
      </c>
      <c r="B1252" s="8">
        <v>65</v>
      </c>
      <c r="F1252" s="292"/>
      <c r="G1252" s="292"/>
    </row>
    <row r="1253" spans="1:7" x14ac:dyDescent="0.3">
      <c r="A1253" s="8" t="s">
        <v>22</v>
      </c>
      <c r="B1253" s="8">
        <v>70</v>
      </c>
    </row>
    <row r="1254" spans="1:7" ht="15" thickBot="1" x14ac:dyDescent="0.35">
      <c r="A1254" s="8" t="s">
        <v>23</v>
      </c>
      <c r="B1254" s="8">
        <v>75</v>
      </c>
    </row>
    <row r="1255" spans="1:7" ht="18" customHeight="1" x14ac:dyDescent="0.3">
      <c r="A1255" s="8" t="s">
        <v>24</v>
      </c>
      <c r="B1255" s="8">
        <v>80</v>
      </c>
      <c r="D1255" s="517" t="s">
        <v>506</v>
      </c>
      <c r="E1255" s="502">
        <f>INTERCEPT(E1245:G1245,E1250:G1250)</f>
        <v>72.248931177376733</v>
      </c>
      <c r="F1255" s="20"/>
    </row>
    <row r="1256" spans="1:7" ht="18.600000000000001" customHeight="1" thickBot="1" x14ac:dyDescent="0.35">
      <c r="A1256" s="8" t="s">
        <v>25</v>
      </c>
      <c r="B1256" s="8">
        <v>85</v>
      </c>
      <c r="D1256" s="518"/>
      <c r="E1256" s="503"/>
    </row>
    <row r="1257" spans="1:7" x14ac:dyDescent="0.3">
      <c r="A1257" s="8" t="s">
        <v>26</v>
      </c>
      <c r="B1257" s="8">
        <v>90</v>
      </c>
    </row>
    <row r="1258" spans="1:7" x14ac:dyDescent="0.3">
      <c r="A1258" s="8" t="s">
        <v>27</v>
      </c>
      <c r="B1258" s="8">
        <v>95</v>
      </c>
    </row>
    <row r="1259" spans="1:7" x14ac:dyDescent="0.3">
      <c r="A1259" s="8" t="s">
        <v>28</v>
      </c>
      <c r="B1259" s="8">
        <v>100</v>
      </c>
    </row>
    <row r="1260" spans="1:7" x14ac:dyDescent="0.3">
      <c r="A1260" s="8" t="s">
        <v>29</v>
      </c>
      <c r="B1260" s="8">
        <v>105</v>
      </c>
    </row>
    <row r="1261" spans="1:7" x14ac:dyDescent="0.3">
      <c r="A1261" s="8" t="s">
        <v>30</v>
      </c>
      <c r="B1261" s="8">
        <v>110</v>
      </c>
    </row>
    <row r="1262" spans="1:7" x14ac:dyDescent="0.3">
      <c r="A1262" s="8" t="s">
        <v>31</v>
      </c>
      <c r="B1262" s="8">
        <v>115</v>
      </c>
    </row>
    <row r="1263" spans="1:7" x14ac:dyDescent="0.3">
      <c r="A1263" s="8" t="s">
        <v>32</v>
      </c>
      <c r="B1263" s="8">
        <v>120</v>
      </c>
    </row>
    <row r="1264" spans="1:7" x14ac:dyDescent="0.3">
      <c r="A1264" s="8" t="s">
        <v>33</v>
      </c>
      <c r="B1264" s="8">
        <v>125</v>
      </c>
    </row>
    <row r="1265" spans="1:2" x14ac:dyDescent="0.3">
      <c r="A1265" s="8" t="s">
        <v>34</v>
      </c>
      <c r="B1265" s="8">
        <v>130</v>
      </c>
    </row>
    <row r="1266" spans="1:2" x14ac:dyDescent="0.3">
      <c r="A1266" s="8" t="s">
        <v>35</v>
      </c>
      <c r="B1266" s="8">
        <v>135</v>
      </c>
    </row>
    <row r="1267" spans="1:2" x14ac:dyDescent="0.3">
      <c r="A1267" s="8" t="s">
        <v>36</v>
      </c>
      <c r="B1267" s="8">
        <v>140</v>
      </c>
    </row>
    <row r="1268" spans="1:2" x14ac:dyDescent="0.3">
      <c r="A1268" s="8" t="s">
        <v>37</v>
      </c>
      <c r="B1268" s="8">
        <v>145</v>
      </c>
    </row>
    <row r="1269" spans="1:2" x14ac:dyDescent="0.3">
      <c r="A1269" s="8" t="s">
        <v>38</v>
      </c>
      <c r="B1269" s="8">
        <v>150</v>
      </c>
    </row>
    <row r="1270" spans="1:2" x14ac:dyDescent="0.3">
      <c r="A1270" s="8" t="s">
        <v>39</v>
      </c>
      <c r="B1270" s="8">
        <v>155</v>
      </c>
    </row>
    <row r="1271" spans="1:2" x14ac:dyDescent="0.3">
      <c r="A1271" s="8" t="s">
        <v>40</v>
      </c>
      <c r="B1271" s="8">
        <v>160</v>
      </c>
    </row>
    <row r="1272" spans="1:2" x14ac:dyDescent="0.3">
      <c r="A1272" s="8" t="s">
        <v>41</v>
      </c>
      <c r="B1272" s="8">
        <v>165</v>
      </c>
    </row>
    <row r="1273" spans="1:2" x14ac:dyDescent="0.3">
      <c r="A1273" s="8" t="s">
        <v>42</v>
      </c>
      <c r="B1273" s="8">
        <v>170</v>
      </c>
    </row>
    <row r="1274" spans="1:2" x14ac:dyDescent="0.3">
      <c r="A1274" s="8" t="s">
        <v>43</v>
      </c>
      <c r="B1274" s="8">
        <v>175</v>
      </c>
    </row>
    <row r="1275" spans="1:2" x14ac:dyDescent="0.3">
      <c r="A1275" s="8" t="s">
        <v>44</v>
      </c>
      <c r="B1275" s="8">
        <v>180</v>
      </c>
    </row>
    <row r="1276" spans="1:2" x14ac:dyDescent="0.3">
      <c r="A1276" s="8" t="s">
        <v>45</v>
      </c>
      <c r="B1276" s="8">
        <v>185</v>
      </c>
    </row>
    <row r="1277" spans="1:2" x14ac:dyDescent="0.3">
      <c r="A1277" s="8" t="s">
        <v>46</v>
      </c>
      <c r="B1277" s="8">
        <v>190</v>
      </c>
    </row>
    <row r="1278" spans="1:2" x14ac:dyDescent="0.3">
      <c r="A1278" s="8" t="s">
        <v>47</v>
      </c>
      <c r="B1278" s="8">
        <v>195</v>
      </c>
    </row>
    <row r="1279" spans="1:2" x14ac:dyDescent="0.3">
      <c r="A1279" s="8" t="s">
        <v>48</v>
      </c>
      <c r="B1279" s="8">
        <v>200</v>
      </c>
    </row>
    <row r="1280" spans="1:2" x14ac:dyDescent="0.3">
      <c r="A1280" s="8" t="s">
        <v>49</v>
      </c>
      <c r="B1280" s="8">
        <v>205</v>
      </c>
    </row>
    <row r="1281" spans="1:2" x14ac:dyDescent="0.3">
      <c r="A1281" s="8" t="s">
        <v>50</v>
      </c>
      <c r="B1281" s="8">
        <v>210</v>
      </c>
    </row>
    <row r="1282" spans="1:2" x14ac:dyDescent="0.3">
      <c r="A1282" s="8" t="s">
        <v>51</v>
      </c>
      <c r="B1282" s="8">
        <v>215</v>
      </c>
    </row>
    <row r="1283" spans="1:2" x14ac:dyDescent="0.3">
      <c r="A1283" s="8" t="s">
        <v>52</v>
      </c>
      <c r="B1283" s="8">
        <v>220</v>
      </c>
    </row>
    <row r="1284" spans="1:2" x14ac:dyDescent="0.3">
      <c r="A1284" s="8" t="s">
        <v>53</v>
      </c>
      <c r="B1284" s="8">
        <v>225</v>
      </c>
    </row>
    <row r="1285" spans="1:2" x14ac:dyDescent="0.3">
      <c r="A1285" s="8" t="s">
        <v>54</v>
      </c>
      <c r="B1285" s="8">
        <v>230</v>
      </c>
    </row>
    <row r="1286" spans="1:2" x14ac:dyDescent="0.3">
      <c r="A1286" s="8" t="s">
        <v>55</v>
      </c>
      <c r="B1286" s="8">
        <v>235</v>
      </c>
    </row>
    <row r="1287" spans="1:2" x14ac:dyDescent="0.3">
      <c r="A1287" s="8" t="s">
        <v>57</v>
      </c>
      <c r="B1287" s="8">
        <v>240</v>
      </c>
    </row>
    <row r="1288" spans="1:2" x14ac:dyDescent="0.3">
      <c r="A1288" s="8" t="s">
        <v>58</v>
      </c>
      <c r="B1288" s="8">
        <v>245</v>
      </c>
    </row>
    <row r="1289" spans="1:2" x14ac:dyDescent="0.3">
      <c r="A1289" s="8" t="s">
        <v>59</v>
      </c>
      <c r="B1289" s="8">
        <v>250</v>
      </c>
    </row>
    <row r="1290" spans="1:2" x14ac:dyDescent="0.3">
      <c r="A1290" s="8" t="s">
        <v>60</v>
      </c>
      <c r="B1290" s="8">
        <v>255</v>
      </c>
    </row>
    <row r="1291" spans="1:2" x14ac:dyDescent="0.3">
      <c r="A1291" s="8" t="s">
        <v>61</v>
      </c>
      <c r="B1291" s="8">
        <v>260</v>
      </c>
    </row>
    <row r="1292" spans="1:2" x14ac:dyDescent="0.3">
      <c r="A1292" s="8" t="s">
        <v>62</v>
      </c>
      <c r="B1292" s="8">
        <v>265</v>
      </c>
    </row>
    <row r="1293" spans="1:2" x14ac:dyDescent="0.3">
      <c r="A1293" s="8" t="s">
        <v>145</v>
      </c>
      <c r="B1293" s="8">
        <v>270</v>
      </c>
    </row>
    <row r="1294" spans="1:2" x14ac:dyDescent="0.3">
      <c r="A1294" s="8" t="s">
        <v>146</v>
      </c>
      <c r="B1294" s="8">
        <v>275</v>
      </c>
    </row>
    <row r="1295" spans="1:2" x14ac:dyDescent="0.3">
      <c r="A1295" s="8" t="s">
        <v>147</v>
      </c>
      <c r="B1295" s="8">
        <v>280</v>
      </c>
    </row>
    <row r="1296" spans="1:2" x14ac:dyDescent="0.3">
      <c r="A1296" s="8" t="s">
        <v>148</v>
      </c>
      <c r="B1296" s="8">
        <v>285</v>
      </c>
    </row>
    <row r="1297" spans="1:2" x14ac:dyDescent="0.3">
      <c r="A1297" s="8" t="s">
        <v>149</v>
      </c>
      <c r="B1297" s="8">
        <v>290</v>
      </c>
    </row>
    <row r="1298" spans="1:2" x14ac:dyDescent="0.3">
      <c r="A1298" s="8" t="s">
        <v>150</v>
      </c>
      <c r="B1298" s="8">
        <v>295</v>
      </c>
    </row>
    <row r="1299" spans="1:2" x14ac:dyDescent="0.3">
      <c r="A1299" s="8" t="s">
        <v>151</v>
      </c>
      <c r="B1299" s="8">
        <v>300</v>
      </c>
    </row>
    <row r="1300" spans="1:2" x14ac:dyDescent="0.3">
      <c r="A1300" s="8" t="s">
        <v>152</v>
      </c>
      <c r="B1300" s="8">
        <v>305</v>
      </c>
    </row>
    <row r="1301" spans="1:2" x14ac:dyDescent="0.3">
      <c r="A1301" s="8" t="s">
        <v>153</v>
      </c>
      <c r="B1301" s="8">
        <v>210</v>
      </c>
    </row>
    <row r="1302" spans="1:2" x14ac:dyDescent="0.3">
      <c r="A1302" s="8" t="s">
        <v>154</v>
      </c>
      <c r="B1302" s="8">
        <v>315</v>
      </c>
    </row>
    <row r="1303" spans="1:2" x14ac:dyDescent="0.3">
      <c r="A1303" s="8" t="s">
        <v>155</v>
      </c>
      <c r="B1303" s="8">
        <v>320</v>
      </c>
    </row>
    <row r="1304" spans="1:2" x14ac:dyDescent="0.3">
      <c r="A1304" s="8" t="s">
        <v>156</v>
      </c>
      <c r="B1304" s="8">
        <v>325</v>
      </c>
    </row>
    <row r="1305" spans="1:2" x14ac:dyDescent="0.3">
      <c r="A1305" s="8" t="s">
        <v>157</v>
      </c>
      <c r="B1305" s="8">
        <v>330</v>
      </c>
    </row>
    <row r="1306" spans="1:2" x14ac:dyDescent="0.3">
      <c r="A1306" s="8" t="s">
        <v>158</v>
      </c>
      <c r="B1306" s="8">
        <v>335</v>
      </c>
    </row>
    <row r="1307" spans="1:2" x14ac:dyDescent="0.3">
      <c r="A1307" s="8" t="s">
        <v>159</v>
      </c>
      <c r="B1307" s="8">
        <v>340</v>
      </c>
    </row>
    <row r="1308" spans="1:2" x14ac:dyDescent="0.3">
      <c r="A1308" s="8" t="s">
        <v>160</v>
      </c>
      <c r="B1308" s="8">
        <v>345</v>
      </c>
    </row>
    <row r="1309" spans="1:2" x14ac:dyDescent="0.3">
      <c r="A1309" s="8" t="s">
        <v>161</v>
      </c>
      <c r="B1309" s="8">
        <v>350</v>
      </c>
    </row>
    <row r="1310" spans="1:2" x14ac:dyDescent="0.3">
      <c r="A1310" s="8" t="s">
        <v>162</v>
      </c>
      <c r="B1310" s="8">
        <v>355</v>
      </c>
    </row>
    <row r="1311" spans="1:2" x14ac:dyDescent="0.3">
      <c r="A1311" s="8" t="s">
        <v>163</v>
      </c>
      <c r="B1311" s="8">
        <v>360</v>
      </c>
    </row>
    <row r="1312" spans="1:2" x14ac:dyDescent="0.3">
      <c r="A1312" s="8" t="s">
        <v>164</v>
      </c>
      <c r="B1312" s="8">
        <v>365</v>
      </c>
    </row>
    <row r="1313" spans="1:2" x14ac:dyDescent="0.3">
      <c r="A1313" s="8" t="s">
        <v>165</v>
      </c>
      <c r="B1313" s="8">
        <v>370</v>
      </c>
    </row>
    <row r="1314" spans="1:2" x14ac:dyDescent="0.3">
      <c r="A1314" s="8" t="s">
        <v>166</v>
      </c>
      <c r="B1314" s="8">
        <v>375</v>
      </c>
    </row>
    <row r="1315" spans="1:2" x14ac:dyDescent="0.3">
      <c r="A1315" s="8" t="s">
        <v>167</v>
      </c>
      <c r="B1315" s="8">
        <v>380</v>
      </c>
    </row>
    <row r="1316" spans="1:2" x14ac:dyDescent="0.3">
      <c r="A1316" s="8" t="s">
        <v>168</v>
      </c>
      <c r="B1316" s="8">
        <v>385</v>
      </c>
    </row>
    <row r="1317" spans="1:2" x14ac:dyDescent="0.3">
      <c r="A1317" s="8" t="s">
        <v>169</v>
      </c>
      <c r="B1317" s="8">
        <v>390</v>
      </c>
    </row>
    <row r="1318" spans="1:2" x14ac:dyDescent="0.3">
      <c r="A1318" s="8" t="s">
        <v>170</v>
      </c>
      <c r="B1318" s="8">
        <v>395</v>
      </c>
    </row>
    <row r="1319" spans="1:2" x14ac:dyDescent="0.3">
      <c r="A1319" s="8" t="s">
        <v>171</v>
      </c>
      <c r="B1319" s="8">
        <v>400</v>
      </c>
    </row>
    <row r="1320" spans="1:2" x14ac:dyDescent="0.3">
      <c r="A1320" s="8" t="s">
        <v>172</v>
      </c>
      <c r="B1320" s="8">
        <v>405</v>
      </c>
    </row>
    <row r="1321" spans="1:2" x14ac:dyDescent="0.3">
      <c r="A1321" s="8" t="s">
        <v>173</v>
      </c>
      <c r="B1321" s="8">
        <v>410</v>
      </c>
    </row>
    <row r="1322" spans="1:2" x14ac:dyDescent="0.3">
      <c r="A1322" s="8" t="s">
        <v>174</v>
      </c>
      <c r="B1322" s="8">
        <v>415</v>
      </c>
    </row>
    <row r="1323" spans="1:2" x14ac:dyDescent="0.3">
      <c r="A1323" s="8" t="s">
        <v>175</v>
      </c>
      <c r="B1323" s="8">
        <v>420</v>
      </c>
    </row>
    <row r="1324" spans="1:2" x14ac:dyDescent="0.3">
      <c r="A1324" s="8" t="s">
        <v>176</v>
      </c>
      <c r="B1324" s="8">
        <v>425</v>
      </c>
    </row>
    <row r="1325" spans="1:2" x14ac:dyDescent="0.3">
      <c r="A1325" s="8" t="s">
        <v>177</v>
      </c>
      <c r="B1325" s="8">
        <v>430</v>
      </c>
    </row>
    <row r="1326" spans="1:2" x14ac:dyDescent="0.3">
      <c r="A1326" s="8" t="s">
        <v>178</v>
      </c>
      <c r="B1326" s="8">
        <v>435</v>
      </c>
    </row>
    <row r="1327" spans="1:2" x14ac:dyDescent="0.3">
      <c r="A1327" s="8" t="s">
        <v>179</v>
      </c>
      <c r="B1327" s="8">
        <v>440</v>
      </c>
    </row>
    <row r="1328" spans="1:2" x14ac:dyDescent="0.3">
      <c r="A1328" s="8" t="s">
        <v>180</v>
      </c>
      <c r="B1328" s="8">
        <v>445</v>
      </c>
    </row>
    <row r="1329" spans="1:2" x14ac:dyDescent="0.3">
      <c r="A1329" s="8" t="s">
        <v>181</v>
      </c>
      <c r="B1329" s="8">
        <v>450</v>
      </c>
    </row>
    <row r="1330" spans="1:2" x14ac:dyDescent="0.3">
      <c r="A1330" s="8" t="s">
        <v>182</v>
      </c>
      <c r="B1330" s="8">
        <v>455</v>
      </c>
    </row>
    <row r="1331" spans="1:2" x14ac:dyDescent="0.3">
      <c r="A1331" s="8" t="s">
        <v>183</v>
      </c>
      <c r="B1331" s="8">
        <v>460</v>
      </c>
    </row>
    <row r="1332" spans="1:2" x14ac:dyDescent="0.3">
      <c r="A1332" s="8" t="s">
        <v>184</v>
      </c>
      <c r="B1332" s="8">
        <v>465</v>
      </c>
    </row>
    <row r="1333" spans="1:2" x14ac:dyDescent="0.3">
      <c r="A1333" s="8" t="s">
        <v>185</v>
      </c>
      <c r="B1333" s="8">
        <v>470</v>
      </c>
    </row>
    <row r="1334" spans="1:2" x14ac:dyDescent="0.3">
      <c r="A1334" s="8" t="s">
        <v>186</v>
      </c>
      <c r="B1334" s="8">
        <v>475</v>
      </c>
    </row>
    <row r="1335" spans="1:2" x14ac:dyDescent="0.3">
      <c r="A1335" s="8" t="s">
        <v>187</v>
      </c>
      <c r="B1335" s="8">
        <v>480</v>
      </c>
    </row>
    <row r="1336" spans="1:2" x14ac:dyDescent="0.3">
      <c r="A1336" s="8" t="s">
        <v>188</v>
      </c>
      <c r="B1336" s="8">
        <v>485</v>
      </c>
    </row>
    <row r="1337" spans="1:2" x14ac:dyDescent="0.3">
      <c r="A1337" s="8" t="s">
        <v>189</v>
      </c>
      <c r="B1337" s="8">
        <v>490</v>
      </c>
    </row>
    <row r="1338" spans="1:2" x14ac:dyDescent="0.3">
      <c r="A1338" s="8" t="s">
        <v>190</v>
      </c>
      <c r="B1338" s="8">
        <v>495</v>
      </c>
    </row>
    <row r="1339" spans="1:2" x14ac:dyDescent="0.3">
      <c r="A1339" s="8" t="s">
        <v>191</v>
      </c>
      <c r="B1339" s="8">
        <v>500</v>
      </c>
    </row>
    <row r="1340" spans="1:2" x14ac:dyDescent="0.3">
      <c r="A1340" s="8" t="s">
        <v>192</v>
      </c>
      <c r="B1340" s="8">
        <v>505</v>
      </c>
    </row>
    <row r="1341" spans="1:2" x14ac:dyDescent="0.3">
      <c r="A1341" s="8" t="s">
        <v>193</v>
      </c>
      <c r="B1341" s="8">
        <v>510</v>
      </c>
    </row>
    <row r="1342" spans="1:2" x14ac:dyDescent="0.3">
      <c r="A1342" s="8" t="s">
        <v>194</v>
      </c>
      <c r="B1342" s="8">
        <v>515</v>
      </c>
    </row>
    <row r="1343" spans="1:2" x14ac:dyDescent="0.3">
      <c r="A1343" s="8" t="s">
        <v>507</v>
      </c>
      <c r="B1343" s="8">
        <v>520</v>
      </c>
    </row>
    <row r="1344" spans="1:2" x14ac:dyDescent="0.3">
      <c r="A1344" s="8" t="s">
        <v>508</v>
      </c>
      <c r="B1344" s="8">
        <v>525</v>
      </c>
    </row>
    <row r="1345" spans="1:6" x14ac:dyDescent="0.3">
      <c r="A1345" s="8" t="s">
        <v>509</v>
      </c>
      <c r="B1345" s="8">
        <v>530</v>
      </c>
    </row>
    <row r="1346" spans="1:6" x14ac:dyDescent="0.3">
      <c r="A1346" s="8" t="s">
        <v>510</v>
      </c>
      <c r="B1346" s="8">
        <v>535</v>
      </c>
    </row>
    <row r="1347" spans="1:6" x14ac:dyDescent="0.3">
      <c r="A1347" s="8" t="s">
        <v>511</v>
      </c>
      <c r="B1347" s="8">
        <v>540</v>
      </c>
    </row>
    <row r="1348" spans="1:6" x14ac:dyDescent="0.3">
      <c r="A1348" s="8" t="s">
        <v>512</v>
      </c>
      <c r="B1348" s="8">
        <v>545</v>
      </c>
    </row>
    <row r="1349" spans="1:6" x14ac:dyDescent="0.3">
      <c r="A1349" s="8" t="s">
        <v>513</v>
      </c>
      <c r="B1349" s="8">
        <v>550</v>
      </c>
    </row>
    <row r="1350" spans="1:6" x14ac:dyDescent="0.3">
      <c r="A1350" s="8" t="s">
        <v>514</v>
      </c>
      <c r="B1350" s="8">
        <v>555</v>
      </c>
    </row>
    <row r="1351" spans="1:6" x14ac:dyDescent="0.3">
      <c r="A1351" s="8" t="s">
        <v>515</v>
      </c>
      <c r="B1351" s="8">
        <v>560</v>
      </c>
    </row>
    <row r="1352" spans="1:6" x14ac:dyDescent="0.3">
      <c r="A1352" s="8" t="s">
        <v>516</v>
      </c>
      <c r="B1352" s="8">
        <v>565</v>
      </c>
    </row>
    <row r="1353" spans="1:6" ht="15" thickBot="1" x14ac:dyDescent="0.35"/>
    <row r="1354" spans="1:6" ht="14.4" customHeight="1" x14ac:dyDescent="0.3">
      <c r="D1354" s="504" t="s">
        <v>892</v>
      </c>
      <c r="E1354" s="505"/>
      <c r="F1354" s="506"/>
    </row>
    <row r="1355" spans="1:6" ht="14.4" customHeight="1" x14ac:dyDescent="0.3">
      <c r="D1355" s="507"/>
      <c r="E1355" s="508"/>
      <c r="F1355" s="509"/>
    </row>
    <row r="1356" spans="1:6" ht="15" customHeight="1" thickBot="1" x14ac:dyDescent="0.35">
      <c r="D1356" s="510"/>
      <c r="E1356" s="511"/>
      <c r="F1356" s="512"/>
    </row>
    <row r="1357" spans="1:6" ht="15" thickBot="1" x14ac:dyDescent="0.35"/>
    <row r="1358" spans="1:6" ht="18.600000000000001" thickBot="1" x14ac:dyDescent="0.4">
      <c r="A1358" s="296" t="s">
        <v>852</v>
      </c>
      <c r="B1358" s="513" t="s">
        <v>893</v>
      </c>
      <c r="C1358" s="514"/>
      <c r="D1358" s="514"/>
      <c r="E1358" s="514"/>
      <c r="F1358" s="515"/>
    </row>
    <row r="1362" spans="1:6" ht="16.2" thickBot="1" x14ac:dyDescent="0.35">
      <c r="A1362" s="297" t="s">
        <v>517</v>
      </c>
      <c r="B1362" s="297" t="s">
        <v>518</v>
      </c>
    </row>
    <row r="1363" spans="1:6" x14ac:dyDescent="0.3">
      <c r="A1363" s="10" t="s">
        <v>204</v>
      </c>
      <c r="B1363" s="10">
        <v>15</v>
      </c>
    </row>
    <row r="1364" spans="1:6" ht="15" thickBot="1" x14ac:dyDescent="0.35">
      <c r="A1364" s="8" t="s">
        <v>205</v>
      </c>
      <c r="B1364" s="8">
        <v>20</v>
      </c>
    </row>
    <row r="1365" spans="1:6" ht="25.8" x14ac:dyDescent="0.5">
      <c r="A1365" s="8" t="s">
        <v>206</v>
      </c>
      <c r="B1365" s="8">
        <v>25</v>
      </c>
      <c r="D1365" s="492" t="s">
        <v>502</v>
      </c>
      <c r="E1365" s="493"/>
      <c r="F1365" s="494"/>
    </row>
    <row r="1366" spans="1:6" x14ac:dyDescent="0.3">
      <c r="A1366" s="8" t="s">
        <v>207</v>
      </c>
      <c r="B1366" s="8">
        <v>30</v>
      </c>
      <c r="D1366" s="299" t="s">
        <v>313</v>
      </c>
      <c r="E1366" s="299" t="s">
        <v>493</v>
      </c>
      <c r="F1366" s="299" t="s">
        <v>315</v>
      </c>
    </row>
    <row r="1367" spans="1:6" x14ac:dyDescent="0.3">
      <c r="A1367" s="8" t="s">
        <v>208</v>
      </c>
      <c r="B1367" s="8">
        <v>35</v>
      </c>
      <c r="D1367" s="301">
        <f>QUARTILE(B1363:B1482,1)</f>
        <v>163.75</v>
      </c>
      <c r="E1367" s="301">
        <f>QUARTILE(B1363:B1482,2)</f>
        <v>310</v>
      </c>
      <c r="F1367" s="301">
        <f>QUARTILE(B1363:B1482,3)</f>
        <v>461.25</v>
      </c>
    </row>
    <row r="1368" spans="1:6" ht="15" thickBot="1" x14ac:dyDescent="0.35">
      <c r="A1368" s="8" t="s">
        <v>209</v>
      </c>
      <c r="B1368" s="8">
        <v>40</v>
      </c>
    </row>
    <row r="1369" spans="1:6" ht="23.4" x14ac:dyDescent="0.45">
      <c r="A1369" s="8" t="s">
        <v>210</v>
      </c>
      <c r="B1369" s="8">
        <v>45</v>
      </c>
      <c r="D1369" s="333" t="s">
        <v>494</v>
      </c>
      <c r="E1369" s="334"/>
      <c r="F1369" s="335"/>
    </row>
    <row r="1370" spans="1:6" x14ac:dyDescent="0.3">
      <c r="A1370" s="8" t="s">
        <v>211</v>
      </c>
      <c r="B1370" s="8">
        <v>50</v>
      </c>
      <c r="D1370" s="299" t="s">
        <v>519</v>
      </c>
      <c r="E1370" s="299" t="s">
        <v>496</v>
      </c>
      <c r="F1370" s="299" t="s">
        <v>520</v>
      </c>
    </row>
    <row r="1371" spans="1:6" x14ac:dyDescent="0.3">
      <c r="A1371" s="8" t="s">
        <v>212</v>
      </c>
      <c r="B1371" s="8">
        <v>55</v>
      </c>
      <c r="D1371" s="300">
        <f>PERCENTILE(B1363:B1482,0.3)</f>
        <v>193.49999999999997</v>
      </c>
      <c r="E1371" s="300">
        <f>PERCENTILE(B1363:B1482,0.5)</f>
        <v>310</v>
      </c>
      <c r="F1371" s="300">
        <f>PERCENTILE(B1363:B1482,0.7)</f>
        <v>431.5</v>
      </c>
    </row>
    <row r="1372" spans="1:6" x14ac:dyDescent="0.3">
      <c r="A1372" s="8" t="s">
        <v>213</v>
      </c>
      <c r="B1372" s="8">
        <v>60</v>
      </c>
    </row>
    <row r="1373" spans="1:6" x14ac:dyDescent="0.3">
      <c r="A1373" s="8" t="s">
        <v>214</v>
      </c>
      <c r="B1373" s="8">
        <v>65</v>
      </c>
    </row>
    <row r="1374" spans="1:6" ht="21" x14ac:dyDescent="0.4">
      <c r="A1374" s="8" t="s">
        <v>215</v>
      </c>
      <c r="B1374" s="8">
        <v>70</v>
      </c>
      <c r="D1374" s="336" t="s">
        <v>506</v>
      </c>
      <c r="E1374" s="336"/>
      <c r="F1374" s="298">
        <f>INTERCEPT(D1371:F1371,D1367:F1367)</f>
        <v>62.327464871607788</v>
      </c>
    </row>
    <row r="1375" spans="1:6" x14ac:dyDescent="0.3">
      <c r="A1375" s="8" t="s">
        <v>216</v>
      </c>
      <c r="B1375" s="8">
        <v>75</v>
      </c>
      <c r="D1375" s="274"/>
      <c r="F1375" s="274"/>
    </row>
    <row r="1376" spans="1:6" x14ac:dyDescent="0.3">
      <c r="A1376" s="8" t="s">
        <v>217</v>
      </c>
      <c r="B1376" s="8">
        <v>80</v>
      </c>
    </row>
    <row r="1377" spans="1:2" x14ac:dyDescent="0.3">
      <c r="A1377" s="8" t="s">
        <v>218</v>
      </c>
      <c r="B1377" s="8">
        <v>85</v>
      </c>
    </row>
    <row r="1378" spans="1:2" x14ac:dyDescent="0.3">
      <c r="A1378" s="8" t="s">
        <v>219</v>
      </c>
      <c r="B1378" s="8">
        <v>90</v>
      </c>
    </row>
    <row r="1379" spans="1:2" x14ac:dyDescent="0.3">
      <c r="A1379" s="8" t="s">
        <v>220</v>
      </c>
      <c r="B1379" s="8">
        <v>95</v>
      </c>
    </row>
    <row r="1380" spans="1:2" x14ac:dyDescent="0.3">
      <c r="A1380" s="8" t="s">
        <v>221</v>
      </c>
      <c r="B1380" s="8">
        <v>100</v>
      </c>
    </row>
    <row r="1381" spans="1:2" x14ac:dyDescent="0.3">
      <c r="A1381" s="8" t="s">
        <v>222</v>
      </c>
      <c r="B1381" s="8">
        <v>105</v>
      </c>
    </row>
    <row r="1382" spans="1:2" x14ac:dyDescent="0.3">
      <c r="A1382" s="8" t="s">
        <v>223</v>
      </c>
      <c r="B1382" s="8">
        <v>110</v>
      </c>
    </row>
    <row r="1383" spans="1:2" x14ac:dyDescent="0.3">
      <c r="A1383" s="8" t="s">
        <v>224</v>
      </c>
      <c r="B1383" s="8">
        <v>115</v>
      </c>
    </row>
    <row r="1384" spans="1:2" x14ac:dyDescent="0.3">
      <c r="A1384" s="8" t="s">
        <v>225</v>
      </c>
      <c r="B1384" s="8">
        <v>120</v>
      </c>
    </row>
    <row r="1385" spans="1:2" x14ac:dyDescent="0.3">
      <c r="A1385" s="8" t="s">
        <v>226</v>
      </c>
      <c r="B1385" s="8">
        <v>125</v>
      </c>
    </row>
    <row r="1386" spans="1:2" x14ac:dyDescent="0.3">
      <c r="A1386" s="8" t="s">
        <v>227</v>
      </c>
      <c r="B1386" s="8">
        <v>130</v>
      </c>
    </row>
    <row r="1387" spans="1:2" x14ac:dyDescent="0.3">
      <c r="A1387" s="8" t="s">
        <v>228</v>
      </c>
      <c r="B1387" s="8">
        <v>135</v>
      </c>
    </row>
    <row r="1388" spans="1:2" x14ac:dyDescent="0.3">
      <c r="A1388" s="8" t="s">
        <v>229</v>
      </c>
      <c r="B1388" s="8">
        <v>140</v>
      </c>
    </row>
    <row r="1389" spans="1:2" x14ac:dyDescent="0.3">
      <c r="A1389" s="8" t="s">
        <v>230</v>
      </c>
      <c r="B1389" s="8">
        <v>145</v>
      </c>
    </row>
    <row r="1390" spans="1:2" x14ac:dyDescent="0.3">
      <c r="A1390" s="8" t="s">
        <v>231</v>
      </c>
      <c r="B1390" s="8">
        <v>150</v>
      </c>
    </row>
    <row r="1391" spans="1:2" x14ac:dyDescent="0.3">
      <c r="A1391" s="8" t="s">
        <v>232</v>
      </c>
      <c r="B1391" s="8">
        <v>155</v>
      </c>
    </row>
    <row r="1392" spans="1:2" x14ac:dyDescent="0.3">
      <c r="A1392" s="8" t="s">
        <v>233</v>
      </c>
      <c r="B1392" s="8">
        <v>160</v>
      </c>
    </row>
    <row r="1393" spans="1:2" x14ac:dyDescent="0.3">
      <c r="A1393" s="8" t="s">
        <v>234</v>
      </c>
      <c r="B1393" s="8">
        <v>165</v>
      </c>
    </row>
    <row r="1394" spans="1:2" x14ac:dyDescent="0.3">
      <c r="A1394" s="8" t="s">
        <v>235</v>
      </c>
      <c r="B1394" s="8">
        <v>170</v>
      </c>
    </row>
    <row r="1395" spans="1:2" x14ac:dyDescent="0.3">
      <c r="A1395" s="8" t="s">
        <v>236</v>
      </c>
      <c r="B1395" s="8">
        <v>175</v>
      </c>
    </row>
    <row r="1396" spans="1:2" x14ac:dyDescent="0.3">
      <c r="A1396" s="8" t="s">
        <v>237</v>
      </c>
      <c r="B1396" s="8">
        <v>180</v>
      </c>
    </row>
    <row r="1397" spans="1:2" x14ac:dyDescent="0.3">
      <c r="A1397" s="8" t="s">
        <v>238</v>
      </c>
      <c r="B1397" s="8">
        <v>185</v>
      </c>
    </row>
    <row r="1398" spans="1:2" x14ac:dyDescent="0.3">
      <c r="A1398" s="8" t="s">
        <v>239</v>
      </c>
      <c r="B1398" s="8">
        <v>190</v>
      </c>
    </row>
    <row r="1399" spans="1:2" x14ac:dyDescent="0.3">
      <c r="A1399" s="8" t="s">
        <v>240</v>
      </c>
      <c r="B1399" s="8">
        <v>195</v>
      </c>
    </row>
    <row r="1400" spans="1:2" x14ac:dyDescent="0.3">
      <c r="A1400" s="8" t="s">
        <v>241</v>
      </c>
      <c r="B1400" s="8">
        <v>200</v>
      </c>
    </row>
    <row r="1401" spans="1:2" x14ac:dyDescent="0.3">
      <c r="A1401" s="8" t="s">
        <v>242</v>
      </c>
      <c r="B1401" s="8">
        <v>205</v>
      </c>
    </row>
    <row r="1402" spans="1:2" x14ac:dyDescent="0.3">
      <c r="A1402" s="8" t="s">
        <v>243</v>
      </c>
      <c r="B1402" s="8">
        <v>210</v>
      </c>
    </row>
    <row r="1403" spans="1:2" x14ac:dyDescent="0.3">
      <c r="A1403" s="8" t="s">
        <v>244</v>
      </c>
      <c r="B1403" s="8">
        <v>215</v>
      </c>
    </row>
    <row r="1404" spans="1:2" x14ac:dyDescent="0.3">
      <c r="A1404" s="8" t="s">
        <v>245</v>
      </c>
      <c r="B1404" s="8">
        <v>220</v>
      </c>
    </row>
    <row r="1405" spans="1:2" x14ac:dyDescent="0.3">
      <c r="A1405" s="8" t="s">
        <v>246</v>
      </c>
      <c r="B1405" s="8">
        <v>225</v>
      </c>
    </row>
    <row r="1406" spans="1:2" x14ac:dyDescent="0.3">
      <c r="A1406" s="8" t="s">
        <v>247</v>
      </c>
      <c r="B1406" s="8">
        <v>230</v>
      </c>
    </row>
    <row r="1407" spans="1:2" x14ac:dyDescent="0.3">
      <c r="A1407" s="8" t="s">
        <v>248</v>
      </c>
      <c r="B1407" s="8">
        <v>235</v>
      </c>
    </row>
    <row r="1408" spans="1:2" x14ac:dyDescent="0.3">
      <c r="A1408" s="8" t="s">
        <v>249</v>
      </c>
      <c r="B1408" s="8">
        <v>240</v>
      </c>
    </row>
    <row r="1409" spans="1:2" x14ac:dyDescent="0.3">
      <c r="A1409" s="8" t="s">
        <v>250</v>
      </c>
      <c r="B1409" s="8">
        <v>245</v>
      </c>
    </row>
    <row r="1410" spans="1:2" x14ac:dyDescent="0.3">
      <c r="A1410" s="8" t="s">
        <v>251</v>
      </c>
      <c r="B1410" s="8">
        <v>250</v>
      </c>
    </row>
    <row r="1411" spans="1:2" x14ac:dyDescent="0.3">
      <c r="A1411" s="8" t="s">
        <v>252</v>
      </c>
      <c r="B1411" s="8">
        <v>255</v>
      </c>
    </row>
    <row r="1412" spans="1:2" x14ac:dyDescent="0.3">
      <c r="A1412" s="8" t="s">
        <v>253</v>
      </c>
      <c r="B1412" s="8">
        <v>260</v>
      </c>
    </row>
    <row r="1413" spans="1:2" x14ac:dyDescent="0.3">
      <c r="A1413" s="8" t="s">
        <v>254</v>
      </c>
      <c r="B1413" s="8">
        <v>265</v>
      </c>
    </row>
    <row r="1414" spans="1:2" x14ac:dyDescent="0.3">
      <c r="A1414" s="8" t="s">
        <v>255</v>
      </c>
      <c r="B1414" s="8">
        <v>270</v>
      </c>
    </row>
    <row r="1415" spans="1:2" x14ac:dyDescent="0.3">
      <c r="A1415" s="8" t="s">
        <v>256</v>
      </c>
      <c r="B1415" s="8">
        <v>275</v>
      </c>
    </row>
    <row r="1416" spans="1:2" x14ac:dyDescent="0.3">
      <c r="A1416" s="8" t="s">
        <v>257</v>
      </c>
      <c r="B1416" s="8">
        <v>280</v>
      </c>
    </row>
    <row r="1417" spans="1:2" x14ac:dyDescent="0.3">
      <c r="A1417" s="8" t="s">
        <v>258</v>
      </c>
      <c r="B1417" s="8">
        <v>285</v>
      </c>
    </row>
    <row r="1418" spans="1:2" x14ac:dyDescent="0.3">
      <c r="A1418" s="8" t="s">
        <v>259</v>
      </c>
      <c r="B1418" s="8">
        <v>290</v>
      </c>
    </row>
    <row r="1419" spans="1:2" x14ac:dyDescent="0.3">
      <c r="A1419" s="8" t="s">
        <v>260</v>
      </c>
      <c r="B1419" s="8">
        <v>295</v>
      </c>
    </row>
    <row r="1420" spans="1:2" x14ac:dyDescent="0.3">
      <c r="A1420" s="8" t="s">
        <v>261</v>
      </c>
      <c r="B1420" s="8">
        <v>300</v>
      </c>
    </row>
    <row r="1421" spans="1:2" x14ac:dyDescent="0.3">
      <c r="A1421" s="8" t="s">
        <v>262</v>
      </c>
      <c r="B1421" s="8">
        <v>305</v>
      </c>
    </row>
    <row r="1422" spans="1:2" x14ac:dyDescent="0.3">
      <c r="A1422" s="8" t="s">
        <v>263</v>
      </c>
      <c r="B1422" s="8">
        <v>210</v>
      </c>
    </row>
    <row r="1423" spans="1:2" x14ac:dyDescent="0.3">
      <c r="A1423" s="8" t="s">
        <v>264</v>
      </c>
      <c r="B1423" s="8">
        <v>315</v>
      </c>
    </row>
    <row r="1424" spans="1:2" x14ac:dyDescent="0.3">
      <c r="A1424" s="8" t="s">
        <v>265</v>
      </c>
      <c r="B1424" s="8">
        <v>320</v>
      </c>
    </row>
    <row r="1425" spans="1:2" x14ac:dyDescent="0.3">
      <c r="A1425" s="8" t="s">
        <v>266</v>
      </c>
      <c r="B1425" s="8">
        <v>325</v>
      </c>
    </row>
    <row r="1426" spans="1:2" x14ac:dyDescent="0.3">
      <c r="A1426" s="8" t="s">
        <v>267</v>
      </c>
      <c r="B1426" s="8">
        <v>330</v>
      </c>
    </row>
    <row r="1427" spans="1:2" x14ac:dyDescent="0.3">
      <c r="A1427" s="8" t="s">
        <v>268</v>
      </c>
      <c r="B1427" s="8">
        <v>335</v>
      </c>
    </row>
    <row r="1428" spans="1:2" x14ac:dyDescent="0.3">
      <c r="A1428" s="8" t="s">
        <v>269</v>
      </c>
      <c r="B1428" s="8">
        <v>340</v>
      </c>
    </row>
    <row r="1429" spans="1:2" x14ac:dyDescent="0.3">
      <c r="A1429" s="8" t="s">
        <v>270</v>
      </c>
      <c r="B1429" s="8">
        <v>345</v>
      </c>
    </row>
    <row r="1430" spans="1:2" x14ac:dyDescent="0.3">
      <c r="A1430" s="8" t="s">
        <v>271</v>
      </c>
      <c r="B1430" s="8">
        <v>350</v>
      </c>
    </row>
    <row r="1431" spans="1:2" x14ac:dyDescent="0.3">
      <c r="A1431" s="8" t="s">
        <v>272</v>
      </c>
      <c r="B1431" s="8">
        <v>355</v>
      </c>
    </row>
    <row r="1432" spans="1:2" x14ac:dyDescent="0.3">
      <c r="A1432" s="8" t="s">
        <v>273</v>
      </c>
      <c r="B1432" s="8">
        <v>360</v>
      </c>
    </row>
    <row r="1433" spans="1:2" x14ac:dyDescent="0.3">
      <c r="A1433" s="8" t="s">
        <v>274</v>
      </c>
      <c r="B1433" s="8">
        <v>365</v>
      </c>
    </row>
    <row r="1434" spans="1:2" x14ac:dyDescent="0.3">
      <c r="A1434" s="8" t="s">
        <v>275</v>
      </c>
      <c r="B1434" s="8">
        <v>370</v>
      </c>
    </row>
    <row r="1435" spans="1:2" x14ac:dyDescent="0.3">
      <c r="A1435" s="8" t="s">
        <v>276</v>
      </c>
      <c r="B1435" s="8">
        <v>375</v>
      </c>
    </row>
    <row r="1436" spans="1:2" x14ac:dyDescent="0.3">
      <c r="A1436" s="8" t="s">
        <v>277</v>
      </c>
      <c r="B1436" s="8">
        <v>380</v>
      </c>
    </row>
    <row r="1437" spans="1:2" x14ac:dyDescent="0.3">
      <c r="A1437" s="8" t="s">
        <v>278</v>
      </c>
      <c r="B1437" s="8">
        <v>385</v>
      </c>
    </row>
    <row r="1438" spans="1:2" x14ac:dyDescent="0.3">
      <c r="A1438" s="8" t="s">
        <v>279</v>
      </c>
      <c r="B1438" s="8">
        <v>390</v>
      </c>
    </row>
    <row r="1439" spans="1:2" x14ac:dyDescent="0.3">
      <c r="A1439" s="8" t="s">
        <v>280</v>
      </c>
      <c r="B1439" s="8">
        <v>395</v>
      </c>
    </row>
    <row r="1440" spans="1:2" x14ac:dyDescent="0.3">
      <c r="A1440" s="8" t="s">
        <v>281</v>
      </c>
      <c r="B1440" s="8">
        <v>400</v>
      </c>
    </row>
    <row r="1441" spans="1:2" x14ac:dyDescent="0.3">
      <c r="A1441" s="8" t="s">
        <v>282</v>
      </c>
      <c r="B1441" s="8">
        <v>405</v>
      </c>
    </row>
    <row r="1442" spans="1:2" x14ac:dyDescent="0.3">
      <c r="A1442" s="8" t="s">
        <v>283</v>
      </c>
      <c r="B1442" s="8">
        <v>410</v>
      </c>
    </row>
    <row r="1443" spans="1:2" x14ac:dyDescent="0.3">
      <c r="A1443" s="8" t="s">
        <v>284</v>
      </c>
      <c r="B1443" s="8">
        <v>415</v>
      </c>
    </row>
    <row r="1444" spans="1:2" x14ac:dyDescent="0.3">
      <c r="A1444" s="8" t="s">
        <v>285</v>
      </c>
      <c r="B1444" s="8">
        <v>420</v>
      </c>
    </row>
    <row r="1445" spans="1:2" x14ac:dyDescent="0.3">
      <c r="A1445" s="8" t="s">
        <v>286</v>
      </c>
      <c r="B1445" s="8">
        <v>425</v>
      </c>
    </row>
    <row r="1446" spans="1:2" x14ac:dyDescent="0.3">
      <c r="A1446" s="8" t="s">
        <v>287</v>
      </c>
      <c r="B1446" s="8">
        <v>430</v>
      </c>
    </row>
    <row r="1447" spans="1:2" x14ac:dyDescent="0.3">
      <c r="A1447" s="8" t="s">
        <v>288</v>
      </c>
      <c r="B1447" s="8">
        <v>435</v>
      </c>
    </row>
    <row r="1448" spans="1:2" x14ac:dyDescent="0.3">
      <c r="A1448" s="8" t="s">
        <v>289</v>
      </c>
      <c r="B1448" s="8">
        <v>440</v>
      </c>
    </row>
    <row r="1449" spans="1:2" x14ac:dyDescent="0.3">
      <c r="A1449" s="8" t="s">
        <v>290</v>
      </c>
      <c r="B1449" s="8">
        <v>445</v>
      </c>
    </row>
    <row r="1450" spans="1:2" x14ac:dyDescent="0.3">
      <c r="A1450" s="8" t="s">
        <v>291</v>
      </c>
      <c r="B1450" s="8">
        <v>450</v>
      </c>
    </row>
    <row r="1451" spans="1:2" x14ac:dyDescent="0.3">
      <c r="A1451" s="8" t="s">
        <v>292</v>
      </c>
      <c r="B1451" s="8">
        <v>455</v>
      </c>
    </row>
    <row r="1452" spans="1:2" x14ac:dyDescent="0.3">
      <c r="A1452" s="8" t="s">
        <v>293</v>
      </c>
      <c r="B1452" s="8">
        <v>460</v>
      </c>
    </row>
    <row r="1453" spans="1:2" x14ac:dyDescent="0.3">
      <c r="A1453" s="8" t="s">
        <v>294</v>
      </c>
      <c r="B1453" s="8">
        <v>465</v>
      </c>
    </row>
    <row r="1454" spans="1:2" x14ac:dyDescent="0.3">
      <c r="A1454" s="8" t="s">
        <v>295</v>
      </c>
      <c r="B1454" s="8">
        <v>470</v>
      </c>
    </row>
    <row r="1455" spans="1:2" x14ac:dyDescent="0.3">
      <c r="A1455" s="8" t="s">
        <v>296</v>
      </c>
      <c r="B1455" s="8">
        <v>475</v>
      </c>
    </row>
    <row r="1456" spans="1:2" x14ac:dyDescent="0.3">
      <c r="A1456" s="8" t="s">
        <v>298</v>
      </c>
      <c r="B1456" s="8">
        <v>480</v>
      </c>
    </row>
    <row r="1457" spans="1:2" x14ac:dyDescent="0.3">
      <c r="A1457" s="8" t="s">
        <v>299</v>
      </c>
      <c r="B1457" s="8">
        <v>485</v>
      </c>
    </row>
    <row r="1458" spans="1:2" x14ac:dyDescent="0.3">
      <c r="A1458" s="8" t="s">
        <v>302</v>
      </c>
      <c r="B1458" s="8">
        <v>490</v>
      </c>
    </row>
    <row r="1459" spans="1:2" x14ac:dyDescent="0.3">
      <c r="A1459" s="8" t="s">
        <v>304</v>
      </c>
      <c r="B1459" s="8">
        <v>495</v>
      </c>
    </row>
    <row r="1460" spans="1:2" x14ac:dyDescent="0.3">
      <c r="A1460" s="8" t="s">
        <v>306</v>
      </c>
      <c r="B1460" s="8">
        <v>500</v>
      </c>
    </row>
    <row r="1461" spans="1:2" x14ac:dyDescent="0.3">
      <c r="A1461" s="8" t="s">
        <v>308</v>
      </c>
      <c r="B1461" s="8">
        <v>505</v>
      </c>
    </row>
    <row r="1462" spans="1:2" x14ac:dyDescent="0.3">
      <c r="A1462" s="8" t="s">
        <v>309</v>
      </c>
      <c r="B1462" s="8">
        <v>510</v>
      </c>
    </row>
    <row r="1463" spans="1:2" x14ac:dyDescent="0.3">
      <c r="A1463" s="8" t="s">
        <v>521</v>
      </c>
      <c r="B1463" s="8">
        <v>515</v>
      </c>
    </row>
    <row r="1464" spans="1:2" x14ac:dyDescent="0.3">
      <c r="A1464" s="8" t="s">
        <v>522</v>
      </c>
      <c r="B1464" s="8">
        <v>520</v>
      </c>
    </row>
    <row r="1465" spans="1:2" x14ac:dyDescent="0.3">
      <c r="A1465" s="8" t="s">
        <v>523</v>
      </c>
      <c r="B1465" s="8">
        <v>525</v>
      </c>
    </row>
    <row r="1466" spans="1:2" x14ac:dyDescent="0.3">
      <c r="A1466" s="8" t="s">
        <v>524</v>
      </c>
      <c r="B1466" s="8">
        <v>530</v>
      </c>
    </row>
    <row r="1467" spans="1:2" x14ac:dyDescent="0.3">
      <c r="A1467" s="8" t="s">
        <v>525</v>
      </c>
      <c r="B1467" s="8">
        <v>535</v>
      </c>
    </row>
    <row r="1468" spans="1:2" x14ac:dyDescent="0.3">
      <c r="A1468" s="8" t="s">
        <v>526</v>
      </c>
      <c r="B1468" s="8">
        <v>540</v>
      </c>
    </row>
    <row r="1469" spans="1:2" x14ac:dyDescent="0.3">
      <c r="A1469" s="8" t="s">
        <v>527</v>
      </c>
      <c r="B1469" s="8">
        <v>545</v>
      </c>
    </row>
    <row r="1470" spans="1:2" x14ac:dyDescent="0.3">
      <c r="A1470" s="8" t="s">
        <v>528</v>
      </c>
      <c r="B1470" s="8">
        <v>550</v>
      </c>
    </row>
    <row r="1471" spans="1:2" x14ac:dyDescent="0.3">
      <c r="A1471" s="8" t="s">
        <v>529</v>
      </c>
      <c r="B1471" s="8">
        <v>555</v>
      </c>
    </row>
    <row r="1472" spans="1:2" x14ac:dyDescent="0.3">
      <c r="A1472" s="8" t="s">
        <v>530</v>
      </c>
      <c r="B1472" s="8">
        <v>560</v>
      </c>
    </row>
    <row r="1473" spans="1:6" x14ac:dyDescent="0.3">
      <c r="A1473" s="8" t="s">
        <v>531</v>
      </c>
      <c r="B1473" s="8">
        <v>565</v>
      </c>
    </row>
    <row r="1474" spans="1:6" x14ac:dyDescent="0.3">
      <c r="A1474" s="8" t="s">
        <v>532</v>
      </c>
      <c r="B1474" s="8">
        <v>570</v>
      </c>
    </row>
    <row r="1475" spans="1:6" x14ac:dyDescent="0.3">
      <c r="A1475" s="8" t="s">
        <v>533</v>
      </c>
      <c r="B1475" s="8">
        <v>575</v>
      </c>
    </row>
    <row r="1476" spans="1:6" x14ac:dyDescent="0.3">
      <c r="A1476" s="8" t="s">
        <v>534</v>
      </c>
      <c r="B1476" s="8">
        <v>580</v>
      </c>
    </row>
    <row r="1477" spans="1:6" x14ac:dyDescent="0.3">
      <c r="A1477" s="8" t="s">
        <v>535</v>
      </c>
      <c r="B1477" s="8">
        <v>585</v>
      </c>
    </row>
    <row r="1478" spans="1:6" x14ac:dyDescent="0.3">
      <c r="A1478" s="8" t="s">
        <v>536</v>
      </c>
      <c r="B1478" s="8">
        <v>590</v>
      </c>
    </row>
    <row r="1479" spans="1:6" x14ac:dyDescent="0.3">
      <c r="A1479" s="8" t="s">
        <v>537</v>
      </c>
      <c r="B1479" s="8">
        <v>595</v>
      </c>
    </row>
    <row r="1480" spans="1:6" x14ac:dyDescent="0.3">
      <c r="A1480" s="8" t="s">
        <v>538</v>
      </c>
      <c r="B1480" s="8">
        <v>600</v>
      </c>
    </row>
    <row r="1481" spans="1:6" x14ac:dyDescent="0.3">
      <c r="A1481" s="8" t="s">
        <v>539</v>
      </c>
      <c r="B1481" s="8">
        <v>605</v>
      </c>
    </row>
    <row r="1482" spans="1:6" x14ac:dyDescent="0.3">
      <c r="A1482" s="8" t="s">
        <v>540</v>
      </c>
      <c r="B1482" s="8">
        <v>610</v>
      </c>
    </row>
    <row r="1483" spans="1:6" ht="15" thickBot="1" x14ac:dyDescent="0.35"/>
    <row r="1484" spans="1:6" x14ac:dyDescent="0.3">
      <c r="E1484" s="520" t="s">
        <v>894</v>
      </c>
      <c r="F1484" s="521"/>
    </row>
    <row r="1485" spans="1:6" ht="15" thickBot="1" x14ac:dyDescent="0.35">
      <c r="E1485" s="522"/>
      <c r="F1485" s="523"/>
    </row>
    <row r="1486" spans="1:6" ht="15" thickBot="1" x14ac:dyDescent="0.35"/>
    <row r="1487" spans="1:6" ht="16.2" thickBot="1" x14ac:dyDescent="0.35">
      <c r="A1487" s="302" t="s">
        <v>852</v>
      </c>
      <c r="B1487" s="469" t="s">
        <v>541</v>
      </c>
      <c r="C1487" s="471"/>
      <c r="D1487" s="471"/>
      <c r="E1487" s="471"/>
      <c r="F1487" s="472"/>
    </row>
    <row r="1490" spans="1:5" ht="15" thickBot="1" x14ac:dyDescent="0.35"/>
    <row r="1491" spans="1:5" ht="26.4" thickBot="1" x14ac:dyDescent="0.55000000000000004">
      <c r="A1491" s="304" t="s">
        <v>321</v>
      </c>
      <c r="B1491" s="304" t="s">
        <v>542</v>
      </c>
      <c r="C1491" s="524" t="s">
        <v>502</v>
      </c>
      <c r="D1491" s="525"/>
      <c r="E1491" s="526"/>
    </row>
    <row r="1492" spans="1:5" x14ac:dyDescent="0.3">
      <c r="A1492" s="9" t="s">
        <v>543</v>
      </c>
      <c r="B1492" s="9">
        <v>0.5</v>
      </c>
      <c r="C1492" s="299" t="s">
        <v>313</v>
      </c>
      <c r="D1492" s="299" t="s">
        <v>493</v>
      </c>
      <c r="E1492" s="299" t="s">
        <v>315</v>
      </c>
    </row>
    <row r="1493" spans="1:5" x14ac:dyDescent="0.3">
      <c r="A1493" t="s">
        <v>544</v>
      </c>
      <c r="B1493">
        <v>1</v>
      </c>
      <c r="C1493" s="300">
        <f>QUARTILE(B1492:B1612,1)</f>
        <v>0.4</v>
      </c>
      <c r="D1493" s="300">
        <f>QUARTILE(B1492:B1612,2)</f>
        <v>0.7</v>
      </c>
      <c r="E1493" s="300">
        <f>QUARTILE(B1492:B1612,3)</f>
        <v>0.9</v>
      </c>
    </row>
    <row r="1494" spans="1:5" x14ac:dyDescent="0.3">
      <c r="A1494" t="s">
        <v>545</v>
      </c>
      <c r="B1494">
        <v>0.2</v>
      </c>
    </row>
    <row r="1495" spans="1:5" ht="15" thickBot="1" x14ac:dyDescent="0.35">
      <c r="A1495" t="s">
        <v>546</v>
      </c>
      <c r="B1495">
        <v>0.7</v>
      </c>
    </row>
    <row r="1496" spans="1:5" ht="23.4" x14ac:dyDescent="0.45">
      <c r="A1496" t="s">
        <v>547</v>
      </c>
      <c r="B1496">
        <v>0.3</v>
      </c>
      <c r="C1496" s="527" t="s">
        <v>494</v>
      </c>
      <c r="D1496" s="528"/>
      <c r="E1496" s="529"/>
    </row>
    <row r="1497" spans="1:5" x14ac:dyDescent="0.3">
      <c r="A1497" t="s">
        <v>548</v>
      </c>
      <c r="B1497">
        <v>0.9</v>
      </c>
      <c r="C1497" s="299" t="s">
        <v>519</v>
      </c>
      <c r="D1497" s="299" t="s">
        <v>496</v>
      </c>
      <c r="E1497" s="299" t="s">
        <v>520</v>
      </c>
    </row>
    <row r="1498" spans="1:5" x14ac:dyDescent="0.3">
      <c r="A1498" t="s">
        <v>549</v>
      </c>
      <c r="B1498">
        <v>1.2</v>
      </c>
      <c r="C1498" s="300">
        <f>PERCENTILE(B1492:B1612,0.3)</f>
        <v>0.5</v>
      </c>
      <c r="D1498" s="300">
        <f>PERCENTILE(B1494:B1613,0.5)</f>
        <v>0.7</v>
      </c>
      <c r="E1498" s="300">
        <f>PERCENTILE(B1494:B1613,0.7)</f>
        <v>0.8</v>
      </c>
    </row>
    <row r="1499" spans="1:5" x14ac:dyDescent="0.3">
      <c r="A1499" t="s">
        <v>550</v>
      </c>
      <c r="B1499">
        <v>0.6</v>
      </c>
    </row>
    <row r="1500" spans="1:5" x14ac:dyDescent="0.3">
      <c r="A1500" t="s">
        <v>551</v>
      </c>
      <c r="B1500">
        <v>0.4</v>
      </c>
    </row>
    <row r="1501" spans="1:5" x14ac:dyDescent="0.3">
      <c r="A1501" t="s">
        <v>552</v>
      </c>
      <c r="B1501">
        <v>1.1000000000000001</v>
      </c>
    </row>
    <row r="1502" spans="1:5" ht="21" x14ac:dyDescent="0.4">
      <c r="A1502" t="s">
        <v>553</v>
      </c>
      <c r="B1502">
        <v>0.8</v>
      </c>
      <c r="C1502" s="337" t="s">
        <v>506</v>
      </c>
      <c r="D1502" s="337"/>
      <c r="E1502" s="305">
        <f>INTERCEPT(C1498:E1498,C1493:E1493)</f>
        <v>0.26315789473684204</v>
      </c>
    </row>
    <row r="1503" spans="1:5" x14ac:dyDescent="0.3">
      <c r="A1503" t="s">
        <v>554</v>
      </c>
      <c r="B1503">
        <v>0.5</v>
      </c>
    </row>
    <row r="1504" spans="1:5" x14ac:dyDescent="0.3">
      <c r="A1504" t="s">
        <v>555</v>
      </c>
      <c r="B1504">
        <v>0.3</v>
      </c>
    </row>
    <row r="1505" spans="1:6" x14ac:dyDescent="0.3">
      <c r="A1505" t="s">
        <v>556</v>
      </c>
      <c r="B1505">
        <v>0.6</v>
      </c>
    </row>
    <row r="1506" spans="1:6" x14ac:dyDescent="0.3">
      <c r="A1506" t="s">
        <v>557</v>
      </c>
      <c r="B1506">
        <v>1</v>
      </c>
      <c r="D1506" s="274"/>
      <c r="F1506" s="274"/>
    </row>
    <row r="1507" spans="1:6" x14ac:dyDescent="0.3">
      <c r="A1507" t="s">
        <v>558</v>
      </c>
      <c r="B1507">
        <v>0.4</v>
      </c>
    </row>
    <row r="1508" spans="1:6" x14ac:dyDescent="0.3">
      <c r="A1508" t="s">
        <v>559</v>
      </c>
      <c r="B1508">
        <v>0.5</v>
      </c>
    </row>
    <row r="1509" spans="1:6" x14ac:dyDescent="0.3">
      <c r="A1509" t="s">
        <v>560</v>
      </c>
      <c r="B1509">
        <v>0.7</v>
      </c>
    </row>
    <row r="1510" spans="1:6" x14ac:dyDescent="0.3">
      <c r="A1510" t="s">
        <v>561</v>
      </c>
      <c r="B1510">
        <v>0.9</v>
      </c>
    </row>
    <row r="1511" spans="1:6" x14ac:dyDescent="0.3">
      <c r="A1511" t="s">
        <v>562</v>
      </c>
      <c r="B1511">
        <v>1.3</v>
      </c>
    </row>
    <row r="1512" spans="1:6" x14ac:dyDescent="0.3">
      <c r="A1512" t="s">
        <v>563</v>
      </c>
      <c r="B1512">
        <v>0.8</v>
      </c>
    </row>
    <row r="1513" spans="1:6" x14ac:dyDescent="0.3">
      <c r="A1513" t="s">
        <v>564</v>
      </c>
      <c r="B1513">
        <v>0.6</v>
      </c>
    </row>
    <row r="1514" spans="1:6" x14ac:dyDescent="0.3">
      <c r="A1514" t="s">
        <v>565</v>
      </c>
      <c r="B1514">
        <v>0.4</v>
      </c>
    </row>
    <row r="1515" spans="1:6" x14ac:dyDescent="0.3">
      <c r="A1515" t="s">
        <v>566</v>
      </c>
      <c r="B1515">
        <v>0.7</v>
      </c>
    </row>
    <row r="1516" spans="1:6" x14ac:dyDescent="0.3">
      <c r="A1516" t="s">
        <v>567</v>
      </c>
      <c r="B1516">
        <v>0.9</v>
      </c>
    </row>
    <row r="1517" spans="1:6" x14ac:dyDescent="0.3">
      <c r="A1517" t="s">
        <v>568</v>
      </c>
      <c r="B1517">
        <v>0.5</v>
      </c>
    </row>
    <row r="1518" spans="1:6" x14ac:dyDescent="0.3">
      <c r="A1518" t="s">
        <v>569</v>
      </c>
      <c r="B1518">
        <v>0.2</v>
      </c>
    </row>
    <row r="1519" spans="1:6" x14ac:dyDescent="0.3">
      <c r="A1519" t="s">
        <v>570</v>
      </c>
      <c r="B1519">
        <v>1</v>
      </c>
    </row>
    <row r="1520" spans="1:6" x14ac:dyDescent="0.3">
      <c r="A1520" t="s">
        <v>571</v>
      </c>
      <c r="B1520">
        <v>0.8</v>
      </c>
    </row>
    <row r="1521" spans="1:2" x14ac:dyDescent="0.3">
      <c r="A1521" t="s">
        <v>572</v>
      </c>
      <c r="B1521">
        <v>0.3</v>
      </c>
    </row>
    <row r="1522" spans="1:2" x14ac:dyDescent="0.3">
      <c r="A1522" t="s">
        <v>573</v>
      </c>
      <c r="B1522">
        <v>0.6</v>
      </c>
    </row>
    <row r="1523" spans="1:2" x14ac:dyDescent="0.3">
      <c r="A1523" t="s">
        <v>574</v>
      </c>
      <c r="B1523">
        <v>0.4</v>
      </c>
    </row>
    <row r="1524" spans="1:2" x14ac:dyDescent="0.3">
      <c r="A1524" t="s">
        <v>575</v>
      </c>
      <c r="B1524">
        <v>0.7</v>
      </c>
    </row>
    <row r="1525" spans="1:2" x14ac:dyDescent="0.3">
      <c r="A1525" t="s">
        <v>576</v>
      </c>
      <c r="B1525">
        <v>0.9</v>
      </c>
    </row>
    <row r="1526" spans="1:2" x14ac:dyDescent="0.3">
      <c r="A1526" t="s">
        <v>577</v>
      </c>
      <c r="B1526">
        <v>1.2</v>
      </c>
    </row>
    <row r="1527" spans="1:2" x14ac:dyDescent="0.3">
      <c r="A1527" t="s">
        <v>578</v>
      </c>
      <c r="B1527">
        <v>0.8</v>
      </c>
    </row>
    <row r="1528" spans="1:2" x14ac:dyDescent="0.3">
      <c r="A1528" t="s">
        <v>579</v>
      </c>
      <c r="B1528">
        <v>0.3</v>
      </c>
    </row>
    <row r="1529" spans="1:2" x14ac:dyDescent="0.3">
      <c r="A1529" t="s">
        <v>580</v>
      </c>
      <c r="B1529">
        <v>0.6</v>
      </c>
    </row>
    <row r="1530" spans="1:2" x14ac:dyDescent="0.3">
      <c r="A1530" t="s">
        <v>581</v>
      </c>
      <c r="B1530">
        <v>0.5</v>
      </c>
    </row>
    <row r="1531" spans="1:2" x14ac:dyDescent="0.3">
      <c r="A1531" t="s">
        <v>582</v>
      </c>
      <c r="B1531">
        <v>0.4</v>
      </c>
    </row>
    <row r="1532" spans="1:2" x14ac:dyDescent="0.3">
      <c r="A1532" t="s">
        <v>583</v>
      </c>
      <c r="B1532">
        <v>0.7</v>
      </c>
    </row>
    <row r="1533" spans="1:2" x14ac:dyDescent="0.3">
      <c r="A1533" t="s">
        <v>584</v>
      </c>
      <c r="B1533">
        <v>0.9</v>
      </c>
    </row>
    <row r="1534" spans="1:2" x14ac:dyDescent="0.3">
      <c r="A1534" t="s">
        <v>585</v>
      </c>
      <c r="B1534">
        <v>1.1000000000000001</v>
      </c>
    </row>
    <row r="1535" spans="1:2" x14ac:dyDescent="0.3">
      <c r="A1535" t="s">
        <v>586</v>
      </c>
      <c r="B1535">
        <v>0.3</v>
      </c>
    </row>
    <row r="1536" spans="1:2" x14ac:dyDescent="0.3">
      <c r="A1536" t="s">
        <v>587</v>
      </c>
      <c r="B1536">
        <v>1.4</v>
      </c>
    </row>
    <row r="1537" spans="1:2" x14ac:dyDescent="0.3">
      <c r="A1537" t="s">
        <v>588</v>
      </c>
      <c r="B1537">
        <v>0.9</v>
      </c>
    </row>
    <row r="1538" spans="1:2" x14ac:dyDescent="0.3">
      <c r="A1538" t="s">
        <v>589</v>
      </c>
      <c r="B1538">
        <v>0.6</v>
      </c>
    </row>
    <row r="1539" spans="1:2" x14ac:dyDescent="0.3">
      <c r="A1539" t="s">
        <v>590</v>
      </c>
      <c r="B1539">
        <v>0.2</v>
      </c>
    </row>
    <row r="1540" spans="1:2" x14ac:dyDescent="0.3">
      <c r="A1540" t="s">
        <v>591</v>
      </c>
      <c r="B1540">
        <v>1.5</v>
      </c>
    </row>
    <row r="1541" spans="1:2" x14ac:dyDescent="0.3">
      <c r="A1541" t="s">
        <v>592</v>
      </c>
      <c r="B1541">
        <v>1</v>
      </c>
    </row>
    <row r="1542" spans="1:2" x14ac:dyDescent="0.3">
      <c r="A1542" t="s">
        <v>593</v>
      </c>
      <c r="B1542">
        <v>0.6</v>
      </c>
    </row>
    <row r="1543" spans="1:2" x14ac:dyDescent="0.3">
      <c r="A1543" t="s">
        <v>594</v>
      </c>
      <c r="B1543">
        <v>0.4</v>
      </c>
    </row>
    <row r="1544" spans="1:2" x14ac:dyDescent="0.3">
      <c r="A1544" t="s">
        <v>595</v>
      </c>
      <c r="B1544">
        <v>0.7</v>
      </c>
    </row>
    <row r="1545" spans="1:2" x14ac:dyDescent="0.3">
      <c r="A1545" t="s">
        <v>596</v>
      </c>
      <c r="B1545">
        <v>1</v>
      </c>
    </row>
    <row r="1546" spans="1:2" x14ac:dyDescent="0.3">
      <c r="A1546" t="s">
        <v>597</v>
      </c>
      <c r="B1546">
        <v>0.8</v>
      </c>
    </row>
    <row r="1547" spans="1:2" x14ac:dyDescent="0.3">
      <c r="A1547" t="s">
        <v>598</v>
      </c>
      <c r="B1547">
        <v>0.3</v>
      </c>
    </row>
    <row r="1548" spans="1:2" x14ac:dyDescent="0.3">
      <c r="A1548" t="s">
        <v>599</v>
      </c>
      <c r="B1548">
        <v>0.5</v>
      </c>
    </row>
    <row r="1549" spans="1:2" x14ac:dyDescent="0.3">
      <c r="A1549" t="s">
        <v>600</v>
      </c>
      <c r="B1549" s="303" t="s">
        <v>601</v>
      </c>
    </row>
    <row r="1550" spans="1:2" x14ac:dyDescent="0.3">
      <c r="A1550" t="s">
        <v>602</v>
      </c>
      <c r="B1550">
        <v>0.6</v>
      </c>
    </row>
    <row r="1551" spans="1:2" x14ac:dyDescent="0.3">
      <c r="A1551" t="s">
        <v>603</v>
      </c>
      <c r="B1551">
        <v>0.3</v>
      </c>
    </row>
    <row r="1552" spans="1:2" x14ac:dyDescent="0.3">
      <c r="A1552" t="s">
        <v>604</v>
      </c>
      <c r="B1552">
        <v>0.9</v>
      </c>
    </row>
    <row r="1553" spans="1:2" x14ac:dyDescent="0.3">
      <c r="A1553" t="s">
        <v>605</v>
      </c>
      <c r="B1553">
        <v>0.4</v>
      </c>
    </row>
    <row r="1554" spans="1:2" x14ac:dyDescent="0.3">
      <c r="A1554" t="s">
        <v>606</v>
      </c>
      <c r="B1554">
        <v>0.7</v>
      </c>
    </row>
    <row r="1555" spans="1:2" x14ac:dyDescent="0.3">
      <c r="A1555" t="s">
        <v>607</v>
      </c>
      <c r="B1555">
        <v>0.9</v>
      </c>
    </row>
    <row r="1556" spans="1:2" x14ac:dyDescent="0.3">
      <c r="A1556" t="s">
        <v>608</v>
      </c>
      <c r="B1556">
        <v>1</v>
      </c>
    </row>
    <row r="1557" spans="1:2" x14ac:dyDescent="0.3">
      <c r="A1557" t="s">
        <v>609</v>
      </c>
      <c r="B1557">
        <v>0.8</v>
      </c>
    </row>
    <row r="1558" spans="1:2" x14ac:dyDescent="0.3">
      <c r="A1558" t="s">
        <v>610</v>
      </c>
      <c r="B1558">
        <v>0.3</v>
      </c>
    </row>
    <row r="1559" spans="1:2" x14ac:dyDescent="0.3">
      <c r="A1559" t="s">
        <v>611</v>
      </c>
      <c r="B1559">
        <v>0.5</v>
      </c>
    </row>
    <row r="1560" spans="1:2" x14ac:dyDescent="0.3">
      <c r="A1560" t="s">
        <v>612</v>
      </c>
      <c r="B1560">
        <v>0.6</v>
      </c>
    </row>
    <row r="1561" spans="1:2" x14ac:dyDescent="0.3">
      <c r="A1561" t="s">
        <v>613</v>
      </c>
      <c r="B1561">
        <v>0.4</v>
      </c>
    </row>
    <row r="1562" spans="1:2" x14ac:dyDescent="0.3">
      <c r="A1562" t="s">
        <v>614</v>
      </c>
      <c r="B1562">
        <v>0.7</v>
      </c>
    </row>
    <row r="1563" spans="1:2" x14ac:dyDescent="0.3">
      <c r="A1563" t="s">
        <v>615</v>
      </c>
      <c r="B1563">
        <v>0.9</v>
      </c>
    </row>
    <row r="1564" spans="1:2" x14ac:dyDescent="0.3">
      <c r="A1564" t="s">
        <v>616</v>
      </c>
      <c r="B1564">
        <v>1.1000000000000001</v>
      </c>
    </row>
    <row r="1565" spans="1:2" x14ac:dyDescent="0.3">
      <c r="A1565" t="s">
        <v>617</v>
      </c>
      <c r="B1565">
        <v>0.8</v>
      </c>
    </row>
    <row r="1566" spans="1:2" x14ac:dyDescent="0.3">
      <c r="A1566" t="s">
        <v>618</v>
      </c>
      <c r="B1566">
        <v>0.3</v>
      </c>
    </row>
    <row r="1567" spans="1:2" x14ac:dyDescent="0.3">
      <c r="A1567" t="s">
        <v>619</v>
      </c>
      <c r="B1567">
        <v>0.5</v>
      </c>
    </row>
    <row r="1568" spans="1:2" x14ac:dyDescent="0.3">
      <c r="A1568" t="s">
        <v>620</v>
      </c>
      <c r="B1568">
        <v>0.6</v>
      </c>
    </row>
    <row r="1569" spans="1:2" x14ac:dyDescent="0.3">
      <c r="A1569" t="s">
        <v>621</v>
      </c>
      <c r="B1569">
        <v>0.4</v>
      </c>
    </row>
    <row r="1570" spans="1:2" x14ac:dyDescent="0.3">
      <c r="A1570" t="s">
        <v>622</v>
      </c>
      <c r="B1570">
        <v>0.7</v>
      </c>
    </row>
    <row r="1571" spans="1:2" x14ac:dyDescent="0.3">
      <c r="A1571" t="s">
        <v>623</v>
      </c>
      <c r="B1571">
        <v>0.9</v>
      </c>
    </row>
    <row r="1572" spans="1:2" x14ac:dyDescent="0.3">
      <c r="A1572" t="s">
        <v>624</v>
      </c>
      <c r="B1572">
        <v>1</v>
      </c>
    </row>
    <row r="1573" spans="1:2" x14ac:dyDescent="0.3">
      <c r="A1573" t="s">
        <v>625</v>
      </c>
      <c r="B1573">
        <v>0.8</v>
      </c>
    </row>
    <row r="1574" spans="1:2" x14ac:dyDescent="0.3">
      <c r="A1574" t="s">
        <v>626</v>
      </c>
      <c r="B1574">
        <v>0.3</v>
      </c>
    </row>
    <row r="1575" spans="1:2" x14ac:dyDescent="0.3">
      <c r="A1575" t="s">
        <v>627</v>
      </c>
      <c r="B1575">
        <v>0.5</v>
      </c>
    </row>
    <row r="1576" spans="1:2" x14ac:dyDescent="0.3">
      <c r="A1576" t="s">
        <v>628</v>
      </c>
      <c r="B1576">
        <v>0.6</v>
      </c>
    </row>
    <row r="1577" spans="1:2" x14ac:dyDescent="0.3">
      <c r="A1577" t="s">
        <v>629</v>
      </c>
      <c r="B1577">
        <v>0.4</v>
      </c>
    </row>
    <row r="1578" spans="1:2" x14ac:dyDescent="0.3">
      <c r="A1578" t="s">
        <v>630</v>
      </c>
      <c r="B1578">
        <v>0.7</v>
      </c>
    </row>
    <row r="1579" spans="1:2" x14ac:dyDescent="0.3">
      <c r="A1579" t="s">
        <v>631</v>
      </c>
      <c r="B1579">
        <v>0.9</v>
      </c>
    </row>
    <row r="1580" spans="1:2" x14ac:dyDescent="0.3">
      <c r="A1580" t="s">
        <v>632</v>
      </c>
      <c r="B1580">
        <v>1.1000000000000001</v>
      </c>
    </row>
    <row r="1581" spans="1:2" x14ac:dyDescent="0.3">
      <c r="A1581" t="s">
        <v>633</v>
      </c>
      <c r="B1581">
        <v>0.8</v>
      </c>
    </row>
    <row r="1582" spans="1:2" x14ac:dyDescent="0.3">
      <c r="A1582" t="s">
        <v>634</v>
      </c>
      <c r="B1582">
        <v>0.3</v>
      </c>
    </row>
    <row r="1583" spans="1:2" x14ac:dyDescent="0.3">
      <c r="A1583" t="s">
        <v>635</v>
      </c>
      <c r="B1583">
        <v>0.5</v>
      </c>
    </row>
    <row r="1584" spans="1:2" x14ac:dyDescent="0.3">
      <c r="A1584" t="s">
        <v>636</v>
      </c>
      <c r="B1584">
        <v>0.6</v>
      </c>
    </row>
    <row r="1585" spans="1:2" x14ac:dyDescent="0.3">
      <c r="A1585" t="s">
        <v>637</v>
      </c>
      <c r="B1585">
        <v>0.4</v>
      </c>
    </row>
    <row r="1586" spans="1:2" x14ac:dyDescent="0.3">
      <c r="A1586" t="s">
        <v>638</v>
      </c>
      <c r="B1586">
        <v>0.7</v>
      </c>
    </row>
    <row r="1587" spans="1:2" x14ac:dyDescent="0.3">
      <c r="A1587" t="s">
        <v>639</v>
      </c>
      <c r="B1587">
        <v>0.9</v>
      </c>
    </row>
    <row r="1588" spans="1:2" x14ac:dyDescent="0.3">
      <c r="A1588" t="s">
        <v>640</v>
      </c>
      <c r="B1588">
        <v>1</v>
      </c>
    </row>
    <row r="1589" spans="1:2" x14ac:dyDescent="0.3">
      <c r="A1589" t="s">
        <v>641</v>
      </c>
      <c r="B1589">
        <v>0.8</v>
      </c>
    </row>
    <row r="1590" spans="1:2" x14ac:dyDescent="0.3">
      <c r="A1590" t="s">
        <v>642</v>
      </c>
      <c r="B1590">
        <v>0.3</v>
      </c>
    </row>
    <row r="1591" spans="1:2" x14ac:dyDescent="0.3">
      <c r="A1591" t="s">
        <v>643</v>
      </c>
      <c r="B1591">
        <v>0.5</v>
      </c>
    </row>
    <row r="1592" spans="1:2" x14ac:dyDescent="0.3">
      <c r="A1592" t="s">
        <v>644</v>
      </c>
      <c r="B1592">
        <v>0.6</v>
      </c>
    </row>
    <row r="1593" spans="1:2" x14ac:dyDescent="0.3">
      <c r="A1593" t="s">
        <v>645</v>
      </c>
      <c r="B1593">
        <v>0.4</v>
      </c>
    </row>
    <row r="1594" spans="1:2" x14ac:dyDescent="0.3">
      <c r="A1594" t="s">
        <v>646</v>
      </c>
      <c r="B1594">
        <v>0.7</v>
      </c>
    </row>
    <row r="1595" spans="1:2" x14ac:dyDescent="0.3">
      <c r="A1595" t="s">
        <v>647</v>
      </c>
      <c r="B1595">
        <v>0.9</v>
      </c>
    </row>
    <row r="1596" spans="1:2" x14ac:dyDescent="0.3">
      <c r="A1596" t="s">
        <v>648</v>
      </c>
      <c r="B1596">
        <v>1.1000000000000001</v>
      </c>
    </row>
    <row r="1597" spans="1:2" x14ac:dyDescent="0.3">
      <c r="A1597" t="s">
        <v>649</v>
      </c>
      <c r="B1597">
        <v>0.8</v>
      </c>
    </row>
    <row r="1598" spans="1:2" x14ac:dyDescent="0.3">
      <c r="A1598" t="s">
        <v>650</v>
      </c>
      <c r="B1598">
        <v>0.3</v>
      </c>
    </row>
    <row r="1599" spans="1:2" x14ac:dyDescent="0.3">
      <c r="A1599" t="s">
        <v>651</v>
      </c>
      <c r="B1599">
        <v>0.5</v>
      </c>
    </row>
    <row r="1600" spans="1:2" x14ac:dyDescent="0.3">
      <c r="A1600" t="s">
        <v>652</v>
      </c>
      <c r="B1600">
        <v>0.6</v>
      </c>
    </row>
    <row r="1601" spans="1:16" x14ac:dyDescent="0.3">
      <c r="A1601" t="s">
        <v>653</v>
      </c>
      <c r="B1601">
        <v>0.4</v>
      </c>
    </row>
    <row r="1602" spans="1:16" x14ac:dyDescent="0.3">
      <c r="A1602" t="s">
        <v>654</v>
      </c>
      <c r="B1602">
        <v>0.7</v>
      </c>
    </row>
    <row r="1603" spans="1:16" x14ac:dyDescent="0.3">
      <c r="A1603" t="s">
        <v>655</v>
      </c>
      <c r="B1603">
        <v>0.9</v>
      </c>
    </row>
    <row r="1604" spans="1:16" x14ac:dyDescent="0.3">
      <c r="A1604" t="s">
        <v>656</v>
      </c>
      <c r="B1604">
        <v>1</v>
      </c>
    </row>
    <row r="1605" spans="1:16" x14ac:dyDescent="0.3">
      <c r="A1605" t="s">
        <v>657</v>
      </c>
      <c r="B1605">
        <v>0.8</v>
      </c>
    </row>
    <row r="1606" spans="1:16" x14ac:dyDescent="0.3">
      <c r="A1606" t="s">
        <v>658</v>
      </c>
      <c r="B1606">
        <v>0.3</v>
      </c>
    </row>
    <row r="1607" spans="1:16" x14ac:dyDescent="0.3">
      <c r="A1607" t="s">
        <v>659</v>
      </c>
      <c r="B1607">
        <v>0.5</v>
      </c>
    </row>
    <row r="1608" spans="1:16" x14ac:dyDescent="0.3">
      <c r="A1608" t="s">
        <v>660</v>
      </c>
      <c r="B1608">
        <v>0.6</v>
      </c>
    </row>
    <row r="1609" spans="1:16" x14ac:dyDescent="0.3">
      <c r="A1609" t="s">
        <v>661</v>
      </c>
      <c r="B1609">
        <v>0.4</v>
      </c>
    </row>
    <row r="1610" spans="1:16" x14ac:dyDescent="0.3">
      <c r="A1610" t="s">
        <v>662</v>
      </c>
      <c r="B1610">
        <v>0.7</v>
      </c>
    </row>
    <row r="1611" spans="1:16" x14ac:dyDescent="0.3">
      <c r="A1611" t="s">
        <v>663</v>
      </c>
      <c r="B1611">
        <v>0.9</v>
      </c>
    </row>
    <row r="1612" spans="1:16" x14ac:dyDescent="0.3">
      <c r="A1612" t="s">
        <v>664</v>
      </c>
      <c r="B1612">
        <v>1.1000000000000001</v>
      </c>
    </row>
    <row r="1613" spans="1:16" ht="15" thickBot="1" x14ac:dyDescent="0.35">
      <c r="G1613" s="8"/>
      <c r="H1613" s="8"/>
    </row>
    <row r="1614" spans="1:16" x14ac:dyDescent="0.3">
      <c r="E1614" s="533" t="s">
        <v>895</v>
      </c>
      <c r="F1614" s="534"/>
      <c r="G1614" s="8"/>
      <c r="H1614" s="8"/>
      <c r="K1614" s="539" t="s">
        <v>896</v>
      </c>
      <c r="L1614" s="539"/>
      <c r="M1614" s="539"/>
      <c r="N1614" s="539"/>
      <c r="O1614" s="539"/>
      <c r="P1614" s="539"/>
    </row>
    <row r="1615" spans="1:16" x14ac:dyDescent="0.3">
      <c r="E1615" s="535"/>
      <c r="F1615" s="536"/>
      <c r="G1615" s="338" t="s">
        <v>665</v>
      </c>
      <c r="H1615" s="339"/>
      <c r="I1615" s="339"/>
      <c r="J1615" s="340"/>
      <c r="K1615" s="539"/>
      <c r="L1615" s="539"/>
      <c r="M1615" s="539"/>
      <c r="N1615" s="539"/>
      <c r="O1615" s="539"/>
      <c r="P1615" s="539"/>
    </row>
    <row r="1616" spans="1:16" ht="15" thickBot="1" x14ac:dyDescent="0.35">
      <c r="E1616" s="537"/>
      <c r="F1616" s="538"/>
      <c r="G1616" s="341"/>
      <c r="H1616" s="342"/>
      <c r="I1616" s="342"/>
      <c r="J1616" s="343"/>
      <c r="K1616" s="539"/>
      <c r="L1616" s="539"/>
      <c r="M1616" s="539"/>
      <c r="N1616" s="539"/>
      <c r="O1616" s="539"/>
      <c r="P1616" s="539"/>
    </row>
    <row r="1619" spans="2:3" ht="21" x14ac:dyDescent="0.4">
      <c r="B1619" s="155" t="s">
        <v>666</v>
      </c>
      <c r="C1619" s="306">
        <v>170</v>
      </c>
    </row>
    <row r="1620" spans="2:3" ht="21" x14ac:dyDescent="0.4">
      <c r="B1620" s="155" t="s">
        <v>667</v>
      </c>
      <c r="C1620" s="306">
        <v>8</v>
      </c>
    </row>
    <row r="1621" spans="2:3" ht="21" x14ac:dyDescent="0.4">
      <c r="B1621" s="155" t="s">
        <v>668</v>
      </c>
      <c r="C1621" s="306">
        <v>100</v>
      </c>
    </row>
    <row r="1622" spans="2:3" ht="21" x14ac:dyDescent="0.4">
      <c r="B1622" s="155" t="s">
        <v>669</v>
      </c>
      <c r="C1622" s="306">
        <v>0.95</v>
      </c>
    </row>
    <row r="1623" spans="2:3" ht="21" x14ac:dyDescent="0.4">
      <c r="B1623" s="155" t="s">
        <v>670</v>
      </c>
      <c r="C1623" s="306">
        <v>1.96</v>
      </c>
    </row>
    <row r="1624" spans="2:3" ht="21" x14ac:dyDescent="0.4">
      <c r="B1624" s="309"/>
      <c r="C1624" s="308"/>
    </row>
    <row r="1625" spans="2:3" ht="21" x14ac:dyDescent="0.4">
      <c r="B1625" s="307" t="s">
        <v>671</v>
      </c>
      <c r="C1625" s="306">
        <f>1-0.95</f>
        <v>5.0000000000000044E-2</v>
      </c>
    </row>
    <row r="1626" spans="2:3" ht="21" x14ac:dyDescent="0.4">
      <c r="B1626" s="309"/>
      <c r="C1626" s="308"/>
    </row>
    <row r="1627" spans="2:3" ht="21" x14ac:dyDescent="0.4">
      <c r="B1627" s="155" t="s">
        <v>672</v>
      </c>
      <c r="C1627" s="306">
        <f>_xlfn.CONFIDENCE.NORM(C1625,C1620,C1621)</f>
        <v>1.567971187632043</v>
      </c>
    </row>
    <row r="1628" spans="2:3" ht="21" x14ac:dyDescent="0.4">
      <c r="B1628" s="309"/>
      <c r="C1628" s="308"/>
    </row>
    <row r="1629" spans="2:3" ht="21" x14ac:dyDescent="0.4">
      <c r="B1629" s="155" t="s">
        <v>673</v>
      </c>
      <c r="C1629" s="306">
        <f>C1619-C1627</f>
        <v>168.43202881236795</v>
      </c>
    </row>
    <row r="1630" spans="2:3" ht="21" x14ac:dyDescent="0.4">
      <c r="B1630" s="155" t="s">
        <v>674</v>
      </c>
      <c r="C1630" s="306">
        <f>C1619+C1627</f>
        <v>171.56797118763205</v>
      </c>
    </row>
    <row r="1635" spans="4:15" ht="14.4" customHeight="1" x14ac:dyDescent="0.3">
      <c r="E1635" s="344" t="s">
        <v>828</v>
      </c>
      <c r="F1635" s="344"/>
      <c r="G1635" s="344"/>
      <c r="H1635" s="344"/>
      <c r="I1635" s="344"/>
      <c r="J1635" s="344"/>
      <c r="K1635" s="344"/>
      <c r="L1635" s="344"/>
      <c r="M1635" s="344"/>
      <c r="N1635" s="344"/>
      <c r="O1635" s="310"/>
    </row>
    <row r="1636" spans="4:15" ht="14.4" customHeight="1" x14ac:dyDescent="0.3">
      <c r="E1636" s="344"/>
      <c r="F1636" s="344"/>
      <c r="G1636" s="344"/>
      <c r="H1636" s="344"/>
      <c r="I1636" s="344"/>
      <c r="J1636" s="344"/>
      <c r="K1636" s="344"/>
      <c r="L1636" s="344"/>
      <c r="M1636" s="344"/>
      <c r="N1636" s="344"/>
      <c r="O1636" s="310"/>
    </row>
    <row r="1637" spans="4:15" ht="14.4" customHeight="1" x14ac:dyDescent="0.3">
      <c r="E1637" s="344"/>
      <c r="F1637" s="344"/>
      <c r="G1637" s="344"/>
      <c r="H1637" s="344"/>
      <c r="I1637" s="344"/>
      <c r="J1637" s="344"/>
      <c r="K1637" s="344"/>
      <c r="L1637" s="344"/>
      <c r="M1637" s="344"/>
      <c r="N1637" s="344"/>
      <c r="O1637" s="310"/>
    </row>
    <row r="1638" spans="4:15" ht="14.4" customHeight="1" x14ac:dyDescent="0.3">
      <c r="E1638" s="344"/>
      <c r="F1638" s="344"/>
      <c r="G1638" s="344"/>
      <c r="H1638" s="344"/>
      <c r="I1638" s="344"/>
      <c r="J1638" s="344"/>
      <c r="K1638" s="344"/>
      <c r="L1638" s="344"/>
      <c r="M1638" s="344"/>
      <c r="N1638" s="344"/>
      <c r="O1638" s="310"/>
    </row>
    <row r="1639" spans="4:15" ht="14.4" customHeight="1" x14ac:dyDescent="0.3">
      <c r="E1639" s="344"/>
      <c r="F1639" s="344"/>
      <c r="G1639" s="344"/>
      <c r="H1639" s="344"/>
      <c r="I1639" s="344"/>
      <c r="J1639" s="344"/>
      <c r="K1639" s="344"/>
      <c r="L1639" s="344"/>
      <c r="M1639" s="344"/>
      <c r="N1639" s="344"/>
      <c r="O1639" s="310"/>
    </row>
    <row r="1640" spans="4:15" ht="14.4" customHeight="1" x14ac:dyDescent="0.3">
      <c r="E1640" s="344"/>
      <c r="F1640" s="344"/>
      <c r="G1640" s="344"/>
      <c r="H1640" s="344"/>
      <c r="I1640" s="344"/>
      <c r="J1640" s="344"/>
      <c r="K1640" s="344"/>
      <c r="L1640" s="344"/>
      <c r="M1640" s="344"/>
      <c r="N1640" s="344"/>
      <c r="O1640" s="310"/>
    </row>
    <row r="1641" spans="4:15" ht="14.55" customHeight="1" x14ac:dyDescent="0.3">
      <c r="D1641" s="31"/>
      <c r="E1641" s="344"/>
      <c r="F1641" s="344"/>
      <c r="G1641" s="344"/>
      <c r="H1641" s="344"/>
      <c r="I1641" s="344"/>
      <c r="J1641" s="344"/>
      <c r="K1641" s="344"/>
      <c r="L1641" s="344"/>
      <c r="M1641" s="344"/>
      <c r="N1641" s="344"/>
      <c r="O1641" s="310"/>
    </row>
    <row r="1642" spans="4:15" ht="14.55" customHeight="1" x14ac:dyDescent="0.3"/>
    <row r="1643" spans="4:15" ht="14.55" customHeight="1" x14ac:dyDescent="0.3"/>
    <row r="1644" spans="4:15" ht="14.4" customHeight="1" x14ac:dyDescent="0.3">
      <c r="D1644" s="530" t="s">
        <v>897</v>
      </c>
      <c r="E1644" s="531"/>
      <c r="F1644" s="531"/>
      <c r="G1644" s="531"/>
    </row>
    <row r="1645" spans="4:15" ht="14.4" customHeight="1" x14ac:dyDescent="0.3">
      <c r="D1645" s="532"/>
      <c r="E1645" s="531"/>
      <c r="F1645" s="531"/>
      <c r="G1645" s="531"/>
    </row>
    <row r="1646" spans="4:15" ht="15" customHeight="1" x14ac:dyDescent="0.3">
      <c r="D1646" s="532"/>
      <c r="E1646" s="531"/>
      <c r="F1646" s="531"/>
      <c r="G1646" s="531"/>
    </row>
    <row r="1650" spans="2:11" ht="14.4" customHeight="1" x14ac:dyDescent="0.3"/>
    <row r="1651" spans="2:11" ht="18" x14ac:dyDescent="0.35">
      <c r="C1651" s="315" t="s">
        <v>675</v>
      </c>
      <c r="D1651" s="311">
        <v>0.1</v>
      </c>
    </row>
    <row r="1652" spans="2:11" ht="18" x14ac:dyDescent="0.35">
      <c r="C1652" s="316" t="s">
        <v>899</v>
      </c>
      <c r="D1652" s="311">
        <v>0.9</v>
      </c>
    </row>
    <row r="1653" spans="2:11" ht="18" x14ac:dyDescent="0.35">
      <c r="C1653" s="315" t="s">
        <v>676</v>
      </c>
      <c r="D1653" s="311">
        <v>320</v>
      </c>
    </row>
    <row r="1654" spans="2:11" ht="18" x14ac:dyDescent="0.35">
      <c r="C1654" s="315" t="s">
        <v>677</v>
      </c>
      <c r="D1654" s="311">
        <v>0.64</v>
      </c>
    </row>
    <row r="1655" spans="2:11" ht="18" x14ac:dyDescent="0.35">
      <c r="C1655" s="315" t="s">
        <v>678</v>
      </c>
      <c r="D1655" s="311">
        <f>1-D1654</f>
        <v>0.36</v>
      </c>
    </row>
    <row r="1656" spans="2:11" ht="18" x14ac:dyDescent="0.35">
      <c r="C1656" s="315" t="s">
        <v>679</v>
      </c>
      <c r="D1656" s="312">
        <f>ABS(_xlfn.NORM.INV(D1651/2,0,1))</f>
        <v>1.6448536269514726</v>
      </c>
    </row>
    <row r="1657" spans="2:11" ht="18" x14ac:dyDescent="0.35">
      <c r="C1657" s="315" t="s">
        <v>680</v>
      </c>
      <c r="D1657" s="311">
        <v>500</v>
      </c>
    </row>
    <row r="1658" spans="2:11" ht="18" x14ac:dyDescent="0.35">
      <c r="C1658" s="317" t="s">
        <v>900</v>
      </c>
      <c r="D1658" s="311">
        <f>D1656*SQRT(D1654*D1655/D1657)</f>
        <v>3.5308843419845498E-2</v>
      </c>
    </row>
    <row r="1659" spans="2:11" ht="17.55" customHeight="1" thickBot="1" x14ac:dyDescent="0.35"/>
    <row r="1660" spans="2:11" ht="17.55" customHeight="1" x14ac:dyDescent="0.4">
      <c r="B1660" s="314" t="s">
        <v>681</v>
      </c>
      <c r="C1660" s="519" t="s">
        <v>682</v>
      </c>
      <c r="D1660" s="313" t="s">
        <v>683</v>
      </c>
    </row>
    <row r="1661" spans="2:11" ht="16.8" thickBot="1" x14ac:dyDescent="0.45">
      <c r="B1661" s="32">
        <f>D1654-D1658</f>
        <v>0.60469115658015449</v>
      </c>
      <c r="C1661" s="519"/>
      <c r="D1661" s="33">
        <f>D1654+D1658</f>
        <v>0.67530884341984554</v>
      </c>
    </row>
    <row r="1664" spans="2:11" ht="14.4" customHeight="1" x14ac:dyDescent="0.3">
      <c r="E1664" s="540" t="s">
        <v>898</v>
      </c>
      <c r="F1664" s="541"/>
      <c r="G1664" s="541"/>
      <c r="H1664" s="541"/>
      <c r="I1664" s="541"/>
      <c r="J1664" s="541"/>
      <c r="K1664" s="541"/>
    </row>
    <row r="1665" spans="2:14" ht="15" customHeight="1" x14ac:dyDescent="0.3">
      <c r="E1665" s="541"/>
      <c r="F1665" s="541"/>
      <c r="G1665" s="541"/>
      <c r="H1665" s="541"/>
      <c r="I1665" s="541"/>
      <c r="J1665" s="541"/>
      <c r="K1665" s="541"/>
    </row>
    <row r="1666" spans="2:14" x14ac:dyDescent="0.3">
      <c r="E1666" s="541"/>
      <c r="F1666" s="541"/>
      <c r="G1666" s="541"/>
      <c r="H1666" s="541"/>
      <c r="I1666" s="541"/>
      <c r="J1666" s="541"/>
      <c r="K1666" s="541"/>
    </row>
    <row r="1667" spans="2:14" x14ac:dyDescent="0.3">
      <c r="E1667" s="541"/>
      <c r="F1667" s="541"/>
      <c r="G1667" s="541"/>
      <c r="H1667" s="541"/>
      <c r="I1667" s="541"/>
      <c r="J1667" s="541"/>
      <c r="K1667" s="541"/>
    </row>
    <row r="1668" spans="2:14" ht="15" thickBot="1" x14ac:dyDescent="0.35">
      <c r="E1668" s="541"/>
      <c r="F1668" s="541"/>
      <c r="G1668" s="541"/>
      <c r="H1668" s="541"/>
      <c r="I1668" s="541"/>
      <c r="J1668" s="541"/>
      <c r="K1668" s="541"/>
    </row>
    <row r="1669" spans="2:14" ht="15.6" x14ac:dyDescent="0.3">
      <c r="B1669" s="320" t="s">
        <v>685</v>
      </c>
      <c r="C1669" s="320" t="s">
        <v>686</v>
      </c>
    </row>
    <row r="1670" spans="2:14" ht="15" thickBot="1" x14ac:dyDescent="0.35">
      <c r="B1670" s="8">
        <v>50</v>
      </c>
      <c r="C1670" s="8">
        <v>58</v>
      </c>
    </row>
    <row r="1671" spans="2:14" ht="14.4" customHeight="1" x14ac:dyDescent="0.3">
      <c r="B1671" s="8">
        <v>60</v>
      </c>
      <c r="C1671" s="8">
        <v>60</v>
      </c>
      <c r="E1671" s="453" t="s">
        <v>901</v>
      </c>
      <c r="F1671" s="357"/>
      <c r="G1671" s="318"/>
      <c r="H1671" s="318"/>
      <c r="I1671" s="319" t="s">
        <v>684</v>
      </c>
      <c r="J1671" s="319"/>
      <c r="K1671" s="319"/>
      <c r="L1671" s="319"/>
      <c r="M1671" s="319"/>
      <c r="N1671" s="319"/>
    </row>
    <row r="1672" spans="2:14" ht="14.4" customHeight="1" x14ac:dyDescent="0.3">
      <c r="B1672" s="8">
        <v>58</v>
      </c>
      <c r="C1672" s="8">
        <v>58</v>
      </c>
      <c r="E1672" s="454"/>
      <c r="F1672" s="455"/>
      <c r="G1672" s="542" t="s">
        <v>902</v>
      </c>
      <c r="H1672" s="542"/>
      <c r="I1672" s="542"/>
      <c r="J1672" s="542"/>
      <c r="K1672" s="542"/>
      <c r="L1672" s="542"/>
      <c r="M1672" s="542"/>
      <c r="N1672" s="542"/>
    </row>
    <row r="1673" spans="2:14" ht="15" customHeight="1" thickBot="1" x14ac:dyDescent="0.35">
      <c r="B1673" s="8">
        <v>78</v>
      </c>
      <c r="C1673" s="8">
        <v>78</v>
      </c>
      <c r="E1673" s="358"/>
      <c r="F1673" s="359"/>
      <c r="G1673" s="542"/>
      <c r="H1673" s="542"/>
      <c r="I1673" s="542"/>
      <c r="J1673" s="542"/>
      <c r="K1673" s="542"/>
      <c r="L1673" s="542"/>
      <c r="M1673" s="542"/>
      <c r="N1673" s="542"/>
    </row>
    <row r="1674" spans="2:14" x14ac:dyDescent="0.3">
      <c r="B1674" s="8">
        <v>64</v>
      </c>
      <c r="C1674" s="8">
        <v>64</v>
      </c>
    </row>
    <row r="1675" spans="2:14" x14ac:dyDescent="0.3">
      <c r="B1675" s="8">
        <v>98</v>
      </c>
      <c r="C1675" s="8">
        <v>54</v>
      </c>
    </row>
    <row r="1676" spans="2:14" x14ac:dyDescent="0.3">
      <c r="B1676" s="8">
        <v>37</v>
      </c>
      <c r="C1676" s="8">
        <v>37</v>
      </c>
    </row>
    <row r="1677" spans="2:14" x14ac:dyDescent="0.3">
      <c r="B1677" s="8">
        <v>87</v>
      </c>
      <c r="C1677" s="8">
        <v>43</v>
      </c>
      <c r="D1677" s="543" t="s">
        <v>687</v>
      </c>
      <c r="E1677" s="543"/>
      <c r="F1677" s="543"/>
    </row>
    <row r="1678" spans="2:14" x14ac:dyDescent="0.3">
      <c r="B1678" s="8">
        <v>76</v>
      </c>
      <c r="C1678" s="8">
        <v>32</v>
      </c>
    </row>
    <row r="1679" spans="2:14" x14ac:dyDescent="0.3">
      <c r="B1679" s="8">
        <v>45</v>
      </c>
      <c r="C1679" s="8">
        <v>23</v>
      </c>
      <c r="D1679" s="321" t="s">
        <v>1</v>
      </c>
      <c r="E1679" s="322" t="s">
        <v>688</v>
      </c>
      <c r="F1679" s="322" t="s">
        <v>689</v>
      </c>
    </row>
    <row r="1680" spans="2:14" x14ac:dyDescent="0.3">
      <c r="B1680" s="8">
        <v>65</v>
      </c>
      <c r="C1680" s="8">
        <v>20</v>
      </c>
      <c r="D1680" s="206" t="s">
        <v>690</v>
      </c>
      <c r="E1680">
        <v>61.76</v>
      </c>
      <c r="F1680">
        <v>56.04</v>
      </c>
      <c r="J1680" s="325" t="s">
        <v>905</v>
      </c>
      <c r="K1680" s="325"/>
      <c r="L1680" s="325" t="s">
        <v>906</v>
      </c>
    </row>
    <row r="1681" spans="2:18" x14ac:dyDescent="0.3">
      <c r="B1681" s="8">
        <v>57</v>
      </c>
      <c r="C1681" s="8">
        <v>75</v>
      </c>
      <c r="D1681" s="206" t="s">
        <v>691</v>
      </c>
      <c r="E1681">
        <v>359.10666666666657</v>
      </c>
      <c r="F1681">
        <v>375.87333333333362</v>
      </c>
      <c r="I1681" s="328" t="s">
        <v>10</v>
      </c>
      <c r="J1681" s="329">
        <f>AVERAGE(B1670:B1694)</f>
        <v>61.76</v>
      </c>
      <c r="K1681" s="329"/>
      <c r="L1681" s="329">
        <f>AVERAGE(C1670:C1694)</f>
        <v>56.04</v>
      </c>
    </row>
    <row r="1682" spans="2:18" x14ac:dyDescent="0.3">
      <c r="B1682" s="8">
        <v>85</v>
      </c>
      <c r="C1682" s="8">
        <v>49</v>
      </c>
      <c r="D1682" s="206" t="s">
        <v>692</v>
      </c>
      <c r="E1682">
        <v>25</v>
      </c>
      <c r="F1682">
        <v>25</v>
      </c>
      <c r="I1682" s="328"/>
      <c r="J1682" s="329"/>
      <c r="K1682" s="329"/>
      <c r="L1682" s="329"/>
    </row>
    <row r="1683" spans="2:18" x14ac:dyDescent="0.3">
      <c r="B1683" s="8">
        <v>50</v>
      </c>
      <c r="C1683" s="8">
        <v>98</v>
      </c>
      <c r="D1683" s="206" t="s">
        <v>693</v>
      </c>
      <c r="E1683">
        <v>0</v>
      </c>
      <c r="I1683" s="328" t="s">
        <v>904</v>
      </c>
      <c r="J1683" s="329">
        <f>_xlfn.VAR.S(B1670:B1694)</f>
        <v>359.10666666666657</v>
      </c>
      <c r="K1683" s="329"/>
      <c r="L1683" s="329">
        <f>_xlfn.VAR.S(C1670:C1694)</f>
        <v>375.87333333333362</v>
      </c>
    </row>
    <row r="1684" spans="2:18" x14ac:dyDescent="0.3">
      <c r="B1684" s="8">
        <v>72</v>
      </c>
      <c r="C1684" s="8">
        <v>56</v>
      </c>
      <c r="D1684" s="206" t="s">
        <v>694</v>
      </c>
      <c r="E1684">
        <v>48</v>
      </c>
    </row>
    <row r="1685" spans="2:18" x14ac:dyDescent="0.3">
      <c r="B1685" s="8">
        <v>70</v>
      </c>
      <c r="C1685" s="8">
        <v>70</v>
      </c>
    </row>
    <row r="1686" spans="2:18" x14ac:dyDescent="0.3">
      <c r="B1686" s="8">
        <v>61</v>
      </c>
      <c r="C1686" s="8">
        <v>57</v>
      </c>
      <c r="E1686" s="323" t="s">
        <v>695</v>
      </c>
      <c r="F1686" s="324">
        <v>1.0549412454352989</v>
      </c>
    </row>
    <row r="1687" spans="2:18" x14ac:dyDescent="0.3">
      <c r="B1687" s="8">
        <v>43</v>
      </c>
      <c r="C1687" s="8">
        <v>54</v>
      </c>
      <c r="E1687" s="325" t="s">
        <v>696</v>
      </c>
      <c r="F1687" s="325">
        <v>0.14836670117860112</v>
      </c>
    </row>
    <row r="1688" spans="2:18" x14ac:dyDescent="0.3">
      <c r="B1688" s="8">
        <v>23</v>
      </c>
      <c r="C1688" s="8">
        <v>50</v>
      </c>
      <c r="E1688" s="325" t="s">
        <v>700</v>
      </c>
      <c r="F1688" s="325">
        <v>1.6772241961243386</v>
      </c>
    </row>
    <row r="1689" spans="2:18" ht="15.6" x14ac:dyDescent="0.3">
      <c r="B1689" s="8">
        <v>43</v>
      </c>
      <c r="C1689" s="8">
        <v>43</v>
      </c>
      <c r="E1689" s="327" t="s">
        <v>697</v>
      </c>
      <c r="F1689" s="326">
        <v>0.29673340235720225</v>
      </c>
    </row>
    <row r="1690" spans="2:18" ht="15.6" x14ac:dyDescent="0.3">
      <c r="B1690" s="8">
        <v>93</v>
      </c>
      <c r="C1690" s="8">
        <v>93</v>
      </c>
      <c r="E1690" s="327" t="s">
        <v>701</v>
      </c>
      <c r="F1690" s="326">
        <v>2.0106347576242314</v>
      </c>
    </row>
    <row r="1691" spans="2:18" x14ac:dyDescent="0.3">
      <c r="B1691" s="8">
        <v>82</v>
      </c>
      <c r="C1691" s="8">
        <v>82</v>
      </c>
    </row>
    <row r="1692" spans="2:18" x14ac:dyDescent="0.3">
      <c r="B1692" s="8">
        <v>48</v>
      </c>
      <c r="C1692" s="8">
        <v>48</v>
      </c>
    </row>
    <row r="1693" spans="2:18" x14ac:dyDescent="0.3">
      <c r="B1693" s="8">
        <v>40</v>
      </c>
      <c r="C1693" s="8">
        <v>40</v>
      </c>
    </row>
    <row r="1694" spans="2:18" x14ac:dyDescent="0.3">
      <c r="B1694" s="8">
        <v>59</v>
      </c>
      <c r="C1694" s="8">
        <v>59</v>
      </c>
    </row>
    <row r="1695" spans="2:18" ht="15" thickBot="1" x14ac:dyDescent="0.35"/>
    <row r="1696" spans="2:18" x14ac:dyDescent="0.3">
      <c r="C1696" s="34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35"/>
    </row>
    <row r="1697" spans="1:18" ht="18" x14ac:dyDescent="0.35">
      <c r="C1697" s="547" t="s">
        <v>697</v>
      </c>
      <c r="D1697" s="548"/>
      <c r="E1697" s="36" t="s">
        <v>698</v>
      </c>
      <c r="F1697" s="36"/>
      <c r="G1697" s="36"/>
      <c r="H1697" s="37" t="s">
        <v>699</v>
      </c>
      <c r="I1697" s="36"/>
      <c r="J1697" s="36"/>
      <c r="K1697" s="36"/>
      <c r="L1697" s="36"/>
      <c r="M1697" s="36"/>
      <c r="N1697" s="36"/>
      <c r="O1697" s="36"/>
      <c r="R1697" s="18"/>
    </row>
    <row r="1698" spans="1:18" x14ac:dyDescent="0.3">
      <c r="C1698" s="17"/>
      <c r="R1698" s="18"/>
    </row>
    <row r="1699" spans="1:18" x14ac:dyDescent="0.3">
      <c r="C1699" s="17"/>
      <c r="R1699" s="18"/>
    </row>
    <row r="1700" spans="1:18" ht="21" x14ac:dyDescent="0.4">
      <c r="C1700" s="544" t="s">
        <v>829</v>
      </c>
      <c r="D1700" s="545"/>
      <c r="E1700" s="30" t="s">
        <v>702</v>
      </c>
      <c r="F1700" s="30"/>
      <c r="G1700" s="30"/>
      <c r="H1700" s="30"/>
      <c r="I1700" s="30"/>
      <c r="J1700" s="30"/>
      <c r="K1700" s="30"/>
      <c r="L1700" s="30"/>
      <c r="M1700" s="30"/>
      <c r="N1700" s="30"/>
      <c r="R1700" s="18"/>
    </row>
    <row r="1701" spans="1:18" ht="15" thickBot="1" x14ac:dyDescent="0.35">
      <c r="C1701" s="38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40"/>
    </row>
    <row r="1702" spans="1:18" ht="15.45" customHeight="1" x14ac:dyDescent="0.3"/>
    <row r="1706" spans="1:18" x14ac:dyDescent="0.3">
      <c r="B1706" s="8"/>
      <c r="C1706" s="8"/>
    </row>
    <row r="1707" spans="1:18" x14ac:dyDescent="0.3">
      <c r="A1707" s="8"/>
    </row>
    <row r="1708" spans="1:18" ht="18.45" customHeight="1" x14ac:dyDescent="0.3">
      <c r="A1708" s="8"/>
      <c r="B1708" s="8"/>
      <c r="C1708" s="8"/>
    </row>
    <row r="1709" spans="1:18" x14ac:dyDescent="0.3">
      <c r="A1709" s="8"/>
      <c r="B1709" s="8"/>
      <c r="C1709" s="8"/>
    </row>
    <row r="1710" spans="1:18" ht="15" customHeight="1" x14ac:dyDescent="0.3">
      <c r="A1710" s="8"/>
      <c r="B1710" s="8"/>
      <c r="C1710" s="8" t="s">
        <v>903</v>
      </c>
      <c r="D1710" s="546" t="s">
        <v>831</v>
      </c>
      <c r="E1710" s="508"/>
      <c r="F1710" s="508"/>
      <c r="G1710" s="508"/>
    </row>
    <row r="1711" spans="1:18" ht="14.4" customHeight="1" x14ac:dyDescent="0.3">
      <c r="B1711" s="8"/>
      <c r="C1711" s="8"/>
      <c r="D1711" s="508"/>
      <c r="E1711" s="508"/>
      <c r="F1711" s="508"/>
      <c r="G1711" s="508"/>
    </row>
    <row r="1712" spans="1:18" ht="15" customHeight="1" x14ac:dyDescent="0.3">
      <c r="D1712" s="508"/>
      <c r="E1712" s="508"/>
      <c r="F1712" s="508"/>
      <c r="G1712" s="508"/>
    </row>
    <row r="1713" spans="2:7" x14ac:dyDescent="0.3">
      <c r="D1713" s="508"/>
      <c r="E1713" s="508"/>
      <c r="F1713" s="508"/>
      <c r="G1713" s="508"/>
    </row>
    <row r="1715" spans="2:7" ht="15.6" x14ac:dyDescent="0.3">
      <c r="B1715" s="330" t="s">
        <v>680</v>
      </c>
      <c r="C1715" s="330">
        <v>25</v>
      </c>
    </row>
    <row r="1716" spans="2:7" ht="15.6" x14ac:dyDescent="0.3">
      <c r="B1716" s="330" t="s">
        <v>703</v>
      </c>
      <c r="C1716" s="330">
        <v>510</v>
      </c>
    </row>
    <row r="1717" spans="2:7" ht="15.6" x14ac:dyDescent="0.3">
      <c r="B1717" s="330" t="s">
        <v>704</v>
      </c>
      <c r="C1717" s="330">
        <v>20</v>
      </c>
    </row>
    <row r="1718" spans="2:7" ht="15.6" x14ac:dyDescent="0.3">
      <c r="B1718" s="330" t="s">
        <v>705</v>
      </c>
      <c r="C1718" s="330">
        <v>500</v>
      </c>
    </row>
    <row r="1719" spans="2:7" ht="15.6" x14ac:dyDescent="0.3">
      <c r="B1719" s="330" t="s">
        <v>706</v>
      </c>
      <c r="C1719" s="330">
        <f>(C1716-C1718)/(C1717/SQRT(C1715))</f>
        <v>2.5</v>
      </c>
    </row>
    <row r="1722" spans="2:7" ht="15.6" x14ac:dyDescent="0.3">
      <c r="B1722" s="331"/>
      <c r="C1722" s="331"/>
    </row>
    <row r="1723" spans="2:7" ht="15.6" customHeight="1" x14ac:dyDescent="0.3">
      <c r="B1723" s="330" t="s">
        <v>908</v>
      </c>
      <c r="C1723" s="330" t="s">
        <v>707</v>
      </c>
    </row>
    <row r="1724" spans="2:7" ht="15.6" customHeight="1" x14ac:dyDescent="0.3">
      <c r="B1724" s="330" t="s">
        <v>708</v>
      </c>
      <c r="C1724" s="330">
        <v>0.05</v>
      </c>
    </row>
    <row r="1725" spans="2:7" ht="15.6" x14ac:dyDescent="0.3">
      <c r="B1725" s="331"/>
      <c r="C1725" s="332"/>
    </row>
    <row r="1727" spans="2:7" ht="15.6" x14ac:dyDescent="0.3">
      <c r="B1727" s="330" t="s">
        <v>907</v>
      </c>
      <c r="C1727" s="330" t="s">
        <v>709</v>
      </c>
    </row>
    <row r="1730" spans="3:8" ht="80.55" customHeight="1" x14ac:dyDescent="0.3">
      <c r="D1730" s="549" t="s">
        <v>710</v>
      </c>
      <c r="E1730" s="550"/>
      <c r="F1730" s="550"/>
      <c r="G1730" s="550"/>
      <c r="H1730" s="550"/>
    </row>
    <row r="1731" spans="3:8" ht="281.39999999999998" customHeight="1" x14ac:dyDescent="0.3"/>
    <row r="1732" spans="3:8" x14ac:dyDescent="0.3">
      <c r="C1732" s="41"/>
    </row>
  </sheetData>
  <mergeCells count="86">
    <mergeCell ref="D1730:H1730"/>
    <mergeCell ref="E1664:K1668"/>
    <mergeCell ref="G1672:N1673"/>
    <mergeCell ref="D1677:F1677"/>
    <mergeCell ref="C1700:D1700"/>
    <mergeCell ref="D1710:G1713"/>
    <mergeCell ref="E1671:F1673"/>
    <mergeCell ref="C1697:D1697"/>
    <mergeCell ref="C1660:C1661"/>
    <mergeCell ref="E1484:F1485"/>
    <mergeCell ref="B1487:F1487"/>
    <mergeCell ref="C1491:E1491"/>
    <mergeCell ref="C1496:E1496"/>
    <mergeCell ref="D1644:G1646"/>
    <mergeCell ref="E1614:F1616"/>
    <mergeCell ref="J918:K919"/>
    <mergeCell ref="B973:H973"/>
    <mergeCell ref="E1004:F1005"/>
    <mergeCell ref="G1005:J1005"/>
    <mergeCell ref="D1365:F1365"/>
    <mergeCell ref="D1155:D1156"/>
    <mergeCell ref="D1159:D1160"/>
    <mergeCell ref="D1236:F1237"/>
    <mergeCell ref="D1244:D1245"/>
    <mergeCell ref="B1239:G1239"/>
    <mergeCell ref="E1255:E1256"/>
    <mergeCell ref="D1354:F1356"/>
    <mergeCell ref="B1358:F1358"/>
    <mergeCell ref="D1249:D1250"/>
    <mergeCell ref="D1255:D1256"/>
    <mergeCell ref="F435:H436"/>
    <mergeCell ref="F467:H468"/>
    <mergeCell ref="B470:E470"/>
    <mergeCell ref="B658:I658"/>
    <mergeCell ref="E683:F684"/>
    <mergeCell ref="E573:F574"/>
    <mergeCell ref="D1084:E1084"/>
    <mergeCell ref="D1091:E1091"/>
    <mergeCell ref="E1127:F1128"/>
    <mergeCell ref="H918:I919"/>
    <mergeCell ref="B862:G862"/>
    <mergeCell ref="H583:I584"/>
    <mergeCell ref="F592:G593"/>
    <mergeCell ref="F654:G655"/>
    <mergeCell ref="B584:F586"/>
    <mergeCell ref="E858:E859"/>
    <mergeCell ref="B1007:G1007"/>
    <mergeCell ref="B685:F685"/>
    <mergeCell ref="H796:I797"/>
    <mergeCell ref="B801:G801"/>
    <mergeCell ref="F230:H232"/>
    <mergeCell ref="I231:O231"/>
    <mergeCell ref="E257:G258"/>
    <mergeCell ref="B263:F263"/>
    <mergeCell ref="D168:F168"/>
    <mergeCell ref="F203:K203"/>
    <mergeCell ref="D252:H252"/>
    <mergeCell ref="D253:H253"/>
    <mergeCell ref="C110:E111"/>
    <mergeCell ref="E133:H134"/>
    <mergeCell ref="F50:I51"/>
    <mergeCell ref="C1:G2"/>
    <mergeCell ref="D4:G4"/>
    <mergeCell ref="D21:F22"/>
    <mergeCell ref="E45:K45"/>
    <mergeCell ref="F124:K124"/>
    <mergeCell ref="F125:L125"/>
    <mergeCell ref="F126:M126"/>
    <mergeCell ref="G161:K161"/>
    <mergeCell ref="G162:K162"/>
    <mergeCell ref="G163:K163"/>
    <mergeCell ref="F201:J201"/>
    <mergeCell ref="F202:J202"/>
    <mergeCell ref="F299:K299"/>
    <mergeCell ref="F300:K300"/>
    <mergeCell ref="F411:K411"/>
    <mergeCell ref="F412:K412"/>
    <mergeCell ref="F413:M413"/>
    <mergeCell ref="F319:H321"/>
    <mergeCell ref="B325:I325"/>
    <mergeCell ref="D1369:F1369"/>
    <mergeCell ref="D1374:E1374"/>
    <mergeCell ref="C1502:D1502"/>
    <mergeCell ref="G1615:J1616"/>
    <mergeCell ref="E1635:N1641"/>
    <mergeCell ref="K1614:P1616"/>
  </mergeCells>
  <phoneticPr fontId="49" type="noConversion"/>
  <pageMargins left="0.7" right="0.7" top="0.75" bottom="0.75" header="0.3" footer="0.3"/>
  <drawing r:id="rId1"/>
  <tableParts count="3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devganiya</dc:creator>
  <cp:lastModifiedBy>parmar aakash</cp:lastModifiedBy>
  <dcterms:created xsi:type="dcterms:W3CDTF">2023-11-26T13:28:44Z</dcterms:created>
  <dcterms:modified xsi:type="dcterms:W3CDTF">2023-11-27T04:55:53Z</dcterms:modified>
</cp:coreProperties>
</file>