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 parmar\Downloads\"/>
    </mc:Choice>
  </mc:AlternateContent>
  <xr:revisionPtr revIDLastSave="0" documentId="13_ncr:1_{F5D3A84F-85B8-40CE-932E-D0AA262BFA86}" xr6:coauthVersionLast="47" xr6:coauthVersionMax="47" xr10:uidLastSave="{00000000-0000-0000-0000-000000000000}"/>
  <bookViews>
    <workbookView xWindow="-108" yWindow="-108" windowWidth="23256" windowHeight="13176" activeTab="1" xr2:uid="{4E2911DC-3BC3-4817-A60D-A8D6D983A9AF}"/>
  </bookViews>
  <sheets>
    <sheet name="stat 1" sheetId="3" r:id="rId1"/>
    <sheet name="stat 2" sheetId="2" r:id="rId2"/>
  </sheets>
  <definedNames>
    <definedName name="_xlchart.v1.0" hidden="1">'stat 2'!$B$556:$B$562</definedName>
    <definedName name="_xlchart.v1.1" hidden="1">'stat 2'!$C$556:$C$562</definedName>
    <definedName name="_xlchart.v1.2" hidden="1">'stat 2'!$B$582:$B$681</definedName>
    <definedName name="_xlchart.v1.3" hidden="1">'stat 2'!$C$582:$C$681</definedName>
    <definedName name="_xlchart.v1.4" hidden="1">'stat 2'!$B$697:$B$746</definedName>
    <definedName name="_xlchart.v1.5" hidden="1">'stat 2'!$C$697:$C$746</definedName>
    <definedName name="_xlchart.v1.6" hidden="1">'stat 2'!$B$768:$B$867</definedName>
    <definedName name="_xlchart.v1.7" hidden="1">'stat 2'!$C$768:$C$867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24" i="2" l="1"/>
  <c r="G1525" i="2"/>
  <c r="D1556" i="2"/>
  <c r="D1530" i="2"/>
  <c r="D1527" i="2"/>
  <c r="H964" i="2"/>
  <c r="H968" i="2"/>
  <c r="H963" i="2"/>
  <c r="H962" i="2"/>
  <c r="H961" i="2"/>
  <c r="H957" i="2"/>
  <c r="H956" i="2"/>
  <c r="H955" i="2"/>
  <c r="F788" i="2"/>
  <c r="C1621" i="2"/>
  <c r="C1610" i="2"/>
  <c r="B1610" i="2"/>
  <c r="C1608" i="2"/>
  <c r="B1608" i="2"/>
  <c r="D1557" i="2"/>
  <c r="D1559" i="2" s="1"/>
  <c r="D1562" i="2" s="1"/>
  <c r="D1525" i="2"/>
  <c r="F1402" i="2"/>
  <c r="E1402" i="2"/>
  <c r="D1402" i="2"/>
  <c r="F1398" i="2"/>
  <c r="E1398" i="2"/>
  <c r="D1398" i="2"/>
  <c r="F1272" i="2"/>
  <c r="E1272" i="2"/>
  <c r="D1272" i="2"/>
  <c r="F1268" i="2"/>
  <c r="E1268" i="2"/>
  <c r="D1268" i="2"/>
  <c r="G1151" i="2"/>
  <c r="F1151" i="2"/>
  <c r="E1151" i="2"/>
  <c r="G1149" i="2"/>
  <c r="F1149" i="2"/>
  <c r="E1149" i="2"/>
  <c r="G1063" i="2"/>
  <c r="F1063" i="2"/>
  <c r="E1063" i="2"/>
  <c r="G1061" i="2"/>
  <c r="F1061" i="2"/>
  <c r="E1061" i="2"/>
  <c r="C895" i="2"/>
  <c r="B895" i="2"/>
  <c r="A895" i="2"/>
  <c r="C892" i="2"/>
  <c r="B892" i="2"/>
  <c r="A892" i="2"/>
  <c r="C889" i="2"/>
  <c r="B889" i="2"/>
  <c r="A889" i="2"/>
  <c r="D1529" i="2" l="1"/>
  <c r="B1562" i="2"/>
  <c r="C108" i="3" l="1"/>
  <c r="C107" i="3"/>
  <c r="C106" i="3"/>
  <c r="C47" i="3"/>
  <c r="C46" i="3"/>
  <c r="C45" i="3"/>
  <c r="C11" i="3"/>
  <c r="C10" i="3"/>
  <c r="C9" i="3"/>
  <c r="C748" i="2"/>
  <c r="F649" i="2"/>
  <c r="C566" i="2"/>
  <c r="C544" i="2"/>
  <c r="C543" i="2"/>
  <c r="C542" i="2"/>
  <c r="C541" i="2"/>
  <c r="C540" i="2"/>
  <c r="C539" i="2"/>
  <c r="C538" i="2"/>
  <c r="B473" i="2"/>
  <c r="E462" i="2" s="1"/>
  <c r="B471" i="2"/>
  <c r="B470" i="2"/>
  <c r="B469" i="2"/>
  <c r="B468" i="2"/>
  <c r="B472" i="2" s="1"/>
  <c r="B467" i="2"/>
  <c r="F356" i="2"/>
  <c r="E356" i="2"/>
  <c r="D356" i="2"/>
  <c r="C356" i="2"/>
  <c r="B356" i="2"/>
  <c r="F352" i="2"/>
  <c r="E352" i="2"/>
  <c r="D352" i="2"/>
  <c r="C352" i="2"/>
  <c r="B352" i="2"/>
  <c r="F350" i="2"/>
  <c r="E350" i="2"/>
  <c r="D350" i="2"/>
  <c r="C350" i="2"/>
  <c r="B350" i="2"/>
  <c r="F348" i="2"/>
  <c r="E348" i="2"/>
  <c r="D348" i="2"/>
  <c r="C348" i="2"/>
  <c r="B348" i="2"/>
  <c r="C329" i="2"/>
  <c r="C327" i="2"/>
  <c r="C326" i="2"/>
  <c r="C325" i="2"/>
  <c r="C328" i="2" s="1"/>
  <c r="C324" i="2"/>
  <c r="C213" i="2"/>
  <c r="C212" i="2"/>
  <c r="C211" i="2"/>
  <c r="C210" i="2"/>
  <c r="C209" i="2"/>
  <c r="C146" i="2"/>
  <c r="C145" i="2"/>
  <c r="C144" i="2"/>
  <c r="C143" i="2"/>
  <c r="C120" i="2"/>
  <c r="C119" i="2"/>
  <c r="C117" i="2"/>
  <c r="C116" i="2"/>
  <c r="C115" i="2"/>
  <c r="C114" i="2"/>
  <c r="G48" i="2"/>
  <c r="G47" i="2"/>
  <c r="G45" i="2"/>
  <c r="G44" i="2"/>
  <c r="G43" i="2"/>
  <c r="G46" i="2" s="1"/>
  <c r="C21" i="2"/>
  <c r="C20" i="2"/>
  <c r="C18" i="2"/>
  <c r="C17" i="2"/>
  <c r="C16" i="2"/>
  <c r="C354" i="2" l="1"/>
  <c r="E354" i="2"/>
  <c r="C545" i="2"/>
  <c r="F541" i="2" s="1"/>
  <c r="F542" i="2"/>
  <c r="B354" i="2"/>
  <c r="D354" i="2"/>
  <c r="C147" i="2"/>
  <c r="C118" i="2"/>
  <c r="F354" i="2"/>
  <c r="E461" i="2"/>
  <c r="E460" i="2"/>
  <c r="F539" i="2" l="1"/>
  <c r="F538" i="2"/>
  <c r="F540" i="2"/>
  <c r="F543" i="2"/>
</calcChain>
</file>

<file path=xl/sharedStrings.xml><?xml version="1.0" encoding="utf-8"?>
<sst xmlns="http://schemas.openxmlformats.org/spreadsheetml/2006/main" count="1571" uniqueCount="800">
  <si>
    <t>week 1</t>
  </si>
  <si>
    <t>week 2</t>
  </si>
  <si>
    <t>week 3</t>
  </si>
  <si>
    <t>week 4</t>
  </si>
  <si>
    <t>AVG</t>
  </si>
  <si>
    <t>Column1</t>
  </si>
  <si>
    <t>Column2</t>
  </si>
  <si>
    <t>MEDIAN</t>
  </si>
  <si>
    <t>MODE</t>
  </si>
  <si>
    <t>cust 1</t>
  </si>
  <si>
    <t>cust 2</t>
  </si>
  <si>
    <t>cust 3</t>
  </si>
  <si>
    <t>cust 4</t>
  </si>
  <si>
    <t>cust 5</t>
  </si>
  <si>
    <t>cust 6</t>
  </si>
  <si>
    <t>cust 7</t>
  </si>
  <si>
    <t>cust 8</t>
  </si>
  <si>
    <t>cust 9</t>
  </si>
  <si>
    <t>cust 10</t>
  </si>
  <si>
    <t>cust 11</t>
  </si>
  <si>
    <t>cust 12</t>
  </si>
  <si>
    <t>cust 13</t>
  </si>
  <si>
    <t>cust 14</t>
  </si>
  <si>
    <t>cust 15</t>
  </si>
  <si>
    <t>cust 16</t>
  </si>
  <si>
    <t>cust 17</t>
  </si>
  <si>
    <t>cust 18</t>
  </si>
  <si>
    <t>cust 19</t>
  </si>
  <si>
    <t>cust 20</t>
  </si>
  <si>
    <t>cust 21</t>
  </si>
  <si>
    <t>cust 22</t>
  </si>
  <si>
    <t>cust 23</t>
  </si>
  <si>
    <t>cust 24</t>
  </si>
  <si>
    <t>cust 25</t>
  </si>
  <si>
    <t>cust 26</t>
  </si>
  <si>
    <t>cust 27</t>
  </si>
  <si>
    <t>cust 28</t>
  </si>
  <si>
    <t>cust 29</t>
  </si>
  <si>
    <t>cust 30</t>
  </si>
  <si>
    <t>cust 31</t>
  </si>
  <si>
    <t>cust 32</t>
  </si>
  <si>
    <t>cust 33</t>
  </si>
  <si>
    <t>cust 34</t>
  </si>
  <si>
    <t>cust 35</t>
  </si>
  <si>
    <t>cust 36</t>
  </si>
  <si>
    <t>cust 37</t>
  </si>
  <si>
    <t>cust 38</t>
  </si>
  <si>
    <t>cust 39</t>
  </si>
  <si>
    <t>cust 40</t>
  </si>
  <si>
    <t>cust 41</t>
  </si>
  <si>
    <t>cust 42</t>
  </si>
  <si>
    <t>cust 43</t>
  </si>
  <si>
    <t>cust 44</t>
  </si>
  <si>
    <t>cust 45</t>
  </si>
  <si>
    <t>cust 46</t>
  </si>
  <si>
    <t>cust 47</t>
  </si>
  <si>
    <t>cust 48</t>
  </si>
  <si>
    <t>cust 49</t>
  </si>
  <si>
    <t>cust 50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</si>
  <si>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</si>
  <si>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</si>
  <si>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</si>
  <si>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</si>
  <si>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</si>
  <si>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</si>
  <si>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</si>
  <si>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</si>
  <si>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</si>
  <si>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</si>
  <si>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</si>
  <si>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</si>
  <si>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</si>
  <si>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</si>
  <si>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</si>
  <si>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</si>
  <si>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</si>
  <si>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</si>
  <si>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</si>
  <si>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</si>
  <si>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RANGE</t>
  </si>
  <si>
    <t>VARIANCE</t>
  </si>
  <si>
    <t>ST.DEVIATION</t>
  </si>
  <si>
    <t>MIN-</t>
  </si>
  <si>
    <t>MAX-</t>
  </si>
  <si>
    <t>AVG-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</si>
  <si>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</si>
  <si>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</si>
  <si>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</si>
  <si>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</si>
  <si>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</si>
  <si>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</si>
  <si>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</si>
  <si>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</si>
  <si>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</si>
  <si>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</si>
  <si>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sum</t>
  </si>
  <si>
    <t>max</t>
  </si>
  <si>
    <t>min</t>
  </si>
  <si>
    <t>avg</t>
  </si>
  <si>
    <t>range</t>
  </si>
  <si>
    <t>sd.deviation</t>
  </si>
  <si>
    <t>variance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</si>
  <si>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</si>
  <si>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</si>
  <si>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</si>
  <si>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</si>
  <si>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</si>
  <si>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</si>
  <si>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</si>
  <si>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</si>
  <si>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</si>
  <si>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</si>
  <si>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</si>
  <si>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</si>
  <si>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</si>
  <si>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</si>
  <si>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</si>
  <si>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</si>
  <si>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</si>
  <si>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</si>
  <si>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</si>
  <si>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</si>
  <si>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st.deviation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</si>
  <si>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</si>
  <si>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</si>
  <si>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</si>
  <si>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</si>
  <si>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</si>
  <si>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</si>
  <si>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</si>
  <si>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</si>
  <si>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</si>
  <si>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</si>
  <si>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</si>
  <si>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</si>
  <si>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data:</t>
  </si>
  <si>
    <t>let's consider the monthly revanue (in thousand of dollors) for the past 12 months</t>
  </si>
  <si>
    <t>st.dev</t>
  </si>
  <si>
    <t>cust 51</t>
  </si>
  <si>
    <t>cust 52</t>
  </si>
  <si>
    <t>cust 53</t>
  </si>
  <si>
    <t>cust 54</t>
  </si>
  <si>
    <t>cust 55</t>
  </si>
  <si>
    <t>cust 56</t>
  </si>
  <si>
    <t>cust 57</t>
  </si>
  <si>
    <t>cust 58</t>
  </si>
  <si>
    <t>cust 59</t>
  </si>
  <si>
    <t>cust 60</t>
  </si>
  <si>
    <t>cust 61</t>
  </si>
  <si>
    <t>cust 62</t>
  </si>
  <si>
    <t>cust 63</t>
  </si>
  <si>
    <t>cust 64</t>
  </si>
  <si>
    <t>cust 65</t>
  </si>
  <si>
    <t>cust 66</t>
  </si>
  <si>
    <t>cust 67</t>
  </si>
  <si>
    <t>cust 68</t>
  </si>
  <si>
    <t>cust 69</t>
  </si>
  <si>
    <t>cust 70</t>
  </si>
  <si>
    <t>cust 71</t>
  </si>
  <si>
    <t>cust 72</t>
  </si>
  <si>
    <t>cust 73</t>
  </si>
  <si>
    <t>cust 74</t>
  </si>
  <si>
    <t>cust 75</t>
  </si>
  <si>
    <t>cust 76</t>
  </si>
  <si>
    <t>cust 77</t>
  </si>
  <si>
    <t>cust 78</t>
  </si>
  <si>
    <t>cust 79</t>
  </si>
  <si>
    <t>cust 80</t>
  </si>
  <si>
    <t>cust 81</t>
  </si>
  <si>
    <t>cust 82</t>
  </si>
  <si>
    <t>cust 83</t>
  </si>
  <si>
    <t>cust 84</t>
  </si>
  <si>
    <t>cust 85</t>
  </si>
  <si>
    <t>cust 86</t>
  </si>
  <si>
    <t>cust 87</t>
  </si>
  <si>
    <t>cust 88</t>
  </si>
  <si>
    <t>cust 89</t>
  </si>
  <si>
    <t>cust 90</t>
  </si>
  <si>
    <t>cust 91</t>
  </si>
  <si>
    <t>cust 92</t>
  </si>
  <si>
    <t>cust 93</t>
  </si>
  <si>
    <t>cust 94</t>
  </si>
  <si>
    <t>cust 95</t>
  </si>
  <si>
    <t>cust 96</t>
  </si>
  <si>
    <t>cust 97</t>
  </si>
  <si>
    <t>cust 98</t>
  </si>
  <si>
    <t>cust 99</t>
  </si>
  <si>
    <t>cust 100</t>
  </si>
  <si>
    <t>Let's consider the wait times (in minutes) for a sample of 100 randomly selected customer calls</t>
  </si>
  <si>
    <t>data</t>
  </si>
  <si>
    <t>median</t>
  </si>
  <si>
    <t>mode</t>
  </si>
  <si>
    <t xml:space="preserve">MODAL A </t>
  </si>
  <si>
    <t>MODAL B</t>
  </si>
  <si>
    <t>MODAL C</t>
  </si>
  <si>
    <t>MODAL D</t>
  </si>
  <si>
    <t>MODAL E</t>
  </si>
  <si>
    <t>MIN</t>
  </si>
  <si>
    <t>MAX</t>
  </si>
  <si>
    <t>A</t>
  </si>
  <si>
    <t>B</t>
  </si>
  <si>
    <t>C</t>
  </si>
  <si>
    <t>D</t>
  </si>
  <si>
    <t>E</t>
  </si>
  <si>
    <t>let's consider the ages of 100 employees :</t>
  </si>
  <si>
    <t>emp 1</t>
  </si>
  <si>
    <t>emp 2</t>
  </si>
  <si>
    <t>emp 3</t>
  </si>
  <si>
    <t>emp 4</t>
  </si>
  <si>
    <t>emp 5</t>
  </si>
  <si>
    <t>emp 6</t>
  </si>
  <si>
    <t>emp 7</t>
  </si>
  <si>
    <t>emp 8</t>
  </si>
  <si>
    <t>emp 9</t>
  </si>
  <si>
    <t>emp 10</t>
  </si>
  <si>
    <t>emp 11</t>
  </si>
  <si>
    <t>emp 12</t>
  </si>
  <si>
    <t>emp 13</t>
  </si>
  <si>
    <t>emp 14</t>
  </si>
  <si>
    <t>emp 15</t>
  </si>
  <si>
    <t>emp 16</t>
  </si>
  <si>
    <t>emp 17</t>
  </si>
  <si>
    <t>emp 18</t>
  </si>
  <si>
    <t>emp 19</t>
  </si>
  <si>
    <t>emp 20</t>
  </si>
  <si>
    <t>emp 21</t>
  </si>
  <si>
    <t>emp 22</t>
  </si>
  <si>
    <t>emp 23</t>
  </si>
  <si>
    <t>emp 24</t>
  </si>
  <si>
    <t>emp 25</t>
  </si>
  <si>
    <t>emp 26</t>
  </si>
  <si>
    <t>emp 27</t>
  </si>
  <si>
    <t>emp 28</t>
  </si>
  <si>
    <t>emp 29</t>
  </si>
  <si>
    <t>emp 30</t>
  </si>
  <si>
    <t>emp 31</t>
  </si>
  <si>
    <t>emp 32</t>
  </si>
  <si>
    <t>emp 33</t>
  </si>
  <si>
    <t>emp 34</t>
  </si>
  <si>
    <t>emp 35</t>
  </si>
  <si>
    <t>emp 36</t>
  </si>
  <si>
    <t>emp 37</t>
  </si>
  <si>
    <t>emp 38</t>
  </si>
  <si>
    <t>emp 39</t>
  </si>
  <si>
    <t>emp 40</t>
  </si>
  <si>
    <t>emp 41</t>
  </si>
  <si>
    <t>emp 42</t>
  </si>
  <si>
    <t>emp 43</t>
  </si>
  <si>
    <t>emp 44</t>
  </si>
  <si>
    <t>emp 45</t>
  </si>
  <si>
    <t>emp 46</t>
  </si>
  <si>
    <t>emp 47</t>
  </si>
  <si>
    <t>emp 48</t>
  </si>
  <si>
    <t>emp 49</t>
  </si>
  <si>
    <t>emp 50</t>
  </si>
  <si>
    <t>emp 51</t>
  </si>
  <si>
    <t>emp 52</t>
  </si>
  <si>
    <t>emp 53</t>
  </si>
  <si>
    <t>emp 54</t>
  </si>
  <si>
    <t>emp 55</t>
  </si>
  <si>
    <t>emp 56</t>
  </si>
  <si>
    <t>emp 57</t>
  </si>
  <si>
    <t>emp 58</t>
  </si>
  <si>
    <t>emp 59</t>
  </si>
  <si>
    <t>emp 60</t>
  </si>
  <si>
    <t>emp 61</t>
  </si>
  <si>
    <t>emp 62</t>
  </si>
  <si>
    <t>emp 63</t>
  </si>
  <si>
    <t>emp 64</t>
  </si>
  <si>
    <t>emp 65</t>
  </si>
  <si>
    <t>emp 66</t>
  </si>
  <si>
    <t>emp 67</t>
  </si>
  <si>
    <t>emp 68</t>
  </si>
  <si>
    <t>emp 69</t>
  </si>
  <si>
    <t>emp 70</t>
  </si>
  <si>
    <t>emp 71</t>
  </si>
  <si>
    <t>emp 72</t>
  </si>
  <si>
    <t>emp 73</t>
  </si>
  <si>
    <t>emp 74</t>
  </si>
  <si>
    <t>emp 75</t>
  </si>
  <si>
    <t>emp 76</t>
  </si>
  <si>
    <t>emp 77</t>
  </si>
  <si>
    <t>emp 78</t>
  </si>
  <si>
    <t>emp 79</t>
  </si>
  <si>
    <t>emp 80</t>
  </si>
  <si>
    <t>emp 81</t>
  </si>
  <si>
    <t>emp 82</t>
  </si>
  <si>
    <t>emp 83</t>
  </si>
  <si>
    <t>emp 84</t>
  </si>
  <si>
    <t>emp 85</t>
  </si>
  <si>
    <t>emp 86</t>
  </si>
  <si>
    <t>emp 87</t>
  </si>
  <si>
    <t>emp 88</t>
  </si>
  <si>
    <t>emp 89</t>
  </si>
  <si>
    <t>emp 90</t>
  </si>
  <si>
    <t>emp 91</t>
  </si>
  <si>
    <t>emp 92</t>
  </si>
  <si>
    <t>emp 93</t>
  </si>
  <si>
    <t>emp 94</t>
  </si>
  <si>
    <t>emp 95</t>
  </si>
  <si>
    <t>emp 96</t>
  </si>
  <si>
    <t>emp 97</t>
  </si>
  <si>
    <t>emp 98</t>
  </si>
  <si>
    <t>emp 99</t>
  </si>
  <si>
    <t>emp 100</t>
  </si>
  <si>
    <t>EMP</t>
  </si>
  <si>
    <t>AGES</t>
  </si>
  <si>
    <t>31-40</t>
  </si>
  <si>
    <t>41-50</t>
  </si>
  <si>
    <t>frequency</t>
  </si>
  <si>
    <t>21-30</t>
  </si>
  <si>
    <t>AGES RANGE</t>
  </si>
  <si>
    <t>FREQUENCY DISTRIBUTION TABLE</t>
  </si>
  <si>
    <t>let's consider the purchase amounts ( in dollors) for a sample of 50 customers</t>
  </si>
  <si>
    <t>customer</t>
  </si>
  <si>
    <t>wait times in min</t>
  </si>
  <si>
    <t>Q1</t>
  </si>
  <si>
    <t>Q3</t>
  </si>
  <si>
    <t>I.Q.R=Q3-Q1</t>
  </si>
  <si>
    <t>amount range</t>
  </si>
  <si>
    <t>51-60</t>
  </si>
  <si>
    <t>61-70</t>
  </si>
  <si>
    <t>71-80</t>
  </si>
  <si>
    <t>DATA</t>
  </si>
  <si>
    <t>Let's consider the types of defects and their corresponding frequencies observed in a sample of 200 products:</t>
  </si>
  <si>
    <t xml:space="preserve">defect type </t>
  </si>
  <si>
    <t>DATA:</t>
  </si>
  <si>
    <t>Let's cosider the satiafiction rating from 100 customers</t>
  </si>
  <si>
    <t>CUSTOMERS</t>
  </si>
  <si>
    <t>RATING</t>
  </si>
  <si>
    <t>Questions on measure of central tendency</t>
  </si>
  <si>
    <t>Questions on measure of dispersion</t>
  </si>
  <si>
    <t>problem- 12</t>
  </si>
  <si>
    <t>Let's consider the monthly sales figures (in thousands of dollars) for a sample of 50 products:</t>
  </si>
  <si>
    <t>monthly sales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</si>
  <si>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</si>
  <si>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</si>
  <si>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</si>
  <si>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</si>
  <si>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</si>
  <si>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</si>
  <si>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</si>
  <si>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</si>
  <si>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</si>
  <si>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</si>
  <si>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</si>
  <si>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</si>
  <si>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</si>
  <si>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</si>
  <si>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</si>
  <si>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</si>
  <si>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</si>
  <si>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</si>
  <si>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</si>
  <si>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</si>
  <si>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</si>
  <si>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</si>
  <si>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</si>
  <si>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</si>
  <si>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</si>
  <si>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</si>
  <si>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</si>
  <si>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</si>
  <si>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</si>
  <si>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</si>
  <si>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product 31</t>
  </si>
  <si>
    <t>product 32</t>
  </si>
  <si>
    <t>product 33</t>
  </si>
  <si>
    <t>product 34</t>
  </si>
  <si>
    <t>product 35</t>
  </si>
  <si>
    <t>product 36</t>
  </si>
  <si>
    <t>product 37</t>
  </si>
  <si>
    <t>product 38</t>
  </si>
  <si>
    <t>product 39</t>
  </si>
  <si>
    <t>product 40</t>
  </si>
  <si>
    <t>product 41</t>
  </si>
  <si>
    <t>product 42</t>
  </si>
  <si>
    <t>product 43</t>
  </si>
  <si>
    <t>product 44</t>
  </si>
  <si>
    <t>product 45</t>
  </si>
  <si>
    <t>product 46</t>
  </si>
  <si>
    <t>product 47</t>
  </si>
  <si>
    <t>product 48</t>
  </si>
  <si>
    <t>product 49</t>
  </si>
  <si>
    <t>product 50</t>
  </si>
  <si>
    <t>products</t>
  </si>
  <si>
    <t>Median</t>
  </si>
  <si>
    <t>Mode</t>
  </si>
  <si>
    <t>Average weekly sales of the product category 58.75.</t>
  </si>
  <si>
    <t>The typical or central sales value for the product category is 57.5.</t>
  </si>
  <si>
    <t>There are No recurring or most frequently occurring sales figures for the product category.</t>
  </si>
  <si>
    <t>The average waiting time is 17 Minutes for customers at the restaurant.</t>
  </si>
  <si>
    <t>15 Minutes is typical or central waiting time experienced by customers.</t>
  </si>
  <si>
    <t>Are there 10 Minutes recurring or most frequently occurring waiting times for customers</t>
  </si>
  <si>
    <t>Ans 1:-</t>
  </si>
  <si>
    <t>The average rental duration is 3.44 Days of customers at the car rental company.</t>
  </si>
  <si>
    <t>Ans 2:-</t>
  </si>
  <si>
    <t>The typical or central rental duration is 3 Days experienced by customers.</t>
  </si>
  <si>
    <t>Ans 3:-</t>
  </si>
  <si>
    <t>Are there 2 Days recurring or most frequently occurring rental durations for customers.</t>
  </si>
  <si>
    <t>MAX - MIN = 35</t>
  </si>
  <si>
    <t>The range of the production output for the machine is 35 Units.</t>
  </si>
  <si>
    <t>The variance of the production output is 123.33 Units for the machine.</t>
  </si>
  <si>
    <t>The standard deviation of the production output is 11.1055 Units for the machine.</t>
  </si>
  <si>
    <t>The range is $400 sales of the daily sales.</t>
  </si>
  <si>
    <t>$13163.79 Sales is the variance of the daily sales.</t>
  </si>
  <si>
    <t>The standard deviation of the daily sales is $114.73 Sales.</t>
  </si>
  <si>
    <t>6 delivery Days is the range of the delivery times</t>
  </si>
  <si>
    <t>2.336 Delivery Days is the variance of the delivery times</t>
  </si>
  <si>
    <t>1.528 Delivey Days is the standard deviation of the delivery times</t>
  </si>
  <si>
    <t>7.50 Rating is the average satisfaction rating.</t>
  </si>
  <si>
    <t xml:space="preserve">          let's consider the satisfaction rating from 50 customers</t>
  </si>
  <si>
    <t>$ 132.50 is the average monthly revenue for the product.</t>
  </si>
  <si>
    <t>$ 45 is the range of monthly revenue for the product.</t>
  </si>
  <si>
    <t>1.035 Rating is the standard deviation of the satisfaction ratings.</t>
  </si>
  <si>
    <t xml:space="preserve">Ans 1:- </t>
  </si>
  <si>
    <t xml:space="preserve">Ans 2:-  </t>
  </si>
  <si>
    <t>19 Minutes is the range of wait times for customers at the call center.</t>
  </si>
  <si>
    <t xml:space="preserve">Ans 3:- </t>
  </si>
  <si>
    <t>16.74 Minutes is the average wait time for customers at the call center.</t>
  </si>
  <si>
    <t>4.14 Minutes is the standard deviation of the wait times for customers at the call center</t>
  </si>
  <si>
    <t>MIN2</t>
  </si>
  <si>
    <t>MIN3</t>
  </si>
  <si>
    <t>MIN4</t>
  </si>
  <si>
    <t>MIN5</t>
  </si>
  <si>
    <t>purchase amount $</t>
  </si>
  <si>
    <t>F</t>
  </si>
  <si>
    <t>G</t>
  </si>
  <si>
    <t>Let's consider the response times (in milliseconds) for a sample of 200 user requests:</t>
  </si>
  <si>
    <t>USER REQUESTS</t>
  </si>
  <si>
    <t>TIMES IN M.S</t>
  </si>
  <si>
    <t>USER 1</t>
  </si>
  <si>
    <t>USER 2</t>
  </si>
  <si>
    <t>USER 3</t>
  </si>
  <si>
    <t>USER 4</t>
  </si>
  <si>
    <t>USER 5</t>
  </si>
  <si>
    <t>USER 6</t>
  </si>
  <si>
    <t>USER 7</t>
  </si>
  <si>
    <t>USER 8</t>
  </si>
  <si>
    <t>USER 9</t>
  </si>
  <si>
    <t>USER 10</t>
  </si>
  <si>
    <t>USER 11</t>
  </si>
  <si>
    <t>USER 12</t>
  </si>
  <si>
    <t>USER 13</t>
  </si>
  <si>
    <t>USER 14</t>
  </si>
  <si>
    <t>USER 15</t>
  </si>
  <si>
    <t>USER 16</t>
  </si>
  <si>
    <t>USER 17</t>
  </si>
  <si>
    <t>USER 18</t>
  </si>
  <si>
    <t>USER 19</t>
  </si>
  <si>
    <t>USER 20</t>
  </si>
  <si>
    <t>USER 21</t>
  </si>
  <si>
    <t>USER 22</t>
  </si>
  <si>
    <t>USER 23</t>
  </si>
  <si>
    <t>USER 24</t>
  </si>
  <si>
    <t>USER 25</t>
  </si>
  <si>
    <t>USER 26</t>
  </si>
  <si>
    <t>USER 27</t>
  </si>
  <si>
    <t>USER 28</t>
  </si>
  <si>
    <t>USER 29</t>
  </si>
  <si>
    <t>USER 30</t>
  </si>
  <si>
    <t>USER 31</t>
  </si>
  <si>
    <t>USER 32</t>
  </si>
  <si>
    <t>USER 33</t>
  </si>
  <si>
    <t>USER 34</t>
  </si>
  <si>
    <t>USER 35</t>
  </si>
  <si>
    <t>USER 36</t>
  </si>
  <si>
    <t>USER 37</t>
  </si>
  <si>
    <t>USER 38</t>
  </si>
  <si>
    <t>USER 39</t>
  </si>
  <si>
    <t>USER 40</t>
  </si>
  <si>
    <t>USER 41</t>
  </si>
  <si>
    <t>USER 42</t>
  </si>
  <si>
    <t>USER 43</t>
  </si>
  <si>
    <t>USER 44</t>
  </si>
  <si>
    <t>USER 45</t>
  </si>
  <si>
    <t>USER 46</t>
  </si>
  <si>
    <t>USER 47</t>
  </si>
  <si>
    <t>USER 48</t>
  </si>
  <si>
    <t>USER 49</t>
  </si>
  <si>
    <t>USER 50</t>
  </si>
  <si>
    <t>USER 51</t>
  </si>
  <si>
    <t>USER 52</t>
  </si>
  <si>
    <t>USER 53</t>
  </si>
  <si>
    <t>USER 54</t>
  </si>
  <si>
    <t>USER 55</t>
  </si>
  <si>
    <t>USER 56</t>
  </si>
  <si>
    <t>USER 57</t>
  </si>
  <si>
    <t>USER 58</t>
  </si>
  <si>
    <t>USER 59</t>
  </si>
  <si>
    <t>USER 60</t>
  </si>
  <si>
    <t>USER 61</t>
  </si>
  <si>
    <t>USER 62</t>
  </si>
  <si>
    <t>USER 63</t>
  </si>
  <si>
    <t>USER 64</t>
  </si>
  <si>
    <t>USER 65</t>
  </si>
  <si>
    <t>USER 66</t>
  </si>
  <si>
    <t>USER 67</t>
  </si>
  <si>
    <t>USER 68</t>
  </si>
  <si>
    <t>USER 69</t>
  </si>
  <si>
    <t>USER 70</t>
  </si>
  <si>
    <t>USER 71</t>
  </si>
  <si>
    <t>USER 72</t>
  </si>
  <si>
    <t>USER 73</t>
  </si>
  <si>
    <t>USER 74</t>
  </si>
  <si>
    <t>USER 75</t>
  </si>
  <si>
    <t>USER 76</t>
  </si>
  <si>
    <t>USER 77</t>
  </si>
  <si>
    <t>USER 78</t>
  </si>
  <si>
    <t>USER 79</t>
  </si>
  <si>
    <t>USER 80</t>
  </si>
  <si>
    <t>USER 81</t>
  </si>
  <si>
    <t>USER 82</t>
  </si>
  <si>
    <t>USER 83</t>
  </si>
  <si>
    <t>USER 84</t>
  </si>
  <si>
    <t>USER 85</t>
  </si>
  <si>
    <t>USER 86</t>
  </si>
  <si>
    <t>USER 87</t>
  </si>
  <si>
    <t>USER 88</t>
  </si>
  <si>
    <t>USER 89</t>
  </si>
  <si>
    <t>USER 90</t>
  </si>
  <si>
    <t>USER 91</t>
  </si>
  <si>
    <t>USER 92</t>
  </si>
  <si>
    <t>USER 93</t>
  </si>
  <si>
    <t>USER 94</t>
  </si>
  <si>
    <t>USER 95</t>
  </si>
  <si>
    <t>USER 96</t>
  </si>
  <si>
    <t>USER 97</t>
  </si>
  <si>
    <t>USER 98</t>
  </si>
  <si>
    <t>USER 99</t>
  </si>
  <si>
    <t>USER 100</t>
  </si>
  <si>
    <t>Let's consider the sales figures (in thousands of dollars) for a sample of 50 products in three regions:</t>
  </si>
  <si>
    <t>region 1</t>
  </si>
  <si>
    <t>region 2</t>
  </si>
  <si>
    <t>region 3</t>
  </si>
  <si>
    <t>S.D</t>
  </si>
  <si>
    <t>Questions on Percentile and Quartiles</t>
  </si>
  <si>
    <t>Let's consider the monthly salaries (in thousands of dollars) of a sample of 200 employees:</t>
  </si>
  <si>
    <t>Quartiles</t>
  </si>
  <si>
    <t>QUARTILE 1</t>
  </si>
  <si>
    <t>QUARTILE 2</t>
  </si>
  <si>
    <t>QUARTILE 3</t>
  </si>
  <si>
    <t>percentiles</t>
  </si>
  <si>
    <t>10th percentile</t>
  </si>
  <si>
    <t>25th percentile</t>
  </si>
  <si>
    <t>75th percentile</t>
  </si>
  <si>
    <t>intercept</t>
  </si>
  <si>
    <t>Let's consider the weights (in kilograms) of a sample of 100 individuals:</t>
  </si>
  <si>
    <t>indivisual sample</t>
  </si>
  <si>
    <t>weights in kg</t>
  </si>
  <si>
    <t>QURTILES</t>
  </si>
  <si>
    <t>Q2</t>
  </si>
  <si>
    <t>PERCENTILES</t>
  </si>
  <si>
    <t>15th</t>
  </si>
  <si>
    <t>50th</t>
  </si>
  <si>
    <t>85th</t>
  </si>
  <si>
    <t>INTERPRETATION</t>
  </si>
  <si>
    <t>Let's consider the purchase amounts (in dollars) of a sample of 150 customers:</t>
  </si>
  <si>
    <t>customers</t>
  </si>
  <si>
    <t>purchase amount</t>
  </si>
  <si>
    <t>QUARTILES</t>
  </si>
  <si>
    <t>20th</t>
  </si>
  <si>
    <t>40th</t>
  </si>
  <si>
    <t>80th</t>
  </si>
  <si>
    <t>interpretation</t>
  </si>
  <si>
    <t>cust 101</t>
  </si>
  <si>
    <t>cust 102</t>
  </si>
  <si>
    <t>cust 103</t>
  </si>
  <si>
    <t>cust 104</t>
  </si>
  <si>
    <t>cust 105</t>
  </si>
  <si>
    <t>cust 106</t>
  </si>
  <si>
    <t>cust 107</t>
  </si>
  <si>
    <t>cust 108</t>
  </si>
  <si>
    <t>cust 109</t>
  </si>
  <si>
    <t>cust 110</t>
  </si>
  <si>
    <t>Let's consider the commute times (in minutes) of a sample of 250 employees:</t>
  </si>
  <si>
    <t>emp</t>
  </si>
  <si>
    <t>time in minutes</t>
  </si>
  <si>
    <t>30th</t>
  </si>
  <si>
    <t>70th</t>
  </si>
  <si>
    <t>emp 101</t>
  </si>
  <si>
    <t>emp 102</t>
  </si>
  <si>
    <t>emp 103</t>
  </si>
  <si>
    <t>emp 104</t>
  </si>
  <si>
    <t>emp 105</t>
  </si>
  <si>
    <t>emp 106</t>
  </si>
  <si>
    <t>emp 107</t>
  </si>
  <si>
    <t>emp 108</t>
  </si>
  <si>
    <t>emp 109</t>
  </si>
  <si>
    <t>emp 110</t>
  </si>
  <si>
    <t>emp 111</t>
  </si>
  <si>
    <t>emp 112</t>
  </si>
  <si>
    <t>emp 113</t>
  </si>
  <si>
    <t>emp 114</t>
  </si>
  <si>
    <t>emp 115</t>
  </si>
  <si>
    <t>emp 116</t>
  </si>
  <si>
    <t>emp 117</t>
  </si>
  <si>
    <t>emp 118</t>
  </si>
  <si>
    <t>emp 119</t>
  </si>
  <si>
    <t>emp 120</t>
  </si>
  <si>
    <t>Let's consider the defect rates (in percentage) for a sample of 300 products:</t>
  </si>
  <si>
    <t>defect rates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</si>
  <si>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</si>
  <si>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</si>
  <si>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</si>
  <si>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</si>
  <si>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</si>
  <si>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</si>
  <si>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</si>
  <si>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</si>
  <si>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</si>
  <si>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</si>
  <si>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</si>
  <si>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</si>
  <si>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product13</t>
  </si>
  <si>
    <t>product14</t>
  </si>
  <si>
    <t>product15</t>
  </si>
  <si>
    <t>product16</t>
  </si>
  <si>
    <t>product17</t>
  </si>
  <si>
    <t>product18</t>
  </si>
  <si>
    <t>product19</t>
  </si>
  <si>
    <t>product20</t>
  </si>
  <si>
    <t>product21</t>
  </si>
  <si>
    <t>product22</t>
  </si>
  <si>
    <t>product23</t>
  </si>
  <si>
    <t>product24</t>
  </si>
  <si>
    <t>product25</t>
  </si>
  <si>
    <t>product26</t>
  </si>
  <si>
    <t>product27</t>
  </si>
  <si>
    <t>product28</t>
  </si>
  <si>
    <t>product29</t>
  </si>
  <si>
    <t>product30</t>
  </si>
  <si>
    <t>product31</t>
  </si>
  <si>
    <t>product32</t>
  </si>
  <si>
    <t>product33</t>
  </si>
  <si>
    <t>product34</t>
  </si>
  <si>
    <t>product35</t>
  </si>
  <si>
    <t>product36</t>
  </si>
  <si>
    <t>product37</t>
  </si>
  <si>
    <t>product38</t>
  </si>
  <si>
    <t>product39</t>
  </si>
  <si>
    <t>product40</t>
  </si>
  <si>
    <t>product41</t>
  </si>
  <si>
    <t>product42</t>
  </si>
  <si>
    <t>product43</t>
  </si>
  <si>
    <t>product44</t>
  </si>
  <si>
    <t>product45</t>
  </si>
  <si>
    <t>product46</t>
  </si>
  <si>
    <t>product47</t>
  </si>
  <si>
    <t>product48</t>
  </si>
  <si>
    <t>product49</t>
  </si>
  <si>
    <t>product50</t>
  </si>
  <si>
    <t>product51</t>
  </si>
  <si>
    <t>product52</t>
  </si>
  <si>
    <t>product53</t>
  </si>
  <si>
    <t>product54</t>
  </si>
  <si>
    <t>product55</t>
  </si>
  <si>
    <t>product56</t>
  </si>
  <si>
    <t>product57</t>
  </si>
  <si>
    <t>product58</t>
  </si>
  <si>
    <t>0,8</t>
  </si>
  <si>
    <t>product59</t>
  </si>
  <si>
    <t>product60</t>
  </si>
  <si>
    <t>product61</t>
  </si>
  <si>
    <t>product62</t>
  </si>
  <si>
    <t>product63</t>
  </si>
  <si>
    <t>product64</t>
  </si>
  <si>
    <t>product65</t>
  </si>
  <si>
    <t>product66</t>
  </si>
  <si>
    <t>product67</t>
  </si>
  <si>
    <t>product68</t>
  </si>
  <si>
    <t>product69</t>
  </si>
  <si>
    <t>product70</t>
  </si>
  <si>
    <t>product71</t>
  </si>
  <si>
    <t>product72</t>
  </si>
  <si>
    <t>product73</t>
  </si>
  <si>
    <t>product74</t>
  </si>
  <si>
    <t>product75</t>
  </si>
  <si>
    <t>product76</t>
  </si>
  <si>
    <t>product77</t>
  </si>
  <si>
    <t>product78</t>
  </si>
  <si>
    <t>product79</t>
  </si>
  <si>
    <t>product80</t>
  </si>
  <si>
    <t>product81</t>
  </si>
  <si>
    <t>product82</t>
  </si>
  <si>
    <t>product83</t>
  </si>
  <si>
    <t>product84</t>
  </si>
  <si>
    <t>product85</t>
  </si>
  <si>
    <t>product86</t>
  </si>
  <si>
    <t>product87</t>
  </si>
  <si>
    <t>product88</t>
  </si>
  <si>
    <t>product89</t>
  </si>
  <si>
    <t>product90</t>
  </si>
  <si>
    <t>product91</t>
  </si>
  <si>
    <t>product92</t>
  </si>
  <si>
    <t>product93</t>
  </si>
  <si>
    <t>product94</t>
  </si>
  <si>
    <t>product95</t>
  </si>
  <si>
    <t>product96</t>
  </si>
  <si>
    <t>product97</t>
  </si>
  <si>
    <t>product98</t>
  </si>
  <si>
    <t>product99</t>
  </si>
  <si>
    <t>product100</t>
  </si>
  <si>
    <t>product101</t>
  </si>
  <si>
    <t>product102</t>
  </si>
  <si>
    <t>product103</t>
  </si>
  <si>
    <t>product104</t>
  </si>
  <si>
    <t>product105</t>
  </si>
  <si>
    <t>product106</t>
  </si>
  <si>
    <t>product107</t>
  </si>
  <si>
    <t>product108</t>
  </si>
  <si>
    <t>product109</t>
  </si>
  <si>
    <t>product110</t>
  </si>
  <si>
    <t>product111</t>
  </si>
  <si>
    <t>product112</t>
  </si>
  <si>
    <t>product113</t>
  </si>
  <si>
    <t>product114</t>
  </si>
  <si>
    <t>product115</t>
  </si>
  <si>
    <t>product116</t>
  </si>
  <si>
    <t>product117</t>
  </si>
  <si>
    <t>product118</t>
  </si>
  <si>
    <t>product119</t>
  </si>
  <si>
    <t>product120</t>
  </si>
  <si>
    <t>product121</t>
  </si>
  <si>
    <t xml:space="preserve">Questions on Confidence Interval </t>
  </si>
  <si>
    <t>(x̄) sample mean</t>
  </si>
  <si>
    <t>sample st.d (s)</t>
  </si>
  <si>
    <t>Sample size (n)</t>
  </si>
  <si>
    <t>Confidence level</t>
  </si>
  <si>
    <t>z-value</t>
  </si>
  <si>
    <t>α</t>
  </si>
  <si>
    <t>margin of error</t>
  </si>
  <si>
    <t>lower value</t>
  </si>
  <si>
    <t>upper value</t>
  </si>
  <si>
    <t>alpha (α)</t>
  </si>
  <si>
    <t>CONFIDECE INTERVAL</t>
  </si>
  <si>
    <t>x</t>
  </si>
  <si>
    <t>p^</t>
  </si>
  <si>
    <t>q^</t>
  </si>
  <si>
    <t>z value</t>
  </si>
  <si>
    <t>n</t>
  </si>
  <si>
    <t>MARGIN OF ERROR</t>
  </si>
  <si>
    <t>lower boundry</t>
  </si>
  <si>
    <t>&lt;p&lt;</t>
  </si>
  <si>
    <t>upper boundry</t>
  </si>
  <si>
    <t>90% confident that the true population proportion falls within the calculated interval (0.605-0.675)</t>
  </si>
  <si>
    <t xml:space="preserve">Questions on Confidence hypothesis </t>
  </si>
  <si>
    <t>method 1</t>
  </si>
  <si>
    <t>method 2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</si>
  <si>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</si>
  <si>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</si>
  <si>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</si>
  <si>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</si>
  <si>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</si>
  <si>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</si>
  <si>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</si>
  <si>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</si>
  <si>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</si>
  <si>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</si>
  <si>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P(T&lt;=t) two-tail</t>
  </si>
  <si>
    <t>in this case  p two- tail = 0.296</t>
  </si>
  <si>
    <t>This is much larger than alpha = 0.05, so we fail to reject the null hypothesis</t>
  </si>
  <si>
    <t>t Critical one-tail</t>
  </si>
  <si>
    <t>t Critical two-tail</t>
  </si>
  <si>
    <t>t Critical two-tail:</t>
  </si>
  <si>
    <t>in this case t critical two-tail =2.010 and this is larger than t stat value , so we fail to reject thenull hypothesis</t>
  </si>
  <si>
    <t xml:space="preserve">var </t>
  </si>
  <si>
    <t>x bar</t>
  </si>
  <si>
    <t>s</t>
  </si>
  <si>
    <t>μ</t>
  </si>
  <si>
    <t>t value</t>
  </si>
  <si>
    <t>degree of freedom</t>
  </si>
  <si>
    <t>(n-1=25-1)=24</t>
  </si>
  <si>
    <t>S.L</t>
  </si>
  <si>
    <t>CRTICALS VALUES</t>
  </si>
  <si>
    <t>(-2.064 , 2.064)</t>
  </si>
  <si>
    <t>Since our calculated t-value of 2.5 is greater than 2.064, we can reject the null hypothesis at a significance level of 0.05.</t>
  </si>
  <si>
    <t>90th percentile</t>
  </si>
  <si>
    <t>Employes</t>
  </si>
  <si>
    <t>salary $</t>
  </si>
  <si>
    <r>
      <t>95% confident that
the true population mean height falls within the calculated interval(</t>
    </r>
    <r>
      <rPr>
        <b/>
        <sz val="18"/>
        <color rgb="FFC00000"/>
        <rFont val="Calibri"/>
        <family val="2"/>
        <scheme val="minor"/>
      </rPr>
      <t>168.432 -- 171.5667</t>
    </r>
    <r>
      <rPr>
        <b/>
        <sz val="18"/>
        <color theme="1"/>
        <rFont val="Calibri"/>
        <family val="2"/>
        <scheme val="minor"/>
      </rPr>
      <t>)</t>
    </r>
  </si>
  <si>
    <t>Q-1</t>
  </si>
  <si>
    <t>Q-2</t>
  </si>
  <si>
    <t>Q-3</t>
  </si>
  <si>
    <t>Q- 4</t>
  </si>
  <si>
    <t>Q - 5</t>
  </si>
  <si>
    <t>Q-6</t>
  </si>
  <si>
    <t>Q-7</t>
  </si>
  <si>
    <t>Q -8</t>
  </si>
  <si>
    <t>Q- 9</t>
  </si>
  <si>
    <t>Q-10</t>
  </si>
  <si>
    <t>Q-11</t>
  </si>
  <si>
    <t>Q-13</t>
  </si>
  <si>
    <t>Q-14</t>
  </si>
  <si>
    <t xml:space="preserve">Q-2 </t>
  </si>
  <si>
    <t>Q-4</t>
  </si>
  <si>
    <r>
      <rPr>
        <b/>
        <sz val="22"/>
        <color theme="1"/>
        <rFont val="Calibri"/>
        <family val="2"/>
        <scheme val="minor"/>
      </rPr>
      <t>Q</t>
    </r>
    <r>
      <rPr>
        <sz val="22"/>
        <color theme="1"/>
        <rFont val="Calibri"/>
        <family val="2"/>
        <scheme val="minor"/>
      </rPr>
      <t>-5</t>
    </r>
  </si>
  <si>
    <t>Lower value</t>
  </si>
  <si>
    <t>Upper value</t>
  </si>
  <si>
    <t>x̄+-z*(s/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</si>
</sst>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0.000"/>
  </numFmts>
  <fonts count="5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9"/>
      <color rgb="FF00B0F0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theme="1" tint="4.9989318521683403E-2"/>
      <name val="Calibri"/>
      <family val="2"/>
      <scheme val="minor"/>
    </font>
    <font>
      <b/>
      <sz val="16"/>
      <color theme="1" tint="4.9989318521683403E-2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6"/>
      <color theme="1"/>
      <name val="Bahnschrift"/>
      <family val="2"/>
    </font>
    <font>
      <b/>
      <sz val="9"/>
      <color theme="1"/>
      <name val="Arial"/>
      <family val="2"/>
    </font>
    <font>
      <b/>
      <sz val="20"/>
      <color theme="1" tint="4.9989318521683403E-2"/>
      <name val="Calibri"/>
      <family val="2"/>
      <scheme val="minor"/>
    </font>
    <font>
      <sz val="22"/>
      <color theme="1"/>
      <name val="Algerian"/>
      <family val="5"/>
    </font>
    <font>
      <b/>
      <sz val="16"/>
      <color theme="1"/>
      <name val="Calibri"/>
      <family val="2"/>
    </font>
    <font>
      <b/>
      <sz val="9"/>
      <color theme="1"/>
      <name val="Cascadia Code"/>
      <family val="3"/>
    </font>
    <font>
      <sz val="10"/>
      <color theme="1"/>
      <name val="Arial Black"/>
      <family val="2"/>
    </font>
    <font>
      <b/>
      <sz val="10"/>
      <color theme="1"/>
      <name val="Arial Rounded MT Bold"/>
      <family val="2"/>
    </font>
    <font>
      <i/>
      <sz val="11"/>
      <color theme="1"/>
      <name val="Calibri"/>
      <family val="2"/>
      <scheme val="minor"/>
    </font>
    <font>
      <b/>
      <sz val="14"/>
      <color rgb="FF000000"/>
      <name val="Helvetica"/>
    </font>
    <font>
      <b/>
      <sz val="12"/>
      <color rgb="FFFF0000"/>
      <name val="Helvetica"/>
    </font>
    <font>
      <b/>
      <sz val="18"/>
      <color rgb="FF111111"/>
      <name val="Calibri"/>
      <family val="2"/>
      <scheme val="minor"/>
    </font>
    <font>
      <sz val="7"/>
      <color rgb="FF111111"/>
      <name val="Segoe UI"/>
      <family val="2"/>
    </font>
    <font>
      <b/>
      <sz val="9"/>
      <color theme="1" tint="4.9989318521683403E-2"/>
      <name val="Calibri"/>
      <family val="2"/>
      <scheme val="minor"/>
    </font>
    <font>
      <b/>
      <sz val="20"/>
      <color theme="1" tint="4.9989318521683403E-2"/>
      <name val="Aptos Display"/>
      <family val="2"/>
    </font>
    <font>
      <sz val="14"/>
      <color theme="1" tint="4.9989318521683403E-2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8"/>
      <color theme="1" tint="4.9989318521683403E-2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12"/>
      <color theme="1"/>
      <name val="Aptos Display"/>
      <family val="2"/>
    </font>
    <font>
      <b/>
      <i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36"/>
      <color theme="1"/>
      <name val="Amasis MT Pro Black"/>
      <family val="1"/>
    </font>
    <font>
      <b/>
      <sz val="11"/>
      <color theme="1"/>
      <name val="Amasis MT Pro Black"/>
      <family val="1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 style="medium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75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  <xf numFmtId="0" fontId="6" fillId="0" borderId="0" xfId="0" applyFont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0" fillId="0" borderId="21" xfId="0" applyBorder="1"/>
    <xf numFmtId="0" fontId="0" fillId="0" borderId="17" xfId="0" applyBorder="1"/>
    <xf numFmtId="0" fontId="0" fillId="0" borderId="2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21" xfId="1" applyNumberFormat="1" applyFont="1" applyBorder="1"/>
    <xf numFmtId="164" fontId="0" fillId="0" borderId="0" xfId="1" applyNumberFormat="1" applyFont="1" applyBorder="1"/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25" xfId="0" applyBorder="1"/>
    <xf numFmtId="0" fontId="0" fillId="0" borderId="26" xfId="0" applyBorder="1"/>
    <xf numFmtId="0" fontId="0" fillId="0" borderId="6" xfId="0" applyBorder="1"/>
    <xf numFmtId="0" fontId="0" fillId="0" borderId="8" xfId="0" applyBorder="1"/>
    <xf numFmtId="6" fontId="0" fillId="0" borderId="4" xfId="0" applyNumberFormat="1" applyBorder="1"/>
    <xf numFmtId="6" fontId="0" fillId="0" borderId="0" xfId="0" applyNumberFormat="1"/>
    <xf numFmtId="0" fontId="11" fillId="0" borderId="0" xfId="0" applyFont="1"/>
    <xf numFmtId="0" fontId="12" fillId="0" borderId="0" xfId="0" applyFont="1"/>
    <xf numFmtId="0" fontId="1" fillId="0" borderId="1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0" fillId="0" borderId="0" xfId="0" applyAlignment="1">
      <alignment wrapText="1"/>
    </xf>
    <xf numFmtId="0" fontId="4" fillId="0" borderId="0" xfId="0" applyFont="1"/>
    <xf numFmtId="0" fontId="15" fillId="0" borderId="2" xfId="0" applyFont="1" applyBorder="1"/>
    <xf numFmtId="0" fontId="4" fillId="0" borderId="2" xfId="0" applyFont="1" applyBorder="1"/>
    <xf numFmtId="0" fontId="17" fillId="0" borderId="0" xfId="0" applyFont="1"/>
    <xf numFmtId="0" fontId="0" fillId="0" borderId="0" xfId="0" applyAlignment="1">
      <alignment vertical="center"/>
    </xf>
    <xf numFmtId="0" fontId="4" fillId="2" borderId="12" xfId="0" applyFont="1" applyFill="1" applyBorder="1"/>
    <xf numFmtId="0" fontId="4" fillId="2" borderId="34" xfId="0" applyFont="1" applyFill="1" applyBorder="1"/>
    <xf numFmtId="0" fontId="1" fillId="0" borderId="1" xfId="0" applyFont="1" applyBorder="1"/>
    <xf numFmtId="0" fontId="4" fillId="0" borderId="0" xfId="0" applyFont="1" applyAlignment="1">
      <alignment horizontal="center" vertical="center"/>
    </xf>
    <xf numFmtId="0" fontId="15" fillId="0" borderId="22" xfId="0" applyFont="1" applyBorder="1"/>
    <xf numFmtId="0" fontId="15" fillId="0" borderId="24" xfId="0" applyFont="1" applyBorder="1"/>
    <xf numFmtId="0" fontId="13" fillId="0" borderId="0" xfId="0" applyFont="1"/>
    <xf numFmtId="0" fontId="14" fillId="0" borderId="3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4" fillId="0" borderId="26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21" fillId="0" borderId="0" xfId="0" applyFont="1"/>
    <xf numFmtId="0" fontId="22" fillId="0" borderId="0" xfId="0" applyFont="1"/>
    <xf numFmtId="0" fontId="23" fillId="0" borderId="9" xfId="0" applyFont="1" applyBorder="1"/>
    <xf numFmtId="0" fontId="23" fillId="0" borderId="11" xfId="0" applyFont="1" applyBorder="1"/>
    <xf numFmtId="0" fontId="23" fillId="0" borderId="27" xfId="0" applyFont="1" applyBorder="1"/>
    <xf numFmtId="0" fontId="23" fillId="0" borderId="28" xfId="0" applyFont="1" applyBorder="1"/>
    <xf numFmtId="0" fontId="23" fillId="0" borderId="12" xfId="0" applyFont="1" applyBorder="1"/>
    <xf numFmtId="0" fontId="23" fillId="0" borderId="14" xfId="0" applyFont="1" applyBorder="1"/>
    <xf numFmtId="0" fontId="24" fillId="0" borderId="3" xfId="0" applyFont="1" applyBorder="1"/>
    <xf numFmtId="0" fontId="24" fillId="0" borderId="5" xfId="0" applyFont="1" applyBorder="1"/>
    <xf numFmtId="0" fontId="24" fillId="0" borderId="6" xfId="0" applyFont="1" applyBorder="1"/>
    <xf numFmtId="0" fontId="24" fillId="0" borderId="8" xfId="0" applyFont="1" applyBorder="1"/>
    <xf numFmtId="0" fontId="1" fillId="0" borderId="38" xfId="0" applyFont="1" applyBorder="1" applyAlignment="1">
      <alignment horizontal="left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1" fillId="0" borderId="0" xfId="0" applyFont="1" applyAlignment="1">
      <alignment horizontal="left"/>
    </xf>
    <xf numFmtId="0" fontId="1" fillId="0" borderId="46" xfId="0" applyFont="1" applyBorder="1"/>
    <xf numFmtId="0" fontId="1" fillId="0" borderId="38" xfId="0" applyFont="1" applyBorder="1"/>
    <xf numFmtId="0" fontId="1" fillId="0" borderId="47" xfId="0" applyFont="1" applyBorder="1"/>
    <xf numFmtId="0" fontId="1" fillId="0" borderId="42" xfId="0" applyFont="1" applyBorder="1"/>
    <xf numFmtId="0" fontId="1" fillId="0" borderId="43" xfId="0" applyFont="1" applyBorder="1"/>
    <xf numFmtId="0" fontId="1" fillId="0" borderId="48" xfId="0" applyFont="1" applyBorder="1"/>
    <xf numFmtId="0" fontId="1" fillId="0" borderId="7" xfId="0" applyFont="1" applyBorder="1"/>
    <xf numFmtId="0" fontId="0" fillId="0" borderId="39" xfId="0" applyBorder="1" applyAlignment="1">
      <alignment horizontal="left"/>
    </xf>
    <xf numFmtId="0" fontId="0" fillId="0" borderId="40" xfId="0" applyBorder="1" applyAlignment="1">
      <alignment horizontal="left"/>
    </xf>
    <xf numFmtId="0" fontId="1" fillId="6" borderId="35" xfId="0" applyFont="1" applyFill="1" applyBorder="1"/>
    <xf numFmtId="0" fontId="1" fillId="6" borderId="36" xfId="0" applyFont="1" applyFill="1" applyBorder="1"/>
    <xf numFmtId="0" fontId="18" fillId="0" borderId="15" xfId="0" applyFont="1" applyBorder="1"/>
    <xf numFmtId="0" fontId="18" fillId="0" borderId="17" xfId="0" applyFont="1" applyBorder="1"/>
    <xf numFmtId="0" fontId="18" fillId="0" borderId="18" xfId="0" applyFont="1" applyBorder="1"/>
    <xf numFmtId="0" fontId="26" fillId="0" borderId="19" xfId="0" applyFont="1" applyBorder="1"/>
    <xf numFmtId="0" fontId="18" fillId="0" borderId="20" xfId="0" applyFont="1" applyBorder="1"/>
    <xf numFmtId="0" fontId="26" fillId="0" borderId="16" xfId="0" applyFont="1" applyBorder="1" applyAlignment="1">
      <alignment horizontal="right"/>
    </xf>
    <xf numFmtId="0" fontId="18" fillId="0" borderId="1" xfId="0" applyFont="1" applyBorder="1"/>
    <xf numFmtId="164" fontId="18" fillId="0" borderId="1" xfId="0" applyNumberFormat="1" applyFont="1" applyBorder="1"/>
    <xf numFmtId="0" fontId="24" fillId="0" borderId="1" xfId="0" applyFont="1" applyBorder="1"/>
    <xf numFmtId="0" fontId="1" fillId="0" borderId="40" xfId="0" applyFont="1" applyBorder="1" applyAlignment="1">
      <alignment horizontal="left"/>
    </xf>
    <xf numFmtId="0" fontId="1" fillId="0" borderId="39" xfId="0" applyFont="1" applyBorder="1" applyAlignment="1">
      <alignment horizontal="left"/>
    </xf>
    <xf numFmtId="0" fontId="1" fillId="6" borderId="37" xfId="0" applyFont="1" applyFill="1" applyBorder="1"/>
    <xf numFmtId="0" fontId="1" fillId="6" borderId="41" xfId="0" applyFont="1" applyFill="1" applyBorder="1"/>
    <xf numFmtId="0" fontId="22" fillId="0" borderId="3" xfId="0" applyFont="1" applyBorder="1"/>
    <xf numFmtId="6" fontId="22" fillId="0" borderId="5" xfId="0" applyNumberFormat="1" applyFont="1" applyBorder="1"/>
    <xf numFmtId="0" fontId="22" fillId="0" borderId="25" xfId="0" applyFont="1" applyBorder="1"/>
    <xf numFmtId="0" fontId="22" fillId="0" borderId="26" xfId="0" applyFont="1" applyBorder="1"/>
    <xf numFmtId="0" fontId="27" fillId="0" borderId="1" xfId="0" applyFont="1" applyBorder="1"/>
    <xf numFmtId="0" fontId="22" fillId="0" borderId="5" xfId="0" applyFont="1" applyBorder="1"/>
    <xf numFmtId="0" fontId="1" fillId="6" borderId="44" xfId="0" applyFont="1" applyFill="1" applyBorder="1"/>
    <xf numFmtId="0" fontId="10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5" fillId="0" borderId="8" xfId="0" applyFont="1" applyBorder="1"/>
    <xf numFmtId="0" fontId="24" fillId="0" borderId="25" xfId="0" applyFont="1" applyBorder="1"/>
    <xf numFmtId="0" fontId="21" fillId="0" borderId="26" xfId="0" applyFont="1" applyBorder="1"/>
    <xf numFmtId="0" fontId="21" fillId="0" borderId="5" xfId="0" applyFont="1" applyBorder="1"/>
    <xf numFmtId="0" fontId="27" fillId="0" borderId="31" xfId="0" applyFont="1" applyBorder="1"/>
    <xf numFmtId="0" fontId="21" fillId="0" borderId="6" xfId="0" applyFont="1" applyBorder="1"/>
    <xf numFmtId="0" fontId="1" fillId="6" borderId="45" xfId="0" applyFont="1" applyFill="1" applyBorder="1"/>
    <xf numFmtId="0" fontId="18" fillId="0" borderId="0" xfId="0" applyFont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16" xfId="0" applyFont="1" applyBorder="1"/>
    <xf numFmtId="0" fontId="1" fillId="0" borderId="31" xfId="0" applyFont="1" applyBorder="1"/>
    <xf numFmtId="0" fontId="1" fillId="0" borderId="49" xfId="0" applyFont="1" applyBorder="1"/>
    <xf numFmtId="0" fontId="28" fillId="0" borderId="20" xfId="0" applyFont="1" applyBorder="1" applyAlignment="1">
      <alignment horizontal="center"/>
    </xf>
    <xf numFmtId="0" fontId="28" fillId="0" borderId="32" xfId="0" applyFont="1" applyBorder="1" applyAlignment="1">
      <alignment horizontal="center"/>
    </xf>
    <xf numFmtId="0" fontId="28" fillId="0" borderId="29" xfId="0" applyFont="1" applyBorder="1" applyAlignment="1">
      <alignment horizontal="center"/>
    </xf>
    <xf numFmtId="0" fontId="28" fillId="0" borderId="27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1" fillId="3" borderId="20" xfId="0" applyFont="1" applyFill="1" applyBorder="1"/>
    <xf numFmtId="0" fontId="24" fillId="3" borderId="19" xfId="0" applyFont="1" applyFill="1" applyBorder="1"/>
    <xf numFmtId="0" fontId="21" fillId="0" borderId="29" xfId="0" applyFont="1" applyBorder="1"/>
    <xf numFmtId="0" fontId="21" fillId="0" borderId="30" xfId="0" applyFont="1" applyBorder="1"/>
    <xf numFmtId="0" fontId="21" fillId="0" borderId="16" xfId="0" applyFont="1" applyBorder="1"/>
    <xf numFmtId="0" fontId="21" fillId="0" borderId="15" xfId="0" applyFont="1" applyBorder="1"/>
    <xf numFmtId="0" fontId="1" fillId="0" borderId="0" xfId="0" applyFont="1" applyAlignment="1">
      <alignment wrapText="1"/>
    </xf>
    <xf numFmtId="0" fontId="18" fillId="0" borderId="33" xfId="0" applyFont="1" applyBorder="1"/>
    <xf numFmtId="0" fontId="18" fillId="0" borderId="32" xfId="0" applyFont="1" applyBorder="1"/>
    <xf numFmtId="0" fontId="18" fillId="0" borderId="11" xfId="0" applyFont="1" applyBorder="1"/>
    <xf numFmtId="0" fontId="18" fillId="0" borderId="3" xfId="0" applyFont="1" applyBorder="1"/>
    <xf numFmtId="0" fontId="18" fillId="2" borderId="22" xfId="0" applyFont="1" applyFill="1" applyBorder="1" applyAlignment="1">
      <alignment horizontal="center" vertical="center"/>
    </xf>
    <xf numFmtId="0" fontId="18" fillId="2" borderId="24" xfId="0" applyFont="1" applyFill="1" applyBorder="1" applyAlignment="1">
      <alignment horizontal="center" vertical="center"/>
    </xf>
    <xf numFmtId="0" fontId="24" fillId="0" borderId="22" xfId="0" applyFont="1" applyBorder="1" applyAlignment="1">
      <alignment horizontal="center"/>
    </xf>
    <xf numFmtId="0" fontId="0" fillId="0" borderId="7" xfId="0" applyBorder="1"/>
    <xf numFmtId="0" fontId="4" fillId="0" borderId="0" xfId="0" applyFont="1" applyAlignment="1">
      <alignment horizontal="center"/>
    </xf>
    <xf numFmtId="0" fontId="24" fillId="5" borderId="0" xfId="0" applyFont="1" applyFill="1" applyAlignment="1">
      <alignment horizontal="center"/>
    </xf>
    <xf numFmtId="0" fontId="24" fillId="5" borderId="0" xfId="0" applyFont="1" applyFill="1"/>
    <xf numFmtId="0" fontId="30" fillId="0" borderId="0" xfId="0" applyFont="1"/>
    <xf numFmtId="0" fontId="24" fillId="0" borderId="24" xfId="0" applyFont="1" applyBorder="1"/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4" fillId="5" borderId="1" xfId="0" applyFont="1" applyFill="1" applyBorder="1"/>
    <xf numFmtId="0" fontId="4" fillId="5" borderId="29" xfId="0" applyFont="1" applyFill="1" applyBorder="1"/>
    <xf numFmtId="0" fontId="4" fillId="5" borderId="54" xfId="0" applyFont="1" applyFill="1" applyBorder="1"/>
    <xf numFmtId="0" fontId="4" fillId="5" borderId="20" xfId="0" applyFont="1" applyFill="1" applyBorder="1"/>
    <xf numFmtId="0" fontId="4" fillId="5" borderId="55" xfId="0" applyFont="1" applyFill="1" applyBorder="1"/>
    <xf numFmtId="0" fontId="4" fillId="5" borderId="8" xfId="0" applyFont="1" applyFill="1" applyBorder="1"/>
    <xf numFmtId="0" fontId="10" fillId="0" borderId="0" xfId="0" applyFont="1" applyAlignment="1">
      <alignment vertical="top"/>
    </xf>
    <xf numFmtId="0" fontId="15" fillId="0" borderId="3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34" fillId="0" borderId="25" xfId="0" applyFont="1" applyBorder="1" applyAlignment="1">
      <alignment horizontal="center"/>
    </xf>
    <xf numFmtId="0" fontId="15" fillId="0" borderId="26" xfId="0" applyFont="1" applyBorder="1" applyAlignment="1">
      <alignment horizontal="center"/>
    </xf>
    <xf numFmtId="0" fontId="15" fillId="0" borderId="25" xfId="0" applyFont="1" applyBorder="1" applyAlignment="1">
      <alignment horizontal="center"/>
    </xf>
    <xf numFmtId="165" fontId="15" fillId="0" borderId="26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35" fillId="0" borderId="3" xfId="0" applyFont="1" applyBorder="1" applyAlignment="1">
      <alignment horizontal="center"/>
    </xf>
    <xf numFmtId="0" fontId="36" fillId="0" borderId="5" xfId="0" applyFont="1" applyBorder="1" applyAlignment="1">
      <alignment horizontal="center"/>
    </xf>
    <xf numFmtId="165" fontId="35" fillId="0" borderId="6" xfId="0" applyNumberFormat="1" applyFont="1" applyBorder="1" applyAlignment="1">
      <alignment horizontal="center"/>
    </xf>
    <xf numFmtId="0" fontId="15" fillId="0" borderId="0" xfId="0" applyFont="1"/>
    <xf numFmtId="0" fontId="38" fillId="0" borderId="0" xfId="0" applyFont="1"/>
    <xf numFmtId="0" fontId="19" fillId="0" borderId="0" xfId="0" applyFont="1"/>
    <xf numFmtId="0" fontId="14" fillId="2" borderId="1" xfId="0" applyFont="1" applyFill="1" applyBorder="1" applyAlignment="1">
      <alignment horizontal="center"/>
    </xf>
    <xf numFmtId="0" fontId="41" fillId="0" borderId="0" xfId="0" applyFont="1" applyAlignment="1">
      <alignment horizontal="left" vertical="center" wrapText="1"/>
    </xf>
    <xf numFmtId="0" fontId="21" fillId="0" borderId="2" xfId="0" applyFont="1" applyBorder="1"/>
    <xf numFmtId="0" fontId="1" fillId="4" borderId="0" xfId="0" applyFont="1" applyFill="1"/>
    <xf numFmtId="0" fontId="1" fillId="5" borderId="27" xfId="0" applyFont="1" applyFill="1" applyBorder="1"/>
    <xf numFmtId="0" fontId="1" fillId="5" borderId="28" xfId="0" applyFont="1" applyFill="1" applyBorder="1"/>
    <xf numFmtId="0" fontId="21" fillId="5" borderId="9" xfId="0" applyFont="1" applyFill="1" applyBorder="1" applyAlignment="1">
      <alignment horizontal="center"/>
    </xf>
    <xf numFmtId="0" fontId="21" fillId="5" borderId="10" xfId="0" applyFont="1" applyFill="1" applyBorder="1" applyAlignment="1">
      <alignment horizontal="center"/>
    </xf>
    <xf numFmtId="0" fontId="21" fillId="5" borderId="11" xfId="0" applyFont="1" applyFill="1" applyBorder="1" applyAlignment="1">
      <alignment horizontal="center"/>
    </xf>
    <xf numFmtId="0" fontId="21" fillId="5" borderId="27" xfId="0" applyFont="1" applyFill="1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21" fillId="5" borderId="28" xfId="0" applyFont="1" applyFill="1" applyBorder="1" applyAlignment="1">
      <alignment horizontal="center"/>
    </xf>
    <xf numFmtId="0" fontId="22" fillId="5" borderId="25" xfId="0" applyFont="1" applyFill="1" applyBorder="1"/>
    <xf numFmtId="0" fontId="22" fillId="5" borderId="0" xfId="0" applyFont="1" applyFill="1"/>
    <xf numFmtId="0" fontId="22" fillId="5" borderId="26" xfId="0" applyFont="1" applyFill="1" applyBorder="1"/>
    <xf numFmtId="0" fontId="21" fillId="5" borderId="27" xfId="0" applyFont="1" applyFill="1" applyBorder="1"/>
    <xf numFmtId="0" fontId="21" fillId="5" borderId="1" xfId="0" applyFont="1" applyFill="1" applyBorder="1"/>
    <xf numFmtId="0" fontId="21" fillId="5" borderId="28" xfId="0" applyFont="1" applyFill="1" applyBorder="1"/>
    <xf numFmtId="0" fontId="21" fillId="5" borderId="12" xfId="0" applyFont="1" applyFill="1" applyBorder="1"/>
    <xf numFmtId="0" fontId="21" fillId="5" borderId="13" xfId="0" applyFont="1" applyFill="1" applyBorder="1"/>
    <xf numFmtId="0" fontId="21" fillId="5" borderId="14" xfId="0" applyFont="1" applyFill="1" applyBorder="1"/>
    <xf numFmtId="0" fontId="2" fillId="0" borderId="0" xfId="0" applyFont="1" applyAlignment="1">
      <alignment horizontal="center"/>
    </xf>
    <xf numFmtId="0" fontId="1" fillId="5" borderId="9" xfId="0" applyFont="1" applyFill="1" applyBorder="1"/>
    <xf numFmtId="0" fontId="1" fillId="5" borderId="11" xfId="0" applyFont="1" applyFill="1" applyBorder="1"/>
    <xf numFmtId="0" fontId="1" fillId="0" borderId="54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4" fillId="0" borderId="20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2" fillId="0" borderId="30" xfId="0" applyFont="1" applyBorder="1" applyAlignment="1">
      <alignment horizontal="center"/>
    </xf>
    <xf numFmtId="0" fontId="24" fillId="0" borderId="18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22" fillId="0" borderId="31" xfId="0" applyFont="1" applyBorder="1" applyAlignment="1">
      <alignment horizontal="center"/>
    </xf>
    <xf numFmtId="0" fontId="22" fillId="0" borderId="15" xfId="0" applyFont="1" applyBorder="1" applyAlignment="1">
      <alignment horizontal="center"/>
    </xf>
    <xf numFmtId="0" fontId="22" fillId="0" borderId="62" xfId="0" applyFont="1" applyBorder="1" applyAlignment="1">
      <alignment horizontal="left"/>
    </xf>
    <xf numFmtId="0" fontId="22" fillId="0" borderId="0" xfId="0" applyFont="1" applyAlignment="1">
      <alignment horizontal="center"/>
    </xf>
    <xf numFmtId="0" fontId="21" fillId="0" borderId="8" xfId="0" applyFont="1" applyBorder="1" applyAlignment="1">
      <alignment vertical="center"/>
    </xf>
    <xf numFmtId="0" fontId="21" fillId="0" borderId="7" xfId="0" applyFont="1" applyBorder="1"/>
    <xf numFmtId="0" fontId="22" fillId="0" borderId="1" xfId="0" applyFont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1" fillId="3" borderId="1" xfId="0" applyFont="1" applyFill="1" applyBorder="1" applyAlignment="1">
      <alignment horizontal="center"/>
    </xf>
    <xf numFmtId="0" fontId="22" fillId="3" borderId="0" xfId="0" applyFont="1" applyFill="1"/>
    <xf numFmtId="0" fontId="4" fillId="3" borderId="5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1" fillId="3" borderId="7" xfId="0" applyFont="1" applyFill="1" applyBorder="1" applyAlignment="1">
      <alignment horizontal="center"/>
    </xf>
    <xf numFmtId="0" fontId="19" fillId="0" borderId="1" xfId="0" applyFont="1" applyBorder="1"/>
    <xf numFmtId="0" fontId="33" fillId="0" borderId="1" xfId="0" applyFont="1" applyBorder="1" applyAlignment="1">
      <alignment horizontal="center"/>
    </xf>
    <xf numFmtId="0" fontId="37" fillId="3" borderId="1" xfId="0" applyFont="1" applyFill="1" applyBorder="1" applyAlignment="1">
      <alignment horizontal="center"/>
    </xf>
    <xf numFmtId="0" fontId="4" fillId="3" borderId="1" xfId="0" applyFont="1" applyFill="1" applyBorder="1"/>
    <xf numFmtId="0" fontId="0" fillId="3" borderId="1" xfId="0" applyFill="1" applyBorder="1"/>
    <xf numFmtId="0" fontId="1" fillId="3" borderId="1" xfId="0" applyFont="1" applyFill="1" applyBorder="1"/>
    <xf numFmtId="0" fontId="50" fillId="3" borderId="1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6" borderId="0" xfId="0" applyFill="1"/>
    <xf numFmtId="0" fontId="1" fillId="0" borderId="38" xfId="0" applyFont="1" applyBorder="1" applyAlignment="1">
      <alignment horizontal="left"/>
    </xf>
    <xf numFmtId="0" fontId="1" fillId="0" borderId="36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42" xfId="0" applyFont="1" applyBorder="1" applyAlignment="1">
      <alignment horizontal="left"/>
    </xf>
    <xf numFmtId="0" fontId="1" fillId="0" borderId="43" xfId="0" applyFont="1" applyBorder="1" applyAlignment="1">
      <alignment horizontal="left"/>
    </xf>
    <xf numFmtId="0" fontId="16" fillId="6" borderId="9" xfId="0" applyFont="1" applyFill="1" applyBorder="1" applyAlignment="1">
      <alignment horizontal="center"/>
    </xf>
    <xf numFmtId="0" fontId="16" fillId="6" borderId="10" xfId="0" applyFont="1" applyFill="1" applyBorder="1" applyAlignment="1">
      <alignment horizontal="center"/>
    </xf>
    <xf numFmtId="0" fontId="16" fillId="6" borderId="11" xfId="0" applyFont="1" applyFill="1" applyBorder="1" applyAlignment="1">
      <alignment horizontal="center"/>
    </xf>
    <xf numFmtId="0" fontId="16" fillId="6" borderId="12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6" fillId="6" borderId="14" xfId="0" applyFont="1" applyFill="1" applyBorder="1" applyAlignment="1">
      <alignment horizontal="center"/>
    </xf>
    <xf numFmtId="0" fontId="20" fillId="0" borderId="22" xfId="0" applyFont="1" applyBorder="1" applyAlignment="1">
      <alignment horizontal="center"/>
    </xf>
    <xf numFmtId="0" fontId="20" fillId="0" borderId="23" xfId="0" applyFont="1" applyBorder="1" applyAlignment="1">
      <alignment horizontal="center"/>
    </xf>
    <xf numFmtId="0" fontId="20" fillId="0" borderId="24" xfId="0" applyFont="1" applyBorder="1" applyAlignment="1">
      <alignment horizontal="center"/>
    </xf>
    <xf numFmtId="0" fontId="7" fillId="6" borderId="9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7" fillId="6" borderId="13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left"/>
    </xf>
    <xf numFmtId="0" fontId="39" fillId="0" borderId="25" xfId="0" applyFont="1" applyBorder="1" applyAlignment="1">
      <alignment horizontal="center"/>
    </xf>
    <xf numFmtId="0" fontId="39" fillId="0" borderId="0" xfId="0" applyFont="1" applyAlignment="1">
      <alignment horizontal="center"/>
    </xf>
    <xf numFmtId="0" fontId="51" fillId="6" borderId="3" xfId="0" applyFont="1" applyFill="1" applyBorder="1" applyAlignment="1">
      <alignment horizontal="center" vertical="center"/>
    </xf>
    <xf numFmtId="0" fontId="51" fillId="6" borderId="4" xfId="0" applyFont="1" applyFill="1" applyBorder="1" applyAlignment="1">
      <alignment horizontal="center" vertical="center"/>
    </xf>
    <xf numFmtId="0" fontId="51" fillId="6" borderId="5" xfId="0" applyFont="1" applyFill="1" applyBorder="1" applyAlignment="1">
      <alignment horizontal="center" vertical="center"/>
    </xf>
    <xf numFmtId="0" fontId="51" fillId="6" borderId="25" xfId="0" applyFont="1" applyFill="1" applyBorder="1" applyAlignment="1">
      <alignment horizontal="center" vertical="center"/>
    </xf>
    <xf numFmtId="0" fontId="51" fillId="6" borderId="0" xfId="0" applyFont="1" applyFill="1" applyAlignment="1">
      <alignment horizontal="center" vertical="center"/>
    </xf>
    <xf numFmtId="0" fontId="51" fillId="6" borderId="26" xfId="0" applyFont="1" applyFill="1" applyBorder="1" applyAlignment="1">
      <alignment horizontal="center" vertical="center"/>
    </xf>
    <xf numFmtId="0" fontId="51" fillId="6" borderId="6" xfId="0" applyFont="1" applyFill="1" applyBorder="1" applyAlignment="1">
      <alignment horizontal="center" vertical="center"/>
    </xf>
    <xf numFmtId="0" fontId="51" fillId="6" borderId="7" xfId="0" applyFont="1" applyFill="1" applyBorder="1" applyAlignment="1">
      <alignment horizontal="center" vertical="center"/>
    </xf>
    <xf numFmtId="0" fontId="51" fillId="6" borderId="8" xfId="0" applyFont="1" applyFill="1" applyBorder="1" applyAlignment="1">
      <alignment horizontal="center" vertical="center"/>
    </xf>
    <xf numFmtId="0" fontId="40" fillId="6" borderId="22" xfId="0" applyFont="1" applyFill="1" applyBorder="1" applyAlignment="1">
      <alignment horizontal="center" vertical="center" wrapText="1"/>
    </xf>
    <xf numFmtId="0" fontId="40" fillId="6" borderId="23" xfId="0" applyFont="1" applyFill="1" applyBorder="1" applyAlignment="1">
      <alignment horizontal="center" vertical="center" wrapText="1"/>
    </xf>
    <xf numFmtId="0" fontId="40" fillId="6" borderId="24" xfId="0" applyFont="1" applyFill="1" applyBorder="1" applyAlignment="1">
      <alignment horizontal="center" vertical="center" wrapText="1"/>
    </xf>
    <xf numFmtId="0" fontId="19" fillId="5" borderId="22" xfId="0" applyFont="1" applyFill="1" applyBorder="1" applyAlignment="1">
      <alignment horizontal="center"/>
    </xf>
    <xf numFmtId="0" fontId="19" fillId="5" borderId="24" xfId="0" applyFont="1" applyFill="1" applyBorder="1" applyAlignment="1">
      <alignment horizontal="center"/>
    </xf>
    <xf numFmtId="0" fontId="27" fillId="5" borderId="22" xfId="0" applyFont="1" applyFill="1" applyBorder="1" applyAlignment="1">
      <alignment horizontal="center"/>
    </xf>
    <xf numFmtId="0" fontId="27" fillId="5" borderId="24" xfId="0" applyFont="1" applyFill="1" applyBorder="1" applyAlignment="1">
      <alignment horizontal="center"/>
    </xf>
    <xf numFmtId="0" fontId="21" fillId="3" borderId="61" xfId="0" applyFont="1" applyFill="1" applyBorder="1" applyAlignment="1">
      <alignment horizontal="center"/>
    </xf>
    <xf numFmtId="0" fontId="21" fillId="3" borderId="60" xfId="0" applyFont="1" applyFill="1" applyBorder="1" applyAlignment="1">
      <alignment horizontal="center"/>
    </xf>
    <xf numFmtId="0" fontId="21" fillId="3" borderId="63" xfId="0" applyFont="1" applyFill="1" applyBorder="1" applyAlignment="1">
      <alignment horizontal="center"/>
    </xf>
    <xf numFmtId="0" fontId="1" fillId="3" borderId="61" xfId="0" applyFont="1" applyFill="1" applyBorder="1" applyAlignment="1">
      <alignment horizontal="center"/>
    </xf>
    <xf numFmtId="0" fontId="1" fillId="3" borderId="60" xfId="0" applyFont="1" applyFill="1" applyBorder="1" applyAlignment="1">
      <alignment horizontal="center"/>
    </xf>
    <xf numFmtId="0" fontId="1" fillId="3" borderId="63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8" borderId="60" xfId="0" applyFont="1" applyFill="1" applyBorder="1" applyAlignment="1">
      <alignment horizontal="center"/>
    </xf>
    <xf numFmtId="0" fontId="5" fillId="8" borderId="64" xfId="0" applyFont="1" applyFill="1" applyBorder="1" applyAlignment="1">
      <alignment horizontal="center"/>
    </xf>
    <xf numFmtId="0" fontId="32" fillId="0" borderId="4" xfId="0" applyFont="1" applyBorder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0" fontId="49" fillId="3" borderId="3" xfId="0" applyFont="1" applyFill="1" applyBorder="1" applyAlignment="1">
      <alignment horizontal="center" vertical="center" wrapText="1"/>
    </xf>
    <xf numFmtId="0" fontId="49" fillId="3" borderId="4" xfId="0" applyFont="1" applyFill="1" applyBorder="1" applyAlignment="1">
      <alignment horizontal="center" vertical="center" wrapText="1"/>
    </xf>
    <xf numFmtId="0" fontId="49" fillId="3" borderId="5" xfId="0" applyFont="1" applyFill="1" applyBorder="1" applyAlignment="1">
      <alignment horizontal="center" vertical="center" wrapText="1"/>
    </xf>
    <xf numFmtId="0" fontId="49" fillId="3" borderId="6" xfId="0" applyFont="1" applyFill="1" applyBorder="1" applyAlignment="1">
      <alignment horizontal="center" vertical="center" wrapText="1"/>
    </xf>
    <xf numFmtId="0" fontId="49" fillId="3" borderId="7" xfId="0" applyFont="1" applyFill="1" applyBorder="1" applyAlignment="1">
      <alignment horizontal="center" vertical="center" wrapText="1"/>
    </xf>
    <xf numFmtId="0" fontId="49" fillId="3" borderId="8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19" fillId="6" borderId="3" xfId="0" applyFont="1" applyFill="1" applyBorder="1" applyAlignment="1">
      <alignment horizontal="center" vertical="center" wrapText="1"/>
    </xf>
    <xf numFmtId="0" fontId="19" fillId="6" borderId="4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 wrapText="1"/>
    </xf>
    <xf numFmtId="0" fontId="19" fillId="6" borderId="25" xfId="0" applyFont="1" applyFill="1" applyBorder="1" applyAlignment="1">
      <alignment horizontal="center" vertical="center" wrapText="1"/>
    </xf>
    <xf numFmtId="0" fontId="19" fillId="6" borderId="0" xfId="0" applyFont="1" applyFill="1" applyAlignment="1">
      <alignment horizontal="center" vertical="center" wrapText="1"/>
    </xf>
    <xf numFmtId="0" fontId="19" fillId="6" borderId="26" xfId="0" applyFont="1" applyFill="1" applyBorder="1" applyAlignment="1">
      <alignment horizontal="center" vertical="center" wrapText="1"/>
    </xf>
    <xf numFmtId="0" fontId="19" fillId="6" borderId="6" xfId="0" applyFont="1" applyFill="1" applyBorder="1" applyAlignment="1">
      <alignment horizontal="center" vertical="center" wrapText="1"/>
    </xf>
    <xf numFmtId="0" fontId="19" fillId="6" borderId="7" xfId="0" applyFont="1" applyFill="1" applyBorder="1" applyAlignment="1">
      <alignment horizontal="center" vertical="center" wrapText="1"/>
    </xf>
    <xf numFmtId="0" fontId="19" fillId="6" borderId="8" xfId="0" applyFont="1" applyFill="1" applyBorder="1" applyAlignment="1">
      <alignment horizontal="center" vertical="center" wrapText="1"/>
    </xf>
    <xf numFmtId="0" fontId="13" fillId="0" borderId="25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21" fillId="6" borderId="22" xfId="0" applyFont="1" applyFill="1" applyBorder="1" applyAlignment="1">
      <alignment horizontal="center"/>
    </xf>
    <xf numFmtId="0" fontId="21" fillId="6" borderId="23" xfId="0" applyFont="1" applyFill="1" applyBorder="1" applyAlignment="1">
      <alignment horizontal="center"/>
    </xf>
    <xf numFmtId="0" fontId="21" fillId="6" borderId="24" xfId="0" applyFont="1" applyFill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 wrapText="1"/>
    </xf>
    <xf numFmtId="0" fontId="43" fillId="6" borderId="3" xfId="0" applyFont="1" applyFill="1" applyBorder="1" applyAlignment="1">
      <alignment horizontal="center" vertical="center"/>
    </xf>
    <xf numFmtId="0" fontId="43" fillId="6" borderId="4" xfId="0" applyFont="1" applyFill="1" applyBorder="1" applyAlignment="1">
      <alignment horizontal="center" vertical="center"/>
    </xf>
    <xf numFmtId="0" fontId="43" fillId="6" borderId="5" xfId="0" applyFont="1" applyFill="1" applyBorder="1" applyAlignment="1">
      <alignment horizontal="center" vertical="center"/>
    </xf>
    <xf numFmtId="0" fontId="43" fillId="6" borderId="6" xfId="0" applyFont="1" applyFill="1" applyBorder="1" applyAlignment="1">
      <alignment horizontal="center" vertical="center"/>
    </xf>
    <xf numFmtId="0" fontId="43" fillId="6" borderId="7" xfId="0" applyFont="1" applyFill="1" applyBorder="1" applyAlignment="1">
      <alignment horizontal="center" vertical="center"/>
    </xf>
    <xf numFmtId="0" fontId="43" fillId="6" borderId="8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25" xfId="0" applyFont="1" applyFill="1" applyBorder="1" applyAlignment="1">
      <alignment horizontal="center" vertical="center"/>
    </xf>
    <xf numFmtId="0" fontId="7" fillId="6" borderId="26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19" fillId="8" borderId="57" xfId="0" applyFont="1" applyFill="1" applyBorder="1" applyAlignment="1">
      <alignment horizontal="center"/>
    </xf>
    <xf numFmtId="0" fontId="19" fillId="8" borderId="58" xfId="0" applyFont="1" applyFill="1" applyBorder="1" applyAlignment="1">
      <alignment horizontal="center"/>
    </xf>
    <xf numFmtId="0" fontId="19" fillId="8" borderId="59" xfId="0" applyFont="1" applyFill="1" applyBorder="1" applyAlignment="1">
      <alignment horizontal="center"/>
    </xf>
    <xf numFmtId="0" fontId="31" fillId="4" borderId="3" xfId="0" applyFont="1" applyFill="1" applyBorder="1" applyAlignment="1">
      <alignment horizontal="center"/>
    </xf>
    <xf numFmtId="0" fontId="31" fillId="4" borderId="4" xfId="0" applyFont="1" applyFill="1" applyBorder="1" applyAlignment="1">
      <alignment horizontal="center"/>
    </xf>
    <xf numFmtId="0" fontId="31" fillId="4" borderId="5" xfId="0" applyFont="1" applyFill="1" applyBorder="1" applyAlignment="1">
      <alignment horizontal="center"/>
    </xf>
    <xf numFmtId="0" fontId="46" fillId="4" borderId="3" xfId="0" applyFont="1" applyFill="1" applyBorder="1" applyAlignment="1">
      <alignment horizontal="center"/>
    </xf>
    <xf numFmtId="0" fontId="46" fillId="4" borderId="4" xfId="0" applyFont="1" applyFill="1" applyBorder="1" applyAlignment="1">
      <alignment horizontal="center"/>
    </xf>
    <xf numFmtId="0" fontId="46" fillId="4" borderId="5" xfId="0" applyFont="1" applyFill="1" applyBorder="1" applyAlignment="1">
      <alignment horizontal="center"/>
    </xf>
    <xf numFmtId="0" fontId="27" fillId="4" borderId="57" xfId="0" applyFont="1" applyFill="1" applyBorder="1" applyAlignment="1">
      <alignment horizontal="center"/>
    </xf>
    <xf numFmtId="0" fontId="27" fillId="4" borderId="58" xfId="0" applyFont="1" applyFill="1" applyBorder="1" applyAlignment="1">
      <alignment horizontal="center"/>
    </xf>
    <xf numFmtId="0" fontId="27" fillId="4" borderId="59" xfId="0" applyFont="1" applyFill="1" applyBorder="1" applyAlignment="1">
      <alignment horizontal="center"/>
    </xf>
    <xf numFmtId="0" fontId="47" fillId="6" borderId="3" xfId="0" applyFont="1" applyFill="1" applyBorder="1" applyAlignment="1">
      <alignment horizontal="center" vertical="center"/>
    </xf>
    <xf numFmtId="0" fontId="47" fillId="6" borderId="5" xfId="0" applyFont="1" applyFill="1" applyBorder="1" applyAlignment="1">
      <alignment horizontal="center" vertical="center"/>
    </xf>
    <xf numFmtId="0" fontId="47" fillId="6" borderId="6" xfId="0" applyFont="1" applyFill="1" applyBorder="1" applyAlignment="1">
      <alignment horizontal="center" vertical="center"/>
    </xf>
    <xf numFmtId="0" fontId="47" fillId="6" borderId="8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21" fillId="0" borderId="31" xfId="0" applyFont="1" applyBorder="1" applyAlignment="1">
      <alignment horizontal="center" vertical="center"/>
    </xf>
    <xf numFmtId="0" fontId="21" fillId="0" borderId="54" xfId="0" applyFont="1" applyBorder="1" applyAlignment="1">
      <alignment horizontal="center" vertical="center"/>
    </xf>
    <xf numFmtId="0" fontId="21" fillId="0" borderId="56" xfId="0" applyFont="1" applyBorder="1" applyAlignment="1">
      <alignment horizontal="center" vertical="center"/>
    </xf>
    <xf numFmtId="0" fontId="21" fillId="0" borderId="55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21" xfId="0" applyFont="1" applyBorder="1" applyAlignment="1">
      <alignment horizontal="center" vertical="center"/>
    </xf>
    <xf numFmtId="0" fontId="44" fillId="0" borderId="16" xfId="0" applyFont="1" applyBorder="1" applyAlignment="1">
      <alignment horizontal="center" vertical="center"/>
    </xf>
    <xf numFmtId="0" fontId="44" fillId="0" borderId="19" xfId="0" applyFont="1" applyBorder="1" applyAlignment="1">
      <alignment horizontal="center" vertical="center"/>
    </xf>
    <xf numFmtId="0" fontId="44" fillId="0" borderId="50" xfId="0" applyFont="1" applyBorder="1" applyAlignment="1">
      <alignment horizontal="center" vertical="center"/>
    </xf>
    <xf numFmtId="0" fontId="44" fillId="0" borderId="20" xfId="0" applyFont="1" applyBorder="1" applyAlignment="1">
      <alignment horizontal="center" vertical="center"/>
    </xf>
    <xf numFmtId="0" fontId="52" fillId="6" borderId="3" xfId="0" applyFont="1" applyFill="1" applyBorder="1" applyAlignment="1">
      <alignment horizontal="center" vertical="center"/>
    </xf>
    <xf numFmtId="0" fontId="45" fillId="6" borderId="4" xfId="0" applyFont="1" applyFill="1" applyBorder="1" applyAlignment="1">
      <alignment horizontal="center" vertical="center"/>
    </xf>
    <xf numFmtId="0" fontId="45" fillId="6" borderId="5" xfId="0" applyFont="1" applyFill="1" applyBorder="1" applyAlignment="1">
      <alignment horizontal="center" vertical="center"/>
    </xf>
    <xf numFmtId="0" fontId="45" fillId="6" borderId="25" xfId="0" applyFont="1" applyFill="1" applyBorder="1" applyAlignment="1">
      <alignment horizontal="center" vertical="center"/>
    </xf>
    <xf numFmtId="0" fontId="45" fillId="6" borderId="0" xfId="0" applyFont="1" applyFill="1" applyAlignment="1">
      <alignment horizontal="center" vertical="center"/>
    </xf>
    <xf numFmtId="0" fontId="45" fillId="6" borderId="26" xfId="0" applyFont="1" applyFill="1" applyBorder="1" applyAlignment="1">
      <alignment horizontal="center" vertical="center"/>
    </xf>
    <xf numFmtId="0" fontId="45" fillId="6" borderId="6" xfId="0" applyFont="1" applyFill="1" applyBorder="1" applyAlignment="1">
      <alignment horizontal="center" vertical="center"/>
    </xf>
    <xf numFmtId="0" fontId="45" fillId="6" borderId="7" xfId="0" applyFont="1" applyFill="1" applyBorder="1" applyAlignment="1">
      <alignment horizontal="center" vertical="center"/>
    </xf>
    <xf numFmtId="0" fontId="45" fillId="6" borderId="8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18" fillId="0" borderId="31" xfId="0" applyFont="1" applyBorder="1" applyAlignment="1">
      <alignment horizontal="center" vertical="center"/>
    </xf>
    <xf numFmtId="0" fontId="18" fillId="0" borderId="54" xfId="0" applyFont="1" applyBorder="1" applyAlignment="1">
      <alignment horizontal="center" vertical="center"/>
    </xf>
    <xf numFmtId="0" fontId="18" fillId="6" borderId="22" xfId="0" applyFont="1" applyFill="1" applyBorder="1" applyAlignment="1">
      <alignment horizontal="left" vertical="center"/>
    </xf>
    <xf numFmtId="0" fontId="18" fillId="6" borderId="23" xfId="0" applyFont="1" applyFill="1" applyBorder="1" applyAlignment="1">
      <alignment horizontal="left" vertical="center"/>
    </xf>
    <xf numFmtId="0" fontId="18" fillId="6" borderId="24" xfId="0" applyFont="1" applyFill="1" applyBorder="1" applyAlignment="1">
      <alignment horizontal="left" vertical="center"/>
    </xf>
    <xf numFmtId="0" fontId="1" fillId="0" borderId="41" xfId="0" applyFont="1" applyBorder="1" applyAlignment="1">
      <alignment horizontal="left"/>
    </xf>
    <xf numFmtId="0" fontId="1" fillId="0" borderId="37" xfId="0" applyFont="1" applyBorder="1" applyAlignment="1">
      <alignment horizontal="left"/>
    </xf>
    <xf numFmtId="0" fontId="1" fillId="0" borderId="39" xfId="0" applyFont="1" applyBorder="1" applyAlignment="1">
      <alignment horizontal="left"/>
    </xf>
    <xf numFmtId="0" fontId="1" fillId="0" borderId="40" xfId="0" applyFont="1" applyBorder="1" applyAlignment="1">
      <alignment horizontal="left"/>
    </xf>
    <xf numFmtId="0" fontId="8" fillId="9" borderId="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8" fillId="9" borderId="8" xfId="0" applyFont="1" applyFill="1" applyBorder="1" applyAlignment="1">
      <alignment horizontal="center" vertical="center"/>
    </xf>
    <xf numFmtId="0" fontId="21" fillId="0" borderId="22" xfId="0" applyFont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21" fillId="0" borderId="24" xfId="0" applyFont="1" applyBorder="1" applyAlignment="1">
      <alignment horizont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0" fontId="9" fillId="9" borderId="8" xfId="0" applyFont="1" applyFill="1" applyBorder="1" applyAlignment="1">
      <alignment horizontal="center" vertical="center"/>
    </xf>
    <xf numFmtId="0" fontId="8" fillId="9" borderId="22" xfId="0" applyFont="1" applyFill="1" applyBorder="1" applyAlignment="1">
      <alignment horizontal="center"/>
    </xf>
    <xf numFmtId="0" fontId="8" fillId="9" borderId="23" xfId="0" applyFont="1" applyFill="1" applyBorder="1" applyAlignment="1">
      <alignment horizontal="center"/>
    </xf>
    <xf numFmtId="0" fontId="8" fillId="9" borderId="24" xfId="0" applyFont="1" applyFill="1" applyBorder="1" applyAlignment="1">
      <alignment horizontal="center"/>
    </xf>
    <xf numFmtId="0" fontId="9" fillId="9" borderId="25" xfId="0" applyFont="1" applyFill="1" applyBorder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9" fillId="9" borderId="26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24" fillId="6" borderId="22" xfId="0" applyFont="1" applyFill="1" applyBorder="1" applyAlignment="1">
      <alignment horizontal="center"/>
    </xf>
    <xf numFmtId="0" fontId="24" fillId="6" borderId="23" xfId="0" applyFont="1" applyFill="1" applyBorder="1" applyAlignment="1">
      <alignment horizontal="center"/>
    </xf>
    <xf numFmtId="0" fontId="24" fillId="6" borderId="24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18" fillId="6" borderId="22" xfId="0" applyFont="1" applyFill="1" applyBorder="1" applyAlignment="1">
      <alignment horizontal="center"/>
    </xf>
    <xf numFmtId="0" fontId="18" fillId="6" borderId="23" xfId="0" applyFont="1" applyFill="1" applyBorder="1" applyAlignment="1">
      <alignment horizontal="center"/>
    </xf>
    <xf numFmtId="0" fontId="18" fillId="6" borderId="24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8" fillId="6" borderId="6" xfId="0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25" fillId="7" borderId="0" xfId="0" applyFont="1" applyFill="1" applyAlignment="1">
      <alignment horizontal="left"/>
    </xf>
    <xf numFmtId="0" fontId="25" fillId="7" borderId="38" xfId="0" applyFont="1" applyFill="1" applyBorder="1" applyAlignment="1">
      <alignment horizontal="left"/>
    </xf>
    <xf numFmtId="0" fontId="24" fillId="6" borderId="3" xfId="0" applyFont="1" applyFill="1" applyBorder="1" applyAlignment="1">
      <alignment horizontal="center"/>
    </xf>
    <xf numFmtId="0" fontId="18" fillId="6" borderId="3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8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6" borderId="25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6" borderId="26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wrapText="1"/>
    </xf>
    <xf numFmtId="0" fontId="4" fillId="6" borderId="5" xfId="0" applyFont="1" applyFill="1" applyBorder="1" applyAlignment="1">
      <alignment horizontal="center" wrapText="1"/>
    </xf>
    <xf numFmtId="0" fontId="4" fillId="6" borderId="6" xfId="0" applyFont="1" applyFill="1" applyBorder="1" applyAlignment="1">
      <alignment horizontal="center" wrapText="1"/>
    </xf>
    <xf numFmtId="0" fontId="4" fillId="6" borderId="8" xfId="0" applyFont="1" applyFill="1" applyBorder="1" applyAlignment="1">
      <alignment horizontal="center" wrapText="1"/>
    </xf>
    <xf numFmtId="0" fontId="15" fillId="0" borderId="0" xfId="0" applyFont="1" applyAlignment="1">
      <alignment horizontal="center"/>
    </xf>
    <xf numFmtId="0" fontId="19" fillId="6" borderId="3" xfId="0" applyFont="1" applyFill="1" applyBorder="1" applyAlignment="1">
      <alignment horizontal="center" vertical="center"/>
    </xf>
    <xf numFmtId="0" fontId="19" fillId="6" borderId="5" xfId="0" applyFont="1" applyFill="1" applyBorder="1" applyAlignment="1">
      <alignment horizontal="center" vertical="center"/>
    </xf>
    <xf numFmtId="0" fontId="19" fillId="6" borderId="6" xfId="0" applyFont="1" applyFill="1" applyBorder="1" applyAlignment="1">
      <alignment horizontal="center" vertical="center"/>
    </xf>
    <xf numFmtId="0" fontId="19" fillId="6" borderId="8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1" fillId="0" borderId="51" xfId="0" applyFont="1" applyBorder="1"/>
    <xf numFmtId="0" fontId="1" fillId="0" borderId="53" xfId="0" applyFont="1" applyBorder="1"/>
    <xf numFmtId="0" fontId="53" fillId="0" borderId="51" xfId="0" applyFont="1" applyBorder="1"/>
    <xf numFmtId="0" fontId="53" fillId="0" borderId="53" xfId="0" applyFont="1" applyBorder="1"/>
    <xf numFmtId="9" fontId="36" fillId="0" borderId="8" xfId="2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10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outline="0">
        <top style="thick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 tint="4.9989318521683403E-2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 tint="4.9989318521683403E-2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 tint="4.9989318521683403E-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 tint="4.9989318521683403E-2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color theme="1" tint="4.9989318521683403E-2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numFmt numFmtId="10" formatCode="&quot;$&quot;#,##0_);[Red]\(&quot;$&quot;#,##0\)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 2'!$B$556:$B$562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'stat 2'!$C$556:$C$562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0-4E5E-86E5-08E2236E4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307167"/>
        <c:axId val="792228991"/>
      </c:barChart>
      <c:catAx>
        <c:axId val="8543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228991"/>
        <c:crosses val="autoZero"/>
        <c:auto val="1"/>
        <c:lblAlgn val="ctr"/>
        <c:lblOffset val="100"/>
        <c:noMultiLvlLbl val="0"/>
      </c:catAx>
      <c:valAx>
        <c:axId val="79222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307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 2'!$B$582:$B$681</c:f>
              <c:strCache>
                <c:ptCount val="100"/>
                <c:pt idx="0">
                  <c:v>cust 1</c:v>
                </c:pt>
                <c:pt idx="1">
                  <c:v>cust 2</c:v>
                </c:pt>
                <c:pt idx="2">
                  <c:v>cust 3</c:v>
                </c:pt>
                <c:pt idx="3">
                  <c:v>cust 4</c:v>
                </c:pt>
                <c:pt idx="4">
                  <c:v>cust 5</c:v>
                </c:pt>
                <c:pt idx="5">
                  <c:v>cust 6</c:v>
                </c:pt>
                <c:pt idx="6">
                  <c:v>cust 7</c:v>
                </c:pt>
                <c:pt idx="7">
                  <c:v>cust 8</c:v>
                </c:pt>
                <c:pt idx="8">
                  <c:v>cust 9</c:v>
                </c:pt>
                <c:pt idx="9">
                  <c:v>cust 10</c:v>
                </c:pt>
                <c:pt idx="10">
                  <c:v>cust 11</c:v>
                </c:pt>
                <c:pt idx="11">
                  <c:v>cust 12</c:v>
                </c:pt>
                <c:pt idx="12">
                  <c:v>cust 13</c:v>
                </c:pt>
                <c:pt idx="13">
                  <c:v>cust 14</c:v>
                </c:pt>
                <c:pt idx="14">
                  <c:v>cust 15</c:v>
                </c:pt>
                <c:pt idx="15">
                  <c:v>cust 16</c:v>
                </c:pt>
                <c:pt idx="16">
                  <c:v>cust 17</c:v>
                </c:pt>
                <c:pt idx="17">
                  <c:v>cust 18</c:v>
                </c:pt>
                <c:pt idx="18">
                  <c:v>cust 19</c:v>
                </c:pt>
                <c:pt idx="19">
                  <c:v>cust 20</c:v>
                </c:pt>
                <c:pt idx="20">
                  <c:v>cust 21</c:v>
                </c:pt>
                <c:pt idx="21">
                  <c:v>cust 22</c:v>
                </c:pt>
                <c:pt idx="22">
                  <c:v>cust 23</c:v>
                </c:pt>
                <c:pt idx="23">
                  <c:v>cust 24</c:v>
                </c:pt>
                <c:pt idx="24">
                  <c:v>cust 25</c:v>
                </c:pt>
                <c:pt idx="25">
                  <c:v>cust 26</c:v>
                </c:pt>
                <c:pt idx="26">
                  <c:v>cust 27</c:v>
                </c:pt>
                <c:pt idx="27">
                  <c:v>cust 28</c:v>
                </c:pt>
                <c:pt idx="28">
                  <c:v>cust 29</c:v>
                </c:pt>
                <c:pt idx="29">
                  <c:v>cust 30</c:v>
                </c:pt>
                <c:pt idx="30">
                  <c:v>cust 31</c:v>
                </c:pt>
                <c:pt idx="31">
                  <c:v>cust 32</c:v>
                </c:pt>
                <c:pt idx="32">
                  <c:v>cust 33</c:v>
                </c:pt>
                <c:pt idx="33">
                  <c:v>cust 34</c:v>
                </c:pt>
                <c:pt idx="34">
                  <c:v>cust 35</c:v>
                </c:pt>
                <c:pt idx="35">
                  <c:v>cust 36</c:v>
                </c:pt>
                <c:pt idx="36">
                  <c:v>cust 37</c:v>
                </c:pt>
                <c:pt idx="37">
                  <c:v>cust 38</c:v>
                </c:pt>
                <c:pt idx="38">
                  <c:v>cust 39</c:v>
                </c:pt>
                <c:pt idx="39">
                  <c:v>cust 40</c:v>
                </c:pt>
                <c:pt idx="40">
                  <c:v>cust 41</c:v>
                </c:pt>
                <c:pt idx="41">
                  <c:v>cust 42</c:v>
                </c:pt>
                <c:pt idx="42">
                  <c:v>cust 43</c:v>
                </c:pt>
                <c:pt idx="43">
                  <c:v>cust 44</c:v>
                </c:pt>
                <c:pt idx="44">
                  <c:v>cust 45</c:v>
                </c:pt>
                <c:pt idx="45">
                  <c:v>cust 46</c:v>
                </c:pt>
                <c:pt idx="46">
                  <c:v>cust 47</c:v>
                </c:pt>
                <c:pt idx="47">
                  <c:v>cust 48</c:v>
                </c:pt>
                <c:pt idx="48">
                  <c:v>cust 49</c:v>
                </c:pt>
                <c:pt idx="49">
                  <c:v>cust 50</c:v>
                </c:pt>
                <c:pt idx="50">
                  <c:v>cust 51</c:v>
                </c:pt>
                <c:pt idx="51">
                  <c:v>cust 52</c:v>
                </c:pt>
                <c:pt idx="52">
                  <c:v>cust 53</c:v>
                </c:pt>
                <c:pt idx="53">
                  <c:v>cust 54</c:v>
                </c:pt>
                <c:pt idx="54">
                  <c:v>cust 55</c:v>
                </c:pt>
                <c:pt idx="55">
                  <c:v>cust 56</c:v>
                </c:pt>
                <c:pt idx="56">
                  <c:v>cust 57</c:v>
                </c:pt>
                <c:pt idx="57">
                  <c:v>cust 58</c:v>
                </c:pt>
                <c:pt idx="58">
                  <c:v>cust 59</c:v>
                </c:pt>
                <c:pt idx="59">
                  <c:v>cust 60</c:v>
                </c:pt>
                <c:pt idx="60">
                  <c:v>cust 61</c:v>
                </c:pt>
                <c:pt idx="61">
                  <c:v>cust 62</c:v>
                </c:pt>
                <c:pt idx="62">
                  <c:v>cust 63</c:v>
                </c:pt>
                <c:pt idx="63">
                  <c:v>cust 64</c:v>
                </c:pt>
                <c:pt idx="64">
                  <c:v>cust 65</c:v>
                </c:pt>
                <c:pt idx="65">
                  <c:v>cust 66</c:v>
                </c:pt>
                <c:pt idx="66">
                  <c:v>cust 67</c:v>
                </c:pt>
                <c:pt idx="67">
                  <c:v>cust 68</c:v>
                </c:pt>
                <c:pt idx="68">
                  <c:v>cust 69</c:v>
                </c:pt>
                <c:pt idx="69">
                  <c:v>cust 70</c:v>
                </c:pt>
                <c:pt idx="70">
                  <c:v>cust 71</c:v>
                </c:pt>
                <c:pt idx="71">
                  <c:v>cust 72</c:v>
                </c:pt>
                <c:pt idx="72">
                  <c:v>cust 73</c:v>
                </c:pt>
                <c:pt idx="73">
                  <c:v>cust 74</c:v>
                </c:pt>
                <c:pt idx="74">
                  <c:v>cust 75</c:v>
                </c:pt>
                <c:pt idx="75">
                  <c:v>cust 76</c:v>
                </c:pt>
                <c:pt idx="76">
                  <c:v>cust 77</c:v>
                </c:pt>
                <c:pt idx="77">
                  <c:v>cust 78</c:v>
                </c:pt>
                <c:pt idx="78">
                  <c:v>cust 79</c:v>
                </c:pt>
                <c:pt idx="79">
                  <c:v>cust 80</c:v>
                </c:pt>
                <c:pt idx="80">
                  <c:v>cust 81</c:v>
                </c:pt>
                <c:pt idx="81">
                  <c:v>cust 82</c:v>
                </c:pt>
                <c:pt idx="82">
                  <c:v>cust 83</c:v>
                </c:pt>
                <c:pt idx="83">
                  <c:v>cust 84</c:v>
                </c:pt>
                <c:pt idx="84">
                  <c:v>cust 85</c:v>
                </c:pt>
                <c:pt idx="85">
                  <c:v>cust 86</c:v>
                </c:pt>
                <c:pt idx="86">
                  <c:v>cust 87</c:v>
                </c:pt>
                <c:pt idx="87">
                  <c:v>cust 88</c:v>
                </c:pt>
                <c:pt idx="88">
                  <c:v>cust 89</c:v>
                </c:pt>
                <c:pt idx="89">
                  <c:v>cust 90</c:v>
                </c:pt>
                <c:pt idx="90">
                  <c:v>cust 91</c:v>
                </c:pt>
                <c:pt idx="91">
                  <c:v>cust 92</c:v>
                </c:pt>
                <c:pt idx="92">
                  <c:v>cust 93</c:v>
                </c:pt>
                <c:pt idx="93">
                  <c:v>cust 94</c:v>
                </c:pt>
                <c:pt idx="94">
                  <c:v>cust 95</c:v>
                </c:pt>
                <c:pt idx="95">
                  <c:v>cust 96</c:v>
                </c:pt>
                <c:pt idx="96">
                  <c:v>cust 97</c:v>
                </c:pt>
                <c:pt idx="97">
                  <c:v>cust 98</c:v>
                </c:pt>
                <c:pt idx="98">
                  <c:v>cust 99</c:v>
                </c:pt>
                <c:pt idx="99">
                  <c:v>cust 100</c:v>
                </c:pt>
              </c:strCache>
            </c:strRef>
          </c:cat>
          <c:val>
            <c:numRef>
              <c:f>'stat 2'!$C$582:$C$681</c:f>
              <c:numCache>
                <c:formatCode>General</c:formatCode>
                <c:ptCount val="100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5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5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4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4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3</c:v>
                </c:pt>
                <c:pt idx="55">
                  <c:v>4</c:v>
                </c:pt>
                <c:pt idx="56">
                  <c:v>5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5</c:v>
                </c:pt>
                <c:pt idx="70">
                  <c:v>2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5</c:v>
                </c:pt>
                <c:pt idx="76">
                  <c:v>4</c:v>
                </c:pt>
                <c:pt idx="77">
                  <c:v>3</c:v>
                </c:pt>
                <c:pt idx="78">
                  <c:v>4</c:v>
                </c:pt>
                <c:pt idx="79">
                  <c:v>5</c:v>
                </c:pt>
                <c:pt idx="80">
                  <c:v>4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5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4</c:v>
                </c:pt>
                <c:pt idx="93">
                  <c:v>5</c:v>
                </c:pt>
                <c:pt idx="94">
                  <c:v>2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51-4EB5-9F7D-CA00DF6C3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6647823"/>
        <c:axId val="878124127"/>
      </c:barChart>
      <c:catAx>
        <c:axId val="87664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24127"/>
        <c:crosses val="autoZero"/>
        <c:auto val="1"/>
        <c:lblAlgn val="ctr"/>
        <c:lblOffset val="100"/>
        <c:noMultiLvlLbl val="0"/>
      </c:catAx>
      <c:valAx>
        <c:axId val="87812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64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 2'!$B$697:$B$746</c:f>
              <c:strCache>
                <c:ptCount val="50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</c:v>
                </c:pt>
                <c:pt idx="6">
                  <c:v>product 7</c:v>
                </c:pt>
                <c:pt idx="7">
                  <c:v>product 8</c:v>
                </c:pt>
                <c:pt idx="8">
                  <c:v>product 9</c:v>
                </c:pt>
                <c:pt idx="9">
                  <c:v>product 10</c:v>
                </c:pt>
                <c:pt idx="10">
                  <c:v>product 11</c:v>
                </c:pt>
                <c:pt idx="11">
                  <c:v>product 12</c:v>
                </c:pt>
                <c:pt idx="12">
                  <c:v>product 13</c:v>
                </c:pt>
                <c:pt idx="13">
                  <c:v>product 14</c:v>
                </c:pt>
                <c:pt idx="14">
                  <c:v>product 15</c:v>
                </c:pt>
                <c:pt idx="15">
                  <c:v>product 16</c:v>
                </c:pt>
                <c:pt idx="16">
                  <c:v>product 17</c:v>
                </c:pt>
                <c:pt idx="17">
                  <c:v>product 18</c:v>
                </c:pt>
                <c:pt idx="18">
                  <c:v>product 19</c:v>
                </c:pt>
                <c:pt idx="19">
                  <c:v>product 20</c:v>
                </c:pt>
                <c:pt idx="20">
                  <c:v>product 21</c:v>
                </c:pt>
                <c:pt idx="21">
                  <c:v>product 22</c:v>
                </c:pt>
                <c:pt idx="22">
                  <c:v>product 23</c:v>
                </c:pt>
                <c:pt idx="23">
                  <c:v>product 24</c:v>
                </c:pt>
                <c:pt idx="24">
                  <c:v>product 25</c:v>
                </c:pt>
                <c:pt idx="25">
                  <c:v>product 26</c:v>
                </c:pt>
                <c:pt idx="26">
                  <c:v>product 27</c:v>
                </c:pt>
                <c:pt idx="27">
                  <c:v>product 28</c:v>
                </c:pt>
                <c:pt idx="28">
                  <c:v>product 29</c:v>
                </c:pt>
                <c:pt idx="29">
                  <c:v>product 30</c:v>
                </c:pt>
                <c:pt idx="30">
                  <c:v>product 31</c:v>
                </c:pt>
                <c:pt idx="31">
                  <c:v>product 32</c:v>
                </c:pt>
                <c:pt idx="32">
                  <c:v>product 33</c:v>
                </c:pt>
                <c:pt idx="33">
                  <c:v>product 34</c:v>
                </c:pt>
                <c:pt idx="34">
                  <c:v>product 35</c:v>
                </c:pt>
                <c:pt idx="35">
                  <c:v>product 36</c:v>
                </c:pt>
                <c:pt idx="36">
                  <c:v>product 37</c:v>
                </c:pt>
                <c:pt idx="37">
                  <c:v>product 38</c:v>
                </c:pt>
                <c:pt idx="38">
                  <c:v>product 39</c:v>
                </c:pt>
                <c:pt idx="39">
                  <c:v>product 40</c:v>
                </c:pt>
                <c:pt idx="40">
                  <c:v>product 41</c:v>
                </c:pt>
                <c:pt idx="41">
                  <c:v>product 42</c:v>
                </c:pt>
                <c:pt idx="42">
                  <c:v>product 43</c:v>
                </c:pt>
                <c:pt idx="43">
                  <c:v>product 44</c:v>
                </c:pt>
                <c:pt idx="44">
                  <c:v>product 45</c:v>
                </c:pt>
                <c:pt idx="45">
                  <c:v>product 46</c:v>
                </c:pt>
                <c:pt idx="46">
                  <c:v>product 47</c:v>
                </c:pt>
                <c:pt idx="47">
                  <c:v>product 48</c:v>
                </c:pt>
                <c:pt idx="48">
                  <c:v>product 49</c:v>
                </c:pt>
                <c:pt idx="49">
                  <c:v>product 50</c:v>
                </c:pt>
              </c:strCache>
            </c:strRef>
          </c:cat>
          <c:val>
            <c:numRef>
              <c:f>'stat 2'!$C$697:$C$746</c:f>
              <c:numCache>
                <c:formatCode>General</c:formatCode>
                <c:ptCount val="50"/>
                <c:pt idx="0">
                  <c:v>35</c:v>
                </c:pt>
                <c:pt idx="1">
                  <c:v>28</c:v>
                </c:pt>
                <c:pt idx="2">
                  <c:v>32</c:v>
                </c:pt>
                <c:pt idx="3">
                  <c:v>45</c:v>
                </c:pt>
                <c:pt idx="4">
                  <c:v>38</c:v>
                </c:pt>
                <c:pt idx="5">
                  <c:v>29</c:v>
                </c:pt>
                <c:pt idx="6">
                  <c:v>42</c:v>
                </c:pt>
                <c:pt idx="7">
                  <c:v>30</c:v>
                </c:pt>
                <c:pt idx="8">
                  <c:v>36</c:v>
                </c:pt>
                <c:pt idx="9">
                  <c:v>41</c:v>
                </c:pt>
                <c:pt idx="10">
                  <c:v>47</c:v>
                </c:pt>
                <c:pt idx="11">
                  <c:v>31</c:v>
                </c:pt>
                <c:pt idx="12">
                  <c:v>39</c:v>
                </c:pt>
                <c:pt idx="13">
                  <c:v>43</c:v>
                </c:pt>
                <c:pt idx="14">
                  <c:v>37</c:v>
                </c:pt>
                <c:pt idx="15">
                  <c:v>30</c:v>
                </c:pt>
                <c:pt idx="16">
                  <c:v>34</c:v>
                </c:pt>
                <c:pt idx="17">
                  <c:v>39</c:v>
                </c:pt>
                <c:pt idx="18">
                  <c:v>28</c:v>
                </c:pt>
                <c:pt idx="19">
                  <c:v>33</c:v>
                </c:pt>
                <c:pt idx="20">
                  <c:v>36</c:v>
                </c:pt>
                <c:pt idx="21">
                  <c:v>40</c:v>
                </c:pt>
                <c:pt idx="22">
                  <c:v>42</c:v>
                </c:pt>
                <c:pt idx="23">
                  <c:v>29</c:v>
                </c:pt>
                <c:pt idx="24">
                  <c:v>31</c:v>
                </c:pt>
                <c:pt idx="25">
                  <c:v>45</c:v>
                </c:pt>
                <c:pt idx="26">
                  <c:v>38</c:v>
                </c:pt>
                <c:pt idx="27">
                  <c:v>33</c:v>
                </c:pt>
                <c:pt idx="28">
                  <c:v>41</c:v>
                </c:pt>
                <c:pt idx="29">
                  <c:v>35</c:v>
                </c:pt>
                <c:pt idx="30">
                  <c:v>37</c:v>
                </c:pt>
                <c:pt idx="31">
                  <c:v>34</c:v>
                </c:pt>
                <c:pt idx="32">
                  <c:v>46</c:v>
                </c:pt>
                <c:pt idx="33">
                  <c:v>30</c:v>
                </c:pt>
                <c:pt idx="34">
                  <c:v>39</c:v>
                </c:pt>
                <c:pt idx="35">
                  <c:v>43</c:v>
                </c:pt>
                <c:pt idx="36">
                  <c:v>28</c:v>
                </c:pt>
                <c:pt idx="37">
                  <c:v>32</c:v>
                </c:pt>
                <c:pt idx="38">
                  <c:v>36</c:v>
                </c:pt>
                <c:pt idx="39">
                  <c:v>29</c:v>
                </c:pt>
                <c:pt idx="40">
                  <c:v>31</c:v>
                </c:pt>
                <c:pt idx="41">
                  <c:v>37</c:v>
                </c:pt>
                <c:pt idx="42">
                  <c:v>40</c:v>
                </c:pt>
                <c:pt idx="43">
                  <c:v>42</c:v>
                </c:pt>
                <c:pt idx="44">
                  <c:v>33</c:v>
                </c:pt>
                <c:pt idx="45">
                  <c:v>39</c:v>
                </c:pt>
                <c:pt idx="46">
                  <c:v>28</c:v>
                </c:pt>
                <c:pt idx="47">
                  <c:v>35</c:v>
                </c:pt>
                <c:pt idx="48">
                  <c:v>38</c:v>
                </c:pt>
                <c:pt idx="4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5-4C95-8FF7-575801BE7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2243647"/>
        <c:axId val="878117679"/>
      </c:barChart>
      <c:catAx>
        <c:axId val="79224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17679"/>
        <c:crosses val="autoZero"/>
        <c:auto val="1"/>
        <c:lblAlgn val="ctr"/>
        <c:lblOffset val="100"/>
        <c:noMultiLvlLbl val="0"/>
      </c:catAx>
      <c:valAx>
        <c:axId val="87811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24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 2'!$B$768:$B$867</c:f>
              <c:strCache>
                <c:ptCount val="100"/>
                <c:pt idx="0">
                  <c:v>USER 1</c:v>
                </c:pt>
                <c:pt idx="1">
                  <c:v>USER 2</c:v>
                </c:pt>
                <c:pt idx="2">
                  <c:v>USER 3</c:v>
                </c:pt>
                <c:pt idx="3">
                  <c:v>USER 4</c:v>
                </c:pt>
                <c:pt idx="4">
                  <c:v>USER 5</c:v>
                </c:pt>
                <c:pt idx="5">
                  <c:v>USER 6</c:v>
                </c:pt>
                <c:pt idx="6">
                  <c:v>USER 7</c:v>
                </c:pt>
                <c:pt idx="7">
                  <c:v>USER 8</c:v>
                </c:pt>
                <c:pt idx="8">
                  <c:v>USER 9</c:v>
                </c:pt>
                <c:pt idx="9">
                  <c:v>USER 10</c:v>
                </c:pt>
                <c:pt idx="10">
                  <c:v>USER 11</c:v>
                </c:pt>
                <c:pt idx="11">
                  <c:v>USER 12</c:v>
                </c:pt>
                <c:pt idx="12">
                  <c:v>USER 13</c:v>
                </c:pt>
                <c:pt idx="13">
                  <c:v>USER 14</c:v>
                </c:pt>
                <c:pt idx="14">
                  <c:v>USER 15</c:v>
                </c:pt>
                <c:pt idx="15">
                  <c:v>USER 16</c:v>
                </c:pt>
                <c:pt idx="16">
                  <c:v>USER 17</c:v>
                </c:pt>
                <c:pt idx="17">
                  <c:v>USER 18</c:v>
                </c:pt>
                <c:pt idx="18">
                  <c:v>USER 19</c:v>
                </c:pt>
                <c:pt idx="19">
                  <c:v>USER 20</c:v>
                </c:pt>
                <c:pt idx="20">
                  <c:v>USER 21</c:v>
                </c:pt>
                <c:pt idx="21">
                  <c:v>USER 22</c:v>
                </c:pt>
                <c:pt idx="22">
                  <c:v>USER 23</c:v>
                </c:pt>
                <c:pt idx="23">
                  <c:v>USER 24</c:v>
                </c:pt>
                <c:pt idx="24">
                  <c:v>USER 25</c:v>
                </c:pt>
                <c:pt idx="25">
                  <c:v>USER 26</c:v>
                </c:pt>
                <c:pt idx="26">
                  <c:v>USER 27</c:v>
                </c:pt>
                <c:pt idx="27">
                  <c:v>USER 28</c:v>
                </c:pt>
                <c:pt idx="28">
                  <c:v>USER 29</c:v>
                </c:pt>
                <c:pt idx="29">
                  <c:v>USER 30</c:v>
                </c:pt>
                <c:pt idx="30">
                  <c:v>USER 31</c:v>
                </c:pt>
                <c:pt idx="31">
                  <c:v>USER 32</c:v>
                </c:pt>
                <c:pt idx="32">
                  <c:v>USER 33</c:v>
                </c:pt>
                <c:pt idx="33">
                  <c:v>USER 34</c:v>
                </c:pt>
                <c:pt idx="34">
                  <c:v>USER 35</c:v>
                </c:pt>
                <c:pt idx="35">
                  <c:v>USER 36</c:v>
                </c:pt>
                <c:pt idx="36">
                  <c:v>USER 37</c:v>
                </c:pt>
                <c:pt idx="37">
                  <c:v>USER 38</c:v>
                </c:pt>
                <c:pt idx="38">
                  <c:v>USER 39</c:v>
                </c:pt>
                <c:pt idx="39">
                  <c:v>USER 40</c:v>
                </c:pt>
                <c:pt idx="40">
                  <c:v>USER 41</c:v>
                </c:pt>
                <c:pt idx="41">
                  <c:v>USER 42</c:v>
                </c:pt>
                <c:pt idx="42">
                  <c:v>USER 43</c:v>
                </c:pt>
                <c:pt idx="43">
                  <c:v>USER 44</c:v>
                </c:pt>
                <c:pt idx="44">
                  <c:v>USER 45</c:v>
                </c:pt>
                <c:pt idx="45">
                  <c:v>USER 46</c:v>
                </c:pt>
                <c:pt idx="46">
                  <c:v>USER 47</c:v>
                </c:pt>
                <c:pt idx="47">
                  <c:v>USER 48</c:v>
                </c:pt>
                <c:pt idx="48">
                  <c:v>USER 49</c:v>
                </c:pt>
                <c:pt idx="49">
                  <c:v>USER 50</c:v>
                </c:pt>
                <c:pt idx="50">
                  <c:v>USER 51</c:v>
                </c:pt>
                <c:pt idx="51">
                  <c:v>USER 52</c:v>
                </c:pt>
                <c:pt idx="52">
                  <c:v>USER 53</c:v>
                </c:pt>
                <c:pt idx="53">
                  <c:v>USER 54</c:v>
                </c:pt>
                <c:pt idx="54">
                  <c:v>USER 55</c:v>
                </c:pt>
                <c:pt idx="55">
                  <c:v>USER 56</c:v>
                </c:pt>
                <c:pt idx="56">
                  <c:v>USER 57</c:v>
                </c:pt>
                <c:pt idx="57">
                  <c:v>USER 58</c:v>
                </c:pt>
                <c:pt idx="58">
                  <c:v>USER 59</c:v>
                </c:pt>
                <c:pt idx="59">
                  <c:v>USER 60</c:v>
                </c:pt>
                <c:pt idx="60">
                  <c:v>USER 61</c:v>
                </c:pt>
                <c:pt idx="61">
                  <c:v>USER 62</c:v>
                </c:pt>
                <c:pt idx="62">
                  <c:v>USER 63</c:v>
                </c:pt>
                <c:pt idx="63">
                  <c:v>USER 64</c:v>
                </c:pt>
                <c:pt idx="64">
                  <c:v>USER 65</c:v>
                </c:pt>
                <c:pt idx="65">
                  <c:v>USER 66</c:v>
                </c:pt>
                <c:pt idx="66">
                  <c:v>USER 67</c:v>
                </c:pt>
                <c:pt idx="67">
                  <c:v>USER 68</c:v>
                </c:pt>
                <c:pt idx="68">
                  <c:v>USER 69</c:v>
                </c:pt>
                <c:pt idx="69">
                  <c:v>USER 70</c:v>
                </c:pt>
                <c:pt idx="70">
                  <c:v>USER 71</c:v>
                </c:pt>
                <c:pt idx="71">
                  <c:v>USER 72</c:v>
                </c:pt>
                <c:pt idx="72">
                  <c:v>USER 73</c:v>
                </c:pt>
                <c:pt idx="73">
                  <c:v>USER 74</c:v>
                </c:pt>
                <c:pt idx="74">
                  <c:v>USER 75</c:v>
                </c:pt>
                <c:pt idx="75">
                  <c:v>USER 76</c:v>
                </c:pt>
                <c:pt idx="76">
                  <c:v>USER 77</c:v>
                </c:pt>
                <c:pt idx="77">
                  <c:v>USER 78</c:v>
                </c:pt>
                <c:pt idx="78">
                  <c:v>USER 79</c:v>
                </c:pt>
                <c:pt idx="79">
                  <c:v>USER 80</c:v>
                </c:pt>
                <c:pt idx="80">
                  <c:v>USER 81</c:v>
                </c:pt>
                <c:pt idx="81">
                  <c:v>USER 82</c:v>
                </c:pt>
                <c:pt idx="82">
                  <c:v>USER 83</c:v>
                </c:pt>
                <c:pt idx="83">
                  <c:v>USER 84</c:v>
                </c:pt>
                <c:pt idx="84">
                  <c:v>USER 85</c:v>
                </c:pt>
                <c:pt idx="85">
                  <c:v>USER 86</c:v>
                </c:pt>
                <c:pt idx="86">
                  <c:v>USER 87</c:v>
                </c:pt>
                <c:pt idx="87">
                  <c:v>USER 88</c:v>
                </c:pt>
                <c:pt idx="88">
                  <c:v>USER 89</c:v>
                </c:pt>
                <c:pt idx="89">
                  <c:v>USER 90</c:v>
                </c:pt>
                <c:pt idx="90">
                  <c:v>USER 91</c:v>
                </c:pt>
                <c:pt idx="91">
                  <c:v>USER 92</c:v>
                </c:pt>
                <c:pt idx="92">
                  <c:v>USER 93</c:v>
                </c:pt>
                <c:pt idx="93">
                  <c:v>USER 94</c:v>
                </c:pt>
                <c:pt idx="94">
                  <c:v>USER 95</c:v>
                </c:pt>
                <c:pt idx="95">
                  <c:v>USER 96</c:v>
                </c:pt>
                <c:pt idx="96">
                  <c:v>USER 97</c:v>
                </c:pt>
                <c:pt idx="97">
                  <c:v>USER 98</c:v>
                </c:pt>
                <c:pt idx="98">
                  <c:v>USER 99</c:v>
                </c:pt>
                <c:pt idx="99">
                  <c:v>USER 100</c:v>
                </c:pt>
              </c:strCache>
            </c:strRef>
          </c:cat>
          <c:val>
            <c:numRef>
              <c:f>'stat 2'!$C$768:$C$867</c:f>
              <c:numCache>
                <c:formatCode>General</c:formatCode>
                <c:ptCount val="100"/>
                <c:pt idx="0">
                  <c:v>125</c:v>
                </c:pt>
                <c:pt idx="1">
                  <c:v>148</c:v>
                </c:pt>
                <c:pt idx="2">
                  <c:v>137</c:v>
                </c:pt>
                <c:pt idx="3">
                  <c:v>120</c:v>
                </c:pt>
                <c:pt idx="4">
                  <c:v>135</c:v>
                </c:pt>
                <c:pt idx="5">
                  <c:v>132</c:v>
                </c:pt>
                <c:pt idx="6">
                  <c:v>145</c:v>
                </c:pt>
                <c:pt idx="7">
                  <c:v>122</c:v>
                </c:pt>
                <c:pt idx="8">
                  <c:v>130</c:v>
                </c:pt>
                <c:pt idx="9">
                  <c:v>141</c:v>
                </c:pt>
                <c:pt idx="10">
                  <c:v>118</c:v>
                </c:pt>
                <c:pt idx="11">
                  <c:v>125</c:v>
                </c:pt>
                <c:pt idx="12">
                  <c:v>132</c:v>
                </c:pt>
                <c:pt idx="13">
                  <c:v>136</c:v>
                </c:pt>
                <c:pt idx="14">
                  <c:v>128</c:v>
                </c:pt>
                <c:pt idx="15">
                  <c:v>123</c:v>
                </c:pt>
                <c:pt idx="16">
                  <c:v>132</c:v>
                </c:pt>
                <c:pt idx="17">
                  <c:v>138</c:v>
                </c:pt>
                <c:pt idx="18">
                  <c:v>126</c:v>
                </c:pt>
                <c:pt idx="19">
                  <c:v>129</c:v>
                </c:pt>
                <c:pt idx="20">
                  <c:v>136</c:v>
                </c:pt>
                <c:pt idx="21">
                  <c:v>127</c:v>
                </c:pt>
                <c:pt idx="22">
                  <c:v>130</c:v>
                </c:pt>
                <c:pt idx="23">
                  <c:v>122</c:v>
                </c:pt>
                <c:pt idx="24">
                  <c:v>125</c:v>
                </c:pt>
                <c:pt idx="25">
                  <c:v>133</c:v>
                </c:pt>
                <c:pt idx="26">
                  <c:v>140</c:v>
                </c:pt>
                <c:pt idx="27">
                  <c:v>126</c:v>
                </c:pt>
                <c:pt idx="28">
                  <c:v>133</c:v>
                </c:pt>
                <c:pt idx="29">
                  <c:v>135</c:v>
                </c:pt>
                <c:pt idx="30">
                  <c:v>130</c:v>
                </c:pt>
                <c:pt idx="31">
                  <c:v>134</c:v>
                </c:pt>
                <c:pt idx="32">
                  <c:v>141</c:v>
                </c:pt>
                <c:pt idx="33">
                  <c:v>119</c:v>
                </c:pt>
                <c:pt idx="34">
                  <c:v>125</c:v>
                </c:pt>
                <c:pt idx="35">
                  <c:v>131</c:v>
                </c:pt>
                <c:pt idx="36">
                  <c:v>136</c:v>
                </c:pt>
                <c:pt idx="37">
                  <c:v>128</c:v>
                </c:pt>
                <c:pt idx="38">
                  <c:v>124</c:v>
                </c:pt>
                <c:pt idx="39">
                  <c:v>132</c:v>
                </c:pt>
                <c:pt idx="40">
                  <c:v>136</c:v>
                </c:pt>
                <c:pt idx="41">
                  <c:v>127</c:v>
                </c:pt>
                <c:pt idx="42">
                  <c:v>130</c:v>
                </c:pt>
                <c:pt idx="43">
                  <c:v>122</c:v>
                </c:pt>
                <c:pt idx="44">
                  <c:v>125</c:v>
                </c:pt>
                <c:pt idx="45">
                  <c:v>133</c:v>
                </c:pt>
                <c:pt idx="46">
                  <c:v>140</c:v>
                </c:pt>
                <c:pt idx="47">
                  <c:v>126</c:v>
                </c:pt>
                <c:pt idx="48">
                  <c:v>133</c:v>
                </c:pt>
                <c:pt idx="49">
                  <c:v>135</c:v>
                </c:pt>
                <c:pt idx="50">
                  <c:v>130</c:v>
                </c:pt>
                <c:pt idx="51">
                  <c:v>134</c:v>
                </c:pt>
                <c:pt idx="52">
                  <c:v>141</c:v>
                </c:pt>
                <c:pt idx="53">
                  <c:v>119</c:v>
                </c:pt>
                <c:pt idx="54">
                  <c:v>125</c:v>
                </c:pt>
                <c:pt idx="55">
                  <c:v>131</c:v>
                </c:pt>
                <c:pt idx="56">
                  <c:v>136</c:v>
                </c:pt>
                <c:pt idx="57">
                  <c:v>128</c:v>
                </c:pt>
                <c:pt idx="58">
                  <c:v>124</c:v>
                </c:pt>
                <c:pt idx="59">
                  <c:v>132</c:v>
                </c:pt>
                <c:pt idx="60">
                  <c:v>136</c:v>
                </c:pt>
                <c:pt idx="61">
                  <c:v>127</c:v>
                </c:pt>
                <c:pt idx="62">
                  <c:v>130</c:v>
                </c:pt>
                <c:pt idx="63">
                  <c:v>122</c:v>
                </c:pt>
                <c:pt idx="64">
                  <c:v>125</c:v>
                </c:pt>
                <c:pt idx="65">
                  <c:v>133</c:v>
                </c:pt>
                <c:pt idx="66">
                  <c:v>140</c:v>
                </c:pt>
                <c:pt idx="67">
                  <c:v>126</c:v>
                </c:pt>
                <c:pt idx="68">
                  <c:v>133</c:v>
                </c:pt>
                <c:pt idx="69">
                  <c:v>135</c:v>
                </c:pt>
                <c:pt idx="70">
                  <c:v>130</c:v>
                </c:pt>
                <c:pt idx="71">
                  <c:v>134</c:v>
                </c:pt>
                <c:pt idx="72">
                  <c:v>141</c:v>
                </c:pt>
                <c:pt idx="73">
                  <c:v>119</c:v>
                </c:pt>
                <c:pt idx="74">
                  <c:v>125</c:v>
                </c:pt>
                <c:pt idx="75">
                  <c:v>131</c:v>
                </c:pt>
                <c:pt idx="76">
                  <c:v>136</c:v>
                </c:pt>
                <c:pt idx="77">
                  <c:v>128</c:v>
                </c:pt>
                <c:pt idx="78">
                  <c:v>124</c:v>
                </c:pt>
                <c:pt idx="79">
                  <c:v>132</c:v>
                </c:pt>
                <c:pt idx="80">
                  <c:v>136</c:v>
                </c:pt>
                <c:pt idx="81">
                  <c:v>127</c:v>
                </c:pt>
                <c:pt idx="82">
                  <c:v>130</c:v>
                </c:pt>
                <c:pt idx="83">
                  <c:v>122</c:v>
                </c:pt>
                <c:pt idx="84">
                  <c:v>125</c:v>
                </c:pt>
                <c:pt idx="85">
                  <c:v>133</c:v>
                </c:pt>
                <c:pt idx="86">
                  <c:v>140</c:v>
                </c:pt>
                <c:pt idx="87">
                  <c:v>126</c:v>
                </c:pt>
                <c:pt idx="88">
                  <c:v>133</c:v>
                </c:pt>
                <c:pt idx="89">
                  <c:v>135</c:v>
                </c:pt>
                <c:pt idx="90">
                  <c:v>130</c:v>
                </c:pt>
                <c:pt idx="91">
                  <c:v>134</c:v>
                </c:pt>
                <c:pt idx="92">
                  <c:v>141</c:v>
                </c:pt>
                <c:pt idx="93">
                  <c:v>119</c:v>
                </c:pt>
                <c:pt idx="94">
                  <c:v>125</c:v>
                </c:pt>
                <c:pt idx="95">
                  <c:v>131</c:v>
                </c:pt>
                <c:pt idx="96">
                  <c:v>136</c:v>
                </c:pt>
                <c:pt idx="97">
                  <c:v>128</c:v>
                </c:pt>
                <c:pt idx="98">
                  <c:v>124</c:v>
                </c:pt>
                <c:pt idx="99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C-4653-B4ED-F70AFBCE3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0518655"/>
        <c:axId val="855085151"/>
      </c:barChart>
      <c:catAx>
        <c:axId val="106051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085151"/>
        <c:crosses val="autoZero"/>
        <c:auto val="1"/>
        <c:lblAlgn val="ctr"/>
        <c:lblOffset val="100"/>
        <c:noMultiLvlLbl val="0"/>
      </c:catAx>
      <c:valAx>
        <c:axId val="8550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51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 2'!$A$877</c:f>
              <c:strCache>
                <c:ptCount val="1"/>
                <c:pt idx="0">
                  <c:v>region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'stat 2'!$A$878:$A$887</c:f>
              <c:numCache>
                <c:formatCode>General</c:formatCode>
                <c:ptCount val="10"/>
                <c:pt idx="0">
                  <c:v>40</c:v>
                </c:pt>
                <c:pt idx="1">
                  <c:v>35</c:v>
                </c:pt>
                <c:pt idx="2">
                  <c:v>40</c:v>
                </c:pt>
                <c:pt idx="3">
                  <c:v>38</c:v>
                </c:pt>
                <c:pt idx="4">
                  <c:v>42</c:v>
                </c:pt>
                <c:pt idx="5">
                  <c:v>37</c:v>
                </c:pt>
                <c:pt idx="6">
                  <c:v>39</c:v>
                </c:pt>
                <c:pt idx="7">
                  <c:v>43</c:v>
                </c:pt>
                <c:pt idx="8">
                  <c:v>44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B-47C6-80CC-BA744259A2FE}"/>
            </c:ext>
          </c:extLst>
        </c:ser>
        <c:ser>
          <c:idx val="1"/>
          <c:order val="1"/>
          <c:tx>
            <c:strRef>
              <c:f>'stat 2'!$B$877</c:f>
              <c:strCache>
                <c:ptCount val="1"/>
                <c:pt idx="0">
                  <c:v>region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'stat 2'!$B$878:$B$887</c:f>
              <c:numCache>
                <c:formatCode>General</c:formatCode>
                <c:ptCount val="10"/>
                <c:pt idx="0">
                  <c:v>32</c:v>
                </c:pt>
                <c:pt idx="1">
                  <c:v>28</c:v>
                </c:pt>
                <c:pt idx="2">
                  <c:v>30</c:v>
                </c:pt>
                <c:pt idx="3">
                  <c:v>34</c:v>
                </c:pt>
                <c:pt idx="4">
                  <c:v>33</c:v>
                </c:pt>
                <c:pt idx="5">
                  <c:v>35</c:v>
                </c:pt>
                <c:pt idx="6">
                  <c:v>31</c:v>
                </c:pt>
                <c:pt idx="7">
                  <c:v>29</c:v>
                </c:pt>
                <c:pt idx="8">
                  <c:v>36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EB-47C6-80CC-BA744259A2FE}"/>
            </c:ext>
          </c:extLst>
        </c:ser>
        <c:ser>
          <c:idx val="2"/>
          <c:order val="2"/>
          <c:tx>
            <c:strRef>
              <c:f>'stat 2'!$C$877</c:f>
              <c:strCache>
                <c:ptCount val="1"/>
                <c:pt idx="0">
                  <c:v>region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'stat 2'!$C$878:$C$887</c:f>
              <c:numCache>
                <c:formatCode>General</c:formatCode>
                <c:ptCount val="10"/>
                <c:pt idx="0">
                  <c:v>40</c:v>
                </c:pt>
                <c:pt idx="1">
                  <c:v>39</c:v>
                </c:pt>
                <c:pt idx="2">
                  <c:v>42</c:v>
                </c:pt>
                <c:pt idx="3">
                  <c:v>41</c:v>
                </c:pt>
                <c:pt idx="4">
                  <c:v>38</c:v>
                </c:pt>
                <c:pt idx="5">
                  <c:v>43</c:v>
                </c:pt>
                <c:pt idx="6">
                  <c:v>45</c:v>
                </c:pt>
                <c:pt idx="7">
                  <c:v>44</c:v>
                </c:pt>
                <c:pt idx="8">
                  <c:v>41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EB-47C6-80CC-BA744259A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142015"/>
        <c:axId val="1023478767"/>
      </c:barChart>
      <c:catAx>
        <c:axId val="1366142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478767"/>
        <c:crosses val="autoZero"/>
        <c:auto val="1"/>
        <c:lblAlgn val="ctr"/>
        <c:lblOffset val="100"/>
        <c:noMultiLvlLbl val="0"/>
      </c:catAx>
      <c:valAx>
        <c:axId val="102347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14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326E6941-43A7-45E3-BDF5-4FA5643CAA1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55A0A9E8-4F49-4006-8C78-675387CAD7E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1211B528-4AD9-41B0-8C0A-F463EA6F620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544D8E50-8FC3-416A-A6FE-554CC19E152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4.png"/><Relationship Id="rId18" Type="http://schemas.openxmlformats.org/officeDocument/2006/relationships/chart" Target="../charts/chart2.xml"/><Relationship Id="rId26" Type="http://schemas.openxmlformats.org/officeDocument/2006/relationships/image" Target="../media/image20.png"/><Relationship Id="rId3" Type="http://schemas.openxmlformats.org/officeDocument/2006/relationships/image" Target="../media/image6.png"/><Relationship Id="rId21" Type="http://schemas.openxmlformats.org/officeDocument/2006/relationships/image" Target="../media/image16.png"/><Relationship Id="rId34" Type="http://schemas.openxmlformats.org/officeDocument/2006/relationships/chart" Target="../charts/chart4.xml"/><Relationship Id="rId7" Type="http://schemas.microsoft.com/office/2007/relationships/hdphoto" Target="../media/hdphoto3.wdp"/><Relationship Id="rId12" Type="http://schemas.openxmlformats.org/officeDocument/2006/relationships/image" Target="../media/image13.png"/><Relationship Id="rId17" Type="http://schemas.microsoft.com/office/2014/relationships/chartEx" Target="../charts/chartEx2.xml"/><Relationship Id="rId25" Type="http://schemas.openxmlformats.org/officeDocument/2006/relationships/image" Target="../media/image19.png"/><Relationship Id="rId33" Type="http://schemas.microsoft.com/office/2014/relationships/chartEx" Target="../charts/chartEx4.xml"/><Relationship Id="rId2" Type="http://schemas.openxmlformats.org/officeDocument/2006/relationships/image" Target="../media/image5.png"/><Relationship Id="rId16" Type="http://schemas.microsoft.com/office/2014/relationships/chartEx" Target="../charts/chartEx1.xml"/><Relationship Id="rId20" Type="http://schemas.microsoft.com/office/2014/relationships/chartEx" Target="../charts/chartEx3.xml"/><Relationship Id="rId29" Type="http://schemas.openxmlformats.org/officeDocument/2006/relationships/image" Target="../media/image23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2.png"/><Relationship Id="rId24" Type="http://schemas.openxmlformats.org/officeDocument/2006/relationships/image" Target="../media/image18.png"/><Relationship Id="rId32" Type="http://schemas.openxmlformats.org/officeDocument/2006/relationships/image" Target="../media/image26.png"/><Relationship Id="rId5" Type="http://schemas.openxmlformats.org/officeDocument/2006/relationships/image" Target="../media/image8.png"/><Relationship Id="rId15" Type="http://schemas.openxmlformats.org/officeDocument/2006/relationships/chart" Target="../charts/chart1.xml"/><Relationship Id="rId23" Type="http://schemas.openxmlformats.org/officeDocument/2006/relationships/image" Target="../media/image17.png"/><Relationship Id="rId28" Type="http://schemas.openxmlformats.org/officeDocument/2006/relationships/image" Target="../media/image22.png"/><Relationship Id="rId10" Type="http://schemas.openxmlformats.org/officeDocument/2006/relationships/image" Target="../media/image11.png"/><Relationship Id="rId19" Type="http://schemas.openxmlformats.org/officeDocument/2006/relationships/chart" Target="../charts/chart3.xml"/><Relationship Id="rId31" Type="http://schemas.openxmlformats.org/officeDocument/2006/relationships/image" Target="../media/image25.png"/><Relationship Id="rId4" Type="http://schemas.openxmlformats.org/officeDocument/2006/relationships/image" Target="../media/image7.png"/><Relationship Id="rId9" Type="http://schemas.microsoft.com/office/2007/relationships/hdphoto" Target="../media/hdphoto4.wdp"/><Relationship Id="rId14" Type="http://schemas.openxmlformats.org/officeDocument/2006/relationships/image" Target="../media/image15.png"/><Relationship Id="rId22" Type="http://schemas.microsoft.com/office/2007/relationships/hdphoto" Target="../media/hdphoto5.wdp"/><Relationship Id="rId27" Type="http://schemas.openxmlformats.org/officeDocument/2006/relationships/image" Target="../media/image21.png"/><Relationship Id="rId30" Type="http://schemas.openxmlformats.org/officeDocument/2006/relationships/image" Target="../media/image24.png"/><Relationship Id="rId35" Type="http://schemas.openxmlformats.org/officeDocument/2006/relationships/chart" Target="../charts/chart5.xml"/><Relationship Id="rId8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740424</xdr:colOff>
      <xdr:row>3</xdr:row>
      <xdr:rowOff>5759</xdr:rowOff>
    </xdr:from>
    <xdr:to>
      <xdr:col>12</xdr:col>
      <xdr:colOff>58894</xdr:colOff>
      <xdr:row>16</xdr:row>
      <xdr:rowOff>180209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C42050-15E5-45D3-84DF-AFDF2BDA2B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grayscl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72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807724" y="584879"/>
          <a:ext cx="3683788" cy="2569801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5</xdr:col>
      <xdr:colOff>287922</xdr:colOff>
      <xdr:row>24</xdr:row>
      <xdr:rowOff>68636</xdr:rowOff>
    </xdr:from>
    <xdr:to>
      <xdr:col>13</xdr:col>
      <xdr:colOff>351462</xdr:colOff>
      <xdr:row>45</xdr:row>
      <xdr:rowOff>14769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A53AE3B-134F-4544-B287-9C94D72B3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grayscl/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colorTemperature colorTemp="47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638942" y="4610156"/>
          <a:ext cx="5518517" cy="3802324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0</xdr:col>
      <xdr:colOff>0</xdr:colOff>
      <xdr:row>47</xdr:row>
      <xdr:rowOff>167887</xdr:rowOff>
    </xdr:from>
    <xdr:to>
      <xdr:col>18</xdr:col>
      <xdr:colOff>565310</xdr:colOff>
      <xdr:row>47</xdr:row>
      <xdr:rowOff>167887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838D5F2-39F7-4428-BE92-E37AE050B2B0}"/>
            </a:ext>
          </a:extLst>
        </xdr:cNvPr>
        <xdr:cNvCxnSpPr/>
      </xdr:nvCxnSpPr>
      <xdr:spPr>
        <a:xfrm>
          <a:off x="0" y="9052807"/>
          <a:ext cx="13618370" cy="0"/>
        </a:xfrm>
        <a:prstGeom prst="line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663666</xdr:colOff>
      <xdr:row>60</xdr:row>
      <xdr:rowOff>100104</xdr:rowOff>
    </xdr:from>
    <xdr:to>
      <xdr:col>16</xdr:col>
      <xdr:colOff>170365</xdr:colOff>
      <xdr:row>85</xdr:row>
      <xdr:rowOff>1890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B25258-DD83-41B7-AEBA-F5BB66724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grayscl/>
        </a:blip>
        <a:stretch>
          <a:fillRect/>
        </a:stretch>
      </xdr:blipFill>
      <xdr:spPr>
        <a:xfrm>
          <a:off x="8748486" y="11377704"/>
          <a:ext cx="3968641" cy="447378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110740</xdr:colOff>
      <xdr:row>3</xdr:row>
      <xdr:rowOff>167066</xdr:rowOff>
    </xdr:from>
    <xdr:to>
      <xdr:col>11</xdr:col>
      <xdr:colOff>66337</xdr:colOff>
      <xdr:row>21</xdr:row>
      <xdr:rowOff>85757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DABFC2-FC4E-4150-AC4D-7703D99D2F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grayscl/>
        </a:blip>
        <a:stretch>
          <a:fillRect/>
        </a:stretch>
      </xdr:blipFill>
      <xdr:spPr>
        <a:xfrm>
          <a:off x="5178040" y="20946806"/>
          <a:ext cx="3819887" cy="3207847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8</xdr:col>
      <xdr:colOff>158750</xdr:colOff>
      <xdr:row>29</xdr:row>
      <xdr:rowOff>82550</xdr:rowOff>
    </xdr:from>
    <xdr:to>
      <xdr:col>14</xdr:col>
      <xdr:colOff>139700</xdr:colOff>
      <xdr:row>45</xdr:row>
      <xdr:rowOff>57150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A4F5C5F-96CD-4B7E-88B5-E6208A8C1B81}"/>
            </a:ext>
          </a:extLst>
        </xdr:cNvPr>
        <xdr:cNvSpPr/>
      </xdr:nvSpPr>
      <xdr:spPr>
        <a:xfrm>
          <a:off x="6826250" y="25678130"/>
          <a:ext cx="3928110" cy="2961640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8</xdr:col>
      <xdr:colOff>114300</xdr:colOff>
      <xdr:row>29</xdr:row>
      <xdr:rowOff>82549</xdr:rowOff>
    </xdr:from>
    <xdr:to>
      <xdr:col>12</xdr:col>
      <xdr:colOff>465965</xdr:colOff>
      <xdr:row>45</xdr:row>
      <xdr:rowOff>166614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C089594-1A45-4468-8710-C09DEDAD0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grayscl/>
        </a:blip>
        <a:stretch>
          <a:fillRect/>
        </a:stretch>
      </xdr:blipFill>
      <xdr:spPr>
        <a:xfrm>
          <a:off x="6781800" y="25678129"/>
          <a:ext cx="3953713" cy="2961837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0</xdr:col>
      <xdr:colOff>0</xdr:colOff>
      <xdr:row>57</xdr:row>
      <xdr:rowOff>171450</xdr:rowOff>
    </xdr:from>
    <xdr:to>
      <xdr:col>17</xdr:col>
      <xdr:colOff>260350</xdr:colOff>
      <xdr:row>58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D70B73F-1088-4877-B590-7E58D056F163}"/>
            </a:ext>
          </a:extLst>
        </xdr:cNvPr>
        <xdr:cNvCxnSpPr/>
      </xdr:nvCxnSpPr>
      <xdr:spPr>
        <a:xfrm flipV="1">
          <a:off x="0" y="30994350"/>
          <a:ext cx="12703810" cy="1143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660400</xdr:colOff>
      <xdr:row>64</xdr:row>
      <xdr:rowOff>158750</xdr:rowOff>
    </xdr:from>
    <xdr:to>
      <xdr:col>11</xdr:col>
      <xdr:colOff>783169</xdr:colOff>
      <xdr:row>83</xdr:row>
      <xdr:rowOff>115999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371E0F9-246B-44C6-BFAE-896A858EB6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grayscl/>
        </a:blip>
        <a:stretch>
          <a:fillRect/>
        </a:stretch>
      </xdr:blipFill>
      <xdr:spPr>
        <a:xfrm>
          <a:off x="5727700" y="32498030"/>
          <a:ext cx="3991609" cy="3291838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5</xdr:col>
      <xdr:colOff>138430</xdr:colOff>
      <xdr:row>128</xdr:row>
      <xdr:rowOff>148590</xdr:rowOff>
    </xdr:from>
    <xdr:to>
      <xdr:col>7</xdr:col>
      <xdr:colOff>515411</xdr:colOff>
      <xdr:row>148</xdr:row>
      <xdr:rowOff>82319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1356B81-0346-4886-B0AC-8E045C045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grayscl/>
        </a:blip>
        <a:stretch>
          <a:fillRect/>
        </a:stretch>
      </xdr:blipFill>
      <xdr:spPr>
        <a:xfrm>
          <a:off x="3849370" y="24303990"/>
          <a:ext cx="3642550" cy="3444408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5</xdr:col>
      <xdr:colOff>191770</xdr:colOff>
      <xdr:row>162</xdr:row>
      <xdr:rowOff>76200</xdr:rowOff>
    </xdr:from>
    <xdr:to>
      <xdr:col>11</xdr:col>
      <xdr:colOff>250221</xdr:colOff>
      <xdr:row>187</xdr:row>
      <xdr:rowOff>151872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7729CDA-4094-4A87-8CCE-D79DBA5C5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grayscl/>
        </a:blip>
        <a:stretch>
          <a:fillRect/>
        </a:stretch>
      </xdr:blipFill>
      <xdr:spPr>
        <a:xfrm>
          <a:off x="4116070" y="30739080"/>
          <a:ext cx="5718811" cy="421893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4</xdr:col>
      <xdr:colOff>33335</xdr:colOff>
      <xdr:row>228</xdr:row>
      <xdr:rowOff>28012</xdr:rowOff>
    </xdr:from>
    <xdr:to>
      <xdr:col>5</xdr:col>
      <xdr:colOff>1584253</xdr:colOff>
      <xdr:row>254</xdr:row>
      <xdr:rowOff>72482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C37BF67-2755-49AB-9D5B-E7875D24C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grayscl/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colorTemperature colorTemp="112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519746" y="44015245"/>
          <a:ext cx="4590974" cy="5420498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7</xdr:col>
      <xdr:colOff>689187</xdr:colOff>
      <xdr:row>335</xdr:row>
      <xdr:rowOff>77330</xdr:rowOff>
    </xdr:from>
    <xdr:to>
      <xdr:col>12</xdr:col>
      <xdr:colOff>285868</xdr:colOff>
      <xdr:row>356</xdr:row>
      <xdr:rowOff>106867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6EC7F5D-1070-42B2-A736-1571B2680F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grayscl/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colorTemperature colorTemp="47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640407" y="87684470"/>
          <a:ext cx="3886081" cy="2922408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3</xdr:col>
      <xdr:colOff>719134</xdr:colOff>
      <xdr:row>368</xdr:row>
      <xdr:rowOff>91565</xdr:rowOff>
    </xdr:from>
    <xdr:to>
      <xdr:col>6</xdr:col>
      <xdr:colOff>568610</xdr:colOff>
      <xdr:row>404</xdr:row>
      <xdr:rowOff>122161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9276D28-8ADD-4517-A7A7-A02C333A0E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grayscl/>
        </a:blip>
        <a:stretch>
          <a:fillRect/>
        </a:stretch>
      </xdr:blipFill>
      <xdr:spPr>
        <a:xfrm>
          <a:off x="3605293" y="73641423"/>
          <a:ext cx="5983188" cy="556053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1</xdr:col>
      <xdr:colOff>7735</xdr:colOff>
      <xdr:row>332</xdr:row>
      <xdr:rowOff>77610</xdr:rowOff>
    </xdr:from>
    <xdr:to>
      <xdr:col>7</xdr:col>
      <xdr:colOff>303362</xdr:colOff>
      <xdr:row>333</xdr:row>
      <xdr:rowOff>119944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3D92370-AD67-4222-8FDD-92E2D98AAEE3}"/>
            </a:ext>
          </a:extLst>
        </xdr:cNvPr>
        <xdr:cNvSpPr txBox="1"/>
      </xdr:nvSpPr>
      <xdr:spPr>
        <a:xfrm>
          <a:off x="716395" y="87105630"/>
          <a:ext cx="5538187" cy="232834"/>
        </a:xfrm>
        <a:prstGeom prst="rect">
          <a:avLst/>
        </a:prstGeom>
        <a:solidFill>
          <a:schemeClr val="bg2">
            <a:lumMod val="75000"/>
          </a:schemeClr>
        </a:solidFill>
        <a:ln w="12700" cmpd="sng">
          <a:solidFill>
            <a:schemeClr val="tx1">
              <a:lumMod val="95000"/>
              <a:lumOff val="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let's consider the fuel efficiency (in miles per gallon,mpg) for a sample of 50 vehicles</a:t>
          </a:r>
        </a:p>
      </xdr:txBody>
    </xdr:sp>
    <xdr:clientData/>
  </xdr:twoCellAnchor>
  <xdr:twoCellAnchor editAs="oneCell">
    <xdr:from>
      <xdr:col>5</xdr:col>
      <xdr:colOff>340171</xdr:colOff>
      <xdr:row>480</xdr:row>
      <xdr:rowOff>157607</xdr:rowOff>
    </xdr:from>
    <xdr:to>
      <xdr:col>9</xdr:col>
      <xdr:colOff>159995</xdr:colOff>
      <xdr:row>511</xdr:row>
      <xdr:rowOff>148835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46FAA9D-E379-4316-BF69-A1C254C5F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grayscl/>
        </a:blip>
        <a:stretch>
          <a:fillRect/>
        </a:stretch>
      </xdr:blipFill>
      <xdr:spPr>
        <a:xfrm>
          <a:off x="4691191" y="114648107"/>
          <a:ext cx="4256151" cy="3940557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9</xdr:col>
      <xdr:colOff>111092</xdr:colOff>
      <xdr:row>553</xdr:row>
      <xdr:rowOff>141175</xdr:rowOff>
    </xdr:from>
    <xdr:to>
      <xdr:col>15</xdr:col>
      <xdr:colOff>573880</xdr:colOff>
      <xdr:row>579</xdr:row>
      <xdr:rowOff>132100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D4BB72A-EBCA-46C1-BC7E-8478AA356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grayscl/>
        </a:blip>
        <a:stretch>
          <a:fillRect/>
        </a:stretch>
      </xdr:blipFill>
      <xdr:spPr>
        <a:xfrm>
          <a:off x="7804834" y="107116143"/>
          <a:ext cx="5313038" cy="3532823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9</xdr:col>
      <xdr:colOff>539523</xdr:colOff>
      <xdr:row>581</xdr:row>
      <xdr:rowOff>170104</xdr:rowOff>
    </xdr:from>
    <xdr:to>
      <xdr:col>15</xdr:col>
      <xdr:colOff>555912</xdr:colOff>
      <xdr:row>610</xdr:row>
      <xdr:rowOff>88731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7B87BFE-39CB-4600-B16E-8D4FC924A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grayscl/>
        </a:blip>
        <a:stretch>
          <a:fillRect/>
        </a:stretch>
      </xdr:blipFill>
      <xdr:spPr>
        <a:xfrm>
          <a:off x="8434945" y="114139598"/>
          <a:ext cx="4867922" cy="42812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4</xdr:col>
      <xdr:colOff>910615</xdr:colOff>
      <xdr:row>695</xdr:row>
      <xdr:rowOff>111415</xdr:rowOff>
    </xdr:from>
    <xdr:to>
      <xdr:col>5</xdr:col>
      <xdr:colOff>1645827</xdr:colOff>
      <xdr:row>718</xdr:row>
      <xdr:rowOff>173870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BA8218D-6B39-4B43-85A4-EA2BE7588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191141" y="137538783"/>
          <a:ext cx="3793813" cy="4407192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</xdr:pic>
    <xdr:clientData/>
  </xdr:twoCellAnchor>
  <xdr:twoCellAnchor>
    <xdr:from>
      <xdr:col>3</xdr:col>
      <xdr:colOff>333376</xdr:colOff>
      <xdr:row>553</xdr:row>
      <xdr:rowOff>46944</xdr:rowOff>
    </xdr:from>
    <xdr:to>
      <xdr:col>6</xdr:col>
      <xdr:colOff>789215</xdr:colOff>
      <xdr:row>563</xdr:row>
      <xdr:rowOff>40821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2D9791-5060-F05C-6C1A-E701B7F08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673554</xdr:colOff>
      <xdr:row>564</xdr:row>
      <xdr:rowOff>12927</xdr:rowOff>
    </xdr:from>
    <xdr:to>
      <xdr:col>6</xdr:col>
      <xdr:colOff>319768</xdr:colOff>
      <xdr:row>571</xdr:row>
      <xdr:rowOff>170090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695E8A47-4C70-37B9-E111-B17BEC3C1F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74054" y="110060967"/>
              <a:ext cx="4827814" cy="14982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853807</xdr:colOff>
      <xdr:row>653</xdr:row>
      <xdr:rowOff>19280</xdr:rowOff>
    </xdr:from>
    <xdr:to>
      <xdr:col>8</xdr:col>
      <xdr:colOff>541663</xdr:colOff>
      <xdr:row>664</xdr:row>
      <xdr:rowOff>27543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DA497B61-BC9D-B163-A5C8-FDA2ABA9AC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54307" y="127654280"/>
              <a:ext cx="6408696" cy="21875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560022</xdr:colOff>
      <xdr:row>665</xdr:row>
      <xdr:rowOff>120268</xdr:rowOff>
    </xdr:from>
    <xdr:to>
      <xdr:col>9</xdr:col>
      <xdr:colOff>376408</xdr:colOff>
      <xdr:row>679</xdr:row>
      <xdr:rowOff>35805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7883BB6-9198-01EB-F726-6F1CB6546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156125</xdr:colOff>
      <xdr:row>720</xdr:row>
      <xdr:rowOff>811</xdr:rowOff>
    </xdr:from>
    <xdr:to>
      <xdr:col>10</xdr:col>
      <xdr:colOff>130821</xdr:colOff>
      <xdr:row>735</xdr:row>
      <xdr:rowOff>22582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69E0A28-3470-F9EC-3823-E0B34BC9C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1198860</xdr:colOff>
      <xdr:row>736</xdr:row>
      <xdr:rowOff>115399</xdr:rowOff>
    </xdr:from>
    <xdr:to>
      <xdr:col>9</xdr:col>
      <xdr:colOff>518503</xdr:colOff>
      <xdr:row>751</xdr:row>
      <xdr:rowOff>73670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8" name="Chart 27">
              <a:extLst>
                <a:ext uri="{FF2B5EF4-FFF2-40B4-BE49-F238E27FC236}">
                  <a16:creationId xmlns:a16="http://schemas.microsoft.com/office/drawing/2014/main" id="{924727C1-199D-B0BC-65C8-FAE1EB8B19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9360" y="143539039"/>
              <a:ext cx="6650083" cy="27624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295306</xdr:colOff>
      <xdr:row>767</xdr:row>
      <xdr:rowOff>79919</xdr:rowOff>
    </xdr:from>
    <xdr:to>
      <xdr:col>16</xdr:col>
      <xdr:colOff>5082</xdr:colOff>
      <xdr:row>783</xdr:row>
      <xdr:rowOff>145338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4744A127-D55F-4311-A404-CE353A76E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grayscl/>
          <a:extLst>
            <a:ext uri="{BEBA8EAE-BF5A-486C-A8C5-ECC9F3942E4B}">
              <a14:imgProps xmlns:a14="http://schemas.microsoft.com/office/drawing/2010/main">
                <a14:imgLayer r:embed="rId22">
                  <a14:imgEffect>
                    <a14:colorTemperature colorTemp="88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187449" y="149819723"/>
          <a:ext cx="5183658" cy="3004561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6</xdr:col>
      <xdr:colOff>834216</xdr:colOff>
      <xdr:row>782</xdr:row>
      <xdr:rowOff>74718</xdr:rowOff>
    </xdr:from>
    <xdr:to>
      <xdr:col>7</xdr:col>
      <xdr:colOff>205442</xdr:colOff>
      <xdr:row>785</xdr:row>
      <xdr:rowOff>56042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619274AE-1E93-47C3-95A8-1A2ADBF0427D}"/>
            </a:ext>
          </a:extLst>
        </xdr:cNvPr>
        <xdr:cNvSpPr txBox="1"/>
      </xdr:nvSpPr>
      <xdr:spPr>
        <a:xfrm rot="16200000">
          <a:off x="7577667" y="170884887"/>
          <a:ext cx="529964" cy="255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 b="1">
            <a:solidFill>
              <a:srgbClr val="00B0F0"/>
            </a:solidFill>
          </a:endParaRPr>
        </a:p>
      </xdr:txBody>
    </xdr:sp>
    <xdr:clientData/>
  </xdr:twoCellAnchor>
  <xdr:twoCellAnchor>
    <xdr:from>
      <xdr:col>7</xdr:col>
      <xdr:colOff>21790</xdr:colOff>
      <xdr:row>796</xdr:row>
      <xdr:rowOff>28017</xdr:rowOff>
    </xdr:from>
    <xdr:to>
      <xdr:col>7</xdr:col>
      <xdr:colOff>277035</xdr:colOff>
      <xdr:row>799</xdr:row>
      <xdr:rowOff>3115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14545AFB-AC3D-4865-A3B5-6B30FAF6478E}"/>
            </a:ext>
          </a:extLst>
        </xdr:cNvPr>
        <xdr:cNvSpPr txBox="1"/>
      </xdr:nvSpPr>
      <xdr:spPr>
        <a:xfrm rot="16200000">
          <a:off x="7652324" y="173395343"/>
          <a:ext cx="523738" cy="2552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200" b="1">
            <a:solidFill>
              <a:srgbClr val="00B0F0"/>
            </a:solidFill>
          </a:endParaRPr>
        </a:p>
      </xdr:txBody>
    </xdr:sp>
    <xdr:clientData/>
  </xdr:twoCellAnchor>
  <xdr:twoCellAnchor editAs="oneCell">
    <xdr:from>
      <xdr:col>3</xdr:col>
      <xdr:colOff>952500</xdr:colOff>
      <xdr:row>875</xdr:row>
      <xdr:rowOff>186765</xdr:rowOff>
    </xdr:from>
    <xdr:to>
      <xdr:col>5</xdr:col>
      <xdr:colOff>532770</xdr:colOff>
      <xdr:row>888</xdr:row>
      <xdr:rowOff>13843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79CB569-DF1A-4B7F-89CE-4CE6BC180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grayscl/>
        </a:blip>
        <a:stretch>
          <a:fillRect/>
        </a:stretch>
      </xdr:blipFill>
      <xdr:spPr>
        <a:xfrm>
          <a:off x="4655820" y="187920705"/>
          <a:ext cx="3910436" cy="221213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4</xdr:col>
      <xdr:colOff>49805</xdr:colOff>
      <xdr:row>888</xdr:row>
      <xdr:rowOff>168088</xdr:rowOff>
    </xdr:from>
    <xdr:to>
      <xdr:col>4</xdr:col>
      <xdr:colOff>255246</xdr:colOff>
      <xdr:row>892</xdr:row>
      <xdr:rowOff>99608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92BC4677-4D41-4125-A226-04C6E25D7472}"/>
            </a:ext>
          </a:extLst>
        </xdr:cNvPr>
        <xdr:cNvSpPr txBox="1"/>
      </xdr:nvSpPr>
      <xdr:spPr>
        <a:xfrm rot="16200000">
          <a:off x="4553026" y="190523507"/>
          <a:ext cx="663040" cy="2054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500" b="1">
            <a:solidFill>
              <a:srgbClr val="00B050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oneCell">
    <xdr:from>
      <xdr:col>5</xdr:col>
      <xdr:colOff>201692</xdr:colOff>
      <xdr:row>913</xdr:row>
      <xdr:rowOff>168084</xdr:rowOff>
    </xdr:from>
    <xdr:to>
      <xdr:col>11</xdr:col>
      <xdr:colOff>1149209</xdr:colOff>
      <xdr:row>943</xdr:row>
      <xdr:rowOff>173070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BE50877-564C-4C29-8636-281A87CC8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grayscl/>
        </a:blip>
        <a:stretch>
          <a:fillRect/>
        </a:stretch>
      </xdr:blipFill>
      <xdr:spPr>
        <a:xfrm>
          <a:off x="6053852" y="194965764"/>
          <a:ext cx="6606322" cy="549138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6</xdr:col>
      <xdr:colOff>31750</xdr:colOff>
      <xdr:row>1030</xdr:row>
      <xdr:rowOff>190500</xdr:rowOff>
    </xdr:from>
    <xdr:to>
      <xdr:col>11</xdr:col>
      <xdr:colOff>702584</xdr:colOff>
      <xdr:row>1054</xdr:row>
      <xdr:rowOff>111759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5F8A4937-77B3-4827-A725-D1A29DB56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grayscl/>
        </a:blip>
        <a:stretch>
          <a:fillRect/>
        </a:stretch>
      </xdr:blipFill>
      <xdr:spPr>
        <a:xfrm>
          <a:off x="6912610" y="216651840"/>
          <a:ext cx="4537948" cy="4310603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8</xdr:col>
      <xdr:colOff>68359</xdr:colOff>
      <xdr:row>1141</xdr:row>
      <xdr:rowOff>134497</xdr:rowOff>
    </xdr:from>
    <xdr:to>
      <xdr:col>15</xdr:col>
      <xdr:colOff>439507</xdr:colOff>
      <xdr:row>1174</xdr:row>
      <xdr:rowOff>8823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8D5A58C8-F749-4815-AF08-C737EE272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grayscl/>
        </a:blip>
        <a:stretch>
          <a:fillRect/>
        </a:stretch>
      </xdr:blipFill>
      <xdr:spPr>
        <a:xfrm>
          <a:off x="8549419" y="237009817"/>
          <a:ext cx="5836688" cy="589880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6</xdr:col>
      <xdr:colOff>654196</xdr:colOff>
      <xdr:row>1258</xdr:row>
      <xdr:rowOff>27803</xdr:rowOff>
    </xdr:from>
    <xdr:to>
      <xdr:col>12</xdr:col>
      <xdr:colOff>312883</xdr:colOff>
      <xdr:row>1283</xdr:row>
      <xdr:rowOff>145615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7284AB3-57C7-421F-935D-EFA6807CC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grayscl/>
        </a:blip>
        <a:stretch>
          <a:fillRect/>
        </a:stretch>
      </xdr:blipFill>
      <xdr:spPr>
        <a:xfrm>
          <a:off x="7535056" y="258353423"/>
          <a:ext cx="5289741" cy="468241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7</xdr:col>
      <xdr:colOff>29345</xdr:colOff>
      <xdr:row>1389</xdr:row>
      <xdr:rowOff>103657</xdr:rowOff>
    </xdr:from>
    <xdr:to>
      <xdr:col>18</xdr:col>
      <xdr:colOff>486417</xdr:colOff>
      <xdr:row>1435</xdr:row>
      <xdr:rowOff>114266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7842034B-A69A-47ED-AA37-771C4F6BB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grayscl/>
        </a:blip>
        <a:stretch>
          <a:fillRect/>
        </a:stretch>
      </xdr:blipFill>
      <xdr:spPr>
        <a:xfrm>
          <a:off x="7794125" y="282927577"/>
          <a:ext cx="8309225" cy="842898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8</xdr:col>
      <xdr:colOff>490544</xdr:colOff>
      <xdr:row>1518</xdr:row>
      <xdr:rowOff>33407</xdr:rowOff>
    </xdr:from>
    <xdr:to>
      <xdr:col>16</xdr:col>
      <xdr:colOff>603845</xdr:colOff>
      <xdr:row>1534</xdr:row>
      <xdr:rowOff>17551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A3925155-CA86-4839-A725-27D2CA91D9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grayscl/>
        </a:blip>
        <a:stretch>
          <a:fillRect/>
        </a:stretch>
      </xdr:blipFill>
      <xdr:spPr>
        <a:xfrm>
          <a:off x="8937395" y="292292833"/>
          <a:ext cx="6173687" cy="3940058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6</xdr:col>
      <xdr:colOff>835409</xdr:colOff>
      <xdr:row>1550</xdr:row>
      <xdr:rowOff>40796</xdr:rowOff>
    </xdr:from>
    <xdr:to>
      <xdr:col>12</xdr:col>
      <xdr:colOff>539203</xdr:colOff>
      <xdr:row>1563</xdr:row>
      <xdr:rowOff>123986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3B3F187A-BA45-4D5F-B83C-8FC08DC2B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grayscl/>
        </a:blip>
        <a:stretch>
          <a:fillRect/>
        </a:stretch>
      </xdr:blipFill>
      <xdr:spPr>
        <a:xfrm>
          <a:off x="10013276" y="299422129"/>
          <a:ext cx="5335192" cy="2911057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twoCellAnchor editAs="oneCell">
    <xdr:from>
      <xdr:col>8</xdr:col>
      <xdr:colOff>543036</xdr:colOff>
      <xdr:row>1575</xdr:row>
      <xdr:rowOff>4480</xdr:rowOff>
    </xdr:from>
    <xdr:to>
      <xdr:col>14</xdr:col>
      <xdr:colOff>20236</xdr:colOff>
      <xdr:row>1591</xdr:row>
      <xdr:rowOff>169559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E4CEE6AD-4E70-4DEC-8894-D10137CF9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grayscl/>
        </a:blip>
        <a:stretch>
          <a:fillRect/>
        </a:stretch>
      </xdr:blipFill>
      <xdr:spPr>
        <a:xfrm>
          <a:off x="9024096" y="318794800"/>
          <a:ext cx="4335639" cy="3081001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6977</xdr:colOff>
      <xdr:row>1615</xdr:row>
      <xdr:rowOff>13957</xdr:rowOff>
    </xdr:from>
    <xdr:to>
      <xdr:col>11</xdr:col>
      <xdr:colOff>858792</xdr:colOff>
      <xdr:row>1627</xdr:row>
      <xdr:rowOff>126682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CA63A9BC-B54A-4448-8DB8-5478C988C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grayscl/>
        </a:blip>
        <a:stretch>
          <a:fillRect/>
        </a:stretch>
      </xdr:blipFill>
      <xdr:spPr>
        <a:xfrm>
          <a:off x="6887837" y="326355697"/>
          <a:ext cx="4718929" cy="230728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3</xdr:col>
      <xdr:colOff>326571</xdr:colOff>
      <xdr:row>769</xdr:row>
      <xdr:rowOff>108177</xdr:rowOff>
    </xdr:from>
    <xdr:to>
      <xdr:col>8</xdr:col>
      <xdr:colOff>564697</xdr:colOff>
      <xdr:row>781</xdr:row>
      <xdr:rowOff>6803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3" name="Chart 62">
              <a:extLst>
                <a:ext uri="{FF2B5EF4-FFF2-40B4-BE49-F238E27FC236}">
                  <a16:creationId xmlns:a16="http://schemas.microsoft.com/office/drawing/2014/main" id="{6DD2DB63-FAAE-D031-0476-98A91D2813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27071" y="149681157"/>
              <a:ext cx="6958966" cy="20931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353785</xdr:colOff>
      <xdr:row>783</xdr:row>
      <xdr:rowOff>74159</xdr:rowOff>
    </xdr:from>
    <xdr:to>
      <xdr:col>8</xdr:col>
      <xdr:colOff>571500</xdr:colOff>
      <xdr:row>798</xdr:row>
      <xdr:rowOff>61912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5A865C8F-61C3-724B-EF1F-73F74DC57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</xdr:col>
      <xdr:colOff>737074</xdr:colOff>
      <xdr:row>888</xdr:row>
      <xdr:rowOff>155960</xdr:rowOff>
    </xdr:from>
    <xdr:to>
      <xdr:col>8</xdr:col>
      <xdr:colOff>434411</xdr:colOff>
      <xdr:row>900</xdr:row>
      <xdr:rowOff>170916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F660499C-2034-72B5-C6B7-6CE9F3A79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89207084-38D6-4BA9-AAAE-C24ED5747E53}" name="Table125" displayName="Table125" ref="B4:C11" totalsRowShown="0">
  <autoFilter ref="B4:C11" xr:uid="{89207084-38D6-4BA9-AAAE-C24ED5747E53}"/>
  <tableColumns count="2">
    <tableColumn id="1" xr3:uid="{67ABD6AC-41DF-437A-AB1A-B8FCFF4CD004}" name="Column1"/>
    <tableColumn id="2" xr3:uid="{A414EADE-C488-4E2B-B4E4-D1BDABCB9B2C}" name="Column2" dataDxfId="100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1DA56E4-DC71-4FDC-9951-FB4F6C02C055}" name="Table1522" displayName="Table1522" ref="B323:C329" totalsRowShown="0" headerRowDxfId="77" dataDxfId="76" tableBorderDxfId="75">
  <autoFilter ref="B323:C329" xr:uid="{51DA56E4-DC71-4FDC-9951-FB4F6C02C055}"/>
  <tableColumns count="2">
    <tableColumn id="1" xr3:uid="{29A0E2F4-4F54-4C9A-886C-D9AA42DCA114}" name="Column1" dataDxfId="74"/>
    <tableColumn id="2" xr3:uid="{02DD6585-8D6E-47F8-8ADC-236BB62BB26C}" name="Column2" dataDxfId="73"/>
  </tableColumns>
  <tableStyleInfo name="TableStyleLight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8E63CCC-4FA1-4DE4-B2FD-B0EBB0E0874E}" name="Table1723" displayName="Table1723" ref="B537:C542" totalsRowShown="0" headerRowDxfId="72" dataDxfId="71" tableBorderDxfId="70">
  <autoFilter ref="B537:C542" xr:uid="{48E63CCC-4FA1-4DE4-B2FD-B0EBB0E0874E}"/>
  <tableColumns count="2">
    <tableColumn id="1" xr3:uid="{4B729B3B-8F4D-4CE0-B369-3D511BF297CE}" name="Column1" dataDxfId="69"/>
    <tableColumn id="2" xr3:uid="{4E6F2517-28C7-44C0-A496-3C2454FA63A1}" name="Column2" dataDxfId="68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63791FF-010C-4CAF-B0B9-3CD6CEF44BE0}" name="Table1824" displayName="Table1824" ref="B555:C562" totalsRowShown="0" headerRowDxfId="67" dataDxfId="66" tableBorderDxfId="65">
  <autoFilter ref="B555:C562" xr:uid="{763791FF-010C-4CAF-B0B9-3CD6CEF44BE0}"/>
  <tableColumns count="2">
    <tableColumn id="1" xr3:uid="{D52649C9-4354-434B-A885-15BE434DA4B6}" name="defect type " dataDxfId="64"/>
    <tableColumn id="2" xr3:uid="{0BB3343C-C446-49F4-8D3E-A88D656A40CA}" name="frequency" dataDxfId="63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AD9382-0683-41F4-A5A8-23D517B1F599}" name="Table1" displayName="Table1" ref="B158:C208" totalsRowShown="0" tableBorderDxfId="62">
  <autoFilter ref="B158:C208" xr:uid="{6DAD9382-0683-41F4-A5A8-23D517B1F599}"/>
  <tableColumns count="2">
    <tableColumn id="1" xr3:uid="{2218B04C-EA1F-433F-BAE4-5D19A111B827}" name="Column1"/>
    <tableColumn id="2" xr3:uid="{5C7F9130-7C0E-4584-A857-5BFE4FA3C9B2}" name="Column2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C4B337-FAAB-485E-B008-6B090827075E}" name="Table4" displayName="Table4" ref="B220:C320" totalsRowShown="0" dataDxfId="60" headerRowBorderDxfId="61" tableBorderDxfId="59">
  <autoFilter ref="B220:C320" xr:uid="{84C4B337-FAAB-485E-B008-6B090827075E}"/>
  <tableColumns count="2">
    <tableColumn id="1" xr3:uid="{C39974D9-03FF-4515-A365-EF90CBE5546C}" name="customer" dataDxfId="58"/>
    <tableColumn id="2" xr3:uid="{6E869CC4-99E4-46B7-9AE5-4879FF255865}" name="wait times in min" dataDxfId="57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57CE4E7-6882-4B8C-92DB-39C49E5835B8}" name="Table5" displayName="Table5" ref="B335:F345" totalsRowShown="0" headerRowDxfId="56" dataDxfId="55" tableBorderDxfId="54">
  <autoFilter ref="B335:F345" xr:uid="{657CE4E7-6882-4B8C-92DB-39C49E5835B8}"/>
  <tableColumns count="5">
    <tableColumn id="1" xr3:uid="{23065783-FB9B-48A3-882E-75BAE63F9611}" name="MODAL A " dataDxfId="53"/>
    <tableColumn id="2" xr3:uid="{118DF5C4-B55C-41D8-94A3-97111E591319}" name="MODAL B" dataDxfId="52"/>
    <tableColumn id="3" xr3:uid="{5222A832-815D-41D9-91BD-E563E3169A19}" name="MODAL C" dataDxfId="51"/>
    <tableColumn id="4" xr3:uid="{2370D403-316E-4E0C-BF1F-1F4B99FC7146}" name="MODAL D" dataDxfId="50"/>
    <tableColumn id="5" xr3:uid="{020BD51C-3140-4C15-A79E-EF392EB040D1}" name="MODAL E" dataDxfId="49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1853013-C0CB-4A59-933D-1E8CAE7B219D}" name="Table8" displayName="Table8" ref="B347:F356" totalsRowShown="0" headerRowDxfId="48" headerRowBorderDxfId="47" tableBorderDxfId="46" totalsRowBorderDxfId="45">
  <autoFilter ref="B347:F356" xr:uid="{F1853013-C0CB-4A59-933D-1E8CAE7B219D}"/>
  <tableColumns count="5">
    <tableColumn id="1" xr3:uid="{7FB9F094-5105-4FD4-A359-4DC83F8969C6}" name="MIN"/>
    <tableColumn id="2" xr3:uid="{17A33B61-D16E-410E-AC1C-7DA011C70089}" name="MIN2"/>
    <tableColumn id="3" xr3:uid="{541F2396-55BF-447B-A655-80DEA53E2D7A}" name="MIN3"/>
    <tableColumn id="4" xr3:uid="{934438E4-29CF-43A2-B97C-748C74596F5A}" name="MIN4"/>
    <tableColumn id="5" xr3:uid="{6C65CAD7-BF7D-439C-838A-2EDBA5F995A3}" name="MIN5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980D32A-5EE7-40B8-8C08-2152AAF06E06}" name="Table9" displayName="Table9" ref="A364:B464" totalsRowShown="0" headerRowDxfId="44" dataDxfId="43" tableBorderDxfId="42">
  <autoFilter ref="A364:B464" xr:uid="{4980D32A-5EE7-40B8-8C08-2152AAF06E06}"/>
  <tableColumns count="2">
    <tableColumn id="1" xr3:uid="{05E1A3A3-AB42-41EE-B7DB-49D1625CF174}" name="EMP" dataDxfId="41"/>
    <tableColumn id="2" xr3:uid="{371966BC-0E99-4FFC-9C08-0435FC3174AA}" name="AGES" dataDxfId="40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E0C9E36-136A-476C-9ABF-0583C5D62679}" name="Table10" displayName="Table10" ref="B484:C534" totalsRowShown="0" headerRowDxfId="39" headerRowBorderDxfId="38" tableBorderDxfId="37">
  <autoFilter ref="B484:C534" xr:uid="{DE0C9E36-136A-476C-9ABF-0583C5D62679}"/>
  <tableColumns count="2">
    <tableColumn id="1" xr3:uid="{1CDE83E6-DCBB-4AA8-AE46-1D10F79DF853}" name="customer" dataDxfId="36"/>
    <tableColumn id="2" xr3:uid="{EFB2A28B-3C29-42C0-9631-233A55F9F230}" name="purchase amount $" dataDxfId="35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44CA7A5-59A2-4352-90B3-BD989D1EAB4E}" name="Table11" displayName="Table11" ref="B912:C1012" totalsRowShown="0" headerRowDxfId="34" headerRowBorderDxfId="33" tableBorderDxfId="32">
  <autoFilter ref="B912:C1012" xr:uid="{A44CA7A5-59A2-4352-90B3-BD989D1EAB4E}"/>
  <tableColumns count="2">
    <tableColumn id="1" xr3:uid="{38DD6F50-9ADE-4DFC-A911-0D083E4ED8A7}" name="Employes" dataDxfId="31"/>
    <tableColumn id="2" xr3:uid="{8C7739EF-A4EC-4E0F-AC5C-A6F22C1CF156}" name="salary $" dataDxfId="3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F90EA92-E79C-4B18-8628-1BB1097C2AF1}" name="Table526" displayName="Table526" ref="B24:C47" totalsRowShown="0">
  <autoFilter ref="B24:C47" xr:uid="{5F90EA92-E79C-4B18-8628-1BB1097C2AF1}"/>
  <tableColumns count="2">
    <tableColumn id="1" xr3:uid="{88A1378F-1DE2-4915-8702-621258DB7800}" name="Column1"/>
    <tableColumn id="2" xr3:uid="{B0FFB33D-B569-4D73-9768-F75D06AEA599}" name="Column2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084A863-1493-44DC-B13E-45AD58E2A727}" name="Table12" displayName="Table12" ref="D1060:G1063" totalsRowShown="0" headerRowDxfId="29" tableBorderDxfId="28">
  <autoFilter ref="D1060:G1063" xr:uid="{1084A863-1493-44DC-B13E-45AD58E2A727}"/>
  <tableColumns count="4">
    <tableColumn id="1" xr3:uid="{3F822C70-DF8D-4FE1-8261-04903F0530D7}" name="QURTILES"/>
    <tableColumn id="2" xr3:uid="{CA20B719-0C9F-40C8-83AA-A7ED9FDF3FB7}" name="Q1" dataDxfId="27"/>
    <tableColumn id="3" xr3:uid="{891CC2B1-76DB-4A4D-A0EC-9A4B89E7F6DE}" name="Q2" dataDxfId="26"/>
    <tableColumn id="4" xr3:uid="{7C558E1B-80AD-4AF8-8DD5-7B37BE5BA38A}" name="Q3" dataDxfId="25"/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A19340B-2FC3-413A-AD67-C3637D4386CB}" name="Table13" displayName="Table13" ref="A1035:B1135" totalsRowShown="0" dataDxfId="23" headerRowBorderDxfId="24" tableBorderDxfId="22">
  <autoFilter ref="A1035:B1135" xr:uid="{DA19340B-2FC3-413A-AD67-C3637D4386CB}"/>
  <tableColumns count="2">
    <tableColumn id="1" xr3:uid="{6145120E-1E92-4A20-AA4D-9F499FB84FA2}" name="indivisual sample" dataDxfId="21"/>
    <tableColumn id="2" xr3:uid="{E1BDB114-561B-4E82-ABA4-802841C1414F}" name="weights in kg" dataDxfId="20"/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D58E48F-E716-46E9-A665-26CF80205FF0}" name="Table14" displayName="Table14" ref="A1143:B1253" totalsRowShown="0" headerRowDxfId="19" dataDxfId="17" headerRowBorderDxfId="18" tableBorderDxfId="16">
  <autoFilter ref="A1143:B1253" xr:uid="{4D58E48F-E716-46E9-A665-26CF80205FF0}"/>
  <tableColumns count="2">
    <tableColumn id="1" xr3:uid="{4F776960-493B-4C99-86A3-CD9BD322E321}" name="customers" dataDxfId="15"/>
    <tableColumn id="2" xr3:uid="{8B05335C-25E2-4D97-8B84-8E8140E3F5A9}" name="purchase amount" dataDxfId="14"/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FA92AED-90DB-4C4D-8BA3-23921DB06BBF}" name="Table16" displayName="Table16" ref="A1263:B1383" totalsRowShown="0" headerRowDxfId="13" dataDxfId="11" headerRowBorderDxfId="12" tableBorderDxfId="10">
  <autoFilter ref="A1263:B1383" xr:uid="{9FA92AED-90DB-4C4D-8BA3-23921DB06BBF}"/>
  <tableColumns count="2">
    <tableColumn id="1" xr3:uid="{4C2A4442-4164-4B8C-AA96-9BE70D8F1981}" name="emp" dataDxfId="9"/>
    <tableColumn id="2" xr3:uid="{5204D82B-9019-4653-B127-050DF12B140D}" name="time in minutes" dataDxfId="8"/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7E96D3C-8141-41AC-991D-4A174D21C872}" name="Table17" displayName="Table17" ref="A1392:B1513" totalsRowShown="0" headerRowDxfId="7" headerRowBorderDxfId="6" tableBorderDxfId="5">
  <autoFilter ref="A1392:B1513" xr:uid="{67E96D3C-8141-41AC-991D-4A174D21C872}"/>
  <tableColumns count="2">
    <tableColumn id="1" xr3:uid="{8213421F-2D3F-4227-9690-14435308A769}" name="products"/>
    <tableColumn id="2" xr3:uid="{CF2AC4C4-6C1F-486D-9B7B-AEF840E13043}" name="defect rates"/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399C3BF-6591-41A0-81DF-C8429373E59D}" name="Table15" displayName="Table15" ref="B1580:C1605" totalsRowShown="0" headerRowDxfId="4" dataDxfId="3" tableBorderDxfId="2">
  <autoFilter ref="B1580:C1605" xr:uid="{1399C3BF-6591-41A0-81DF-C8429373E59D}"/>
  <tableColumns count="2">
    <tableColumn id="1" xr3:uid="{908D77EB-65B0-49E4-9164-1B480B7AABC8}" name="method 1" dataDxfId="1"/>
    <tableColumn id="2" xr3:uid="{A6E8BC52-79B5-4312-9F99-0BA77ADCE6C0}" name="method 2" dataDxfId="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499A320-DCEA-42AF-A910-5F50D88B07D4}" name="Table827" displayName="Table827" ref="B55:C108" totalsRowShown="0">
  <autoFilter ref="B55:C108" xr:uid="{7499A320-DCEA-42AF-A910-5F50D88B07D4}"/>
  <tableColumns count="2">
    <tableColumn id="1" xr3:uid="{50D050C9-DEAD-40C7-BD16-39C9DCB58B6F}" name="Column1"/>
    <tableColumn id="2" xr3:uid="{865E52BB-575D-4D64-B098-AA98BADA061E}" name="Column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159D9C-E49B-4E7C-A425-1CB7CE19605A}" name="Table113" displayName="Table113" ref="B63:C113" totalsRowShown="0" tableBorderDxfId="99">
  <autoFilter ref="B63:C113" xr:uid="{0D159D9C-E49B-4E7C-A425-1CB7CE19605A}"/>
  <tableColumns count="2">
    <tableColumn id="1" xr3:uid="{71641FBE-3544-41F5-8655-3A1A76CCDF74}" name="Column1"/>
    <tableColumn id="2" xr3:uid="{87457568-F412-48E6-94F3-6551D3229EFA}" name="Column2" dataDxfId="98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FFD6C8-5FBA-405E-9EA3-72802E7DDCA7}" name="Table124" displayName="Table124" ref="B28:C58" totalsRowShown="0" tableBorderDxfId="97">
  <autoFilter ref="B28:C58" xr:uid="{1EFFD6C8-5FBA-405E-9EA3-72802E7DDCA7}"/>
  <tableColumns count="2">
    <tableColumn id="1" xr3:uid="{C46D0BEA-B0AD-42E4-A582-923A1F2558CB}" name="Column1"/>
    <tableColumn id="2" xr3:uid="{8114DD9D-1E51-4389-AA95-79183B868862}" name="Column2" dataDxfId="96" dataCellStyle="Currency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CDE87E4-4D89-4B63-B32C-D43A364EC2A5}" name="Table167" displayName="Table167" ref="B5:C15" totalsRowShown="0" headerRowDxfId="95" dataDxfId="94">
  <autoFilter ref="B5:C15" xr:uid="{BCDE87E4-4D89-4B63-B32C-D43A364EC2A5}"/>
  <tableColumns count="2">
    <tableColumn id="1" xr3:uid="{DB88113B-6014-499D-9216-4DD2DA288FF2}" name="Column1" dataDxfId="93"/>
    <tableColumn id="2" xr3:uid="{536B4060-C3D7-4F18-895B-D2F27760EE93}" name="Column2" dataDxfId="9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DD012C5-974C-4867-A130-DED437D052BD}" name="Table148" displayName="Table148" ref="B129:C141" totalsRowShown="0" tableBorderDxfId="91">
  <autoFilter ref="B129:C141" xr:uid="{FDD012C5-974C-4867-A130-DED437D052BD}"/>
  <tableColumns count="2">
    <tableColumn id="1" xr3:uid="{D89554E4-E8A0-4E47-A0B8-78582AD187E5}" name="Column1"/>
    <tableColumn id="2" xr3:uid="{A7638B0E-C959-48A1-8986-EA5A6B4DA323}" name="Column2" dataDxfId="90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1BC63A4-D663-4FF1-9186-EF181681C6AF}" name="Table420" displayName="Table420" ref="D459:E462" totalsRowShown="0" headerRowDxfId="89" dataDxfId="87" headerRowBorderDxfId="88" tableBorderDxfId="86" totalsRowBorderDxfId="85">
  <autoFilter ref="D459:E462" xr:uid="{51BC63A4-D663-4FF1-9186-EF181681C6AF}"/>
  <tableColumns count="2">
    <tableColumn id="1" xr3:uid="{529B48F5-5628-4B91-860E-C37F4944FCAE}" name="AGES RANGE" dataDxfId="84"/>
    <tableColumn id="2" xr3:uid="{8D29E8A5-04B3-4A1B-8391-A99FB07F8879}" name="frequency" dataDxfId="83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EBB08C0-E8FF-42F9-9530-10E053CBC16C}" name="Table1321" displayName="Table1321" ref="A466:B473" totalsRowShown="0" headerRowDxfId="82" dataDxfId="81" tableBorderDxfId="80">
  <autoFilter ref="A466:B473" xr:uid="{5EBB08C0-E8FF-42F9-9530-10E053CBC16C}"/>
  <tableColumns count="2">
    <tableColumn id="1" xr3:uid="{335F7B76-51ED-4FC0-B34C-A34E5CC3A326}" name="Column1" dataDxfId="79"/>
    <tableColumn id="2" xr3:uid="{00740A0B-A356-480B-8A68-02735D1CF533}" name="Column2" dataDxfId="7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EA3D4BE-9AB1-417C-B0FB-EE3AA4D48EE2}">
  <we:reference id="wa200005271" version="2.2.0.0" store="en-US" storeType="OMEX"/>
  <we:alternateReferences>
    <we:reference id="wa200005271" version="2.2.0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13" Type="http://schemas.openxmlformats.org/officeDocument/2006/relationships/table" Target="../tables/table15.xml"/><Relationship Id="rId18" Type="http://schemas.openxmlformats.org/officeDocument/2006/relationships/table" Target="../tables/table20.xml"/><Relationship Id="rId3" Type="http://schemas.openxmlformats.org/officeDocument/2006/relationships/table" Target="../tables/table5.xml"/><Relationship Id="rId21" Type="http://schemas.openxmlformats.org/officeDocument/2006/relationships/table" Target="../tables/table23.xml"/><Relationship Id="rId7" Type="http://schemas.openxmlformats.org/officeDocument/2006/relationships/table" Target="../tables/table9.xml"/><Relationship Id="rId12" Type="http://schemas.openxmlformats.org/officeDocument/2006/relationships/table" Target="../tables/table14.xml"/><Relationship Id="rId17" Type="http://schemas.openxmlformats.org/officeDocument/2006/relationships/table" Target="../tables/table19.xml"/><Relationship Id="rId2" Type="http://schemas.openxmlformats.org/officeDocument/2006/relationships/table" Target="../tables/table4.xml"/><Relationship Id="rId16" Type="http://schemas.openxmlformats.org/officeDocument/2006/relationships/table" Target="../tables/table18.xml"/><Relationship Id="rId20" Type="http://schemas.openxmlformats.org/officeDocument/2006/relationships/table" Target="../tables/table22.xml"/><Relationship Id="rId1" Type="http://schemas.openxmlformats.org/officeDocument/2006/relationships/drawing" Target="../drawings/drawing2.xml"/><Relationship Id="rId6" Type="http://schemas.openxmlformats.org/officeDocument/2006/relationships/table" Target="../tables/table8.xml"/><Relationship Id="rId11" Type="http://schemas.openxmlformats.org/officeDocument/2006/relationships/table" Target="../tables/table13.xml"/><Relationship Id="rId5" Type="http://schemas.openxmlformats.org/officeDocument/2006/relationships/table" Target="../tables/table7.xml"/><Relationship Id="rId15" Type="http://schemas.openxmlformats.org/officeDocument/2006/relationships/table" Target="../tables/table17.xml"/><Relationship Id="rId23" Type="http://schemas.openxmlformats.org/officeDocument/2006/relationships/table" Target="../tables/table25.xml"/><Relationship Id="rId10" Type="http://schemas.openxmlformats.org/officeDocument/2006/relationships/table" Target="../tables/table12.xml"/><Relationship Id="rId19" Type="http://schemas.openxmlformats.org/officeDocument/2006/relationships/table" Target="../tables/table21.xml"/><Relationship Id="rId4" Type="http://schemas.openxmlformats.org/officeDocument/2006/relationships/table" Target="../tables/table6.xml"/><Relationship Id="rId9" Type="http://schemas.openxmlformats.org/officeDocument/2006/relationships/table" Target="../tables/table11.xml"/><Relationship Id="rId14" Type="http://schemas.openxmlformats.org/officeDocument/2006/relationships/table" Target="../tables/table16.xml"/><Relationship Id="rId22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867F-DDDC-44B1-A8BC-A3305602ADB7}">
  <dimension ref="B1:Z108"/>
  <sheetViews>
    <sheetView zoomScale="97" workbookViewId="0">
      <selection activeCell="C1" sqref="C1:G2"/>
    </sheetView>
  </sheetViews>
  <sheetFormatPr defaultRowHeight="14.4" x14ac:dyDescent="0.3"/>
  <cols>
    <col min="8" max="8" width="3.5546875" customWidth="1"/>
    <col min="12" max="12" width="22.77734375" customWidth="1"/>
    <col min="14" max="14" width="6.109375" customWidth="1"/>
    <col min="23" max="23" width="16.5546875" customWidth="1"/>
  </cols>
  <sheetData>
    <row r="1" spans="2:23" ht="15" thickBot="1" x14ac:dyDescent="0.35">
      <c r="C1" s="236" t="s">
        <v>781</v>
      </c>
      <c r="D1" s="237"/>
      <c r="E1" s="237"/>
      <c r="F1" s="237"/>
      <c r="G1" s="238"/>
    </row>
    <row r="2" spans="2:23" ht="16.2" thickBot="1" x14ac:dyDescent="0.35">
      <c r="C2" s="239"/>
      <c r="D2" s="240"/>
      <c r="E2" s="240"/>
      <c r="F2" s="240"/>
      <c r="G2" s="241"/>
      <c r="I2" s="242" t="s">
        <v>330</v>
      </c>
      <c r="J2" s="243"/>
      <c r="K2" s="243"/>
      <c r="L2" s="244"/>
    </row>
    <row r="4" spans="2:23" x14ac:dyDescent="0.3">
      <c r="B4" t="s">
        <v>5</v>
      </c>
      <c r="C4" t="s">
        <v>6</v>
      </c>
    </row>
    <row r="5" spans="2:23" x14ac:dyDescent="0.3">
      <c r="B5" t="s">
        <v>0</v>
      </c>
      <c r="C5">
        <v>50</v>
      </c>
    </row>
    <row r="6" spans="2:23" x14ac:dyDescent="0.3">
      <c r="B6" t="s">
        <v>1</v>
      </c>
      <c r="C6">
        <v>60</v>
      </c>
    </row>
    <row r="7" spans="2:23" ht="15" thickBot="1" x14ac:dyDescent="0.35">
      <c r="B7" t="s">
        <v>2</v>
      </c>
      <c r="C7">
        <v>55</v>
      </c>
    </row>
    <row r="8" spans="2:23" x14ac:dyDescent="0.3">
      <c r="B8" t="s">
        <v>3</v>
      </c>
      <c r="C8">
        <v>70</v>
      </c>
      <c r="O8" s="67" t="s">
        <v>388</v>
      </c>
      <c r="P8" s="68"/>
      <c r="Q8" s="68"/>
      <c r="R8" s="68"/>
      <c r="S8" s="68"/>
      <c r="T8" s="63"/>
      <c r="U8" s="63"/>
      <c r="V8" s="63"/>
      <c r="W8" s="64"/>
    </row>
    <row r="9" spans="2:23" x14ac:dyDescent="0.3">
      <c r="B9" s="1" t="s">
        <v>4</v>
      </c>
      <c r="C9" s="1">
        <f>AVERAGE(C5:C8)</f>
        <v>58.75</v>
      </c>
      <c r="E9" s="1"/>
      <c r="F9" s="1"/>
      <c r="H9" s="1"/>
      <c r="I9" s="2"/>
      <c r="J9" s="2"/>
      <c r="K9" s="2"/>
      <c r="O9" s="4" t="s">
        <v>389</v>
      </c>
      <c r="P9" s="1"/>
      <c r="Q9" s="1"/>
      <c r="R9" s="1"/>
      <c r="S9" s="1"/>
      <c r="T9" s="1"/>
      <c r="U9" s="1"/>
      <c r="W9" s="65"/>
    </row>
    <row r="10" spans="2:23" ht="15" thickBot="1" x14ac:dyDescent="0.35">
      <c r="B10" s="1" t="s">
        <v>7</v>
      </c>
      <c r="C10" s="1">
        <f>MEDIAN(C5:C9)</f>
        <v>58.75</v>
      </c>
      <c r="O10" s="69" t="s">
        <v>390</v>
      </c>
      <c r="P10" s="70"/>
      <c r="Q10" s="70"/>
      <c r="R10" s="70"/>
      <c r="S10" s="70"/>
      <c r="T10" s="70"/>
      <c r="U10" s="70"/>
      <c r="V10" s="70"/>
      <c r="W10" s="71"/>
    </row>
    <row r="11" spans="2:23" x14ac:dyDescent="0.3">
      <c r="B11" s="1" t="s">
        <v>8</v>
      </c>
      <c r="C11" s="1">
        <f>MODE(C5:C10)</f>
        <v>58.75</v>
      </c>
      <c r="Q11" s="63"/>
      <c r="R11" s="63"/>
      <c r="V11" s="63"/>
    </row>
    <row r="12" spans="2:23" ht="15" thickBot="1" x14ac:dyDescent="0.35"/>
    <row r="13" spans="2:23" ht="18" x14ac:dyDescent="0.35">
      <c r="B13" s="58" t="s">
        <v>98</v>
      </c>
      <c r="C13" s="59">
        <v>58.75</v>
      </c>
      <c r="D13" s="51"/>
    </row>
    <row r="14" spans="2:23" ht="18.600000000000001" thickBot="1" x14ac:dyDescent="0.4">
      <c r="B14" s="60" t="s">
        <v>190</v>
      </c>
      <c r="C14" s="61">
        <v>57.75</v>
      </c>
      <c r="D14" s="51"/>
    </row>
    <row r="15" spans="2:23" x14ac:dyDescent="0.3">
      <c r="B15" s="51"/>
      <c r="C15" s="51"/>
      <c r="D15" s="51"/>
    </row>
    <row r="16" spans="2:23" x14ac:dyDescent="0.3">
      <c r="B16" s="51"/>
      <c r="C16" s="51"/>
      <c r="D16" s="51"/>
    </row>
    <row r="19" spans="2:9" ht="15" thickBot="1" x14ac:dyDescent="0.35"/>
    <row r="20" spans="2:9" x14ac:dyDescent="0.3">
      <c r="G20" s="245" t="s">
        <v>782</v>
      </c>
      <c r="H20" s="246"/>
      <c r="I20" s="247"/>
    </row>
    <row r="21" spans="2:9" ht="15" thickBot="1" x14ac:dyDescent="0.35">
      <c r="G21" s="248"/>
      <c r="H21" s="249"/>
      <c r="I21" s="250"/>
    </row>
    <row r="24" spans="2:9" x14ac:dyDescent="0.3">
      <c r="B24" t="s">
        <v>5</v>
      </c>
      <c r="C24" t="s">
        <v>6</v>
      </c>
    </row>
    <row r="25" spans="2:9" x14ac:dyDescent="0.3">
      <c r="B25" t="s">
        <v>9</v>
      </c>
      <c r="C25">
        <v>15</v>
      </c>
    </row>
    <row r="26" spans="2:9" x14ac:dyDescent="0.3">
      <c r="B26" t="s">
        <v>10</v>
      </c>
      <c r="C26">
        <v>10</v>
      </c>
    </row>
    <row r="27" spans="2:9" x14ac:dyDescent="0.3">
      <c r="B27" t="s">
        <v>11</v>
      </c>
      <c r="C27">
        <v>20</v>
      </c>
    </row>
    <row r="28" spans="2:9" x14ac:dyDescent="0.3">
      <c r="B28" t="s">
        <v>12</v>
      </c>
      <c r="C28">
        <v>25</v>
      </c>
    </row>
    <row r="29" spans="2:9" x14ac:dyDescent="0.3">
      <c r="B29" t="s">
        <v>13</v>
      </c>
      <c r="C29">
        <v>15</v>
      </c>
    </row>
    <row r="30" spans="2:9" x14ac:dyDescent="0.3">
      <c r="B30" t="s">
        <v>14</v>
      </c>
      <c r="C30">
        <v>10</v>
      </c>
    </row>
    <row r="31" spans="2:9" x14ac:dyDescent="0.3">
      <c r="B31" t="s">
        <v>15</v>
      </c>
      <c r="C31">
        <v>30</v>
      </c>
    </row>
    <row r="32" spans="2:9" ht="15" thickBot="1" x14ac:dyDescent="0.35">
      <c r="B32" t="s">
        <v>16</v>
      </c>
      <c r="C32">
        <v>20</v>
      </c>
    </row>
    <row r="33" spans="2:26" x14ac:dyDescent="0.3">
      <c r="B33" t="s">
        <v>17</v>
      </c>
      <c r="C33">
        <v>15</v>
      </c>
      <c r="R33" s="67" t="s">
        <v>391</v>
      </c>
      <c r="S33" s="68"/>
      <c r="T33" s="68"/>
      <c r="U33" s="68"/>
      <c r="V33" s="68"/>
      <c r="W33" s="63"/>
      <c r="X33" s="63"/>
      <c r="Y33" s="63"/>
      <c r="Z33" s="64"/>
    </row>
    <row r="34" spans="2:26" x14ac:dyDescent="0.3">
      <c r="B34" t="s">
        <v>18</v>
      </c>
      <c r="C34">
        <v>10</v>
      </c>
      <c r="R34" s="257" t="s">
        <v>392</v>
      </c>
      <c r="S34" s="233"/>
      <c r="T34" s="233"/>
      <c r="U34" s="233"/>
      <c r="V34" s="233"/>
      <c r="W34" s="233"/>
      <c r="X34" s="233"/>
      <c r="Z34" s="65"/>
    </row>
    <row r="35" spans="2:26" ht="15" thickBot="1" x14ac:dyDescent="0.35">
      <c r="B35" t="s">
        <v>19</v>
      </c>
      <c r="C35">
        <v>10</v>
      </c>
      <c r="R35" s="72" t="s">
        <v>393</v>
      </c>
      <c r="S35" s="73"/>
      <c r="T35" s="73"/>
      <c r="U35" s="73"/>
      <c r="V35" s="73"/>
      <c r="W35" s="73"/>
      <c r="X35" s="73"/>
      <c r="Y35" s="70"/>
      <c r="Z35" s="71"/>
    </row>
    <row r="36" spans="2:26" x14ac:dyDescent="0.3">
      <c r="B36" t="s">
        <v>20</v>
      </c>
      <c r="C36">
        <v>25</v>
      </c>
    </row>
    <row r="37" spans="2:26" x14ac:dyDescent="0.3">
      <c r="B37" t="s">
        <v>21</v>
      </c>
      <c r="C37">
        <v>15</v>
      </c>
    </row>
    <row r="38" spans="2:26" x14ac:dyDescent="0.3">
      <c r="B38" t="s">
        <v>22</v>
      </c>
      <c r="C38">
        <v>20</v>
      </c>
    </row>
    <row r="39" spans="2:26" x14ac:dyDescent="0.3">
      <c r="B39" t="s">
        <v>23</v>
      </c>
      <c r="C39">
        <v>20</v>
      </c>
    </row>
    <row r="40" spans="2:26" x14ac:dyDescent="0.3">
      <c r="B40" t="s">
        <v>24</v>
      </c>
      <c r="C40">
        <v>15</v>
      </c>
    </row>
    <row r="41" spans="2:26" x14ac:dyDescent="0.3">
      <c r="B41" t="s">
        <v>25</v>
      </c>
      <c r="C41">
        <v>10</v>
      </c>
    </row>
    <row r="42" spans="2:26" x14ac:dyDescent="0.3">
      <c r="B42" t="s">
        <v>26</v>
      </c>
      <c r="C42">
        <v>10</v>
      </c>
    </row>
    <row r="43" spans="2:26" x14ac:dyDescent="0.3">
      <c r="B43" t="s">
        <v>27</v>
      </c>
      <c r="C43">
        <v>20</v>
      </c>
    </row>
    <row r="44" spans="2:26" x14ac:dyDescent="0.3">
      <c r="B44" t="s">
        <v>28</v>
      </c>
      <c r="C44">
        <v>25</v>
      </c>
    </row>
    <row r="45" spans="2:26" ht="18" x14ac:dyDescent="0.35">
      <c r="B45" s="50" t="s">
        <v>4</v>
      </c>
      <c r="C45" s="50">
        <f>AVERAGE(C25:C44)</f>
        <v>17</v>
      </c>
      <c r="E45" s="25"/>
      <c r="F45" s="25"/>
      <c r="H45" s="26"/>
      <c r="I45" s="26"/>
      <c r="K45" s="43"/>
      <c r="L45" s="43"/>
    </row>
    <row r="46" spans="2:26" ht="18" x14ac:dyDescent="0.35">
      <c r="B46" s="50" t="s">
        <v>7</v>
      </c>
      <c r="C46" s="50">
        <f>MEDIAN(C25:C44)</f>
        <v>15</v>
      </c>
      <c r="K46" s="43"/>
      <c r="L46" s="43"/>
    </row>
    <row r="47" spans="2:26" ht="18" x14ac:dyDescent="0.35">
      <c r="B47" s="50" t="s">
        <v>8</v>
      </c>
      <c r="C47" s="1">
        <f>MODE(C25:C44)</f>
        <v>10</v>
      </c>
      <c r="K47" s="43"/>
      <c r="L47" s="43"/>
    </row>
    <row r="49" spans="2:21" ht="15" thickBot="1" x14ac:dyDescent="0.35"/>
    <row r="50" spans="2:21" x14ac:dyDescent="0.3">
      <c r="F50" s="251" t="s">
        <v>783</v>
      </c>
      <c r="G50" s="252"/>
      <c r="H50" s="252"/>
      <c r="I50" s="253"/>
    </row>
    <row r="51" spans="2:21" ht="15" thickBot="1" x14ac:dyDescent="0.35">
      <c r="F51" s="254"/>
      <c r="G51" s="255"/>
      <c r="H51" s="255"/>
      <c r="I51" s="256"/>
    </row>
    <row r="52" spans="2:21" ht="15" thickBot="1" x14ac:dyDescent="0.35"/>
    <row r="53" spans="2:21" ht="15" thickBot="1" x14ac:dyDescent="0.35">
      <c r="M53" s="76" t="s">
        <v>394</v>
      </c>
      <c r="N53" s="231" t="s">
        <v>395</v>
      </c>
      <c r="O53" s="231"/>
      <c r="P53" s="231"/>
      <c r="Q53" s="231"/>
      <c r="R53" s="231"/>
      <c r="S53" s="231"/>
      <c r="T53" s="231"/>
      <c r="U53" s="74"/>
    </row>
    <row r="54" spans="2:21" ht="15" thickBot="1" x14ac:dyDescent="0.35">
      <c r="M54" s="77" t="s">
        <v>396</v>
      </c>
      <c r="N54" s="232" t="s">
        <v>397</v>
      </c>
      <c r="O54" s="233"/>
      <c r="P54" s="233"/>
      <c r="Q54" s="233"/>
      <c r="R54" s="233"/>
      <c r="S54" s="233"/>
      <c r="T54" s="233"/>
      <c r="U54" s="75"/>
    </row>
    <row r="55" spans="2:21" ht="15" thickBot="1" x14ac:dyDescent="0.35">
      <c r="B55" t="s">
        <v>5</v>
      </c>
      <c r="C55" t="s">
        <v>6</v>
      </c>
      <c r="M55" s="76" t="s">
        <v>398</v>
      </c>
      <c r="N55" s="234" t="s">
        <v>399</v>
      </c>
      <c r="O55" s="234"/>
      <c r="P55" s="234"/>
      <c r="Q55" s="234"/>
      <c r="R55" s="234"/>
      <c r="S55" s="234"/>
      <c r="T55" s="234"/>
      <c r="U55" s="235"/>
    </row>
    <row r="56" spans="2:21" x14ac:dyDescent="0.3">
      <c r="B56" t="s">
        <v>9</v>
      </c>
      <c r="C56">
        <v>3</v>
      </c>
    </row>
    <row r="57" spans="2:21" x14ac:dyDescent="0.3">
      <c r="B57" t="s">
        <v>10</v>
      </c>
      <c r="C57">
        <v>2</v>
      </c>
    </row>
    <row r="58" spans="2:21" x14ac:dyDescent="0.3">
      <c r="B58" t="s">
        <v>11</v>
      </c>
      <c r="C58">
        <v>5</v>
      </c>
    </row>
    <row r="59" spans="2:21" x14ac:dyDescent="0.3">
      <c r="B59" t="s">
        <v>12</v>
      </c>
      <c r="C59">
        <v>4</v>
      </c>
    </row>
    <row r="60" spans="2:21" x14ac:dyDescent="0.3">
      <c r="B60" t="s">
        <v>13</v>
      </c>
      <c r="C60">
        <v>7</v>
      </c>
    </row>
    <row r="61" spans="2:21" x14ac:dyDescent="0.3">
      <c r="B61" t="s">
        <v>14</v>
      </c>
      <c r="C61">
        <v>2</v>
      </c>
    </row>
    <row r="62" spans="2:21" x14ac:dyDescent="0.3">
      <c r="B62" t="s">
        <v>15</v>
      </c>
      <c r="C62">
        <v>3</v>
      </c>
    </row>
    <row r="63" spans="2:21" x14ac:dyDescent="0.3">
      <c r="B63" t="s">
        <v>16</v>
      </c>
      <c r="C63">
        <v>3</v>
      </c>
    </row>
    <row r="64" spans="2:21" x14ac:dyDescent="0.3">
      <c r="B64" t="s">
        <v>17</v>
      </c>
      <c r="C64">
        <v>1</v>
      </c>
    </row>
    <row r="65" spans="2:3" x14ac:dyDescent="0.3">
      <c r="B65" t="s">
        <v>18</v>
      </c>
      <c r="C65">
        <v>6</v>
      </c>
    </row>
    <row r="66" spans="2:3" x14ac:dyDescent="0.3">
      <c r="B66" t="s">
        <v>19</v>
      </c>
      <c r="C66">
        <v>4</v>
      </c>
    </row>
    <row r="67" spans="2:3" x14ac:dyDescent="0.3">
      <c r="B67" t="s">
        <v>20</v>
      </c>
      <c r="C67">
        <v>2</v>
      </c>
    </row>
    <row r="68" spans="2:3" x14ac:dyDescent="0.3">
      <c r="B68" t="s">
        <v>21</v>
      </c>
      <c r="C68">
        <v>3</v>
      </c>
    </row>
    <row r="69" spans="2:3" x14ac:dyDescent="0.3">
      <c r="B69" t="s">
        <v>22</v>
      </c>
      <c r="C69">
        <v>5</v>
      </c>
    </row>
    <row r="70" spans="2:3" x14ac:dyDescent="0.3">
      <c r="B70" t="s">
        <v>23</v>
      </c>
      <c r="C70">
        <v>2</v>
      </c>
    </row>
    <row r="71" spans="2:3" x14ac:dyDescent="0.3">
      <c r="B71" t="s">
        <v>24</v>
      </c>
      <c r="C71">
        <v>4</v>
      </c>
    </row>
    <row r="72" spans="2:3" x14ac:dyDescent="0.3">
      <c r="B72" t="s">
        <v>25</v>
      </c>
      <c r="C72">
        <v>2</v>
      </c>
    </row>
    <row r="73" spans="2:3" x14ac:dyDescent="0.3">
      <c r="B73" t="s">
        <v>26</v>
      </c>
      <c r="C73">
        <v>1</v>
      </c>
    </row>
    <row r="74" spans="2:3" x14ac:dyDescent="0.3">
      <c r="B74" t="s">
        <v>27</v>
      </c>
      <c r="C74">
        <v>3</v>
      </c>
    </row>
    <row r="75" spans="2:3" x14ac:dyDescent="0.3">
      <c r="B75" t="s">
        <v>28</v>
      </c>
      <c r="C75">
        <v>5</v>
      </c>
    </row>
    <row r="76" spans="2:3" x14ac:dyDescent="0.3">
      <c r="B76" t="s">
        <v>29</v>
      </c>
      <c r="C76">
        <v>6</v>
      </c>
    </row>
    <row r="77" spans="2:3" x14ac:dyDescent="0.3">
      <c r="B77" t="s">
        <v>30</v>
      </c>
      <c r="C77">
        <v>3</v>
      </c>
    </row>
    <row r="78" spans="2:3" x14ac:dyDescent="0.3">
      <c r="B78" t="s">
        <v>31</v>
      </c>
      <c r="C78">
        <v>2</v>
      </c>
    </row>
    <row r="79" spans="2:3" x14ac:dyDescent="0.3">
      <c r="B79" t="s">
        <v>32</v>
      </c>
      <c r="C79">
        <v>1</v>
      </c>
    </row>
    <row r="80" spans="2:3" x14ac:dyDescent="0.3">
      <c r="B80" t="s">
        <v>33</v>
      </c>
      <c r="C80">
        <v>4</v>
      </c>
    </row>
    <row r="81" spans="2:3" x14ac:dyDescent="0.3">
      <c r="B81" t="s">
        <v>34</v>
      </c>
      <c r="C81">
        <v>2</v>
      </c>
    </row>
    <row r="82" spans="2:3" x14ac:dyDescent="0.3">
      <c r="B82" t="s">
        <v>35</v>
      </c>
      <c r="C82">
        <v>4</v>
      </c>
    </row>
    <row r="83" spans="2:3" x14ac:dyDescent="0.3">
      <c r="B83" t="s">
        <v>36</v>
      </c>
      <c r="C83">
        <v>5</v>
      </c>
    </row>
    <row r="84" spans="2:3" x14ac:dyDescent="0.3">
      <c r="B84" t="s">
        <v>37</v>
      </c>
      <c r="C84">
        <v>3</v>
      </c>
    </row>
    <row r="85" spans="2:3" x14ac:dyDescent="0.3">
      <c r="B85" t="s">
        <v>38</v>
      </c>
      <c r="C85">
        <v>2</v>
      </c>
    </row>
    <row r="86" spans="2:3" x14ac:dyDescent="0.3">
      <c r="B86" t="s">
        <v>39</v>
      </c>
      <c r="C86">
        <v>7</v>
      </c>
    </row>
    <row r="87" spans="2:3" x14ac:dyDescent="0.3">
      <c r="B87" t="s">
        <v>40</v>
      </c>
      <c r="C87">
        <v>2</v>
      </c>
    </row>
    <row r="88" spans="2:3" x14ac:dyDescent="0.3">
      <c r="B88" t="s">
        <v>41</v>
      </c>
      <c r="C88">
        <v>3</v>
      </c>
    </row>
    <row r="89" spans="2:3" x14ac:dyDescent="0.3">
      <c r="B89" t="s">
        <v>42</v>
      </c>
      <c r="C89">
        <v>4</v>
      </c>
    </row>
    <row r="90" spans="2:3" x14ac:dyDescent="0.3">
      <c r="B90" t="s">
        <v>43</v>
      </c>
      <c r="C90">
        <v>5</v>
      </c>
    </row>
    <row r="91" spans="2:3" x14ac:dyDescent="0.3">
      <c r="B91" t="s">
        <v>44</v>
      </c>
      <c r="C91">
        <v>1</v>
      </c>
    </row>
    <row r="92" spans="2:3" x14ac:dyDescent="0.3">
      <c r="B92" t="s">
        <v>45</v>
      </c>
      <c r="C92">
        <v>6</v>
      </c>
    </row>
    <row r="93" spans="2:3" x14ac:dyDescent="0.3">
      <c r="B93" t="s">
        <v>46</v>
      </c>
      <c r="C93">
        <v>2</v>
      </c>
    </row>
    <row r="94" spans="2:3" x14ac:dyDescent="0.3">
      <c r="B94" t="s">
        <v>47</v>
      </c>
      <c r="C94">
        <v>4</v>
      </c>
    </row>
    <row r="95" spans="2:3" x14ac:dyDescent="0.3">
      <c r="B95" t="s">
        <v>48</v>
      </c>
      <c r="C95">
        <v>3</v>
      </c>
    </row>
    <row r="96" spans="2:3" ht="15" thickBot="1" x14ac:dyDescent="0.35">
      <c r="B96" t="s">
        <v>49</v>
      </c>
      <c r="C96">
        <v>5</v>
      </c>
    </row>
    <row r="97" spans="2:9" ht="18" x14ac:dyDescent="0.35">
      <c r="B97" t="s">
        <v>50</v>
      </c>
      <c r="C97">
        <v>3</v>
      </c>
      <c r="F97" s="52" t="s">
        <v>98</v>
      </c>
      <c r="G97" s="53">
        <v>3.44</v>
      </c>
    </row>
    <row r="98" spans="2:9" ht="18" x14ac:dyDescent="0.35">
      <c r="B98" t="s">
        <v>51</v>
      </c>
      <c r="C98">
        <v>2</v>
      </c>
      <c r="F98" s="54" t="s">
        <v>190</v>
      </c>
      <c r="G98" s="55">
        <v>3</v>
      </c>
    </row>
    <row r="99" spans="2:9" ht="18.600000000000001" thickBot="1" x14ac:dyDescent="0.4">
      <c r="B99" t="s">
        <v>52</v>
      </c>
      <c r="C99">
        <v>4</v>
      </c>
      <c r="F99" s="56" t="s">
        <v>191</v>
      </c>
      <c r="G99" s="57">
        <v>2</v>
      </c>
    </row>
    <row r="100" spans="2:9" x14ac:dyDescent="0.3">
      <c r="B100" t="s">
        <v>53</v>
      </c>
      <c r="C100">
        <v>2</v>
      </c>
    </row>
    <row r="101" spans="2:9" x14ac:dyDescent="0.3">
      <c r="B101" t="s">
        <v>54</v>
      </c>
      <c r="C101">
        <v>6</v>
      </c>
    </row>
    <row r="102" spans="2:9" x14ac:dyDescent="0.3">
      <c r="B102" t="s">
        <v>55</v>
      </c>
      <c r="C102">
        <v>3</v>
      </c>
    </row>
    <row r="103" spans="2:9" x14ac:dyDescent="0.3">
      <c r="B103" t="s">
        <v>56</v>
      </c>
      <c r="C103">
        <v>2</v>
      </c>
    </row>
    <row r="104" spans="2:9" x14ac:dyDescent="0.3">
      <c r="B104" t="s">
        <v>57</v>
      </c>
      <c r="C104">
        <v>4</v>
      </c>
    </row>
    <row r="105" spans="2:9" x14ac:dyDescent="0.3">
      <c r="B105" t="s">
        <v>58</v>
      </c>
      <c r="C105">
        <v>5</v>
      </c>
    </row>
    <row r="106" spans="2:9" x14ac:dyDescent="0.3">
      <c r="B106" s="50" t="s">
        <v>4</v>
      </c>
      <c r="C106" s="50">
        <f>AVERAGE(C56:C105)</f>
        <v>3.44</v>
      </c>
      <c r="D106" s="51"/>
      <c r="E106" s="50"/>
      <c r="F106" s="50"/>
      <c r="G106" s="51"/>
      <c r="H106" s="50"/>
      <c r="I106" s="50"/>
    </row>
    <row r="107" spans="2:9" x14ac:dyDescent="0.3">
      <c r="B107" s="50" t="s">
        <v>386</v>
      </c>
      <c r="C107" s="1">
        <f>MEDIAN(C56:C105)</f>
        <v>3</v>
      </c>
    </row>
    <row r="108" spans="2:9" x14ac:dyDescent="0.3">
      <c r="B108" s="50" t="s">
        <v>387</v>
      </c>
      <c r="C108" s="1">
        <f>MODE(C56:C105)</f>
        <v>2</v>
      </c>
    </row>
  </sheetData>
  <mergeCells count="8">
    <mergeCell ref="N53:T53"/>
    <mergeCell ref="N54:T54"/>
    <mergeCell ref="N55:U55"/>
    <mergeCell ref="C1:G2"/>
    <mergeCell ref="I2:L2"/>
    <mergeCell ref="G20:I21"/>
    <mergeCell ref="F50:I51"/>
    <mergeCell ref="R34:X34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579E6-10A2-41DA-860F-5A0931C1E98D}">
  <dimension ref="A1:Y1633"/>
  <sheetViews>
    <sheetView tabSelected="1" topLeftCell="A1593" zoomScale="70" zoomScaleNormal="54" workbookViewId="0">
      <selection activeCell="F1521" sqref="F1521"/>
    </sheetView>
  </sheetViews>
  <sheetFormatPr defaultRowHeight="14.4" x14ac:dyDescent="0.3"/>
  <cols>
    <col min="1" max="1" width="17.5546875" customWidth="1"/>
    <col min="2" max="2" width="18.44140625" bestFit="1" customWidth="1"/>
    <col min="3" max="3" width="22.33203125" bestFit="1" customWidth="1"/>
    <col min="4" max="4" width="18.5546875" bestFit="1" customWidth="1"/>
    <col min="5" max="5" width="44.5546875" bestFit="1" customWidth="1"/>
    <col min="6" max="6" width="26.109375" customWidth="1"/>
    <col min="7" max="7" width="21.44140625" customWidth="1"/>
    <col min="8" max="8" width="8.109375" bestFit="1" customWidth="1"/>
    <col min="12" max="12" width="25.77734375" customWidth="1"/>
    <col min="14" max="14" width="9.5546875" bestFit="1" customWidth="1"/>
    <col min="20" max="20" width="24.88671875" customWidth="1"/>
  </cols>
  <sheetData>
    <row r="1" spans="1:22" ht="15" thickBot="1" x14ac:dyDescent="0.35"/>
    <row r="2" spans="1:22" ht="15" thickBot="1" x14ac:dyDescent="0.35">
      <c r="C2" s="398" t="s">
        <v>781</v>
      </c>
      <c r="D2" s="399"/>
      <c r="E2" s="400"/>
      <c r="H2" s="404" t="s">
        <v>331</v>
      </c>
      <c r="I2" s="405"/>
      <c r="J2" s="406"/>
    </row>
    <row r="3" spans="1:22" ht="15" thickBot="1" x14ac:dyDescent="0.35">
      <c r="C3" s="401"/>
      <c r="D3" s="402"/>
      <c r="E3" s="403"/>
    </row>
    <row r="5" spans="1:22" x14ac:dyDescent="0.3">
      <c r="B5" s="16" t="s">
        <v>5</v>
      </c>
      <c r="C5" s="16" t="s">
        <v>6</v>
      </c>
      <c r="D5" s="16"/>
      <c r="E5" s="16"/>
      <c r="F5" s="16"/>
    </row>
    <row r="6" spans="1:22" x14ac:dyDescent="0.3">
      <c r="A6" s="9"/>
      <c r="B6" s="16" t="s">
        <v>59</v>
      </c>
      <c r="C6" s="16">
        <v>120</v>
      </c>
      <c r="D6" s="16"/>
      <c r="E6" s="16"/>
      <c r="F6" s="16"/>
    </row>
    <row r="7" spans="1:22" x14ac:dyDescent="0.3">
      <c r="A7" s="9"/>
      <c r="B7" s="16" t="s">
        <v>60</v>
      </c>
      <c r="C7" s="16">
        <v>110</v>
      </c>
      <c r="D7" s="16"/>
      <c r="E7" s="16"/>
      <c r="F7" s="16"/>
    </row>
    <row r="8" spans="1:22" x14ac:dyDescent="0.3">
      <c r="A8" s="9"/>
      <c r="B8" s="16" t="s">
        <v>61</v>
      </c>
      <c r="C8" s="16">
        <v>130</v>
      </c>
      <c r="D8" s="16"/>
      <c r="E8" s="16"/>
      <c r="F8" s="16"/>
    </row>
    <row r="9" spans="1:22" ht="15" thickBot="1" x14ac:dyDescent="0.35">
      <c r="B9" s="16" t="s">
        <v>62</v>
      </c>
      <c r="C9" s="16">
        <v>115</v>
      </c>
      <c r="D9" s="16"/>
      <c r="E9" s="16"/>
      <c r="F9" s="16"/>
    </row>
    <row r="10" spans="1:22" ht="15" thickBot="1" x14ac:dyDescent="0.35">
      <c r="A10" s="9"/>
      <c r="B10" s="16" t="s">
        <v>63</v>
      </c>
      <c r="C10" s="16">
        <v>125</v>
      </c>
      <c r="D10" s="16"/>
      <c r="E10" s="16"/>
      <c r="F10" s="16"/>
      <c r="N10" s="89" t="s">
        <v>394</v>
      </c>
      <c r="O10" s="395" t="s">
        <v>401</v>
      </c>
      <c r="P10" s="231"/>
      <c r="Q10" s="231"/>
      <c r="R10" s="231"/>
      <c r="S10" s="231"/>
      <c r="T10" s="231"/>
      <c r="U10" s="62"/>
      <c r="V10" s="88"/>
    </row>
    <row r="11" spans="1:22" ht="15" thickBot="1" x14ac:dyDescent="0.35">
      <c r="A11" s="9"/>
      <c r="B11" s="16" t="s">
        <v>64</v>
      </c>
      <c r="C11" s="16">
        <v>105</v>
      </c>
      <c r="D11" s="16"/>
      <c r="E11" s="16"/>
      <c r="F11" s="16"/>
      <c r="N11" s="76" t="s">
        <v>396</v>
      </c>
      <c r="O11" s="233" t="s">
        <v>402</v>
      </c>
      <c r="P11" s="233"/>
      <c r="Q11" s="233"/>
      <c r="R11" s="233"/>
      <c r="S11" s="233"/>
      <c r="T11" s="233"/>
      <c r="U11" s="233"/>
      <c r="V11" s="87"/>
    </row>
    <row r="12" spans="1:22" ht="15" thickBot="1" x14ac:dyDescent="0.35">
      <c r="A12" s="9"/>
      <c r="B12" s="16" t="s">
        <v>65</v>
      </c>
      <c r="C12" s="16">
        <v>135</v>
      </c>
      <c r="D12" s="16"/>
      <c r="E12" s="16"/>
      <c r="F12" s="16"/>
      <c r="N12" s="90" t="s">
        <v>398</v>
      </c>
      <c r="O12" s="394" t="s">
        <v>403</v>
      </c>
      <c r="P12" s="234"/>
      <c r="Q12" s="234"/>
      <c r="R12" s="234"/>
      <c r="S12" s="234"/>
      <c r="T12" s="234"/>
      <c r="U12" s="234"/>
      <c r="V12" s="235"/>
    </row>
    <row r="13" spans="1:22" x14ac:dyDescent="0.3">
      <c r="A13" s="9"/>
      <c r="B13" s="16" t="s">
        <v>66</v>
      </c>
      <c r="C13" s="16">
        <v>115</v>
      </c>
      <c r="D13" s="16"/>
      <c r="E13" s="16"/>
      <c r="F13" s="16"/>
    </row>
    <row r="14" spans="1:22" x14ac:dyDescent="0.3">
      <c r="A14" s="9"/>
      <c r="B14" s="16" t="s">
        <v>67</v>
      </c>
      <c r="C14" s="16">
        <v>125</v>
      </c>
      <c r="D14" s="16"/>
      <c r="E14" s="16"/>
      <c r="F14" s="16"/>
    </row>
    <row r="15" spans="1:22" x14ac:dyDescent="0.3">
      <c r="B15" s="16" t="s">
        <v>68</v>
      </c>
      <c r="C15" s="16">
        <v>140</v>
      </c>
    </row>
    <row r="16" spans="1:22" x14ac:dyDescent="0.3">
      <c r="B16" s="4" t="s">
        <v>82</v>
      </c>
      <c r="C16" s="5">
        <f>MIN(C6:C15)</f>
        <v>105</v>
      </c>
      <c r="G16" s="3"/>
    </row>
    <row r="17" spans="2:8" x14ac:dyDescent="0.3">
      <c r="B17" s="4" t="s">
        <v>83</v>
      </c>
      <c r="C17" s="5">
        <f>MAX(C6:C15)</f>
        <v>140</v>
      </c>
      <c r="D17" s="3"/>
    </row>
    <row r="18" spans="2:8" x14ac:dyDescent="0.3">
      <c r="B18" s="6" t="s">
        <v>84</v>
      </c>
      <c r="C18" s="7">
        <f>AVERAGE(C6:C15)</f>
        <v>122</v>
      </c>
    </row>
    <row r="19" spans="2:8" ht="15.6" x14ac:dyDescent="0.3">
      <c r="B19" s="78" t="s">
        <v>79</v>
      </c>
      <c r="C19" s="83" t="s">
        <v>400</v>
      </c>
    </row>
    <row r="20" spans="2:8" ht="15.6" x14ac:dyDescent="0.3">
      <c r="B20" s="79" t="s">
        <v>80</v>
      </c>
      <c r="C20" s="80">
        <f>_xlfn.VAR.S(C6:C15)</f>
        <v>123.33333333333333</v>
      </c>
    </row>
    <row r="21" spans="2:8" ht="15.6" x14ac:dyDescent="0.3">
      <c r="B21" s="81" t="s">
        <v>81</v>
      </c>
      <c r="C21" s="82">
        <f>_xlfn.STDEV.S(C6:C15)</f>
        <v>11.105554165971787</v>
      </c>
    </row>
    <row r="24" spans="2:8" ht="15" thickBot="1" x14ac:dyDescent="0.35"/>
    <row r="25" spans="2:8" x14ac:dyDescent="0.3">
      <c r="E25" s="407" t="s">
        <v>782</v>
      </c>
      <c r="F25" s="408"/>
      <c r="G25" s="408"/>
      <c r="H25" s="409"/>
    </row>
    <row r="26" spans="2:8" ht="15" thickBot="1" x14ac:dyDescent="0.35">
      <c r="E26" s="410"/>
      <c r="F26" s="411"/>
      <c r="G26" s="411"/>
      <c r="H26" s="412"/>
    </row>
    <row r="28" spans="2:8" x14ac:dyDescent="0.3">
      <c r="B28" t="s">
        <v>5</v>
      </c>
      <c r="C28" s="15" t="s">
        <v>6</v>
      </c>
    </row>
    <row r="29" spans="2:8" x14ac:dyDescent="0.3">
      <c r="B29" s="8" t="s">
        <v>59</v>
      </c>
      <c r="C29" s="14">
        <v>500</v>
      </c>
    </row>
    <row r="30" spans="2:8" x14ac:dyDescent="0.3">
      <c r="B30" t="s">
        <v>60</v>
      </c>
      <c r="C30" s="15">
        <v>700</v>
      </c>
    </row>
    <row r="31" spans="2:8" x14ac:dyDescent="0.3">
      <c r="B31" t="s">
        <v>61</v>
      </c>
      <c r="C31" s="15">
        <v>400</v>
      </c>
    </row>
    <row r="32" spans="2:8" x14ac:dyDescent="0.3">
      <c r="B32" t="s">
        <v>62</v>
      </c>
      <c r="C32" s="15">
        <v>600</v>
      </c>
    </row>
    <row r="33" spans="2:24" x14ac:dyDescent="0.3">
      <c r="B33" t="s">
        <v>63</v>
      </c>
      <c r="C33" s="15">
        <v>550</v>
      </c>
    </row>
    <row r="34" spans="2:24" x14ac:dyDescent="0.3">
      <c r="B34" t="s">
        <v>64</v>
      </c>
      <c r="C34" s="15">
        <v>750</v>
      </c>
    </row>
    <row r="35" spans="2:24" x14ac:dyDescent="0.3">
      <c r="B35" t="s">
        <v>65</v>
      </c>
      <c r="C35" s="15">
        <v>650</v>
      </c>
    </row>
    <row r="36" spans="2:24" ht="15" thickBot="1" x14ac:dyDescent="0.35">
      <c r="B36" t="s">
        <v>66</v>
      </c>
      <c r="C36" s="15">
        <v>500</v>
      </c>
    </row>
    <row r="37" spans="2:24" ht="15" thickBot="1" x14ac:dyDescent="0.35">
      <c r="B37" t="s">
        <v>67</v>
      </c>
      <c r="C37" s="15">
        <v>600</v>
      </c>
      <c r="S37" s="89" t="s">
        <v>394</v>
      </c>
      <c r="T37" s="395" t="s">
        <v>404</v>
      </c>
      <c r="U37" s="231"/>
      <c r="V37" s="231"/>
      <c r="W37" s="231"/>
      <c r="X37" s="396"/>
    </row>
    <row r="38" spans="2:24" ht="15" thickBot="1" x14ac:dyDescent="0.35">
      <c r="B38" t="s">
        <v>68</v>
      </c>
      <c r="C38" s="15">
        <v>550</v>
      </c>
      <c r="S38" s="76" t="s">
        <v>396</v>
      </c>
      <c r="T38" s="233" t="s">
        <v>405</v>
      </c>
      <c r="U38" s="233"/>
      <c r="V38" s="233"/>
      <c r="W38" s="233"/>
      <c r="X38" s="397"/>
    </row>
    <row r="39" spans="2:24" ht="15" thickBot="1" x14ac:dyDescent="0.35">
      <c r="B39" t="s">
        <v>69</v>
      </c>
      <c r="C39" s="15">
        <v>800</v>
      </c>
      <c r="S39" s="90" t="s">
        <v>398</v>
      </c>
      <c r="T39" s="394" t="s">
        <v>406</v>
      </c>
      <c r="U39" s="234"/>
      <c r="V39" s="234"/>
      <c r="W39" s="234"/>
      <c r="X39" s="235"/>
    </row>
    <row r="40" spans="2:24" x14ac:dyDescent="0.3">
      <c r="B40" t="s">
        <v>70</v>
      </c>
      <c r="C40" s="15">
        <v>450</v>
      </c>
    </row>
    <row r="41" spans="2:24" x14ac:dyDescent="0.3">
      <c r="B41" t="s">
        <v>71</v>
      </c>
      <c r="C41" s="15">
        <v>700</v>
      </c>
    </row>
    <row r="42" spans="2:24" ht="15.6" x14ac:dyDescent="0.3">
      <c r="B42" t="s">
        <v>72</v>
      </c>
      <c r="C42" s="15">
        <v>550</v>
      </c>
      <c r="F42" s="84" t="s">
        <v>95</v>
      </c>
      <c r="G42" s="85">
        <v>17800</v>
      </c>
    </row>
    <row r="43" spans="2:24" ht="15.6" x14ac:dyDescent="0.3">
      <c r="B43" t="s">
        <v>73</v>
      </c>
      <c r="C43" s="15">
        <v>600</v>
      </c>
      <c r="F43" s="84" t="s">
        <v>96</v>
      </c>
      <c r="G43" s="85">
        <f>MAX(C29:C58)</f>
        <v>800</v>
      </c>
    </row>
    <row r="44" spans="2:24" ht="15.6" x14ac:dyDescent="0.3">
      <c r="B44" t="s">
        <v>74</v>
      </c>
      <c r="C44" s="15">
        <v>400</v>
      </c>
      <c r="F44" s="84" t="s">
        <v>97</v>
      </c>
      <c r="G44" s="85">
        <f>MIN(C29:C58)</f>
        <v>400</v>
      </c>
    </row>
    <row r="45" spans="2:24" ht="15.6" x14ac:dyDescent="0.3">
      <c r="B45" t="s">
        <v>75</v>
      </c>
      <c r="C45" s="15">
        <v>650</v>
      </c>
      <c r="F45" s="84" t="s">
        <v>98</v>
      </c>
      <c r="G45" s="85">
        <f>AVERAGE(C29:C58)</f>
        <v>593.33333333333337</v>
      </c>
    </row>
    <row r="46" spans="2:24" ht="15.6" x14ac:dyDescent="0.3">
      <c r="B46" t="s">
        <v>76</v>
      </c>
      <c r="C46" s="15">
        <v>500</v>
      </c>
      <c r="F46" s="84" t="s">
        <v>99</v>
      </c>
      <c r="G46" s="85">
        <f>G43-G44</f>
        <v>400</v>
      </c>
    </row>
    <row r="47" spans="2:24" ht="15.6" x14ac:dyDescent="0.3">
      <c r="B47" t="s">
        <v>77</v>
      </c>
      <c r="C47" s="15">
        <v>750</v>
      </c>
      <c r="F47" s="84" t="s">
        <v>100</v>
      </c>
      <c r="G47" s="84">
        <f>_xlfn.STDEV.S(C29:C58)</f>
        <v>115.76829812420449</v>
      </c>
    </row>
    <row r="48" spans="2:24" ht="15.6" x14ac:dyDescent="0.3">
      <c r="B48" t="s">
        <v>78</v>
      </c>
      <c r="C48" s="15">
        <v>550</v>
      </c>
      <c r="F48" s="84" t="s">
        <v>101</v>
      </c>
      <c r="G48" s="84">
        <f>_xlfn.VAR.S(C29:C58)</f>
        <v>13402.298850574691</v>
      </c>
    </row>
    <row r="49" spans="2:6" x14ac:dyDescent="0.3">
      <c r="B49" t="s">
        <v>85</v>
      </c>
      <c r="C49" s="15">
        <v>700</v>
      </c>
    </row>
    <row r="50" spans="2:6" x14ac:dyDescent="0.3">
      <c r="B50" t="s">
        <v>86</v>
      </c>
      <c r="C50" s="15">
        <v>600</v>
      </c>
    </row>
    <row r="51" spans="2:6" x14ac:dyDescent="0.3">
      <c r="B51" t="s">
        <v>87</v>
      </c>
      <c r="C51" s="15">
        <v>500</v>
      </c>
    </row>
    <row r="52" spans="2:6" x14ac:dyDescent="0.3">
      <c r="B52" t="s">
        <v>88</v>
      </c>
      <c r="C52" s="15">
        <v>800</v>
      </c>
    </row>
    <row r="53" spans="2:6" x14ac:dyDescent="0.3">
      <c r="B53" t="s">
        <v>89</v>
      </c>
      <c r="C53" s="15">
        <v>550</v>
      </c>
    </row>
    <row r="54" spans="2:6" x14ac:dyDescent="0.3">
      <c r="B54" t="s">
        <v>90</v>
      </c>
      <c r="C54" s="15">
        <v>650</v>
      </c>
    </row>
    <row r="55" spans="2:6" x14ac:dyDescent="0.3">
      <c r="B55" t="s">
        <v>91</v>
      </c>
      <c r="C55" s="15">
        <v>400</v>
      </c>
    </row>
    <row r="56" spans="2:6" x14ac:dyDescent="0.3">
      <c r="B56" t="s">
        <v>92</v>
      </c>
      <c r="C56" s="15">
        <v>600</v>
      </c>
    </row>
    <row r="57" spans="2:6" x14ac:dyDescent="0.3">
      <c r="B57" t="s">
        <v>93</v>
      </c>
      <c r="C57" s="15">
        <v>750</v>
      </c>
    </row>
    <row r="58" spans="2:6" x14ac:dyDescent="0.3">
      <c r="B58" t="s">
        <v>94</v>
      </c>
      <c r="C58" s="15">
        <v>500</v>
      </c>
    </row>
    <row r="59" spans="2:6" ht="15" thickBot="1" x14ac:dyDescent="0.35"/>
    <row r="60" spans="2:6" ht="31.8" thickBot="1" x14ac:dyDescent="0.65">
      <c r="D60" s="413" t="s">
        <v>783</v>
      </c>
      <c r="E60" s="414"/>
      <c r="F60" s="415"/>
    </row>
    <row r="63" spans="2:6" ht="15" thickBot="1" x14ac:dyDescent="0.35">
      <c r="B63" t="s">
        <v>5</v>
      </c>
      <c r="C63" s="13" t="s">
        <v>6</v>
      </c>
    </row>
    <row r="64" spans="2:6" x14ac:dyDescent="0.3">
      <c r="B64" s="11" t="s">
        <v>59</v>
      </c>
      <c r="C64" s="12">
        <v>3</v>
      </c>
    </row>
    <row r="65" spans="2:21" x14ac:dyDescent="0.3">
      <c r="B65" t="s">
        <v>60</v>
      </c>
      <c r="C65" s="13">
        <v>5</v>
      </c>
    </row>
    <row r="66" spans="2:21" x14ac:dyDescent="0.3">
      <c r="B66" t="s">
        <v>61</v>
      </c>
      <c r="C66" s="13">
        <v>2</v>
      </c>
    </row>
    <row r="67" spans="2:21" x14ac:dyDescent="0.3">
      <c r="B67" t="s">
        <v>62</v>
      </c>
      <c r="C67" s="13">
        <v>4</v>
      </c>
    </row>
    <row r="68" spans="2:21" x14ac:dyDescent="0.3">
      <c r="B68" t="s">
        <v>63</v>
      </c>
      <c r="C68" s="13">
        <v>6</v>
      </c>
    </row>
    <row r="69" spans="2:21" x14ac:dyDescent="0.3">
      <c r="B69" t="s">
        <v>64</v>
      </c>
      <c r="C69" s="13">
        <v>2</v>
      </c>
    </row>
    <row r="70" spans="2:21" x14ac:dyDescent="0.3">
      <c r="B70" t="s">
        <v>65</v>
      </c>
      <c r="C70" s="13">
        <v>3</v>
      </c>
    </row>
    <row r="71" spans="2:21" x14ac:dyDescent="0.3">
      <c r="B71" t="s">
        <v>66</v>
      </c>
      <c r="C71" s="13">
        <v>4</v>
      </c>
    </row>
    <row r="72" spans="2:21" ht="15" thickBot="1" x14ac:dyDescent="0.35">
      <c r="B72" t="s">
        <v>67</v>
      </c>
      <c r="C72" s="13">
        <v>2</v>
      </c>
    </row>
    <row r="73" spans="2:21" ht="15" thickBot="1" x14ac:dyDescent="0.35">
      <c r="B73" t="s">
        <v>68</v>
      </c>
      <c r="C73" s="13">
        <v>5</v>
      </c>
      <c r="O73" s="89" t="s">
        <v>394</v>
      </c>
      <c r="P73" s="395" t="s">
        <v>407</v>
      </c>
      <c r="Q73" s="231"/>
      <c r="R73" s="231"/>
      <c r="S73" s="231"/>
      <c r="T73" s="231"/>
      <c r="U73" s="64"/>
    </row>
    <row r="74" spans="2:21" ht="15" thickBot="1" x14ac:dyDescent="0.35">
      <c r="B74" t="s">
        <v>69</v>
      </c>
      <c r="C74" s="13">
        <v>7</v>
      </c>
      <c r="O74" s="76" t="s">
        <v>396</v>
      </c>
      <c r="P74" s="233" t="s">
        <v>408</v>
      </c>
      <c r="Q74" s="233"/>
      <c r="R74" s="233"/>
      <c r="S74" s="233"/>
      <c r="T74" s="233"/>
      <c r="U74" s="65"/>
    </row>
    <row r="75" spans="2:21" ht="15" thickBot="1" x14ac:dyDescent="0.35">
      <c r="B75" t="s">
        <v>70</v>
      </c>
      <c r="C75" s="13">
        <v>2</v>
      </c>
      <c r="O75" s="90" t="s">
        <v>398</v>
      </c>
      <c r="P75" s="394" t="s">
        <v>409</v>
      </c>
      <c r="Q75" s="234"/>
      <c r="R75" s="234"/>
      <c r="S75" s="234"/>
      <c r="T75" s="234"/>
      <c r="U75" s="235"/>
    </row>
    <row r="76" spans="2:21" x14ac:dyDescent="0.3">
      <c r="B76" t="s">
        <v>71</v>
      </c>
      <c r="C76" s="13">
        <v>3</v>
      </c>
    </row>
    <row r="77" spans="2:21" x14ac:dyDescent="0.3">
      <c r="B77" t="s">
        <v>72</v>
      </c>
      <c r="C77" s="13">
        <v>4</v>
      </c>
    </row>
    <row r="78" spans="2:21" x14ac:dyDescent="0.3">
      <c r="B78" t="s">
        <v>73</v>
      </c>
      <c r="C78" s="13">
        <v>2</v>
      </c>
    </row>
    <row r="79" spans="2:21" x14ac:dyDescent="0.3">
      <c r="B79" t="s">
        <v>74</v>
      </c>
      <c r="C79" s="13">
        <v>4</v>
      </c>
    </row>
    <row r="80" spans="2:21" x14ac:dyDescent="0.3">
      <c r="B80" t="s">
        <v>75</v>
      </c>
      <c r="C80" s="13">
        <v>2</v>
      </c>
    </row>
    <row r="81" spans="2:3" x14ac:dyDescent="0.3">
      <c r="B81" t="s">
        <v>76</v>
      </c>
      <c r="C81" s="13">
        <v>3</v>
      </c>
    </row>
    <row r="82" spans="2:3" x14ac:dyDescent="0.3">
      <c r="B82" t="s">
        <v>77</v>
      </c>
      <c r="C82" s="13">
        <v>5</v>
      </c>
    </row>
    <row r="83" spans="2:3" x14ac:dyDescent="0.3">
      <c r="B83" t="s">
        <v>78</v>
      </c>
      <c r="C83" s="13">
        <v>6</v>
      </c>
    </row>
    <row r="84" spans="2:3" x14ac:dyDescent="0.3">
      <c r="B84" t="s">
        <v>85</v>
      </c>
      <c r="C84" s="13">
        <v>3</v>
      </c>
    </row>
    <row r="85" spans="2:3" x14ac:dyDescent="0.3">
      <c r="B85" t="s">
        <v>86</v>
      </c>
      <c r="C85" s="13">
        <v>2</v>
      </c>
    </row>
    <row r="86" spans="2:3" x14ac:dyDescent="0.3">
      <c r="B86" t="s">
        <v>87</v>
      </c>
      <c r="C86" s="13">
        <v>1</v>
      </c>
    </row>
    <row r="87" spans="2:3" x14ac:dyDescent="0.3">
      <c r="B87" t="s">
        <v>88</v>
      </c>
      <c r="C87" s="13">
        <v>4</v>
      </c>
    </row>
    <row r="88" spans="2:3" x14ac:dyDescent="0.3">
      <c r="B88" t="s">
        <v>89</v>
      </c>
      <c r="C88" s="13">
        <v>2</v>
      </c>
    </row>
    <row r="89" spans="2:3" x14ac:dyDescent="0.3">
      <c r="B89" t="s">
        <v>90</v>
      </c>
      <c r="C89" s="13">
        <v>4</v>
      </c>
    </row>
    <row r="90" spans="2:3" x14ac:dyDescent="0.3">
      <c r="B90" t="s">
        <v>91</v>
      </c>
      <c r="C90" s="13">
        <v>5</v>
      </c>
    </row>
    <row r="91" spans="2:3" x14ac:dyDescent="0.3">
      <c r="B91" t="s">
        <v>92</v>
      </c>
      <c r="C91" s="13">
        <v>3</v>
      </c>
    </row>
    <row r="92" spans="2:3" x14ac:dyDescent="0.3">
      <c r="B92" t="s">
        <v>93</v>
      </c>
      <c r="C92" s="13">
        <v>2</v>
      </c>
    </row>
    <row r="93" spans="2:3" x14ac:dyDescent="0.3">
      <c r="B93" t="s">
        <v>94</v>
      </c>
      <c r="C93" s="13">
        <v>7</v>
      </c>
    </row>
    <row r="94" spans="2:3" x14ac:dyDescent="0.3">
      <c r="B94" t="s">
        <v>102</v>
      </c>
      <c r="C94" s="13">
        <v>2</v>
      </c>
    </row>
    <row r="95" spans="2:3" x14ac:dyDescent="0.3">
      <c r="B95" t="s">
        <v>103</v>
      </c>
      <c r="C95" s="13">
        <v>3</v>
      </c>
    </row>
    <row r="96" spans="2:3" x14ac:dyDescent="0.3">
      <c r="B96" t="s">
        <v>104</v>
      </c>
      <c r="C96" s="13">
        <v>4</v>
      </c>
    </row>
    <row r="97" spans="2:3" x14ac:dyDescent="0.3">
      <c r="B97" t="s">
        <v>105</v>
      </c>
      <c r="C97" s="13">
        <v>5</v>
      </c>
    </row>
    <row r="98" spans="2:3" x14ac:dyDescent="0.3">
      <c r="B98" t="s">
        <v>106</v>
      </c>
      <c r="C98" s="13">
        <v>1</v>
      </c>
    </row>
    <row r="99" spans="2:3" x14ac:dyDescent="0.3">
      <c r="B99" t="s">
        <v>107</v>
      </c>
      <c r="C99" s="13">
        <v>6</v>
      </c>
    </row>
    <row r="100" spans="2:3" x14ac:dyDescent="0.3">
      <c r="B100" t="s">
        <v>108</v>
      </c>
      <c r="C100" s="13">
        <v>2</v>
      </c>
    </row>
    <row r="101" spans="2:3" x14ac:dyDescent="0.3">
      <c r="B101" t="s">
        <v>109</v>
      </c>
      <c r="C101" s="13">
        <v>4</v>
      </c>
    </row>
    <row r="102" spans="2:3" x14ac:dyDescent="0.3">
      <c r="B102" t="s">
        <v>110</v>
      </c>
      <c r="C102" s="13">
        <v>3</v>
      </c>
    </row>
    <row r="103" spans="2:3" x14ac:dyDescent="0.3">
      <c r="B103" t="s">
        <v>111</v>
      </c>
      <c r="C103" s="13">
        <v>5</v>
      </c>
    </row>
    <row r="104" spans="2:3" x14ac:dyDescent="0.3">
      <c r="B104" t="s">
        <v>112</v>
      </c>
      <c r="C104" s="13">
        <v>3</v>
      </c>
    </row>
    <row r="105" spans="2:3" x14ac:dyDescent="0.3">
      <c r="B105" t="s">
        <v>113</v>
      </c>
      <c r="C105" s="13">
        <v>2</v>
      </c>
    </row>
    <row r="106" spans="2:3" x14ac:dyDescent="0.3">
      <c r="B106" t="s">
        <v>114</v>
      </c>
      <c r="C106" s="13">
        <v>4</v>
      </c>
    </row>
    <row r="107" spans="2:3" x14ac:dyDescent="0.3">
      <c r="B107" t="s">
        <v>115</v>
      </c>
      <c r="C107" s="13">
        <v>2</v>
      </c>
    </row>
    <row r="108" spans="2:3" x14ac:dyDescent="0.3">
      <c r="B108" t="s">
        <v>116</v>
      </c>
      <c r="C108" s="13">
        <v>6</v>
      </c>
    </row>
    <row r="109" spans="2:3" x14ac:dyDescent="0.3">
      <c r="B109" t="s">
        <v>117</v>
      </c>
      <c r="C109" s="13">
        <v>3</v>
      </c>
    </row>
    <row r="110" spans="2:3" x14ac:dyDescent="0.3">
      <c r="B110" t="s">
        <v>118</v>
      </c>
      <c r="C110" s="13">
        <v>2</v>
      </c>
    </row>
    <row r="111" spans="2:3" x14ac:dyDescent="0.3">
      <c r="B111" t="s">
        <v>119</v>
      </c>
      <c r="C111" s="13">
        <v>4</v>
      </c>
    </row>
    <row r="112" spans="2:3" x14ac:dyDescent="0.3">
      <c r="B112" t="s">
        <v>120</v>
      </c>
      <c r="C112" s="13">
        <v>5</v>
      </c>
    </row>
    <row r="113" spans="1:8" x14ac:dyDescent="0.3">
      <c r="B113" t="s">
        <v>121</v>
      </c>
      <c r="C113" s="13">
        <v>3</v>
      </c>
    </row>
    <row r="114" spans="1:8" ht="15.6" x14ac:dyDescent="0.3">
      <c r="B114" s="84" t="s">
        <v>95</v>
      </c>
      <c r="C114" s="84">
        <f>SUM(C64:C113)</f>
        <v>176</v>
      </c>
    </row>
    <row r="115" spans="1:8" ht="15.6" x14ac:dyDescent="0.3">
      <c r="B115" s="84" t="s">
        <v>96</v>
      </c>
      <c r="C115" s="84">
        <f>MAX(C64:C113)</f>
        <v>7</v>
      </c>
    </row>
    <row r="116" spans="1:8" ht="15.6" x14ac:dyDescent="0.3">
      <c r="B116" s="84" t="s">
        <v>97</v>
      </c>
      <c r="C116" s="84">
        <f>MIN(C64:C113)</f>
        <v>1</v>
      </c>
    </row>
    <row r="117" spans="1:8" ht="15.6" x14ac:dyDescent="0.3">
      <c r="B117" s="84" t="s">
        <v>98</v>
      </c>
      <c r="C117" s="84">
        <f>AVERAGE(C64:C113)</f>
        <v>3.52</v>
      </c>
    </row>
    <row r="118" spans="1:8" ht="18" x14ac:dyDescent="0.35">
      <c r="B118" s="86" t="s">
        <v>99</v>
      </c>
      <c r="C118" s="86">
        <f>C115-C116</f>
        <v>6</v>
      </c>
    </row>
    <row r="119" spans="1:8" ht="18" x14ac:dyDescent="0.35">
      <c r="B119" s="86" t="s">
        <v>122</v>
      </c>
      <c r="C119" s="86">
        <f>_xlfn.STDEV.S(C64:C113)</f>
        <v>1.5285046714394579</v>
      </c>
    </row>
    <row r="120" spans="1:8" ht="18" x14ac:dyDescent="0.35">
      <c r="B120" s="86" t="s">
        <v>101</v>
      </c>
      <c r="C120" s="86">
        <f>_xlfn.VAR.S(C64:C113)</f>
        <v>2.3363265306122454</v>
      </c>
    </row>
    <row r="121" spans="1:8" ht="15" thickBot="1" x14ac:dyDescent="0.35"/>
    <row r="122" spans="1:8" x14ac:dyDescent="0.3">
      <c r="F122" s="407" t="s">
        <v>784</v>
      </c>
      <c r="G122" s="408"/>
      <c r="H122" s="409"/>
    </row>
    <row r="123" spans="1:8" x14ac:dyDescent="0.3">
      <c r="F123" s="416"/>
      <c r="G123" s="417"/>
      <c r="H123" s="418"/>
    </row>
    <row r="124" spans="1:8" ht="15" thickBot="1" x14ac:dyDescent="0.35">
      <c r="F124" s="410"/>
      <c r="G124" s="411"/>
      <c r="H124" s="412"/>
    </row>
    <row r="126" spans="1:8" ht="15" thickBot="1" x14ac:dyDescent="0.35">
      <c r="A126" t="s">
        <v>135</v>
      </c>
    </row>
    <row r="127" spans="1:8" ht="15" thickBot="1" x14ac:dyDescent="0.35">
      <c r="B127" s="326" t="s">
        <v>136</v>
      </c>
      <c r="C127" s="327"/>
      <c r="D127" s="327"/>
      <c r="E127" s="327"/>
      <c r="F127" s="327"/>
      <c r="G127" s="327"/>
      <c r="H127" s="328"/>
    </row>
    <row r="129" spans="2:19" ht="15" thickBot="1" x14ac:dyDescent="0.35">
      <c r="B129" t="s">
        <v>5</v>
      </c>
      <c r="C129" s="24" t="s">
        <v>6</v>
      </c>
    </row>
    <row r="130" spans="2:19" x14ac:dyDescent="0.3">
      <c r="B130" s="11" t="s">
        <v>123</v>
      </c>
      <c r="C130" s="23">
        <v>120</v>
      </c>
    </row>
    <row r="131" spans="2:19" x14ac:dyDescent="0.3">
      <c r="B131" t="s">
        <v>124</v>
      </c>
      <c r="C131" s="24">
        <v>150</v>
      </c>
    </row>
    <row r="132" spans="2:19" x14ac:dyDescent="0.3">
      <c r="B132" t="s">
        <v>125</v>
      </c>
      <c r="C132" s="24">
        <v>110</v>
      </c>
    </row>
    <row r="133" spans="2:19" x14ac:dyDescent="0.3">
      <c r="B133" t="s">
        <v>126</v>
      </c>
      <c r="C133" s="24">
        <v>135</v>
      </c>
    </row>
    <row r="134" spans="2:19" x14ac:dyDescent="0.3">
      <c r="B134" t="s">
        <v>127</v>
      </c>
      <c r="C134" s="24">
        <v>125</v>
      </c>
    </row>
    <row r="135" spans="2:19" x14ac:dyDescent="0.3">
      <c r="B135" t="s">
        <v>128</v>
      </c>
      <c r="C135" s="24">
        <v>140</v>
      </c>
    </row>
    <row r="136" spans="2:19" x14ac:dyDescent="0.3">
      <c r="B136" t="s">
        <v>129</v>
      </c>
      <c r="C136" s="24">
        <v>130</v>
      </c>
      <c r="M136" s="1"/>
      <c r="N136" s="233"/>
      <c r="O136" s="233"/>
      <c r="P136" s="233"/>
      <c r="Q136" s="233"/>
      <c r="R136" s="233"/>
      <c r="S136" s="233"/>
    </row>
    <row r="137" spans="2:19" x14ac:dyDescent="0.3">
      <c r="B137" t="s">
        <v>130</v>
      </c>
      <c r="C137" s="24">
        <v>155</v>
      </c>
      <c r="M137" s="1"/>
      <c r="N137" s="233"/>
      <c r="O137" s="233"/>
      <c r="P137" s="233"/>
      <c r="Q137" s="233"/>
      <c r="R137" s="233"/>
      <c r="S137" s="233"/>
    </row>
    <row r="138" spans="2:19" x14ac:dyDescent="0.3">
      <c r="B138" t="s">
        <v>131</v>
      </c>
      <c r="C138" s="24">
        <v>115</v>
      </c>
    </row>
    <row r="139" spans="2:19" x14ac:dyDescent="0.3">
      <c r="B139" t="s">
        <v>132</v>
      </c>
      <c r="C139" s="24">
        <v>145</v>
      </c>
    </row>
    <row r="140" spans="2:19" ht="15" thickBot="1" x14ac:dyDescent="0.35">
      <c r="B140" t="s">
        <v>133</v>
      </c>
      <c r="C140" s="24">
        <v>135</v>
      </c>
    </row>
    <row r="141" spans="2:19" ht="15" thickBot="1" x14ac:dyDescent="0.35">
      <c r="B141" t="s">
        <v>134</v>
      </c>
      <c r="C141" s="24">
        <v>130</v>
      </c>
      <c r="L141" s="97" t="s">
        <v>394</v>
      </c>
      <c r="M141" s="231" t="s">
        <v>412</v>
      </c>
      <c r="N141" s="231"/>
      <c r="O141" s="231"/>
      <c r="P141" s="231"/>
      <c r="Q141" s="396"/>
    </row>
    <row r="142" spans="2:19" ht="15" thickBot="1" x14ac:dyDescent="0.35">
      <c r="L142" s="76" t="s">
        <v>396</v>
      </c>
      <c r="M142" s="234" t="s">
        <v>413</v>
      </c>
      <c r="N142" s="234"/>
      <c r="O142" s="234"/>
      <c r="P142" s="234"/>
      <c r="Q142" s="235"/>
    </row>
    <row r="143" spans="2:19" x14ac:dyDescent="0.3">
      <c r="B143" s="91" t="s">
        <v>95</v>
      </c>
      <c r="C143" s="92">
        <f>SUM(Table148[Column2])</f>
        <v>1590</v>
      </c>
    </row>
    <row r="144" spans="2:19" x14ac:dyDescent="0.3">
      <c r="B144" s="93" t="s">
        <v>96</v>
      </c>
      <c r="C144" s="94">
        <f>MAX(Table148[Column2])</f>
        <v>155</v>
      </c>
    </row>
    <row r="145" spans="1:7" x14ac:dyDescent="0.3">
      <c r="B145" s="93" t="s">
        <v>97</v>
      </c>
      <c r="C145" s="94">
        <f>MIN(Table148[Column2])</f>
        <v>110</v>
      </c>
    </row>
    <row r="146" spans="1:7" ht="21" x14ac:dyDescent="0.4">
      <c r="B146" s="95" t="s">
        <v>98</v>
      </c>
      <c r="C146" s="95">
        <f>AVERAGE(Table148[Column2])</f>
        <v>132.5</v>
      </c>
    </row>
    <row r="147" spans="1:7" ht="21" x14ac:dyDescent="0.4">
      <c r="B147" s="95" t="s">
        <v>99</v>
      </c>
      <c r="C147" s="95">
        <f>C144-C145</f>
        <v>45</v>
      </c>
    </row>
    <row r="152" spans="1:7" ht="15" thickBot="1" x14ac:dyDescent="0.35"/>
    <row r="153" spans="1:7" x14ac:dyDescent="0.3">
      <c r="E153" s="320" t="s">
        <v>785</v>
      </c>
      <c r="F153" s="423"/>
      <c r="G153" s="321"/>
    </row>
    <row r="154" spans="1:7" ht="15" thickBot="1" x14ac:dyDescent="0.35">
      <c r="E154" s="324"/>
      <c r="F154" s="424"/>
      <c r="G154" s="325"/>
    </row>
    <row r="155" spans="1:7" ht="15" thickBot="1" x14ac:dyDescent="0.35">
      <c r="A155" s="10" t="s">
        <v>135</v>
      </c>
    </row>
    <row r="156" spans="1:7" ht="18.600000000000001" thickBot="1" x14ac:dyDescent="0.4">
      <c r="B156" s="425" t="s">
        <v>411</v>
      </c>
      <c r="C156" s="426"/>
      <c r="D156" s="426"/>
      <c r="E156" s="426"/>
      <c r="F156" s="427"/>
    </row>
    <row r="158" spans="1:7" ht="15" thickBot="1" x14ac:dyDescent="0.35">
      <c r="B158" t="s">
        <v>5</v>
      </c>
      <c r="C158" t="s">
        <v>6</v>
      </c>
    </row>
    <row r="159" spans="1:7" x14ac:dyDescent="0.3">
      <c r="B159" s="11" t="s">
        <v>9</v>
      </c>
      <c r="C159" s="11">
        <v>8</v>
      </c>
    </row>
    <row r="160" spans="1:7" x14ac:dyDescent="0.3">
      <c r="B160" t="s">
        <v>10</v>
      </c>
      <c r="C160">
        <v>7</v>
      </c>
    </row>
    <row r="161" spans="2:3" x14ac:dyDescent="0.3">
      <c r="B161" t="s">
        <v>11</v>
      </c>
      <c r="C161">
        <v>9</v>
      </c>
    </row>
    <row r="162" spans="2:3" x14ac:dyDescent="0.3">
      <c r="B162" t="s">
        <v>12</v>
      </c>
      <c r="C162">
        <v>6</v>
      </c>
    </row>
    <row r="163" spans="2:3" x14ac:dyDescent="0.3">
      <c r="B163" t="s">
        <v>13</v>
      </c>
      <c r="C163">
        <v>7</v>
      </c>
    </row>
    <row r="164" spans="2:3" x14ac:dyDescent="0.3">
      <c r="B164" t="s">
        <v>14</v>
      </c>
      <c r="C164">
        <v>8</v>
      </c>
    </row>
    <row r="165" spans="2:3" x14ac:dyDescent="0.3">
      <c r="B165" t="s">
        <v>15</v>
      </c>
      <c r="C165">
        <v>9</v>
      </c>
    </row>
    <row r="166" spans="2:3" x14ac:dyDescent="0.3">
      <c r="B166" t="s">
        <v>16</v>
      </c>
      <c r="C166">
        <v>8</v>
      </c>
    </row>
    <row r="167" spans="2:3" x14ac:dyDescent="0.3">
      <c r="B167" t="s">
        <v>17</v>
      </c>
      <c r="C167">
        <v>7</v>
      </c>
    </row>
    <row r="168" spans="2:3" x14ac:dyDescent="0.3">
      <c r="B168" t="s">
        <v>18</v>
      </c>
      <c r="C168">
        <v>6</v>
      </c>
    </row>
    <row r="169" spans="2:3" x14ac:dyDescent="0.3">
      <c r="B169" t="s">
        <v>19</v>
      </c>
      <c r="C169">
        <v>8</v>
      </c>
    </row>
    <row r="170" spans="2:3" x14ac:dyDescent="0.3">
      <c r="B170" t="s">
        <v>20</v>
      </c>
      <c r="C170">
        <v>9</v>
      </c>
    </row>
    <row r="171" spans="2:3" x14ac:dyDescent="0.3">
      <c r="B171" t="s">
        <v>21</v>
      </c>
      <c r="C171">
        <v>7</v>
      </c>
    </row>
    <row r="172" spans="2:3" x14ac:dyDescent="0.3">
      <c r="B172" t="s">
        <v>22</v>
      </c>
      <c r="C172">
        <v>8</v>
      </c>
    </row>
    <row r="173" spans="2:3" x14ac:dyDescent="0.3">
      <c r="B173" t="s">
        <v>23</v>
      </c>
      <c r="C173">
        <v>7</v>
      </c>
    </row>
    <row r="174" spans="2:3" x14ac:dyDescent="0.3">
      <c r="B174" t="s">
        <v>24</v>
      </c>
      <c r="C174">
        <v>6</v>
      </c>
    </row>
    <row r="175" spans="2:3" x14ac:dyDescent="0.3">
      <c r="B175" t="s">
        <v>25</v>
      </c>
      <c r="C175">
        <v>8</v>
      </c>
    </row>
    <row r="176" spans="2:3" x14ac:dyDescent="0.3">
      <c r="B176" t="s">
        <v>26</v>
      </c>
      <c r="C176">
        <v>9</v>
      </c>
    </row>
    <row r="177" spans="2:3" x14ac:dyDescent="0.3">
      <c r="B177" t="s">
        <v>27</v>
      </c>
      <c r="C177">
        <v>6</v>
      </c>
    </row>
    <row r="178" spans="2:3" x14ac:dyDescent="0.3">
      <c r="B178" t="s">
        <v>28</v>
      </c>
      <c r="C178">
        <v>7</v>
      </c>
    </row>
    <row r="179" spans="2:3" x14ac:dyDescent="0.3">
      <c r="B179" t="s">
        <v>29</v>
      </c>
      <c r="C179">
        <v>8</v>
      </c>
    </row>
    <row r="180" spans="2:3" x14ac:dyDescent="0.3">
      <c r="B180" t="s">
        <v>30</v>
      </c>
      <c r="C180">
        <v>9</v>
      </c>
    </row>
    <row r="181" spans="2:3" x14ac:dyDescent="0.3">
      <c r="B181" t="s">
        <v>31</v>
      </c>
      <c r="C181">
        <v>7</v>
      </c>
    </row>
    <row r="182" spans="2:3" x14ac:dyDescent="0.3">
      <c r="B182" t="s">
        <v>32</v>
      </c>
      <c r="C182">
        <v>6</v>
      </c>
    </row>
    <row r="183" spans="2:3" x14ac:dyDescent="0.3">
      <c r="B183" t="s">
        <v>33</v>
      </c>
      <c r="C183">
        <v>7</v>
      </c>
    </row>
    <row r="184" spans="2:3" x14ac:dyDescent="0.3">
      <c r="B184" t="s">
        <v>34</v>
      </c>
      <c r="C184">
        <v>8</v>
      </c>
    </row>
    <row r="185" spans="2:3" x14ac:dyDescent="0.3">
      <c r="B185" t="s">
        <v>35</v>
      </c>
      <c r="C185">
        <v>9</v>
      </c>
    </row>
    <row r="186" spans="2:3" x14ac:dyDescent="0.3">
      <c r="B186" t="s">
        <v>36</v>
      </c>
      <c r="C186">
        <v>8</v>
      </c>
    </row>
    <row r="187" spans="2:3" x14ac:dyDescent="0.3">
      <c r="B187" t="s">
        <v>37</v>
      </c>
      <c r="C187">
        <v>7</v>
      </c>
    </row>
    <row r="188" spans="2:3" x14ac:dyDescent="0.3">
      <c r="B188" t="s">
        <v>38</v>
      </c>
      <c r="C188">
        <v>6</v>
      </c>
    </row>
    <row r="189" spans="2:3" x14ac:dyDescent="0.3">
      <c r="B189" t="s">
        <v>39</v>
      </c>
      <c r="C189">
        <v>9</v>
      </c>
    </row>
    <row r="190" spans="2:3" x14ac:dyDescent="0.3">
      <c r="B190" t="s">
        <v>40</v>
      </c>
      <c r="C190">
        <v>8</v>
      </c>
    </row>
    <row r="191" spans="2:3" x14ac:dyDescent="0.3">
      <c r="B191" t="s">
        <v>41</v>
      </c>
      <c r="C191">
        <v>7</v>
      </c>
    </row>
    <row r="192" spans="2:3" x14ac:dyDescent="0.3">
      <c r="B192" t="s">
        <v>42</v>
      </c>
      <c r="C192">
        <v>6</v>
      </c>
    </row>
    <row r="193" spans="2:12" x14ac:dyDescent="0.3">
      <c r="B193" t="s">
        <v>43</v>
      </c>
      <c r="C193">
        <v>8</v>
      </c>
    </row>
    <row r="194" spans="2:12" ht="15" thickBot="1" x14ac:dyDescent="0.35">
      <c r="B194" t="s">
        <v>44</v>
      </c>
      <c r="C194">
        <v>9</v>
      </c>
    </row>
    <row r="195" spans="2:12" ht="15" thickBot="1" x14ac:dyDescent="0.35">
      <c r="B195" t="s">
        <v>45</v>
      </c>
      <c r="C195">
        <v>7</v>
      </c>
      <c r="F195" s="89" t="s">
        <v>394</v>
      </c>
      <c r="G195" s="395" t="s">
        <v>410</v>
      </c>
      <c r="H195" s="231"/>
      <c r="I195" s="231"/>
      <c r="J195" s="231"/>
      <c r="K195" s="231"/>
      <c r="L195" s="396"/>
    </row>
    <row r="196" spans="2:12" ht="15" thickBot="1" x14ac:dyDescent="0.35">
      <c r="B196" t="s">
        <v>46</v>
      </c>
      <c r="C196">
        <v>8</v>
      </c>
      <c r="F196" s="76" t="s">
        <v>396</v>
      </c>
      <c r="G196" s="234" t="s">
        <v>414</v>
      </c>
      <c r="H196" s="234"/>
      <c r="I196" s="234"/>
      <c r="J196" s="234"/>
      <c r="K196" s="234"/>
      <c r="L196" s="235"/>
    </row>
    <row r="197" spans="2:12" x14ac:dyDescent="0.3">
      <c r="B197" t="s">
        <v>47</v>
      </c>
      <c r="C197">
        <v>7</v>
      </c>
    </row>
    <row r="198" spans="2:12" x14ac:dyDescent="0.3">
      <c r="B198" t="s">
        <v>48</v>
      </c>
      <c r="C198">
        <v>6</v>
      </c>
    </row>
    <row r="199" spans="2:12" x14ac:dyDescent="0.3">
      <c r="B199" t="s">
        <v>49</v>
      </c>
      <c r="C199">
        <v>9</v>
      </c>
    </row>
    <row r="200" spans="2:12" x14ac:dyDescent="0.3">
      <c r="B200" t="s">
        <v>50</v>
      </c>
      <c r="C200">
        <v>8</v>
      </c>
    </row>
    <row r="201" spans="2:12" x14ac:dyDescent="0.3">
      <c r="B201" t="s">
        <v>51</v>
      </c>
      <c r="C201">
        <v>7</v>
      </c>
    </row>
    <row r="202" spans="2:12" x14ac:dyDescent="0.3">
      <c r="B202" t="s">
        <v>52</v>
      </c>
      <c r="C202">
        <v>6</v>
      </c>
    </row>
    <row r="203" spans="2:12" x14ac:dyDescent="0.3">
      <c r="B203" t="s">
        <v>53</v>
      </c>
      <c r="C203">
        <v>7</v>
      </c>
    </row>
    <row r="204" spans="2:12" x14ac:dyDescent="0.3">
      <c r="B204" t="s">
        <v>54</v>
      </c>
      <c r="C204">
        <v>8</v>
      </c>
    </row>
    <row r="205" spans="2:12" x14ac:dyDescent="0.3">
      <c r="B205" t="s">
        <v>55</v>
      </c>
      <c r="C205">
        <v>9</v>
      </c>
    </row>
    <row r="206" spans="2:12" x14ac:dyDescent="0.3">
      <c r="B206" t="s">
        <v>56</v>
      </c>
      <c r="C206">
        <v>8</v>
      </c>
    </row>
    <row r="207" spans="2:12" x14ac:dyDescent="0.3">
      <c r="B207" t="s">
        <v>57</v>
      </c>
      <c r="C207">
        <v>7</v>
      </c>
    </row>
    <row r="208" spans="2:12" ht="15" thickBot="1" x14ac:dyDescent="0.35">
      <c r="B208" t="s">
        <v>58</v>
      </c>
      <c r="C208">
        <v>6</v>
      </c>
    </row>
    <row r="209" spans="1:8" x14ac:dyDescent="0.3">
      <c r="B209" s="91" t="s">
        <v>95</v>
      </c>
      <c r="C209" s="96">
        <f>SUM(C159:C208)</f>
        <v>375</v>
      </c>
    </row>
    <row r="210" spans="1:8" x14ac:dyDescent="0.3">
      <c r="B210" s="93" t="s">
        <v>96</v>
      </c>
      <c r="C210" s="94">
        <f>MAX(C159:C208)</f>
        <v>9</v>
      </c>
    </row>
    <row r="211" spans="1:8" x14ac:dyDescent="0.3">
      <c r="B211" s="93" t="s">
        <v>97</v>
      </c>
      <c r="C211" s="94">
        <f>MIN(C159:C208)</f>
        <v>6</v>
      </c>
    </row>
    <row r="212" spans="1:8" ht="15.6" x14ac:dyDescent="0.3">
      <c r="B212" s="84" t="s">
        <v>98</v>
      </c>
      <c r="C212" s="84">
        <f>AVERAGE(C159:C208)</f>
        <v>7.5</v>
      </c>
    </row>
    <row r="213" spans="1:8" ht="16.2" thickBot="1" x14ac:dyDescent="0.35">
      <c r="B213" s="84" t="s">
        <v>137</v>
      </c>
      <c r="C213" s="84">
        <f>_xlfn.STDEV.S(C159:C208)</f>
        <v>1.0350983390135313</v>
      </c>
    </row>
    <row r="214" spans="1:8" x14ac:dyDescent="0.3">
      <c r="F214" s="293" t="s">
        <v>786</v>
      </c>
      <c r="G214" s="428"/>
      <c r="H214" s="294"/>
    </row>
    <row r="215" spans="1:8" x14ac:dyDescent="0.3">
      <c r="F215" s="295"/>
      <c r="G215" s="429"/>
      <c r="H215" s="296"/>
    </row>
    <row r="216" spans="1:8" ht="15" thickBot="1" x14ac:dyDescent="0.35">
      <c r="F216" s="297"/>
      <c r="G216" s="430"/>
      <c r="H216" s="298"/>
    </row>
    <row r="217" spans="1:8" ht="15" thickBot="1" x14ac:dyDescent="0.35">
      <c r="A217" s="29" t="s">
        <v>189</v>
      </c>
    </row>
    <row r="218" spans="1:8" ht="16.2" thickBot="1" x14ac:dyDescent="0.35">
      <c r="A218" s="431" t="s">
        <v>188</v>
      </c>
      <c r="B218" s="432"/>
      <c r="C218" s="432"/>
      <c r="D218" s="432"/>
      <c r="E218" s="432"/>
      <c r="F218" s="432"/>
      <c r="G218" s="432"/>
      <c r="H218" s="433"/>
    </row>
    <row r="220" spans="1:8" ht="18.600000000000001" thickBot="1" x14ac:dyDescent="0.4">
      <c r="B220" s="100" t="s">
        <v>314</v>
      </c>
      <c r="C220" s="105" t="s">
        <v>315</v>
      </c>
      <c r="D220" s="35"/>
    </row>
    <row r="221" spans="1:8" ht="18" x14ac:dyDescent="0.3">
      <c r="B221" s="98" t="s">
        <v>9</v>
      </c>
      <c r="C221" s="98">
        <v>10</v>
      </c>
    </row>
    <row r="222" spans="1:8" ht="18" x14ac:dyDescent="0.3">
      <c r="B222" s="99" t="s">
        <v>10</v>
      </c>
      <c r="C222" s="99">
        <v>15</v>
      </c>
    </row>
    <row r="223" spans="1:8" ht="18" x14ac:dyDescent="0.3">
      <c r="B223" s="99" t="s">
        <v>11</v>
      </c>
      <c r="C223" s="99">
        <v>12</v>
      </c>
    </row>
    <row r="224" spans="1:8" ht="18" x14ac:dyDescent="0.3">
      <c r="B224" s="99" t="s">
        <v>12</v>
      </c>
      <c r="C224" s="99">
        <v>18</v>
      </c>
    </row>
    <row r="225" spans="2:3" ht="18" x14ac:dyDescent="0.3">
      <c r="B225" s="99" t="s">
        <v>13</v>
      </c>
      <c r="C225" s="99">
        <v>20</v>
      </c>
    </row>
    <row r="226" spans="2:3" ht="18" x14ac:dyDescent="0.3">
      <c r="B226" s="99" t="s">
        <v>14</v>
      </c>
      <c r="C226" s="99">
        <v>25</v>
      </c>
    </row>
    <row r="227" spans="2:3" ht="18" x14ac:dyDescent="0.3">
      <c r="B227" s="99" t="s">
        <v>15</v>
      </c>
      <c r="C227" s="99">
        <v>8</v>
      </c>
    </row>
    <row r="228" spans="2:3" ht="18" x14ac:dyDescent="0.3">
      <c r="B228" s="99" t="s">
        <v>16</v>
      </c>
      <c r="C228" s="99">
        <v>14</v>
      </c>
    </row>
    <row r="229" spans="2:3" ht="18" x14ac:dyDescent="0.3">
      <c r="B229" s="99" t="s">
        <v>17</v>
      </c>
      <c r="C229" s="99">
        <v>16</v>
      </c>
    </row>
    <row r="230" spans="2:3" ht="18" x14ac:dyDescent="0.3">
      <c r="B230" s="99" t="s">
        <v>18</v>
      </c>
      <c r="C230" s="99">
        <v>22</v>
      </c>
    </row>
    <row r="231" spans="2:3" ht="18" x14ac:dyDescent="0.3">
      <c r="B231" s="99" t="s">
        <v>19</v>
      </c>
      <c r="C231" s="99">
        <v>9</v>
      </c>
    </row>
    <row r="232" spans="2:3" ht="18" x14ac:dyDescent="0.3">
      <c r="B232" s="99" t="s">
        <v>20</v>
      </c>
      <c r="C232" s="99">
        <v>17</v>
      </c>
    </row>
    <row r="233" spans="2:3" ht="18" x14ac:dyDescent="0.3">
      <c r="B233" s="99" t="s">
        <v>21</v>
      </c>
      <c r="C233" s="99">
        <v>11</v>
      </c>
    </row>
    <row r="234" spans="2:3" ht="18" x14ac:dyDescent="0.3">
      <c r="B234" s="99" t="s">
        <v>22</v>
      </c>
      <c r="C234" s="99">
        <v>13</v>
      </c>
    </row>
    <row r="235" spans="2:3" ht="18" x14ac:dyDescent="0.3">
      <c r="B235" s="99" t="s">
        <v>23</v>
      </c>
      <c r="C235" s="99">
        <v>19</v>
      </c>
    </row>
    <row r="236" spans="2:3" ht="18" x14ac:dyDescent="0.3">
      <c r="B236" s="99" t="s">
        <v>24</v>
      </c>
      <c r="C236" s="99">
        <v>23</v>
      </c>
    </row>
    <row r="237" spans="2:3" ht="18" x14ac:dyDescent="0.3">
      <c r="B237" s="99" t="s">
        <v>25</v>
      </c>
      <c r="C237" s="99">
        <v>21</v>
      </c>
    </row>
    <row r="238" spans="2:3" ht="18" x14ac:dyDescent="0.3">
      <c r="B238" s="99" t="s">
        <v>26</v>
      </c>
      <c r="C238" s="99">
        <v>16</v>
      </c>
    </row>
    <row r="239" spans="2:3" ht="18" x14ac:dyDescent="0.3">
      <c r="B239" s="99" t="s">
        <v>27</v>
      </c>
      <c r="C239" s="99">
        <v>24</v>
      </c>
    </row>
    <row r="240" spans="2:3" ht="18" x14ac:dyDescent="0.3">
      <c r="B240" s="99" t="s">
        <v>28</v>
      </c>
      <c r="C240" s="99">
        <v>27</v>
      </c>
    </row>
    <row r="241" spans="2:3" ht="18" x14ac:dyDescent="0.3">
      <c r="B241" s="99" t="s">
        <v>29</v>
      </c>
      <c r="C241" s="99">
        <v>13</v>
      </c>
    </row>
    <row r="242" spans="2:3" ht="18" x14ac:dyDescent="0.3">
      <c r="B242" s="99" t="s">
        <v>30</v>
      </c>
      <c r="C242" s="99">
        <v>10</v>
      </c>
    </row>
    <row r="243" spans="2:3" ht="18" x14ac:dyDescent="0.3">
      <c r="B243" s="99" t="s">
        <v>31</v>
      </c>
      <c r="C243" s="99">
        <v>18</v>
      </c>
    </row>
    <row r="244" spans="2:3" ht="18" x14ac:dyDescent="0.3">
      <c r="B244" s="99" t="s">
        <v>32</v>
      </c>
      <c r="C244" s="99">
        <v>16</v>
      </c>
    </row>
    <row r="245" spans="2:3" ht="18" x14ac:dyDescent="0.3">
      <c r="B245" s="99" t="s">
        <v>33</v>
      </c>
      <c r="C245" s="99">
        <v>12</v>
      </c>
    </row>
    <row r="246" spans="2:3" ht="18" x14ac:dyDescent="0.3">
      <c r="B246" s="99" t="s">
        <v>34</v>
      </c>
      <c r="C246" s="99">
        <v>14</v>
      </c>
    </row>
    <row r="247" spans="2:3" ht="18" x14ac:dyDescent="0.3">
      <c r="B247" s="99" t="s">
        <v>35</v>
      </c>
      <c r="C247" s="99">
        <v>19</v>
      </c>
    </row>
    <row r="248" spans="2:3" ht="18" x14ac:dyDescent="0.3">
      <c r="B248" s="99" t="s">
        <v>36</v>
      </c>
      <c r="C248" s="99">
        <v>21</v>
      </c>
    </row>
    <row r="249" spans="2:3" ht="18" x14ac:dyDescent="0.3">
      <c r="B249" s="99" t="s">
        <v>37</v>
      </c>
      <c r="C249" s="99">
        <v>11</v>
      </c>
    </row>
    <row r="250" spans="2:3" ht="18" x14ac:dyDescent="0.3">
      <c r="B250" s="99" t="s">
        <v>38</v>
      </c>
      <c r="C250" s="99">
        <v>17</v>
      </c>
    </row>
    <row r="251" spans="2:3" ht="18" x14ac:dyDescent="0.3">
      <c r="B251" s="99" t="s">
        <v>39</v>
      </c>
      <c r="C251" s="99">
        <v>15</v>
      </c>
    </row>
    <row r="252" spans="2:3" ht="18" x14ac:dyDescent="0.3">
      <c r="B252" s="99" t="s">
        <v>40</v>
      </c>
      <c r="C252" s="99">
        <v>20</v>
      </c>
    </row>
    <row r="253" spans="2:3" ht="18" x14ac:dyDescent="0.3">
      <c r="B253" s="99" t="s">
        <v>41</v>
      </c>
      <c r="C253" s="99">
        <v>26</v>
      </c>
    </row>
    <row r="254" spans="2:3" ht="18" x14ac:dyDescent="0.3">
      <c r="B254" s="99" t="s">
        <v>42</v>
      </c>
      <c r="C254" s="99">
        <v>13</v>
      </c>
    </row>
    <row r="255" spans="2:3" ht="18" x14ac:dyDescent="0.3">
      <c r="B255" s="99" t="s">
        <v>43</v>
      </c>
      <c r="C255" s="99">
        <v>12</v>
      </c>
    </row>
    <row r="256" spans="2:3" ht="18" x14ac:dyDescent="0.3">
      <c r="B256" s="99" t="s">
        <v>44</v>
      </c>
      <c r="C256" s="99">
        <v>14</v>
      </c>
    </row>
    <row r="257" spans="2:3" ht="18" x14ac:dyDescent="0.3">
      <c r="B257" s="99" t="s">
        <v>45</v>
      </c>
      <c r="C257" s="99">
        <v>22</v>
      </c>
    </row>
    <row r="258" spans="2:3" ht="18" x14ac:dyDescent="0.3">
      <c r="B258" s="99" t="s">
        <v>46</v>
      </c>
      <c r="C258" s="99">
        <v>19</v>
      </c>
    </row>
    <row r="259" spans="2:3" ht="18" x14ac:dyDescent="0.3">
      <c r="B259" s="99" t="s">
        <v>47</v>
      </c>
      <c r="C259" s="99">
        <v>16</v>
      </c>
    </row>
    <row r="260" spans="2:3" ht="18" x14ac:dyDescent="0.3">
      <c r="B260" s="99" t="s">
        <v>48</v>
      </c>
      <c r="C260" s="99">
        <v>11</v>
      </c>
    </row>
    <row r="261" spans="2:3" ht="18" x14ac:dyDescent="0.3">
      <c r="B261" s="99" t="s">
        <v>49</v>
      </c>
      <c r="C261" s="99">
        <v>25</v>
      </c>
    </row>
    <row r="262" spans="2:3" ht="18" x14ac:dyDescent="0.3">
      <c r="B262" s="99" t="s">
        <v>50</v>
      </c>
      <c r="C262" s="99">
        <v>18</v>
      </c>
    </row>
    <row r="263" spans="2:3" ht="18" x14ac:dyDescent="0.3">
      <c r="B263" s="99" t="s">
        <v>51</v>
      </c>
      <c r="C263" s="99">
        <v>16</v>
      </c>
    </row>
    <row r="264" spans="2:3" ht="18" x14ac:dyDescent="0.3">
      <c r="B264" s="99" t="s">
        <v>52</v>
      </c>
      <c r="C264" s="99">
        <v>13</v>
      </c>
    </row>
    <row r="265" spans="2:3" ht="18" x14ac:dyDescent="0.3">
      <c r="B265" s="99" t="s">
        <v>53</v>
      </c>
      <c r="C265" s="99">
        <v>21</v>
      </c>
    </row>
    <row r="266" spans="2:3" ht="18" x14ac:dyDescent="0.3">
      <c r="B266" s="99" t="s">
        <v>54</v>
      </c>
      <c r="C266" s="99">
        <v>20</v>
      </c>
    </row>
    <row r="267" spans="2:3" ht="18" x14ac:dyDescent="0.3">
      <c r="B267" s="99" t="s">
        <v>55</v>
      </c>
      <c r="C267" s="99">
        <v>15</v>
      </c>
    </row>
    <row r="268" spans="2:3" ht="18" x14ac:dyDescent="0.3">
      <c r="B268" s="99" t="s">
        <v>56</v>
      </c>
      <c r="C268" s="99">
        <v>12</v>
      </c>
    </row>
    <row r="269" spans="2:3" ht="18" x14ac:dyDescent="0.3">
      <c r="B269" s="99" t="s">
        <v>57</v>
      </c>
      <c r="C269" s="99">
        <v>19</v>
      </c>
    </row>
    <row r="270" spans="2:3" ht="18" x14ac:dyDescent="0.3">
      <c r="B270" s="99" t="s">
        <v>58</v>
      </c>
      <c r="C270" s="99">
        <v>17</v>
      </c>
    </row>
    <row r="271" spans="2:3" ht="18" x14ac:dyDescent="0.3">
      <c r="B271" s="99" t="s">
        <v>138</v>
      </c>
      <c r="C271" s="99">
        <v>14</v>
      </c>
    </row>
    <row r="272" spans="2:3" ht="18" x14ac:dyDescent="0.3">
      <c r="B272" s="99" t="s">
        <v>139</v>
      </c>
      <c r="C272" s="99">
        <v>16</v>
      </c>
    </row>
    <row r="273" spans="2:3" ht="18" x14ac:dyDescent="0.3">
      <c r="B273" s="99" t="s">
        <v>140</v>
      </c>
      <c r="C273" s="99">
        <v>23</v>
      </c>
    </row>
    <row r="274" spans="2:3" ht="18" x14ac:dyDescent="0.3">
      <c r="B274" s="99" t="s">
        <v>141</v>
      </c>
      <c r="C274" s="99">
        <v>18</v>
      </c>
    </row>
    <row r="275" spans="2:3" ht="18" x14ac:dyDescent="0.3">
      <c r="B275" s="99" t="s">
        <v>142</v>
      </c>
      <c r="C275" s="99">
        <v>15</v>
      </c>
    </row>
    <row r="276" spans="2:3" ht="18" x14ac:dyDescent="0.3">
      <c r="B276" s="99" t="s">
        <v>143</v>
      </c>
      <c r="C276" s="99">
        <v>11</v>
      </c>
    </row>
    <row r="277" spans="2:3" ht="18" x14ac:dyDescent="0.3">
      <c r="B277" s="99" t="s">
        <v>144</v>
      </c>
      <c r="C277" s="99">
        <v>19</v>
      </c>
    </row>
    <row r="278" spans="2:3" ht="18" x14ac:dyDescent="0.3">
      <c r="B278" s="99" t="s">
        <v>145</v>
      </c>
      <c r="C278" s="99">
        <v>22</v>
      </c>
    </row>
    <row r="279" spans="2:3" ht="18" x14ac:dyDescent="0.3">
      <c r="B279" s="99" t="s">
        <v>146</v>
      </c>
      <c r="C279" s="99">
        <v>17</v>
      </c>
    </row>
    <row r="280" spans="2:3" ht="18" x14ac:dyDescent="0.3">
      <c r="B280" s="99" t="s">
        <v>147</v>
      </c>
      <c r="C280" s="99">
        <v>12</v>
      </c>
    </row>
    <row r="281" spans="2:3" ht="18" x14ac:dyDescent="0.3">
      <c r="B281" s="99" t="s">
        <v>148</v>
      </c>
      <c r="C281" s="99">
        <v>16</v>
      </c>
    </row>
    <row r="282" spans="2:3" ht="18" x14ac:dyDescent="0.3">
      <c r="B282" s="99" t="s">
        <v>149</v>
      </c>
      <c r="C282" s="99">
        <v>14</v>
      </c>
    </row>
    <row r="283" spans="2:3" ht="18" x14ac:dyDescent="0.3">
      <c r="B283" s="99" t="s">
        <v>150</v>
      </c>
      <c r="C283" s="99">
        <v>18</v>
      </c>
    </row>
    <row r="284" spans="2:3" ht="18" x14ac:dyDescent="0.3">
      <c r="B284" s="99" t="s">
        <v>151</v>
      </c>
      <c r="C284" s="99">
        <v>20</v>
      </c>
    </row>
    <row r="285" spans="2:3" ht="18" x14ac:dyDescent="0.3">
      <c r="B285" s="99" t="s">
        <v>152</v>
      </c>
      <c r="C285" s="99">
        <v>25</v>
      </c>
    </row>
    <row r="286" spans="2:3" ht="18" x14ac:dyDescent="0.3">
      <c r="B286" s="99" t="s">
        <v>153</v>
      </c>
      <c r="C286" s="99">
        <v>13</v>
      </c>
    </row>
    <row r="287" spans="2:3" ht="18" x14ac:dyDescent="0.3">
      <c r="B287" s="99" t="s">
        <v>154</v>
      </c>
      <c r="C287" s="99">
        <v>11</v>
      </c>
    </row>
    <row r="288" spans="2:3" ht="18" x14ac:dyDescent="0.3">
      <c r="B288" s="99" t="s">
        <v>155</v>
      </c>
      <c r="C288" s="99">
        <v>22</v>
      </c>
    </row>
    <row r="289" spans="2:3" ht="18" x14ac:dyDescent="0.3">
      <c r="B289" s="99" t="s">
        <v>156</v>
      </c>
      <c r="C289" s="99">
        <v>19</v>
      </c>
    </row>
    <row r="290" spans="2:3" ht="18" x14ac:dyDescent="0.3">
      <c r="B290" s="99" t="s">
        <v>157</v>
      </c>
      <c r="C290" s="99">
        <v>17</v>
      </c>
    </row>
    <row r="291" spans="2:3" ht="18" x14ac:dyDescent="0.3">
      <c r="B291" s="99" t="s">
        <v>158</v>
      </c>
      <c r="C291" s="99">
        <v>15</v>
      </c>
    </row>
    <row r="292" spans="2:3" ht="18" x14ac:dyDescent="0.3">
      <c r="B292" s="99" t="s">
        <v>159</v>
      </c>
      <c r="C292" s="99">
        <v>16</v>
      </c>
    </row>
    <row r="293" spans="2:3" ht="18" x14ac:dyDescent="0.3">
      <c r="B293" s="99" t="s">
        <v>160</v>
      </c>
      <c r="C293" s="99">
        <v>13</v>
      </c>
    </row>
    <row r="294" spans="2:3" ht="18" x14ac:dyDescent="0.3">
      <c r="B294" s="99" t="s">
        <v>161</v>
      </c>
      <c r="C294" s="99">
        <v>14</v>
      </c>
    </row>
    <row r="295" spans="2:3" ht="18" x14ac:dyDescent="0.3">
      <c r="B295" s="99" t="s">
        <v>162</v>
      </c>
      <c r="C295" s="99">
        <v>18</v>
      </c>
    </row>
    <row r="296" spans="2:3" ht="18" x14ac:dyDescent="0.3">
      <c r="B296" s="99" t="s">
        <v>163</v>
      </c>
      <c r="C296" s="99">
        <v>20</v>
      </c>
    </row>
    <row r="297" spans="2:3" ht="18" x14ac:dyDescent="0.3">
      <c r="B297" s="99" t="s">
        <v>164</v>
      </c>
      <c r="C297" s="99">
        <v>19</v>
      </c>
    </row>
    <row r="298" spans="2:3" ht="18" x14ac:dyDescent="0.3">
      <c r="B298" s="99" t="s">
        <v>165</v>
      </c>
      <c r="C298" s="99">
        <v>21</v>
      </c>
    </row>
    <row r="299" spans="2:3" ht="18" x14ac:dyDescent="0.3">
      <c r="B299" s="99" t="s">
        <v>166</v>
      </c>
      <c r="C299" s="99">
        <v>17</v>
      </c>
    </row>
    <row r="300" spans="2:3" ht="18" x14ac:dyDescent="0.3">
      <c r="B300" s="99" t="s">
        <v>167</v>
      </c>
      <c r="C300" s="99">
        <v>12</v>
      </c>
    </row>
    <row r="301" spans="2:3" ht="18" x14ac:dyDescent="0.3">
      <c r="B301" s="99" t="s">
        <v>168</v>
      </c>
      <c r="C301" s="99">
        <v>15</v>
      </c>
    </row>
    <row r="302" spans="2:3" ht="18" x14ac:dyDescent="0.3">
      <c r="B302" s="99" t="s">
        <v>169</v>
      </c>
      <c r="C302" s="99">
        <v>13</v>
      </c>
    </row>
    <row r="303" spans="2:3" ht="18" x14ac:dyDescent="0.3">
      <c r="B303" s="99" t="s">
        <v>170</v>
      </c>
      <c r="C303" s="99">
        <v>16</v>
      </c>
    </row>
    <row r="304" spans="2:3" ht="18" x14ac:dyDescent="0.3">
      <c r="B304" s="99" t="s">
        <v>171</v>
      </c>
      <c r="C304" s="99">
        <v>14</v>
      </c>
    </row>
    <row r="305" spans="2:14" ht="18" x14ac:dyDescent="0.3">
      <c r="B305" s="99" t="s">
        <v>172</v>
      </c>
      <c r="C305" s="99">
        <v>22</v>
      </c>
    </row>
    <row r="306" spans="2:14" ht="18" x14ac:dyDescent="0.3">
      <c r="B306" s="99" t="s">
        <v>173</v>
      </c>
      <c r="C306" s="99">
        <v>21</v>
      </c>
    </row>
    <row r="307" spans="2:14" ht="18" x14ac:dyDescent="0.3">
      <c r="B307" s="99" t="s">
        <v>174</v>
      </c>
      <c r="C307" s="99">
        <v>19</v>
      </c>
    </row>
    <row r="308" spans="2:14" ht="18" x14ac:dyDescent="0.3">
      <c r="B308" s="99" t="s">
        <v>175</v>
      </c>
      <c r="C308" s="99">
        <v>18</v>
      </c>
    </row>
    <row r="309" spans="2:14" ht="18" x14ac:dyDescent="0.3">
      <c r="B309" s="99" t="s">
        <v>176</v>
      </c>
      <c r="C309" s="99">
        <v>16</v>
      </c>
    </row>
    <row r="310" spans="2:14" ht="18" x14ac:dyDescent="0.3">
      <c r="B310" s="99" t="s">
        <v>177</v>
      </c>
      <c r="C310" s="99">
        <v>11</v>
      </c>
    </row>
    <row r="311" spans="2:14" ht="18" x14ac:dyDescent="0.3">
      <c r="B311" s="99" t="s">
        <v>178</v>
      </c>
      <c r="C311" s="99">
        <v>17</v>
      </c>
    </row>
    <row r="312" spans="2:14" ht="18" x14ac:dyDescent="0.3">
      <c r="B312" s="99" t="s">
        <v>179</v>
      </c>
      <c r="C312" s="99">
        <v>14</v>
      </c>
    </row>
    <row r="313" spans="2:14" ht="18" x14ac:dyDescent="0.3">
      <c r="B313" s="99" t="s">
        <v>180</v>
      </c>
      <c r="C313" s="99">
        <v>12</v>
      </c>
    </row>
    <row r="314" spans="2:14" ht="18" x14ac:dyDescent="0.3">
      <c r="B314" s="99" t="s">
        <v>181</v>
      </c>
      <c r="C314" s="99">
        <v>20</v>
      </c>
    </row>
    <row r="315" spans="2:14" ht="18" x14ac:dyDescent="0.3">
      <c r="B315" s="99" t="s">
        <v>182</v>
      </c>
      <c r="C315" s="99">
        <v>23</v>
      </c>
    </row>
    <row r="316" spans="2:14" ht="18.600000000000001" thickBot="1" x14ac:dyDescent="0.35">
      <c r="B316" s="99" t="s">
        <v>183</v>
      </c>
      <c r="C316" s="99">
        <v>19</v>
      </c>
    </row>
    <row r="317" spans="2:14" ht="18.600000000000001" thickBot="1" x14ac:dyDescent="0.35">
      <c r="B317" s="99" t="s">
        <v>184</v>
      </c>
      <c r="C317" s="99">
        <v>15</v>
      </c>
      <c r="F317" s="76" t="s">
        <v>415</v>
      </c>
      <c r="G317" s="441" t="s">
        <v>419</v>
      </c>
      <c r="H317" s="441"/>
      <c r="I317" s="441"/>
      <c r="J317" s="441"/>
      <c r="K317" s="441"/>
      <c r="L317" s="441"/>
      <c r="M317" s="62"/>
      <c r="N317" s="88"/>
    </row>
    <row r="318" spans="2:14" ht="18.600000000000001" thickBot="1" x14ac:dyDescent="0.35">
      <c r="B318" s="99" t="s">
        <v>185</v>
      </c>
      <c r="C318" s="99">
        <v>16</v>
      </c>
      <c r="F318" s="106" t="s">
        <v>416</v>
      </c>
      <c r="G318" s="440" t="s">
        <v>417</v>
      </c>
      <c r="H318" s="440"/>
      <c r="I318" s="440"/>
      <c r="J318" s="440"/>
      <c r="K318" s="440"/>
      <c r="L318" s="440"/>
      <c r="M318" s="66"/>
      <c r="N318" s="87"/>
    </row>
    <row r="319" spans="2:14" ht="18.600000000000001" thickBot="1" x14ac:dyDescent="0.35">
      <c r="B319" s="99" t="s">
        <v>186</v>
      </c>
      <c r="C319" s="99">
        <v>13</v>
      </c>
      <c r="F319" s="76" t="s">
        <v>418</v>
      </c>
      <c r="G319" s="234" t="s">
        <v>420</v>
      </c>
      <c r="H319" s="234"/>
      <c r="I319" s="234"/>
      <c r="J319" s="234"/>
      <c r="K319" s="234"/>
      <c r="L319" s="234"/>
      <c r="M319" s="234"/>
      <c r="N319" s="235"/>
    </row>
    <row r="320" spans="2:14" ht="18" x14ac:dyDescent="0.3">
      <c r="B320" s="99" t="s">
        <v>187</v>
      </c>
      <c r="C320" s="99">
        <v>18</v>
      </c>
    </row>
    <row r="323" spans="1:8" ht="18.600000000000001" thickBot="1" x14ac:dyDescent="0.4">
      <c r="B323" s="101" t="s">
        <v>5</v>
      </c>
      <c r="C323" s="102" t="s">
        <v>6</v>
      </c>
    </row>
    <row r="324" spans="1:8" ht="18" x14ac:dyDescent="0.35">
      <c r="B324" s="58" t="s">
        <v>95</v>
      </c>
      <c r="C324" s="103">
        <f>SUM(C221:C320)</f>
        <v>1674</v>
      </c>
    </row>
    <row r="325" spans="1:8" ht="18" x14ac:dyDescent="0.35">
      <c r="B325" s="101" t="s">
        <v>96</v>
      </c>
      <c r="C325" s="102">
        <f>MAX(C221:C320)</f>
        <v>27</v>
      </c>
    </row>
    <row r="326" spans="1:8" ht="18" x14ac:dyDescent="0.35">
      <c r="B326" s="101" t="s">
        <v>97</v>
      </c>
      <c r="C326" s="102">
        <f>MIN(C221:C320)</f>
        <v>8</v>
      </c>
    </row>
    <row r="327" spans="1:8" ht="21" x14ac:dyDescent="0.4">
      <c r="B327" s="95" t="s">
        <v>98</v>
      </c>
      <c r="C327" s="95">
        <f>AVERAGE(C221:C320)</f>
        <v>16.739999999999998</v>
      </c>
    </row>
    <row r="328" spans="1:8" ht="21" x14ac:dyDescent="0.4">
      <c r="B328" s="95" t="s">
        <v>99</v>
      </c>
      <c r="C328" s="95">
        <f>C325-C326</f>
        <v>19</v>
      </c>
    </row>
    <row r="329" spans="1:8" ht="21" x14ac:dyDescent="0.4">
      <c r="B329" s="104" t="s">
        <v>137</v>
      </c>
      <c r="C329" s="104">
        <f>_xlfn.STDEV.S(C221:C320)</f>
        <v>4.1429506881014673</v>
      </c>
    </row>
    <row r="330" spans="1:8" ht="15" thickBot="1" x14ac:dyDescent="0.35"/>
    <row r="331" spans="1:8" x14ac:dyDescent="0.3">
      <c r="F331" s="320" t="s">
        <v>787</v>
      </c>
      <c r="G331" s="423"/>
      <c r="H331" s="321"/>
    </row>
    <row r="332" spans="1:8" ht="15" thickBot="1" x14ac:dyDescent="0.35">
      <c r="F332" s="324"/>
      <c r="G332" s="424"/>
      <c r="H332" s="325"/>
    </row>
    <row r="333" spans="1:8" ht="15" thickBot="1" x14ac:dyDescent="0.35">
      <c r="A333" s="29" t="s">
        <v>135</v>
      </c>
    </row>
    <row r="335" spans="1:8" ht="15.6" x14ac:dyDescent="0.3">
      <c r="B335" s="107" t="s">
        <v>192</v>
      </c>
      <c r="C335" s="107" t="s">
        <v>193</v>
      </c>
      <c r="D335" s="107" t="s">
        <v>194</v>
      </c>
      <c r="E335" s="107" t="s">
        <v>195</v>
      </c>
      <c r="F335" s="107" t="s">
        <v>196</v>
      </c>
    </row>
    <row r="336" spans="1:8" x14ac:dyDescent="0.3">
      <c r="B336" s="16">
        <v>30</v>
      </c>
      <c r="C336" s="13">
        <v>25</v>
      </c>
      <c r="D336" s="13">
        <v>22</v>
      </c>
      <c r="E336" s="13">
        <v>18</v>
      </c>
      <c r="F336" s="13">
        <v>35</v>
      </c>
    </row>
    <row r="337" spans="2:6" x14ac:dyDescent="0.3">
      <c r="B337" s="16">
        <v>32</v>
      </c>
      <c r="C337" s="13">
        <v>27</v>
      </c>
      <c r="D337" s="13">
        <v>23</v>
      </c>
      <c r="E337" s="13">
        <v>17</v>
      </c>
      <c r="F337" s="13">
        <v>36</v>
      </c>
    </row>
    <row r="338" spans="2:6" x14ac:dyDescent="0.3">
      <c r="B338" s="16">
        <v>33</v>
      </c>
      <c r="C338" s="13">
        <v>26</v>
      </c>
      <c r="D338" s="13">
        <v>20</v>
      </c>
      <c r="E338" s="13">
        <v>19</v>
      </c>
      <c r="F338" s="13">
        <v>34</v>
      </c>
    </row>
    <row r="339" spans="2:6" x14ac:dyDescent="0.3">
      <c r="B339" s="16">
        <v>28</v>
      </c>
      <c r="C339" s="13">
        <v>23</v>
      </c>
      <c r="D339" s="13">
        <v>25</v>
      </c>
      <c r="E339" s="13">
        <v>20</v>
      </c>
      <c r="F339" s="13">
        <v>35</v>
      </c>
    </row>
    <row r="340" spans="2:6" x14ac:dyDescent="0.3">
      <c r="B340" s="16">
        <v>31</v>
      </c>
      <c r="C340" s="13">
        <v>28</v>
      </c>
      <c r="D340" s="13">
        <v>21</v>
      </c>
      <c r="E340" s="13">
        <v>21</v>
      </c>
      <c r="F340" s="13">
        <v>33</v>
      </c>
    </row>
    <row r="341" spans="2:6" x14ac:dyDescent="0.3">
      <c r="B341" s="16">
        <v>30</v>
      </c>
      <c r="C341" s="13">
        <v>24</v>
      </c>
      <c r="D341" s="13">
        <v>24</v>
      </c>
      <c r="E341" s="13">
        <v>18</v>
      </c>
      <c r="F341" s="13">
        <v>34</v>
      </c>
    </row>
    <row r="342" spans="2:6" x14ac:dyDescent="0.3">
      <c r="B342" s="16">
        <v>29</v>
      </c>
      <c r="C342" s="13">
        <v>26</v>
      </c>
      <c r="D342" s="13">
        <v>23</v>
      </c>
      <c r="E342" s="13">
        <v>19</v>
      </c>
      <c r="F342" s="13">
        <v>32</v>
      </c>
    </row>
    <row r="343" spans="2:6" x14ac:dyDescent="0.3">
      <c r="B343" s="16">
        <v>30</v>
      </c>
      <c r="C343" s="13">
        <v>25</v>
      </c>
      <c r="D343" s="13">
        <v>22</v>
      </c>
      <c r="E343" s="13">
        <v>17</v>
      </c>
      <c r="F343" s="13">
        <v>33</v>
      </c>
    </row>
    <row r="344" spans="2:6" x14ac:dyDescent="0.3">
      <c r="B344" s="16">
        <v>32</v>
      </c>
      <c r="C344" s="13">
        <v>27</v>
      </c>
      <c r="D344" s="13">
        <v>25</v>
      </c>
      <c r="E344" s="13">
        <v>20</v>
      </c>
      <c r="F344" s="13">
        <v>36</v>
      </c>
    </row>
    <row r="345" spans="2:6" x14ac:dyDescent="0.3">
      <c r="B345" s="16">
        <v>31</v>
      </c>
      <c r="C345" s="13">
        <v>28</v>
      </c>
      <c r="D345" s="13">
        <v>24</v>
      </c>
      <c r="E345" s="13">
        <v>19</v>
      </c>
      <c r="F345" s="13">
        <v>34</v>
      </c>
    </row>
    <row r="346" spans="2:6" ht="20.399999999999999" x14ac:dyDescent="0.35">
      <c r="B346" s="116" t="s">
        <v>199</v>
      </c>
      <c r="C346" s="116" t="s">
        <v>200</v>
      </c>
      <c r="D346" s="116" t="s">
        <v>201</v>
      </c>
      <c r="E346" s="116" t="s">
        <v>202</v>
      </c>
      <c r="F346" s="116" t="s">
        <v>203</v>
      </c>
    </row>
    <row r="347" spans="2:6" x14ac:dyDescent="0.3">
      <c r="B347" s="112" t="s">
        <v>197</v>
      </c>
      <c r="C347" s="113" t="s">
        <v>421</v>
      </c>
      <c r="D347" s="113" t="s">
        <v>422</v>
      </c>
      <c r="E347" s="113" t="s">
        <v>423</v>
      </c>
      <c r="F347" s="113" t="s">
        <v>424</v>
      </c>
    </row>
    <row r="348" spans="2:6" x14ac:dyDescent="0.3">
      <c r="B348" s="108">
        <f>MIN(B336:B345)</f>
        <v>28</v>
      </c>
      <c r="C348" s="27">
        <f t="shared" ref="C348:F348" si="0">MIN(C336:C345)</f>
        <v>23</v>
      </c>
      <c r="D348" s="27">
        <f t="shared" si="0"/>
        <v>20</v>
      </c>
      <c r="E348" s="27">
        <f t="shared" si="0"/>
        <v>17</v>
      </c>
      <c r="F348" s="28">
        <f t="shared" si="0"/>
        <v>32</v>
      </c>
    </row>
    <row r="349" spans="2:6" x14ac:dyDescent="0.3">
      <c r="B349" s="114" t="s">
        <v>198</v>
      </c>
      <c r="C349" s="115" t="s">
        <v>198</v>
      </c>
      <c r="D349" s="115" t="s">
        <v>198</v>
      </c>
      <c r="E349" s="115" t="s">
        <v>198</v>
      </c>
      <c r="F349" s="115" t="s">
        <v>198</v>
      </c>
    </row>
    <row r="350" spans="2:6" x14ac:dyDescent="0.3">
      <c r="B350" s="108">
        <f>MAX(B336:B345)</f>
        <v>33</v>
      </c>
      <c r="C350" s="27">
        <f t="shared" ref="C350:F350" si="1">MAX(C336:C345)</f>
        <v>28</v>
      </c>
      <c r="D350" s="27">
        <f t="shared" si="1"/>
        <v>25</v>
      </c>
      <c r="E350" s="27">
        <f t="shared" si="1"/>
        <v>21</v>
      </c>
      <c r="F350" s="28">
        <f t="shared" si="1"/>
        <v>36</v>
      </c>
    </row>
    <row r="351" spans="2:6" x14ac:dyDescent="0.3">
      <c r="B351" s="114" t="s">
        <v>4</v>
      </c>
      <c r="C351" s="115" t="s">
        <v>4</v>
      </c>
      <c r="D351" s="115" t="s">
        <v>4</v>
      </c>
      <c r="E351" s="115" t="s">
        <v>4</v>
      </c>
      <c r="F351" s="115" t="s">
        <v>4</v>
      </c>
    </row>
    <row r="352" spans="2:6" x14ac:dyDescent="0.3">
      <c r="B352" s="108">
        <f>AVERAGE(B336:B345)</f>
        <v>30.6</v>
      </c>
      <c r="C352" s="27">
        <f>AVERAGE(C336:C345)</f>
        <v>25.9</v>
      </c>
      <c r="D352" s="27">
        <f>AVERAGE(D336:D345)</f>
        <v>22.9</v>
      </c>
      <c r="E352" s="27">
        <f>AVERAGE(E336:E345)</f>
        <v>18.8</v>
      </c>
      <c r="F352" s="28">
        <f>AVERAGE(F336:F345)</f>
        <v>34.200000000000003</v>
      </c>
    </row>
    <row r="353" spans="1:8" x14ac:dyDescent="0.3">
      <c r="B353" s="114" t="s">
        <v>79</v>
      </c>
      <c r="C353" s="115" t="s">
        <v>79</v>
      </c>
      <c r="D353" s="115" t="s">
        <v>79</v>
      </c>
      <c r="E353" s="115" t="s">
        <v>79</v>
      </c>
      <c r="F353" s="115" t="s">
        <v>79</v>
      </c>
    </row>
    <row r="354" spans="1:8" x14ac:dyDescent="0.3">
      <c r="B354" s="108">
        <f>B350-B348</f>
        <v>5</v>
      </c>
      <c r="C354" s="27">
        <f t="shared" ref="C354:F354" si="2">C350-C348</f>
        <v>5</v>
      </c>
      <c r="D354" s="27">
        <f t="shared" si="2"/>
        <v>5</v>
      </c>
      <c r="E354" s="27">
        <f t="shared" si="2"/>
        <v>4</v>
      </c>
      <c r="F354" s="28">
        <f t="shared" si="2"/>
        <v>4</v>
      </c>
    </row>
    <row r="355" spans="1:8" x14ac:dyDescent="0.3">
      <c r="B355" s="114" t="s">
        <v>80</v>
      </c>
      <c r="C355" s="115" t="s">
        <v>80</v>
      </c>
      <c r="D355" s="115" t="s">
        <v>80</v>
      </c>
      <c r="E355" s="115" t="s">
        <v>80</v>
      </c>
      <c r="F355" s="115" t="s">
        <v>80</v>
      </c>
    </row>
    <row r="356" spans="1:8" x14ac:dyDescent="0.3">
      <c r="B356" s="109">
        <f>_xlfn.VAR.S(B336:B345)</f>
        <v>2.2666666666666675</v>
      </c>
      <c r="C356" s="110">
        <f t="shared" ref="C356:F356" si="3">_xlfn.VAR.S(C336:C345)</f>
        <v>2.7666666666666675</v>
      </c>
      <c r="D356" s="110">
        <f t="shared" si="3"/>
        <v>2.7666666666666675</v>
      </c>
      <c r="E356" s="110">
        <f t="shared" si="3"/>
        <v>1.7333333333333332</v>
      </c>
      <c r="F356" s="111">
        <f t="shared" si="3"/>
        <v>1.7333333333333332</v>
      </c>
    </row>
    <row r="358" spans="1:8" ht="15" thickBot="1" x14ac:dyDescent="0.35"/>
    <row r="359" spans="1:8" x14ac:dyDescent="0.3">
      <c r="F359" s="434" t="s">
        <v>788</v>
      </c>
      <c r="G359" s="435"/>
      <c r="H359" s="436"/>
    </row>
    <row r="360" spans="1:8" ht="15" thickBot="1" x14ac:dyDescent="0.35">
      <c r="F360" s="437"/>
      <c r="G360" s="438"/>
      <c r="H360" s="439"/>
    </row>
    <row r="361" spans="1:8" ht="15" thickBot="1" x14ac:dyDescent="0.35"/>
    <row r="362" spans="1:8" ht="15" thickBot="1" x14ac:dyDescent="0.35">
      <c r="A362" s="29" t="s">
        <v>135</v>
      </c>
    </row>
    <row r="363" spans="1:8" ht="18.600000000000001" thickBot="1" x14ac:dyDescent="0.4">
      <c r="B363" s="442" t="s">
        <v>204</v>
      </c>
      <c r="C363" s="426"/>
      <c r="D363" s="426"/>
      <c r="E363" s="427"/>
    </row>
    <row r="364" spans="1:8" x14ac:dyDescent="0.3">
      <c r="A364" s="13" t="s">
        <v>305</v>
      </c>
      <c r="B364" s="13" t="s">
        <v>306</v>
      </c>
    </row>
    <row r="365" spans="1:8" x14ac:dyDescent="0.3">
      <c r="A365" s="13" t="s">
        <v>205</v>
      </c>
      <c r="B365" s="13">
        <v>28</v>
      </c>
    </row>
    <row r="366" spans="1:8" x14ac:dyDescent="0.3">
      <c r="A366" s="13" t="s">
        <v>206</v>
      </c>
      <c r="B366" s="13">
        <v>32</v>
      </c>
    </row>
    <row r="367" spans="1:8" x14ac:dyDescent="0.3">
      <c r="A367" s="13" t="s">
        <v>207</v>
      </c>
      <c r="B367" s="13">
        <v>35</v>
      </c>
    </row>
    <row r="368" spans="1:8" x14ac:dyDescent="0.3">
      <c r="A368" s="13" t="s">
        <v>208</v>
      </c>
      <c r="B368" s="13">
        <v>40</v>
      </c>
    </row>
    <row r="369" spans="1:2" x14ac:dyDescent="0.3">
      <c r="A369" s="13" t="s">
        <v>209</v>
      </c>
      <c r="B369" s="13">
        <v>42</v>
      </c>
    </row>
    <row r="370" spans="1:2" x14ac:dyDescent="0.3">
      <c r="A370" s="13" t="s">
        <v>210</v>
      </c>
      <c r="B370" s="13">
        <v>28</v>
      </c>
    </row>
    <row r="371" spans="1:2" x14ac:dyDescent="0.3">
      <c r="A371" s="13" t="s">
        <v>211</v>
      </c>
      <c r="B371" s="13">
        <v>33</v>
      </c>
    </row>
    <row r="372" spans="1:2" x14ac:dyDescent="0.3">
      <c r="A372" s="13" t="s">
        <v>212</v>
      </c>
      <c r="B372" s="13">
        <v>38</v>
      </c>
    </row>
    <row r="373" spans="1:2" x14ac:dyDescent="0.3">
      <c r="A373" s="13" t="s">
        <v>213</v>
      </c>
      <c r="B373" s="13">
        <v>30</v>
      </c>
    </row>
    <row r="374" spans="1:2" x14ac:dyDescent="0.3">
      <c r="A374" s="13" t="s">
        <v>214</v>
      </c>
      <c r="B374" s="13">
        <v>41</v>
      </c>
    </row>
    <row r="375" spans="1:2" x14ac:dyDescent="0.3">
      <c r="A375" s="13" t="s">
        <v>215</v>
      </c>
      <c r="B375" s="13">
        <v>37</v>
      </c>
    </row>
    <row r="376" spans="1:2" x14ac:dyDescent="0.3">
      <c r="A376" s="13" t="s">
        <v>216</v>
      </c>
      <c r="B376" s="13">
        <v>31</v>
      </c>
    </row>
    <row r="377" spans="1:2" x14ac:dyDescent="0.3">
      <c r="A377" s="13" t="s">
        <v>217</v>
      </c>
      <c r="B377" s="13">
        <v>34</v>
      </c>
    </row>
    <row r="378" spans="1:2" x14ac:dyDescent="0.3">
      <c r="A378" s="13" t="s">
        <v>218</v>
      </c>
      <c r="B378" s="13">
        <v>29</v>
      </c>
    </row>
    <row r="379" spans="1:2" x14ac:dyDescent="0.3">
      <c r="A379" s="13" t="s">
        <v>219</v>
      </c>
      <c r="B379" s="13">
        <v>36</v>
      </c>
    </row>
    <row r="380" spans="1:2" x14ac:dyDescent="0.3">
      <c r="A380" s="13" t="s">
        <v>220</v>
      </c>
      <c r="B380" s="13">
        <v>43</v>
      </c>
    </row>
    <row r="381" spans="1:2" x14ac:dyDescent="0.3">
      <c r="A381" s="13" t="s">
        <v>221</v>
      </c>
      <c r="B381" s="13">
        <v>39</v>
      </c>
    </row>
    <row r="382" spans="1:2" x14ac:dyDescent="0.3">
      <c r="A382" s="13" t="s">
        <v>222</v>
      </c>
      <c r="B382" s="13">
        <v>27</v>
      </c>
    </row>
    <row r="383" spans="1:2" x14ac:dyDescent="0.3">
      <c r="A383" s="13" t="s">
        <v>223</v>
      </c>
      <c r="B383" s="13">
        <v>35</v>
      </c>
    </row>
    <row r="384" spans="1:2" x14ac:dyDescent="0.3">
      <c r="A384" s="13" t="s">
        <v>224</v>
      </c>
      <c r="B384" s="13">
        <v>31</v>
      </c>
    </row>
    <row r="385" spans="1:2" x14ac:dyDescent="0.3">
      <c r="A385" s="13" t="s">
        <v>225</v>
      </c>
      <c r="B385" s="13">
        <v>39</v>
      </c>
    </row>
    <row r="386" spans="1:2" x14ac:dyDescent="0.3">
      <c r="A386" s="13" t="s">
        <v>226</v>
      </c>
      <c r="B386" s="13">
        <v>45</v>
      </c>
    </row>
    <row r="387" spans="1:2" x14ac:dyDescent="0.3">
      <c r="A387" s="13" t="s">
        <v>227</v>
      </c>
      <c r="B387" s="13">
        <v>29</v>
      </c>
    </row>
    <row r="388" spans="1:2" x14ac:dyDescent="0.3">
      <c r="A388" s="13" t="s">
        <v>228</v>
      </c>
      <c r="B388" s="13">
        <v>33</v>
      </c>
    </row>
    <row r="389" spans="1:2" x14ac:dyDescent="0.3">
      <c r="A389" s="13" t="s">
        <v>229</v>
      </c>
      <c r="B389" s="13">
        <v>37</v>
      </c>
    </row>
    <row r="390" spans="1:2" x14ac:dyDescent="0.3">
      <c r="A390" s="13" t="s">
        <v>230</v>
      </c>
      <c r="B390" s="13">
        <v>40</v>
      </c>
    </row>
    <row r="391" spans="1:2" x14ac:dyDescent="0.3">
      <c r="A391" s="13" t="s">
        <v>231</v>
      </c>
      <c r="B391" s="13">
        <v>36</v>
      </c>
    </row>
    <row r="392" spans="1:2" x14ac:dyDescent="0.3">
      <c r="A392" s="13" t="s">
        <v>232</v>
      </c>
      <c r="B392" s="13">
        <v>29</v>
      </c>
    </row>
    <row r="393" spans="1:2" x14ac:dyDescent="0.3">
      <c r="A393" s="13" t="s">
        <v>233</v>
      </c>
      <c r="B393" s="13">
        <v>31</v>
      </c>
    </row>
    <row r="394" spans="1:2" x14ac:dyDescent="0.3">
      <c r="A394" s="13" t="s">
        <v>234</v>
      </c>
      <c r="B394" s="13">
        <v>38</v>
      </c>
    </row>
    <row r="395" spans="1:2" x14ac:dyDescent="0.3">
      <c r="A395" s="13" t="s">
        <v>235</v>
      </c>
      <c r="B395" s="13">
        <v>35</v>
      </c>
    </row>
    <row r="396" spans="1:2" x14ac:dyDescent="0.3">
      <c r="A396" s="13" t="s">
        <v>236</v>
      </c>
      <c r="B396" s="13">
        <v>44</v>
      </c>
    </row>
    <row r="397" spans="1:2" x14ac:dyDescent="0.3">
      <c r="A397" s="13" t="s">
        <v>237</v>
      </c>
      <c r="B397" s="13">
        <v>32</v>
      </c>
    </row>
    <row r="398" spans="1:2" x14ac:dyDescent="0.3">
      <c r="A398" s="13" t="s">
        <v>238</v>
      </c>
      <c r="B398" s="13">
        <v>39</v>
      </c>
    </row>
    <row r="399" spans="1:2" x14ac:dyDescent="0.3">
      <c r="A399" s="13" t="s">
        <v>239</v>
      </c>
      <c r="B399" s="13">
        <v>36</v>
      </c>
    </row>
    <row r="400" spans="1:2" x14ac:dyDescent="0.3">
      <c r="A400" s="13" t="s">
        <v>240</v>
      </c>
      <c r="B400" s="13">
        <v>30</v>
      </c>
    </row>
    <row r="401" spans="1:2" x14ac:dyDescent="0.3">
      <c r="A401" s="13" t="s">
        <v>241</v>
      </c>
      <c r="B401" s="13">
        <v>33</v>
      </c>
    </row>
    <row r="402" spans="1:2" x14ac:dyDescent="0.3">
      <c r="A402" s="13" t="s">
        <v>242</v>
      </c>
      <c r="B402" s="13">
        <v>28</v>
      </c>
    </row>
    <row r="403" spans="1:2" x14ac:dyDescent="0.3">
      <c r="A403" s="13" t="s">
        <v>243</v>
      </c>
      <c r="B403" s="13">
        <v>41</v>
      </c>
    </row>
    <row r="404" spans="1:2" x14ac:dyDescent="0.3">
      <c r="A404" s="13" t="s">
        <v>244</v>
      </c>
      <c r="B404" s="13">
        <v>35</v>
      </c>
    </row>
    <row r="405" spans="1:2" x14ac:dyDescent="0.3">
      <c r="A405" s="13" t="s">
        <v>245</v>
      </c>
      <c r="B405" s="13">
        <v>31</v>
      </c>
    </row>
    <row r="406" spans="1:2" x14ac:dyDescent="0.3">
      <c r="A406" s="13" t="s">
        <v>246</v>
      </c>
      <c r="B406" s="13">
        <v>37</v>
      </c>
    </row>
    <row r="407" spans="1:2" x14ac:dyDescent="0.3">
      <c r="A407" s="13" t="s">
        <v>247</v>
      </c>
      <c r="B407" s="13">
        <v>42</v>
      </c>
    </row>
    <row r="408" spans="1:2" x14ac:dyDescent="0.3">
      <c r="A408" s="13" t="s">
        <v>248</v>
      </c>
      <c r="B408" s="13">
        <v>29</v>
      </c>
    </row>
    <row r="409" spans="1:2" x14ac:dyDescent="0.3">
      <c r="A409" s="13" t="s">
        <v>249</v>
      </c>
      <c r="B409" s="13">
        <v>34</v>
      </c>
    </row>
    <row r="410" spans="1:2" x14ac:dyDescent="0.3">
      <c r="A410" s="13" t="s">
        <v>250</v>
      </c>
      <c r="B410" s="13">
        <v>40</v>
      </c>
    </row>
    <row r="411" spans="1:2" x14ac:dyDescent="0.3">
      <c r="A411" s="13" t="s">
        <v>251</v>
      </c>
      <c r="B411" s="13">
        <v>31</v>
      </c>
    </row>
    <row r="412" spans="1:2" x14ac:dyDescent="0.3">
      <c r="A412" s="13" t="s">
        <v>252</v>
      </c>
      <c r="B412" s="13">
        <v>33</v>
      </c>
    </row>
    <row r="413" spans="1:2" x14ac:dyDescent="0.3">
      <c r="A413" s="13" t="s">
        <v>253</v>
      </c>
      <c r="B413" s="13">
        <v>38</v>
      </c>
    </row>
    <row r="414" spans="1:2" x14ac:dyDescent="0.3">
      <c r="A414" s="13" t="s">
        <v>254</v>
      </c>
      <c r="B414" s="13">
        <v>36</v>
      </c>
    </row>
    <row r="415" spans="1:2" x14ac:dyDescent="0.3">
      <c r="A415" s="13" t="s">
        <v>255</v>
      </c>
      <c r="B415" s="13">
        <v>39</v>
      </c>
    </row>
    <row r="416" spans="1:2" x14ac:dyDescent="0.3">
      <c r="A416" s="13" t="s">
        <v>256</v>
      </c>
      <c r="B416" s="13">
        <v>27</v>
      </c>
    </row>
    <row r="417" spans="1:2" x14ac:dyDescent="0.3">
      <c r="A417" s="13" t="s">
        <v>257</v>
      </c>
      <c r="B417" s="13">
        <v>35</v>
      </c>
    </row>
    <row r="418" spans="1:2" x14ac:dyDescent="0.3">
      <c r="A418" s="13" t="s">
        <v>258</v>
      </c>
      <c r="B418" s="13">
        <v>30</v>
      </c>
    </row>
    <row r="419" spans="1:2" x14ac:dyDescent="0.3">
      <c r="A419" s="13" t="s">
        <v>259</v>
      </c>
      <c r="B419" s="13">
        <v>43</v>
      </c>
    </row>
    <row r="420" spans="1:2" x14ac:dyDescent="0.3">
      <c r="A420" s="13" t="s">
        <v>260</v>
      </c>
      <c r="B420" s="13">
        <v>29</v>
      </c>
    </row>
    <row r="421" spans="1:2" x14ac:dyDescent="0.3">
      <c r="A421" s="13" t="s">
        <v>261</v>
      </c>
      <c r="B421" s="13">
        <v>32</v>
      </c>
    </row>
    <row r="422" spans="1:2" x14ac:dyDescent="0.3">
      <c r="A422" s="13" t="s">
        <v>262</v>
      </c>
      <c r="B422" s="13">
        <v>36</v>
      </c>
    </row>
    <row r="423" spans="1:2" x14ac:dyDescent="0.3">
      <c r="A423" s="13" t="s">
        <v>263</v>
      </c>
      <c r="B423" s="13">
        <v>31</v>
      </c>
    </row>
    <row r="424" spans="1:2" x14ac:dyDescent="0.3">
      <c r="A424" s="13" t="s">
        <v>264</v>
      </c>
      <c r="B424" s="13">
        <v>40</v>
      </c>
    </row>
    <row r="425" spans="1:2" x14ac:dyDescent="0.3">
      <c r="A425" s="13" t="s">
        <v>265</v>
      </c>
      <c r="B425" s="13">
        <v>38</v>
      </c>
    </row>
    <row r="426" spans="1:2" x14ac:dyDescent="0.3">
      <c r="A426" s="13" t="s">
        <v>266</v>
      </c>
      <c r="B426" s="13">
        <v>44</v>
      </c>
    </row>
    <row r="427" spans="1:2" x14ac:dyDescent="0.3">
      <c r="A427" s="13" t="s">
        <v>267</v>
      </c>
      <c r="B427" s="13">
        <v>37</v>
      </c>
    </row>
    <row r="428" spans="1:2" x14ac:dyDescent="0.3">
      <c r="A428" s="13" t="s">
        <v>268</v>
      </c>
      <c r="B428" s="13">
        <v>33</v>
      </c>
    </row>
    <row r="429" spans="1:2" x14ac:dyDescent="0.3">
      <c r="A429" s="13" t="s">
        <v>269</v>
      </c>
      <c r="B429" s="13">
        <v>35</v>
      </c>
    </row>
    <row r="430" spans="1:2" x14ac:dyDescent="0.3">
      <c r="A430" s="13" t="s">
        <v>270</v>
      </c>
      <c r="B430" s="13">
        <v>41</v>
      </c>
    </row>
    <row r="431" spans="1:2" x14ac:dyDescent="0.3">
      <c r="A431" s="13" t="s">
        <v>271</v>
      </c>
      <c r="B431" s="13">
        <v>30</v>
      </c>
    </row>
    <row r="432" spans="1:2" x14ac:dyDescent="0.3">
      <c r="A432" s="13" t="s">
        <v>272</v>
      </c>
      <c r="B432" s="13">
        <v>31</v>
      </c>
    </row>
    <row r="433" spans="1:2" x14ac:dyDescent="0.3">
      <c r="A433" s="13" t="s">
        <v>273</v>
      </c>
      <c r="B433" s="13">
        <v>39</v>
      </c>
    </row>
    <row r="434" spans="1:2" x14ac:dyDescent="0.3">
      <c r="A434" s="13" t="s">
        <v>274</v>
      </c>
      <c r="B434" s="13">
        <v>28</v>
      </c>
    </row>
    <row r="435" spans="1:2" x14ac:dyDescent="0.3">
      <c r="A435" s="13" t="s">
        <v>275</v>
      </c>
      <c r="B435" s="13">
        <v>45</v>
      </c>
    </row>
    <row r="436" spans="1:2" x14ac:dyDescent="0.3">
      <c r="A436" s="13" t="s">
        <v>276</v>
      </c>
      <c r="B436" s="13">
        <v>29</v>
      </c>
    </row>
    <row r="437" spans="1:2" x14ac:dyDescent="0.3">
      <c r="A437" s="13" t="s">
        <v>277</v>
      </c>
      <c r="B437" s="13">
        <v>33</v>
      </c>
    </row>
    <row r="438" spans="1:2" x14ac:dyDescent="0.3">
      <c r="A438" s="13" t="s">
        <v>278</v>
      </c>
      <c r="B438" s="13">
        <v>38</v>
      </c>
    </row>
    <row r="439" spans="1:2" x14ac:dyDescent="0.3">
      <c r="A439" s="13" t="s">
        <v>279</v>
      </c>
      <c r="B439" s="13">
        <v>34</v>
      </c>
    </row>
    <row r="440" spans="1:2" x14ac:dyDescent="0.3">
      <c r="A440" s="13" t="s">
        <v>280</v>
      </c>
      <c r="B440" s="13">
        <v>32</v>
      </c>
    </row>
    <row r="441" spans="1:2" x14ac:dyDescent="0.3">
      <c r="A441" s="13" t="s">
        <v>281</v>
      </c>
      <c r="B441" s="13">
        <v>35</v>
      </c>
    </row>
    <row r="442" spans="1:2" x14ac:dyDescent="0.3">
      <c r="A442" s="13" t="s">
        <v>282</v>
      </c>
      <c r="B442" s="13">
        <v>41</v>
      </c>
    </row>
    <row r="443" spans="1:2" x14ac:dyDescent="0.3">
      <c r="A443" s="13" t="s">
        <v>283</v>
      </c>
      <c r="B443" s="13">
        <v>40</v>
      </c>
    </row>
    <row r="444" spans="1:2" x14ac:dyDescent="0.3">
      <c r="A444" s="13" t="s">
        <v>284</v>
      </c>
      <c r="B444" s="13">
        <v>36</v>
      </c>
    </row>
    <row r="445" spans="1:2" x14ac:dyDescent="0.3">
      <c r="A445" s="13" t="s">
        <v>285</v>
      </c>
      <c r="B445" s="13">
        <v>39</v>
      </c>
    </row>
    <row r="446" spans="1:2" x14ac:dyDescent="0.3">
      <c r="A446" s="13" t="s">
        <v>286</v>
      </c>
      <c r="B446" s="13">
        <v>27</v>
      </c>
    </row>
    <row r="447" spans="1:2" x14ac:dyDescent="0.3">
      <c r="A447" s="13" t="s">
        <v>287</v>
      </c>
      <c r="B447" s="13">
        <v>35</v>
      </c>
    </row>
    <row r="448" spans="1:2" x14ac:dyDescent="0.3">
      <c r="A448" s="13" t="s">
        <v>288</v>
      </c>
      <c r="B448" s="13">
        <v>30</v>
      </c>
    </row>
    <row r="449" spans="1:5" x14ac:dyDescent="0.3">
      <c r="A449" s="13" t="s">
        <v>289</v>
      </c>
      <c r="B449" s="13">
        <v>43</v>
      </c>
    </row>
    <row r="450" spans="1:5" x14ac:dyDescent="0.3">
      <c r="A450" s="13" t="s">
        <v>290</v>
      </c>
      <c r="B450" s="13">
        <v>29</v>
      </c>
    </row>
    <row r="451" spans="1:5" x14ac:dyDescent="0.3">
      <c r="A451" s="13" t="s">
        <v>291</v>
      </c>
      <c r="B451" s="13">
        <v>32</v>
      </c>
    </row>
    <row r="452" spans="1:5" x14ac:dyDescent="0.3">
      <c r="A452" s="13" t="s">
        <v>292</v>
      </c>
      <c r="B452" s="13">
        <v>36</v>
      </c>
    </row>
    <row r="453" spans="1:5" x14ac:dyDescent="0.3">
      <c r="A453" s="13" t="s">
        <v>293</v>
      </c>
      <c r="B453" s="13">
        <v>31</v>
      </c>
    </row>
    <row r="454" spans="1:5" x14ac:dyDescent="0.3">
      <c r="A454" s="13" t="s">
        <v>294</v>
      </c>
      <c r="B454" s="13">
        <v>40</v>
      </c>
    </row>
    <row r="455" spans="1:5" x14ac:dyDescent="0.3">
      <c r="A455" s="13" t="s">
        <v>295</v>
      </c>
      <c r="B455" s="13">
        <v>38</v>
      </c>
    </row>
    <row r="456" spans="1:5" ht="15" thickBot="1" x14ac:dyDescent="0.35">
      <c r="A456" s="13" t="s">
        <v>296</v>
      </c>
      <c r="B456" s="13">
        <v>44</v>
      </c>
    </row>
    <row r="457" spans="1:5" x14ac:dyDescent="0.3">
      <c r="A457" s="13" t="s">
        <v>297</v>
      </c>
      <c r="B457" s="13">
        <v>37</v>
      </c>
      <c r="D457" s="443" t="s">
        <v>312</v>
      </c>
      <c r="E457" s="444"/>
    </row>
    <row r="458" spans="1:5" ht="15" thickBot="1" x14ac:dyDescent="0.35">
      <c r="A458" s="13" t="s">
        <v>298</v>
      </c>
      <c r="B458" s="13">
        <v>33</v>
      </c>
      <c r="D458" s="445"/>
      <c r="E458" s="446"/>
    </row>
    <row r="459" spans="1:5" ht="18" x14ac:dyDescent="0.35">
      <c r="A459" s="13" t="s">
        <v>299</v>
      </c>
      <c r="B459" s="13">
        <v>35</v>
      </c>
      <c r="D459" s="117" t="s">
        <v>311</v>
      </c>
      <c r="E459" s="118" t="s">
        <v>309</v>
      </c>
    </row>
    <row r="460" spans="1:5" x14ac:dyDescent="0.3">
      <c r="A460" s="13" t="s">
        <v>300</v>
      </c>
      <c r="B460" s="13">
        <v>41</v>
      </c>
      <c r="D460" s="119" t="s">
        <v>310</v>
      </c>
      <c r="E460" s="120">
        <f>COUNTIFS($B$473:$B$571,"&gt;=21",$B$473:$B$571,"&lt;=30")</f>
        <v>0</v>
      </c>
    </row>
    <row r="461" spans="1:5" x14ac:dyDescent="0.3">
      <c r="A461" s="13" t="s">
        <v>301</v>
      </c>
      <c r="B461" s="13">
        <v>30</v>
      </c>
      <c r="D461" s="119" t="s">
        <v>307</v>
      </c>
      <c r="E461" s="120">
        <f>COUNTIFS($B$473:$B$571,"&gt;=31",$B$473:$B$571,"&lt;=40")</f>
        <v>1</v>
      </c>
    </row>
    <row r="462" spans="1:5" x14ac:dyDescent="0.3">
      <c r="A462" s="13" t="s">
        <v>302</v>
      </c>
      <c r="B462" s="13">
        <v>31</v>
      </c>
      <c r="D462" s="121" t="s">
        <v>308</v>
      </c>
      <c r="E462" s="122">
        <f>COUNTIFS($B$473:$B$571,"&gt;=41",$B$473:$B$571,"&lt;=50")</f>
        <v>0</v>
      </c>
    </row>
    <row r="463" spans="1:5" x14ac:dyDescent="0.3">
      <c r="A463" s="13" t="s">
        <v>303</v>
      </c>
      <c r="B463" s="13">
        <v>39</v>
      </c>
    </row>
    <row r="464" spans="1:5" x14ac:dyDescent="0.3">
      <c r="A464" s="13" t="s">
        <v>304</v>
      </c>
      <c r="B464" s="13">
        <v>28</v>
      </c>
    </row>
    <row r="466" spans="1:6" ht="15" thickBot="1" x14ac:dyDescent="0.35">
      <c r="A466" s="1" t="s">
        <v>5</v>
      </c>
      <c r="B466" s="1" t="s">
        <v>6</v>
      </c>
    </row>
    <row r="467" spans="1:6" x14ac:dyDescent="0.3">
      <c r="A467" s="30" t="s">
        <v>95</v>
      </c>
      <c r="B467" s="30">
        <f>SUM(B365:B464)</f>
        <v>3509</v>
      </c>
    </row>
    <row r="468" spans="1:6" x14ac:dyDescent="0.3">
      <c r="A468" s="1" t="s">
        <v>96</v>
      </c>
      <c r="B468" s="1">
        <f>MAX(B365:B464)</f>
        <v>45</v>
      </c>
    </row>
    <row r="469" spans="1:6" x14ac:dyDescent="0.3">
      <c r="A469" s="1" t="s">
        <v>97</v>
      </c>
      <c r="B469" s="1">
        <f>MIN(B365:B464)</f>
        <v>27</v>
      </c>
    </row>
    <row r="470" spans="1:6" x14ac:dyDescent="0.3">
      <c r="A470" s="1" t="s">
        <v>98</v>
      </c>
      <c r="B470" s="1">
        <f>AVERAGE(B365:B464)</f>
        <v>35.090000000000003</v>
      </c>
    </row>
    <row r="471" spans="1:6" x14ac:dyDescent="0.3">
      <c r="A471" s="1" t="s">
        <v>190</v>
      </c>
      <c r="B471" s="1">
        <f>MEDIAN(B365:B464)</f>
        <v>35</v>
      </c>
    </row>
    <row r="472" spans="1:6" x14ac:dyDescent="0.3">
      <c r="A472" s="1" t="s">
        <v>99</v>
      </c>
      <c r="B472" s="1">
        <f>B468-B469</f>
        <v>18</v>
      </c>
    </row>
    <row r="473" spans="1:6" ht="15" thickBot="1" x14ac:dyDescent="0.35">
      <c r="A473" s="1" t="s">
        <v>191</v>
      </c>
      <c r="B473" s="1">
        <f>MODE(B364:B464)</f>
        <v>35</v>
      </c>
    </row>
    <row r="474" spans="1:6" x14ac:dyDescent="0.3">
      <c r="E474" s="447" t="s">
        <v>789</v>
      </c>
      <c r="F474" s="448"/>
    </row>
    <row r="475" spans="1:6" ht="15" thickBot="1" x14ac:dyDescent="0.35">
      <c r="E475" s="449"/>
      <c r="F475" s="450"/>
    </row>
    <row r="477" spans="1:6" ht="15" thickBot="1" x14ac:dyDescent="0.35"/>
    <row r="478" spans="1:6" ht="18.600000000000001" thickBot="1" x14ac:dyDescent="0.4">
      <c r="A478" s="33" t="s">
        <v>189</v>
      </c>
    </row>
    <row r="479" spans="1:6" x14ac:dyDescent="0.3">
      <c r="B479" s="451" t="s">
        <v>313</v>
      </c>
      <c r="C479" s="452"/>
      <c r="D479" s="453"/>
    </row>
    <row r="480" spans="1:6" x14ac:dyDescent="0.3">
      <c r="B480" s="454"/>
      <c r="C480" s="455"/>
      <c r="D480" s="456"/>
    </row>
    <row r="481" spans="2:4" ht="15" thickBot="1" x14ac:dyDescent="0.35">
      <c r="B481" s="457"/>
      <c r="C481" s="458"/>
      <c r="D481" s="459"/>
    </row>
    <row r="483" spans="2:4" x14ac:dyDescent="0.3">
      <c r="C483" s="123"/>
      <c r="D483" s="31"/>
    </row>
    <row r="484" spans="2:4" x14ac:dyDescent="0.3">
      <c r="B484" s="39" t="s">
        <v>314</v>
      </c>
      <c r="C484" s="39" t="s">
        <v>425</v>
      </c>
    </row>
    <row r="485" spans="2:4" x14ac:dyDescent="0.3">
      <c r="B485" s="19" t="s">
        <v>9</v>
      </c>
      <c r="C485" s="20">
        <v>56</v>
      </c>
    </row>
    <row r="486" spans="2:4" x14ac:dyDescent="0.3">
      <c r="B486" s="19" t="s">
        <v>10</v>
      </c>
      <c r="C486" s="20">
        <v>40</v>
      </c>
    </row>
    <row r="487" spans="2:4" x14ac:dyDescent="0.3">
      <c r="B487" s="19" t="s">
        <v>11</v>
      </c>
      <c r="C487" s="20">
        <v>28</v>
      </c>
    </row>
    <row r="488" spans="2:4" x14ac:dyDescent="0.3">
      <c r="B488" s="19" t="s">
        <v>12</v>
      </c>
      <c r="C488" s="20">
        <v>73</v>
      </c>
    </row>
    <row r="489" spans="2:4" x14ac:dyDescent="0.3">
      <c r="B489" s="19" t="s">
        <v>13</v>
      </c>
      <c r="C489" s="20">
        <v>52</v>
      </c>
    </row>
    <row r="490" spans="2:4" x14ac:dyDescent="0.3">
      <c r="B490" s="19" t="s">
        <v>14</v>
      </c>
      <c r="C490" s="20">
        <v>61</v>
      </c>
    </row>
    <row r="491" spans="2:4" x14ac:dyDescent="0.3">
      <c r="B491" s="19" t="s">
        <v>15</v>
      </c>
      <c r="C491" s="20">
        <v>35</v>
      </c>
    </row>
    <row r="492" spans="2:4" x14ac:dyDescent="0.3">
      <c r="B492" s="19" t="s">
        <v>16</v>
      </c>
      <c r="C492" s="20">
        <v>40</v>
      </c>
    </row>
    <row r="493" spans="2:4" x14ac:dyDescent="0.3">
      <c r="B493" s="19" t="s">
        <v>17</v>
      </c>
      <c r="C493" s="20">
        <v>47</v>
      </c>
    </row>
    <row r="494" spans="2:4" x14ac:dyDescent="0.3">
      <c r="B494" s="19" t="s">
        <v>18</v>
      </c>
      <c r="C494" s="20">
        <v>65</v>
      </c>
    </row>
    <row r="495" spans="2:4" x14ac:dyDescent="0.3">
      <c r="B495" s="19" t="s">
        <v>19</v>
      </c>
      <c r="C495" s="20">
        <v>52</v>
      </c>
    </row>
    <row r="496" spans="2:4" x14ac:dyDescent="0.3">
      <c r="B496" s="19" t="s">
        <v>20</v>
      </c>
      <c r="C496" s="20">
        <v>44</v>
      </c>
    </row>
    <row r="497" spans="2:3" x14ac:dyDescent="0.3">
      <c r="B497" s="19" t="s">
        <v>21</v>
      </c>
      <c r="C497" s="20">
        <v>38</v>
      </c>
    </row>
    <row r="498" spans="2:3" x14ac:dyDescent="0.3">
      <c r="B498" s="19" t="s">
        <v>22</v>
      </c>
      <c r="C498" s="20">
        <v>60</v>
      </c>
    </row>
    <row r="499" spans="2:3" x14ac:dyDescent="0.3">
      <c r="B499" s="19" t="s">
        <v>23</v>
      </c>
      <c r="C499" s="20">
        <v>56</v>
      </c>
    </row>
    <row r="500" spans="2:3" x14ac:dyDescent="0.3">
      <c r="B500" s="19" t="s">
        <v>24</v>
      </c>
      <c r="C500" s="20">
        <v>40</v>
      </c>
    </row>
    <row r="501" spans="2:3" x14ac:dyDescent="0.3">
      <c r="B501" s="19" t="s">
        <v>25</v>
      </c>
      <c r="C501" s="20">
        <v>36</v>
      </c>
    </row>
    <row r="502" spans="2:3" x14ac:dyDescent="0.3">
      <c r="B502" s="19" t="s">
        <v>26</v>
      </c>
      <c r="C502" s="20">
        <v>49</v>
      </c>
    </row>
    <row r="503" spans="2:3" x14ac:dyDescent="0.3">
      <c r="B503" s="19" t="s">
        <v>27</v>
      </c>
      <c r="C503" s="20">
        <v>68</v>
      </c>
    </row>
    <row r="504" spans="2:3" x14ac:dyDescent="0.3">
      <c r="B504" s="19" t="s">
        <v>28</v>
      </c>
      <c r="C504" s="20">
        <v>57</v>
      </c>
    </row>
    <row r="505" spans="2:3" x14ac:dyDescent="0.3">
      <c r="B505" s="19" t="s">
        <v>29</v>
      </c>
      <c r="C505" s="20">
        <v>52</v>
      </c>
    </row>
    <row r="506" spans="2:3" x14ac:dyDescent="0.3">
      <c r="B506" s="19" t="s">
        <v>30</v>
      </c>
      <c r="C506" s="20">
        <v>63</v>
      </c>
    </row>
    <row r="507" spans="2:3" x14ac:dyDescent="0.3">
      <c r="B507" s="19" t="s">
        <v>31</v>
      </c>
      <c r="C507" s="20">
        <v>41</v>
      </c>
    </row>
    <row r="508" spans="2:3" x14ac:dyDescent="0.3">
      <c r="B508" s="19" t="s">
        <v>32</v>
      </c>
      <c r="C508" s="20">
        <v>48</v>
      </c>
    </row>
    <row r="509" spans="2:3" x14ac:dyDescent="0.3">
      <c r="B509" s="19" t="s">
        <v>33</v>
      </c>
      <c r="C509" s="20">
        <v>55</v>
      </c>
    </row>
    <row r="510" spans="2:3" x14ac:dyDescent="0.3">
      <c r="B510" s="19" t="s">
        <v>34</v>
      </c>
      <c r="C510" s="20">
        <v>42</v>
      </c>
    </row>
    <row r="511" spans="2:3" x14ac:dyDescent="0.3">
      <c r="B511" s="19" t="s">
        <v>35</v>
      </c>
      <c r="C511" s="20">
        <v>39</v>
      </c>
    </row>
    <row r="512" spans="2:3" x14ac:dyDescent="0.3">
      <c r="B512" s="19" t="s">
        <v>36</v>
      </c>
      <c r="C512" s="20">
        <v>58</v>
      </c>
    </row>
    <row r="513" spans="2:3" x14ac:dyDescent="0.3">
      <c r="B513" s="19" t="s">
        <v>37</v>
      </c>
      <c r="C513" s="20">
        <v>62</v>
      </c>
    </row>
    <row r="514" spans="2:3" x14ac:dyDescent="0.3">
      <c r="B514" s="19" t="s">
        <v>38</v>
      </c>
      <c r="C514" s="20">
        <v>49</v>
      </c>
    </row>
    <row r="515" spans="2:3" x14ac:dyDescent="0.3">
      <c r="B515" s="19" t="s">
        <v>39</v>
      </c>
      <c r="C515" s="20">
        <v>59</v>
      </c>
    </row>
    <row r="516" spans="2:3" x14ac:dyDescent="0.3">
      <c r="B516" s="19" t="s">
        <v>40</v>
      </c>
      <c r="C516" s="20">
        <v>45</v>
      </c>
    </row>
    <row r="517" spans="2:3" x14ac:dyDescent="0.3">
      <c r="B517" s="19" t="s">
        <v>41</v>
      </c>
      <c r="C517" s="20">
        <v>47</v>
      </c>
    </row>
    <row r="518" spans="2:3" x14ac:dyDescent="0.3">
      <c r="B518" s="19" t="s">
        <v>42</v>
      </c>
      <c r="C518" s="20">
        <v>51</v>
      </c>
    </row>
    <row r="519" spans="2:3" x14ac:dyDescent="0.3">
      <c r="B519" s="19" t="s">
        <v>43</v>
      </c>
      <c r="C519" s="20">
        <v>65</v>
      </c>
    </row>
    <row r="520" spans="2:3" x14ac:dyDescent="0.3">
      <c r="B520" s="19" t="s">
        <v>44</v>
      </c>
      <c r="C520" s="20">
        <v>41</v>
      </c>
    </row>
    <row r="521" spans="2:3" x14ac:dyDescent="0.3">
      <c r="B521" s="19" t="s">
        <v>45</v>
      </c>
      <c r="C521" s="20">
        <v>48</v>
      </c>
    </row>
    <row r="522" spans="2:3" x14ac:dyDescent="0.3">
      <c r="B522" s="19" t="s">
        <v>46</v>
      </c>
      <c r="C522" s="20">
        <v>55</v>
      </c>
    </row>
    <row r="523" spans="2:3" x14ac:dyDescent="0.3">
      <c r="B523" s="19" t="s">
        <v>47</v>
      </c>
      <c r="C523" s="20">
        <v>42</v>
      </c>
    </row>
    <row r="524" spans="2:3" x14ac:dyDescent="0.3">
      <c r="B524" s="19" t="s">
        <v>48</v>
      </c>
      <c r="C524" s="20">
        <v>39</v>
      </c>
    </row>
    <row r="525" spans="2:3" x14ac:dyDescent="0.3">
      <c r="B525" s="19" t="s">
        <v>49</v>
      </c>
      <c r="C525" s="20">
        <v>58</v>
      </c>
    </row>
    <row r="526" spans="2:3" x14ac:dyDescent="0.3">
      <c r="B526" s="19" t="s">
        <v>50</v>
      </c>
      <c r="C526" s="20">
        <v>62</v>
      </c>
    </row>
    <row r="527" spans="2:3" x14ac:dyDescent="0.3">
      <c r="B527" s="19" t="s">
        <v>51</v>
      </c>
      <c r="C527" s="20">
        <v>49</v>
      </c>
    </row>
    <row r="528" spans="2:3" x14ac:dyDescent="0.3">
      <c r="B528" s="19" t="s">
        <v>52</v>
      </c>
      <c r="C528" s="20">
        <v>59</v>
      </c>
    </row>
    <row r="529" spans="2:7" x14ac:dyDescent="0.3">
      <c r="B529" s="19" t="s">
        <v>53</v>
      </c>
      <c r="C529" s="20">
        <v>45</v>
      </c>
    </row>
    <row r="530" spans="2:7" x14ac:dyDescent="0.3">
      <c r="B530" s="19" t="s">
        <v>54</v>
      </c>
      <c r="C530" s="20">
        <v>47</v>
      </c>
    </row>
    <row r="531" spans="2:7" x14ac:dyDescent="0.3">
      <c r="B531" s="19" t="s">
        <v>55</v>
      </c>
      <c r="C531" s="20">
        <v>51</v>
      </c>
    </row>
    <row r="532" spans="2:7" x14ac:dyDescent="0.3">
      <c r="B532" s="19" t="s">
        <v>56</v>
      </c>
      <c r="C532" s="20">
        <v>65</v>
      </c>
    </row>
    <row r="533" spans="2:7" x14ac:dyDescent="0.3">
      <c r="B533" s="19" t="s">
        <v>57</v>
      </c>
      <c r="C533" s="20">
        <v>43</v>
      </c>
      <c r="E533" s="31"/>
    </row>
    <row r="534" spans="2:7" ht="15" thickBot="1" x14ac:dyDescent="0.35">
      <c r="B534" s="19" t="s">
        <v>58</v>
      </c>
      <c r="C534" s="20">
        <v>58</v>
      </c>
    </row>
    <row r="535" spans="2:7" x14ac:dyDescent="0.3">
      <c r="E535" s="460" t="s">
        <v>312</v>
      </c>
      <c r="F535" s="461"/>
    </row>
    <row r="536" spans="2:7" ht="15" thickBot="1" x14ac:dyDescent="0.35">
      <c r="E536" s="462"/>
      <c r="F536" s="463"/>
      <c r="G536" s="31"/>
    </row>
    <row r="537" spans="2:7" ht="15.6" x14ac:dyDescent="0.3">
      <c r="B537" s="32" t="s">
        <v>5</v>
      </c>
      <c r="C537" s="32" t="s">
        <v>6</v>
      </c>
      <c r="E537" s="127" t="s">
        <v>319</v>
      </c>
      <c r="F537" s="126" t="s">
        <v>309</v>
      </c>
    </row>
    <row r="538" spans="2:7" ht="15.6" x14ac:dyDescent="0.3">
      <c r="B538" s="32" t="s">
        <v>96</v>
      </c>
      <c r="C538" s="32">
        <f>MAX(C485:C534)</f>
        <v>73</v>
      </c>
      <c r="E538" s="39" t="s">
        <v>310</v>
      </c>
      <c r="F538" s="39">
        <f>COUNTIFS($C534:C$593,"&gt;=21",$C534:C$593,"&lt;=30")</f>
        <v>5</v>
      </c>
    </row>
    <row r="539" spans="2:7" ht="15.6" x14ac:dyDescent="0.3">
      <c r="B539" s="32" t="s">
        <v>97</v>
      </c>
      <c r="C539" s="32">
        <f>MIN(C485:C534)</f>
        <v>28</v>
      </c>
      <c r="E539" s="39" t="s">
        <v>307</v>
      </c>
      <c r="F539" s="39">
        <f>COUNTIFS($C535:C$593,"&gt;=31",$C535:C$593,"&lt;=40")</f>
        <v>2</v>
      </c>
    </row>
    <row r="540" spans="2:7" ht="15.6" x14ac:dyDescent="0.3">
      <c r="B540" s="32" t="s">
        <v>98</v>
      </c>
      <c r="C540" s="32">
        <f>AVERAGE(C485:C534)</f>
        <v>50.7</v>
      </c>
      <c r="E540" s="39" t="s">
        <v>308</v>
      </c>
      <c r="F540" s="39">
        <f>COUNTIFS($C536:C$593,"&gt;=41",$C536:C$593,"&lt;=50")</f>
        <v>3</v>
      </c>
    </row>
    <row r="541" spans="2:7" ht="15.6" x14ac:dyDescent="0.3">
      <c r="B541" s="32" t="s">
        <v>191</v>
      </c>
      <c r="C541" s="32">
        <f>MODE(C485:C534)</f>
        <v>40</v>
      </c>
      <c r="E541" s="39" t="s">
        <v>320</v>
      </c>
      <c r="F541" s="39">
        <f>COUNTIFS($C537:C$593,"&gt;=51",$C537:C$593,"&lt;=60")</f>
        <v>1</v>
      </c>
    </row>
    <row r="542" spans="2:7" ht="15.6" x14ac:dyDescent="0.3">
      <c r="B542" s="32" t="s">
        <v>190</v>
      </c>
      <c r="C542" s="32">
        <f>MEDIAN(C485:C534)</f>
        <v>50</v>
      </c>
      <c r="E542" s="39" t="s">
        <v>321</v>
      </c>
      <c r="F542" s="39">
        <f>COUNTIFS($C534:C$593,"&gt;=61",$C534:C$593,"&lt;=70")</f>
        <v>0</v>
      </c>
    </row>
    <row r="543" spans="2:7" ht="15.6" x14ac:dyDescent="0.3">
      <c r="B543" s="125" t="s">
        <v>316</v>
      </c>
      <c r="C543" s="124">
        <f>QUARTILE(C485:C534,1)</f>
        <v>42.25</v>
      </c>
      <c r="E543" s="39" t="s">
        <v>322</v>
      </c>
      <c r="F543" s="39">
        <f>COUNTIFS($C534:C$593,"&gt;=71",$C534:C$593,"&lt;=80")</f>
        <v>1</v>
      </c>
    </row>
    <row r="544" spans="2:7" ht="15.6" x14ac:dyDescent="0.3">
      <c r="B544" s="125" t="s">
        <v>317</v>
      </c>
      <c r="C544" s="124">
        <f>QUARTILE(C484:C534,3)</f>
        <v>58</v>
      </c>
    </row>
    <row r="545" spans="1:9" ht="16.2" thickBot="1" x14ac:dyDescent="0.35">
      <c r="B545" s="37" t="s">
        <v>318</v>
      </c>
      <c r="C545" s="38">
        <f>C544-C543</f>
        <v>15.75</v>
      </c>
    </row>
    <row r="546" spans="1:9" x14ac:dyDescent="0.3">
      <c r="F546" s="419" t="s">
        <v>790</v>
      </c>
      <c r="G546" s="420"/>
    </row>
    <row r="547" spans="1:9" ht="15" thickBot="1" x14ac:dyDescent="0.35">
      <c r="F547" s="421"/>
      <c r="G547" s="422"/>
    </row>
    <row r="548" spans="1:9" ht="15" thickBot="1" x14ac:dyDescent="0.35"/>
    <row r="549" spans="1:9" x14ac:dyDescent="0.3">
      <c r="B549" s="293" t="s">
        <v>323</v>
      </c>
      <c r="C549" s="294"/>
    </row>
    <row r="550" spans="1:9" ht="15" thickBot="1" x14ac:dyDescent="0.35">
      <c r="B550" s="297"/>
      <c r="C550" s="298"/>
    </row>
    <row r="551" spans="1:9" ht="15" thickBot="1" x14ac:dyDescent="0.35"/>
    <row r="552" spans="1:9" ht="15" thickBot="1" x14ac:dyDescent="0.35">
      <c r="A552" s="386" t="s">
        <v>324</v>
      </c>
      <c r="B552" s="387"/>
      <c r="C552" s="387"/>
      <c r="D552" s="387"/>
      <c r="E552" s="387"/>
      <c r="F552" s="387"/>
      <c r="G552" s="387"/>
      <c r="H552" s="388"/>
    </row>
    <row r="555" spans="1:9" ht="15.6" x14ac:dyDescent="0.3">
      <c r="B555" s="40" t="s">
        <v>325</v>
      </c>
      <c r="C555" s="40" t="s">
        <v>309</v>
      </c>
    </row>
    <row r="556" spans="1:9" ht="15.6" x14ac:dyDescent="0.3">
      <c r="B556" s="40" t="s">
        <v>199</v>
      </c>
      <c r="C556" s="40">
        <v>30</v>
      </c>
      <c r="D556" s="36"/>
      <c r="E556" s="36"/>
      <c r="F556" s="36"/>
      <c r="G556" s="36"/>
      <c r="H556" s="36"/>
      <c r="I556" s="36"/>
    </row>
    <row r="557" spans="1:9" ht="15.6" x14ac:dyDescent="0.3">
      <c r="B557" s="40" t="s">
        <v>200</v>
      </c>
      <c r="C557" s="40">
        <v>40</v>
      </c>
      <c r="D557" s="36"/>
      <c r="E557" s="36"/>
      <c r="F557" s="36"/>
      <c r="G557" s="36"/>
      <c r="H557" s="36"/>
      <c r="I557" s="36"/>
    </row>
    <row r="558" spans="1:9" ht="15.6" x14ac:dyDescent="0.3">
      <c r="B558" s="40" t="s">
        <v>201</v>
      </c>
      <c r="C558" s="40">
        <v>20</v>
      </c>
    </row>
    <row r="559" spans="1:9" ht="15.6" x14ac:dyDescent="0.3">
      <c r="B559" s="40" t="s">
        <v>202</v>
      </c>
      <c r="C559" s="40">
        <v>10</v>
      </c>
    </row>
    <row r="560" spans="1:9" ht="15.6" x14ac:dyDescent="0.3">
      <c r="B560" s="40" t="s">
        <v>203</v>
      </c>
      <c r="C560" s="40">
        <v>45</v>
      </c>
    </row>
    <row r="561" spans="2:6" ht="15.6" x14ac:dyDescent="0.3">
      <c r="B561" s="40" t="s">
        <v>426</v>
      </c>
      <c r="C561" s="40">
        <v>25</v>
      </c>
    </row>
    <row r="562" spans="2:6" ht="15.6" x14ac:dyDescent="0.3">
      <c r="B562" s="40" t="s">
        <v>427</v>
      </c>
      <c r="C562" s="40">
        <v>30</v>
      </c>
    </row>
    <row r="564" spans="2:6" x14ac:dyDescent="0.3">
      <c r="B564" s="1"/>
      <c r="C564" s="1"/>
    </row>
    <row r="565" spans="2:6" ht="15" thickBot="1" x14ac:dyDescent="0.35">
      <c r="B565" s="1"/>
      <c r="C565" s="1"/>
    </row>
    <row r="566" spans="2:6" ht="18.600000000000001" thickBot="1" x14ac:dyDescent="0.4">
      <c r="B566" s="41" t="s">
        <v>8</v>
      </c>
      <c r="C566" s="42">
        <f>MODE(Table1824[frequency])</f>
        <v>30</v>
      </c>
    </row>
    <row r="567" spans="2:6" x14ac:dyDescent="0.3">
      <c r="B567" s="1"/>
      <c r="C567" s="1"/>
    </row>
    <row r="568" spans="2:6" x14ac:dyDescent="0.3">
      <c r="B568" s="1"/>
      <c r="C568" s="1"/>
    </row>
    <row r="569" spans="2:6" x14ac:dyDescent="0.3">
      <c r="B569" s="1"/>
      <c r="C569" s="1"/>
    </row>
    <row r="570" spans="2:6" x14ac:dyDescent="0.3">
      <c r="B570" s="1"/>
      <c r="C570" s="1"/>
    </row>
    <row r="574" spans="2:6" ht="15" thickBot="1" x14ac:dyDescent="0.35"/>
    <row r="575" spans="2:6" x14ac:dyDescent="0.3">
      <c r="E575" s="465" t="s">
        <v>791</v>
      </c>
      <c r="F575" s="466"/>
    </row>
    <row r="576" spans="2:6" ht="15" thickBot="1" x14ac:dyDescent="0.35">
      <c r="E576" s="467"/>
      <c r="F576" s="468"/>
    </row>
    <row r="577" spans="1:6" ht="16.2" thickBot="1" x14ac:dyDescent="0.35">
      <c r="A577" s="34" t="s">
        <v>326</v>
      </c>
    </row>
    <row r="578" spans="1:6" ht="18.600000000000001" thickBot="1" x14ac:dyDescent="0.4">
      <c r="B578" s="425" t="s">
        <v>327</v>
      </c>
      <c r="C578" s="426"/>
      <c r="D578" s="426"/>
      <c r="E578" s="426"/>
      <c r="F578" s="427"/>
    </row>
    <row r="580" spans="1:6" ht="15" thickBot="1" x14ac:dyDescent="0.35"/>
    <row r="581" spans="1:6" ht="16.2" thickBot="1" x14ac:dyDescent="0.35">
      <c r="B581" s="128" t="s">
        <v>328</v>
      </c>
      <c r="C581" s="129" t="s">
        <v>329</v>
      </c>
      <c r="D581" s="51"/>
      <c r="E581" s="469"/>
      <c r="F581" s="469"/>
    </row>
    <row r="582" spans="1:6" ht="15.6" x14ac:dyDescent="0.3">
      <c r="B582" s="44" t="s">
        <v>9</v>
      </c>
      <c r="C582" s="45">
        <v>4</v>
      </c>
    </row>
    <row r="583" spans="1:6" ht="15.6" x14ac:dyDescent="0.3">
      <c r="B583" s="46" t="s">
        <v>10</v>
      </c>
      <c r="C583" s="47">
        <v>5</v>
      </c>
    </row>
    <row r="584" spans="1:6" ht="15.6" x14ac:dyDescent="0.3">
      <c r="B584" s="46" t="s">
        <v>11</v>
      </c>
      <c r="C584" s="47">
        <v>3</v>
      </c>
    </row>
    <row r="585" spans="1:6" ht="15.6" x14ac:dyDescent="0.3">
      <c r="B585" s="46" t="s">
        <v>12</v>
      </c>
      <c r="C585" s="47">
        <v>4</v>
      </c>
    </row>
    <row r="586" spans="1:6" ht="15.6" x14ac:dyDescent="0.3">
      <c r="B586" s="46" t="s">
        <v>13</v>
      </c>
      <c r="C586" s="47">
        <v>4</v>
      </c>
    </row>
    <row r="587" spans="1:6" ht="15.6" x14ac:dyDescent="0.3">
      <c r="B587" s="46" t="s">
        <v>14</v>
      </c>
      <c r="C587" s="47">
        <v>3</v>
      </c>
    </row>
    <row r="588" spans="1:6" ht="15.6" x14ac:dyDescent="0.3">
      <c r="B588" s="46" t="s">
        <v>15</v>
      </c>
      <c r="C588" s="47">
        <v>2</v>
      </c>
    </row>
    <row r="589" spans="1:6" ht="15.6" x14ac:dyDescent="0.3">
      <c r="B589" s="46" t="s">
        <v>16</v>
      </c>
      <c r="C589" s="47">
        <v>5</v>
      </c>
    </row>
    <row r="590" spans="1:6" ht="15.6" x14ac:dyDescent="0.3">
      <c r="B590" s="46" t="s">
        <v>17</v>
      </c>
      <c r="C590" s="47">
        <v>4</v>
      </c>
    </row>
    <row r="591" spans="1:6" ht="15.6" x14ac:dyDescent="0.3">
      <c r="B591" s="46" t="s">
        <v>18</v>
      </c>
      <c r="C591" s="47">
        <v>3</v>
      </c>
    </row>
    <row r="592" spans="1:6" ht="15.6" x14ac:dyDescent="0.3">
      <c r="B592" s="46" t="s">
        <v>19</v>
      </c>
      <c r="C592" s="47">
        <v>5</v>
      </c>
    </row>
    <row r="593" spans="2:3" ht="15.6" x14ac:dyDescent="0.3">
      <c r="B593" s="46" t="s">
        <v>20</v>
      </c>
      <c r="C593" s="47">
        <v>4</v>
      </c>
    </row>
    <row r="594" spans="2:3" ht="15.6" x14ac:dyDescent="0.3">
      <c r="B594" s="46" t="s">
        <v>21</v>
      </c>
      <c r="C594" s="47">
        <v>2</v>
      </c>
    </row>
    <row r="595" spans="2:3" ht="15.6" x14ac:dyDescent="0.3">
      <c r="B595" s="46" t="s">
        <v>22</v>
      </c>
      <c r="C595" s="47">
        <v>3</v>
      </c>
    </row>
    <row r="596" spans="2:3" ht="15.6" x14ac:dyDescent="0.3">
      <c r="B596" s="46" t="s">
        <v>23</v>
      </c>
      <c r="C596" s="47">
        <v>4</v>
      </c>
    </row>
    <row r="597" spans="2:3" ht="15.6" x14ac:dyDescent="0.3">
      <c r="B597" s="46" t="s">
        <v>24</v>
      </c>
      <c r="C597" s="47">
        <v>5</v>
      </c>
    </row>
    <row r="598" spans="2:3" ht="15.6" x14ac:dyDescent="0.3">
      <c r="B598" s="46" t="s">
        <v>25</v>
      </c>
      <c r="C598" s="47">
        <v>3</v>
      </c>
    </row>
    <row r="599" spans="2:3" ht="15.6" x14ac:dyDescent="0.3">
      <c r="B599" s="46" t="s">
        <v>26</v>
      </c>
      <c r="C599" s="47">
        <v>4</v>
      </c>
    </row>
    <row r="600" spans="2:3" ht="15.6" x14ac:dyDescent="0.3">
      <c r="B600" s="46" t="s">
        <v>27</v>
      </c>
      <c r="C600" s="47">
        <v>5</v>
      </c>
    </row>
    <row r="601" spans="2:3" ht="15.6" x14ac:dyDescent="0.3">
      <c r="B601" s="46" t="s">
        <v>28</v>
      </c>
      <c r="C601" s="47">
        <v>3</v>
      </c>
    </row>
    <row r="602" spans="2:3" ht="15.6" x14ac:dyDescent="0.3">
      <c r="B602" s="46" t="s">
        <v>29</v>
      </c>
      <c r="C602" s="47">
        <v>4</v>
      </c>
    </row>
    <row r="603" spans="2:3" ht="15.6" x14ac:dyDescent="0.3">
      <c r="B603" s="46" t="s">
        <v>30</v>
      </c>
      <c r="C603" s="47">
        <v>3</v>
      </c>
    </row>
    <row r="604" spans="2:3" ht="15.6" x14ac:dyDescent="0.3">
      <c r="B604" s="46" t="s">
        <v>31</v>
      </c>
      <c r="C604" s="47">
        <v>2</v>
      </c>
    </row>
    <row r="605" spans="2:3" ht="15.6" x14ac:dyDescent="0.3">
      <c r="B605" s="46" t="s">
        <v>32</v>
      </c>
      <c r="C605" s="47">
        <v>4</v>
      </c>
    </row>
    <row r="606" spans="2:3" ht="15.6" x14ac:dyDescent="0.3">
      <c r="B606" s="46" t="s">
        <v>33</v>
      </c>
      <c r="C606" s="47">
        <v>5</v>
      </c>
    </row>
    <row r="607" spans="2:3" ht="15.6" x14ac:dyDescent="0.3">
      <c r="B607" s="46" t="s">
        <v>34</v>
      </c>
      <c r="C607" s="47">
        <v>3</v>
      </c>
    </row>
    <row r="608" spans="2:3" ht="15.6" x14ac:dyDescent="0.3">
      <c r="B608" s="46" t="s">
        <v>35</v>
      </c>
      <c r="C608" s="47">
        <v>4</v>
      </c>
    </row>
    <row r="609" spans="2:3" ht="15.6" x14ac:dyDescent="0.3">
      <c r="B609" s="46" t="s">
        <v>36</v>
      </c>
      <c r="C609" s="47">
        <v>5</v>
      </c>
    </row>
    <row r="610" spans="2:3" ht="15.6" x14ac:dyDescent="0.3">
      <c r="B610" s="46" t="s">
        <v>37</v>
      </c>
      <c r="C610" s="47">
        <v>4</v>
      </c>
    </row>
    <row r="611" spans="2:3" ht="15.6" x14ac:dyDescent="0.3">
      <c r="B611" s="46" t="s">
        <v>38</v>
      </c>
      <c r="C611" s="47">
        <v>3</v>
      </c>
    </row>
    <row r="612" spans="2:3" ht="15.6" x14ac:dyDescent="0.3">
      <c r="B612" s="46" t="s">
        <v>39</v>
      </c>
      <c r="C612" s="47">
        <v>3</v>
      </c>
    </row>
    <row r="613" spans="2:3" ht="15.6" x14ac:dyDescent="0.3">
      <c r="B613" s="46" t="s">
        <v>40</v>
      </c>
      <c r="C613" s="47">
        <v>4</v>
      </c>
    </row>
    <row r="614" spans="2:3" ht="15.6" x14ac:dyDescent="0.3">
      <c r="B614" s="46" t="s">
        <v>41</v>
      </c>
      <c r="C614" s="47">
        <v>5</v>
      </c>
    </row>
    <row r="615" spans="2:3" ht="15.6" x14ac:dyDescent="0.3">
      <c r="B615" s="46" t="s">
        <v>42</v>
      </c>
      <c r="C615" s="47">
        <v>2</v>
      </c>
    </row>
    <row r="616" spans="2:3" ht="15.6" x14ac:dyDescent="0.3">
      <c r="B616" s="46" t="s">
        <v>43</v>
      </c>
      <c r="C616" s="47">
        <v>3</v>
      </c>
    </row>
    <row r="617" spans="2:3" ht="15.6" x14ac:dyDescent="0.3">
      <c r="B617" s="46" t="s">
        <v>44</v>
      </c>
      <c r="C617" s="47">
        <v>4</v>
      </c>
    </row>
    <row r="618" spans="2:3" ht="15.6" x14ac:dyDescent="0.3">
      <c r="B618" s="46" t="s">
        <v>45</v>
      </c>
      <c r="C618" s="47">
        <v>3</v>
      </c>
    </row>
    <row r="619" spans="2:3" ht="15.6" x14ac:dyDescent="0.3">
      <c r="B619" s="46" t="s">
        <v>46</v>
      </c>
      <c r="C619" s="47">
        <v>5</v>
      </c>
    </row>
    <row r="620" spans="2:3" ht="15.6" x14ac:dyDescent="0.3">
      <c r="B620" s="46" t="s">
        <v>47</v>
      </c>
      <c r="C620" s="47">
        <v>4</v>
      </c>
    </row>
    <row r="621" spans="2:3" ht="15.6" x14ac:dyDescent="0.3">
      <c r="B621" s="46" t="s">
        <v>48</v>
      </c>
      <c r="C621" s="47">
        <v>3</v>
      </c>
    </row>
    <row r="622" spans="2:3" ht="15.6" x14ac:dyDescent="0.3">
      <c r="B622" s="46" t="s">
        <v>49</v>
      </c>
      <c r="C622" s="47">
        <v>4</v>
      </c>
    </row>
    <row r="623" spans="2:3" ht="15.6" x14ac:dyDescent="0.3">
      <c r="B623" s="46" t="s">
        <v>50</v>
      </c>
      <c r="C623" s="47">
        <v>5</v>
      </c>
    </row>
    <row r="624" spans="2:3" ht="15.6" x14ac:dyDescent="0.3">
      <c r="B624" s="46" t="s">
        <v>51</v>
      </c>
      <c r="C624" s="47">
        <v>4</v>
      </c>
    </row>
    <row r="625" spans="2:3" ht="15.6" x14ac:dyDescent="0.3">
      <c r="B625" s="46" t="s">
        <v>52</v>
      </c>
      <c r="C625" s="47">
        <v>2</v>
      </c>
    </row>
    <row r="626" spans="2:3" ht="15.6" x14ac:dyDescent="0.3">
      <c r="B626" s="46" t="s">
        <v>53</v>
      </c>
      <c r="C626" s="47">
        <v>3</v>
      </c>
    </row>
    <row r="627" spans="2:3" ht="15.6" x14ac:dyDescent="0.3">
      <c r="B627" s="46" t="s">
        <v>54</v>
      </c>
      <c r="C627" s="47">
        <v>4</v>
      </c>
    </row>
    <row r="628" spans="2:3" ht="15.6" x14ac:dyDescent="0.3">
      <c r="B628" s="46" t="s">
        <v>55</v>
      </c>
      <c r="C628" s="47">
        <v>5</v>
      </c>
    </row>
    <row r="629" spans="2:3" ht="15.6" x14ac:dyDescent="0.3">
      <c r="B629" s="46" t="s">
        <v>56</v>
      </c>
      <c r="C629" s="47">
        <v>3</v>
      </c>
    </row>
    <row r="630" spans="2:3" ht="15.6" x14ac:dyDescent="0.3">
      <c r="B630" s="46" t="s">
        <v>57</v>
      </c>
      <c r="C630" s="47">
        <v>4</v>
      </c>
    </row>
    <row r="631" spans="2:3" ht="15.6" x14ac:dyDescent="0.3">
      <c r="B631" s="46" t="s">
        <v>58</v>
      </c>
      <c r="C631" s="47">
        <v>5</v>
      </c>
    </row>
    <row r="632" spans="2:3" ht="15.6" x14ac:dyDescent="0.3">
      <c r="B632" s="46" t="s">
        <v>138</v>
      </c>
      <c r="C632" s="47">
        <v>4</v>
      </c>
    </row>
    <row r="633" spans="2:3" ht="15.6" x14ac:dyDescent="0.3">
      <c r="B633" s="46" t="s">
        <v>139</v>
      </c>
      <c r="C633" s="47">
        <v>3</v>
      </c>
    </row>
    <row r="634" spans="2:3" ht="15.6" x14ac:dyDescent="0.3">
      <c r="B634" s="46" t="s">
        <v>140</v>
      </c>
      <c r="C634" s="47">
        <v>4</v>
      </c>
    </row>
    <row r="635" spans="2:3" ht="15.6" x14ac:dyDescent="0.3">
      <c r="B635" s="46" t="s">
        <v>141</v>
      </c>
      <c r="C635" s="47">
        <v>5</v>
      </c>
    </row>
    <row r="636" spans="2:3" ht="15.6" x14ac:dyDescent="0.3">
      <c r="B636" s="46" t="s">
        <v>142</v>
      </c>
      <c r="C636" s="47">
        <v>3</v>
      </c>
    </row>
    <row r="637" spans="2:3" ht="15.6" x14ac:dyDescent="0.3">
      <c r="B637" s="46" t="s">
        <v>143</v>
      </c>
      <c r="C637" s="47">
        <v>4</v>
      </c>
    </row>
    <row r="638" spans="2:3" ht="15.6" x14ac:dyDescent="0.3">
      <c r="B638" s="46" t="s">
        <v>144</v>
      </c>
      <c r="C638" s="47">
        <v>5</v>
      </c>
    </row>
    <row r="639" spans="2:3" ht="15.6" x14ac:dyDescent="0.3">
      <c r="B639" s="46" t="s">
        <v>145</v>
      </c>
      <c r="C639" s="47">
        <v>4</v>
      </c>
    </row>
    <row r="640" spans="2:3" ht="15.6" x14ac:dyDescent="0.3">
      <c r="B640" s="46" t="s">
        <v>146</v>
      </c>
      <c r="C640" s="47">
        <v>3</v>
      </c>
    </row>
    <row r="641" spans="2:6" ht="15.6" x14ac:dyDescent="0.3">
      <c r="B641" s="46" t="s">
        <v>147</v>
      </c>
      <c r="C641" s="47">
        <v>3</v>
      </c>
    </row>
    <row r="642" spans="2:6" ht="15.6" x14ac:dyDescent="0.3">
      <c r="B642" s="46" t="s">
        <v>148</v>
      </c>
      <c r="C642" s="47">
        <v>4</v>
      </c>
    </row>
    <row r="643" spans="2:6" ht="15.6" x14ac:dyDescent="0.3">
      <c r="B643" s="46" t="s">
        <v>149</v>
      </c>
      <c r="C643" s="47">
        <v>5</v>
      </c>
    </row>
    <row r="644" spans="2:6" ht="15.6" x14ac:dyDescent="0.3">
      <c r="B644" s="46" t="s">
        <v>150</v>
      </c>
      <c r="C644" s="47">
        <v>2</v>
      </c>
    </row>
    <row r="645" spans="2:6" ht="15.6" x14ac:dyDescent="0.3">
      <c r="B645" s="46" t="s">
        <v>151</v>
      </c>
      <c r="C645" s="47">
        <v>3</v>
      </c>
    </row>
    <row r="646" spans="2:6" ht="15.6" x14ac:dyDescent="0.3">
      <c r="B646" s="46" t="s">
        <v>152</v>
      </c>
      <c r="C646" s="47">
        <v>4</v>
      </c>
    </row>
    <row r="647" spans="2:6" ht="15.6" x14ac:dyDescent="0.3">
      <c r="B647" s="46" t="s">
        <v>153</v>
      </c>
      <c r="C647" s="47">
        <v>4</v>
      </c>
    </row>
    <row r="648" spans="2:6" ht="15.6" x14ac:dyDescent="0.3">
      <c r="B648" s="46" t="s">
        <v>154</v>
      </c>
      <c r="C648" s="47">
        <v>3</v>
      </c>
    </row>
    <row r="649" spans="2:6" ht="18" x14ac:dyDescent="0.35">
      <c r="B649" s="46" t="s">
        <v>155</v>
      </c>
      <c r="C649" s="47">
        <v>3</v>
      </c>
      <c r="E649" s="133" t="s">
        <v>191</v>
      </c>
      <c r="F649" s="134">
        <f>MODE(C582:C681)</f>
        <v>4</v>
      </c>
    </row>
    <row r="650" spans="2:6" ht="15.6" x14ac:dyDescent="0.3">
      <c r="B650" s="46" t="s">
        <v>156</v>
      </c>
      <c r="C650" s="47">
        <v>4</v>
      </c>
    </row>
    <row r="651" spans="2:6" ht="15.6" x14ac:dyDescent="0.3">
      <c r="B651" s="46" t="s">
        <v>157</v>
      </c>
      <c r="C651" s="47">
        <v>5</v>
      </c>
    </row>
    <row r="652" spans="2:6" ht="15.6" x14ac:dyDescent="0.3">
      <c r="B652" s="46" t="s">
        <v>158</v>
      </c>
      <c r="C652" s="47">
        <v>2</v>
      </c>
    </row>
    <row r="653" spans="2:6" ht="15.6" x14ac:dyDescent="0.3">
      <c r="B653" s="46" t="s">
        <v>159</v>
      </c>
      <c r="C653" s="47">
        <v>3</v>
      </c>
    </row>
    <row r="654" spans="2:6" ht="15.6" x14ac:dyDescent="0.3">
      <c r="B654" s="46" t="s">
        <v>160</v>
      </c>
      <c r="C654" s="47">
        <v>4</v>
      </c>
    </row>
    <row r="655" spans="2:6" ht="15.6" x14ac:dyDescent="0.3">
      <c r="B655" s="46" t="s">
        <v>161</v>
      </c>
      <c r="C655" s="47">
        <v>4</v>
      </c>
    </row>
    <row r="656" spans="2:6" ht="15.6" x14ac:dyDescent="0.3">
      <c r="B656" s="46" t="s">
        <v>162</v>
      </c>
      <c r="C656" s="47">
        <v>3</v>
      </c>
    </row>
    <row r="657" spans="2:3" ht="15.6" x14ac:dyDescent="0.3">
      <c r="B657" s="46" t="s">
        <v>163</v>
      </c>
      <c r="C657" s="47">
        <v>5</v>
      </c>
    </row>
    <row r="658" spans="2:3" ht="15.6" x14ac:dyDescent="0.3">
      <c r="B658" s="46" t="s">
        <v>164</v>
      </c>
      <c r="C658" s="47">
        <v>4</v>
      </c>
    </row>
    <row r="659" spans="2:3" ht="15.6" x14ac:dyDescent="0.3">
      <c r="B659" s="46" t="s">
        <v>165</v>
      </c>
      <c r="C659" s="47">
        <v>3</v>
      </c>
    </row>
    <row r="660" spans="2:3" ht="15.6" x14ac:dyDescent="0.3">
      <c r="B660" s="46" t="s">
        <v>166</v>
      </c>
      <c r="C660" s="47">
        <v>4</v>
      </c>
    </row>
    <row r="661" spans="2:3" ht="15.6" x14ac:dyDescent="0.3">
      <c r="B661" s="46" t="s">
        <v>167</v>
      </c>
      <c r="C661" s="47">
        <v>5</v>
      </c>
    </row>
    <row r="662" spans="2:3" ht="15.6" x14ac:dyDescent="0.3">
      <c r="B662" s="46" t="s">
        <v>168</v>
      </c>
      <c r="C662" s="47">
        <v>4</v>
      </c>
    </row>
    <row r="663" spans="2:3" ht="15.6" x14ac:dyDescent="0.3">
      <c r="B663" s="46" t="s">
        <v>169</v>
      </c>
      <c r="C663" s="47">
        <v>2</v>
      </c>
    </row>
    <row r="664" spans="2:3" ht="15.6" x14ac:dyDescent="0.3">
      <c r="B664" s="46" t="s">
        <v>170</v>
      </c>
      <c r="C664" s="47">
        <v>3</v>
      </c>
    </row>
    <row r="665" spans="2:3" ht="15.6" x14ac:dyDescent="0.3">
      <c r="B665" s="46" t="s">
        <v>171</v>
      </c>
      <c r="C665" s="47">
        <v>4</v>
      </c>
    </row>
    <row r="666" spans="2:3" ht="15.6" x14ac:dyDescent="0.3">
      <c r="B666" s="46" t="s">
        <v>172</v>
      </c>
      <c r="C666" s="47">
        <v>5</v>
      </c>
    </row>
    <row r="667" spans="2:3" ht="15.6" x14ac:dyDescent="0.3">
      <c r="B667" s="46" t="s">
        <v>173</v>
      </c>
      <c r="C667" s="47">
        <v>5</v>
      </c>
    </row>
    <row r="668" spans="2:3" ht="15.6" x14ac:dyDescent="0.3">
      <c r="B668" s="46" t="s">
        <v>174</v>
      </c>
      <c r="C668" s="47">
        <v>3</v>
      </c>
    </row>
    <row r="669" spans="2:3" ht="15.6" x14ac:dyDescent="0.3">
      <c r="B669" s="46" t="s">
        <v>175</v>
      </c>
      <c r="C669" s="47">
        <v>4</v>
      </c>
    </row>
    <row r="670" spans="2:3" ht="15.6" x14ac:dyDescent="0.3">
      <c r="B670" s="46" t="s">
        <v>176</v>
      </c>
      <c r="C670" s="47">
        <v>5</v>
      </c>
    </row>
    <row r="671" spans="2:3" ht="15.6" x14ac:dyDescent="0.3">
      <c r="B671" s="46" t="s">
        <v>177</v>
      </c>
      <c r="C671" s="47">
        <v>4</v>
      </c>
    </row>
    <row r="672" spans="2:3" ht="15.6" x14ac:dyDescent="0.3">
      <c r="B672" s="46" t="s">
        <v>178</v>
      </c>
      <c r="C672" s="47">
        <v>3</v>
      </c>
    </row>
    <row r="673" spans="2:3" ht="15.6" x14ac:dyDescent="0.3">
      <c r="B673" s="46" t="s">
        <v>179</v>
      </c>
      <c r="C673" s="47">
        <v>3</v>
      </c>
    </row>
    <row r="674" spans="2:3" ht="15.6" x14ac:dyDescent="0.3">
      <c r="B674" s="46" t="s">
        <v>180</v>
      </c>
      <c r="C674" s="47">
        <v>4</v>
      </c>
    </row>
    <row r="675" spans="2:3" ht="15.6" x14ac:dyDescent="0.3">
      <c r="B675" s="46" t="s">
        <v>181</v>
      </c>
      <c r="C675" s="47">
        <v>5</v>
      </c>
    </row>
    <row r="676" spans="2:3" ht="15.6" x14ac:dyDescent="0.3">
      <c r="B676" s="46" t="s">
        <v>182</v>
      </c>
      <c r="C676" s="47">
        <v>2</v>
      </c>
    </row>
    <row r="677" spans="2:3" ht="15.6" x14ac:dyDescent="0.3">
      <c r="B677" s="46" t="s">
        <v>183</v>
      </c>
      <c r="C677" s="47">
        <v>3</v>
      </c>
    </row>
    <row r="678" spans="2:3" ht="15.6" x14ac:dyDescent="0.3">
      <c r="B678" s="46" t="s">
        <v>184</v>
      </c>
      <c r="C678" s="47">
        <v>4</v>
      </c>
    </row>
    <row r="679" spans="2:3" ht="15.6" x14ac:dyDescent="0.3">
      <c r="B679" s="46" t="s">
        <v>185</v>
      </c>
      <c r="C679" s="47">
        <v>4</v>
      </c>
    </row>
    <row r="680" spans="2:3" ht="15.6" x14ac:dyDescent="0.3">
      <c r="B680" s="46" t="s">
        <v>186</v>
      </c>
      <c r="C680" s="47">
        <v>3</v>
      </c>
    </row>
    <row r="681" spans="2:3" ht="16.2" thickBot="1" x14ac:dyDescent="0.35">
      <c r="B681" s="48" t="s">
        <v>187</v>
      </c>
      <c r="C681" s="49">
        <v>5</v>
      </c>
    </row>
    <row r="683" spans="2:3" ht="15.6" x14ac:dyDescent="0.3">
      <c r="B683" s="132"/>
      <c r="C683" s="32"/>
    </row>
    <row r="684" spans="2:3" ht="15.6" x14ac:dyDescent="0.3">
      <c r="B684" s="132"/>
      <c r="C684" s="32"/>
    </row>
    <row r="685" spans="2:3" ht="15.6" x14ac:dyDescent="0.3">
      <c r="B685" s="132"/>
      <c r="C685" s="32"/>
    </row>
    <row r="688" spans="2:3" ht="15" thickBot="1" x14ac:dyDescent="0.35"/>
    <row r="689" spans="1:7" x14ac:dyDescent="0.3">
      <c r="D689" s="447" t="s">
        <v>332</v>
      </c>
      <c r="E689" s="448"/>
    </row>
    <row r="690" spans="1:7" ht="15" thickBot="1" x14ac:dyDescent="0.35">
      <c r="D690" s="449"/>
      <c r="E690" s="450"/>
    </row>
    <row r="692" spans="1:7" ht="15" thickBot="1" x14ac:dyDescent="0.35"/>
    <row r="693" spans="1:7" ht="18.600000000000001" thickBot="1" x14ac:dyDescent="0.4">
      <c r="A693" s="33" t="s">
        <v>135</v>
      </c>
    </row>
    <row r="694" spans="1:7" ht="15" thickBot="1" x14ac:dyDescent="0.35">
      <c r="B694" s="326" t="s">
        <v>333</v>
      </c>
      <c r="C694" s="327"/>
      <c r="D694" s="327"/>
      <c r="E694" s="327"/>
      <c r="F694" s="327"/>
      <c r="G694" s="328"/>
    </row>
    <row r="696" spans="1:7" ht="18" x14ac:dyDescent="0.35">
      <c r="B696" s="32" t="s">
        <v>385</v>
      </c>
      <c r="C696" s="135" t="s">
        <v>334</v>
      </c>
      <c r="D696" s="464"/>
      <c r="E696" s="464"/>
    </row>
    <row r="697" spans="1:7" x14ac:dyDescent="0.3">
      <c r="B697" s="13" t="s">
        <v>335</v>
      </c>
      <c r="C697" s="13">
        <v>35</v>
      </c>
    </row>
    <row r="698" spans="1:7" x14ac:dyDescent="0.3">
      <c r="B698" s="13" t="s">
        <v>336</v>
      </c>
      <c r="C698" s="13">
        <v>28</v>
      </c>
    </row>
    <row r="699" spans="1:7" x14ac:dyDescent="0.3">
      <c r="B699" s="13" t="s">
        <v>337</v>
      </c>
      <c r="C699" s="13">
        <v>32</v>
      </c>
    </row>
    <row r="700" spans="1:7" x14ac:dyDescent="0.3">
      <c r="B700" s="13" t="s">
        <v>338</v>
      </c>
      <c r="C700" s="13">
        <v>45</v>
      </c>
    </row>
    <row r="701" spans="1:7" x14ac:dyDescent="0.3">
      <c r="B701" s="13" t="s">
        <v>339</v>
      </c>
      <c r="C701" s="13">
        <v>38</v>
      </c>
    </row>
    <row r="702" spans="1:7" x14ac:dyDescent="0.3">
      <c r="B702" s="13" t="s">
        <v>340</v>
      </c>
      <c r="C702" s="13">
        <v>29</v>
      </c>
    </row>
    <row r="703" spans="1:7" x14ac:dyDescent="0.3">
      <c r="B703" s="13" t="s">
        <v>341</v>
      </c>
      <c r="C703" s="13">
        <v>42</v>
      </c>
    </row>
    <row r="704" spans="1:7" x14ac:dyDescent="0.3">
      <c r="B704" s="13" t="s">
        <v>342</v>
      </c>
      <c r="C704" s="13">
        <v>30</v>
      </c>
    </row>
    <row r="705" spans="2:3" x14ac:dyDescent="0.3">
      <c r="B705" s="13" t="s">
        <v>343</v>
      </c>
      <c r="C705" s="13">
        <v>36</v>
      </c>
    </row>
    <row r="706" spans="2:3" x14ac:dyDescent="0.3">
      <c r="B706" s="13" t="s">
        <v>344</v>
      </c>
      <c r="C706" s="13">
        <v>41</v>
      </c>
    </row>
    <row r="707" spans="2:3" x14ac:dyDescent="0.3">
      <c r="B707" s="13" t="s">
        <v>345</v>
      </c>
      <c r="C707" s="13">
        <v>47</v>
      </c>
    </row>
    <row r="708" spans="2:3" x14ac:dyDescent="0.3">
      <c r="B708" s="13" t="s">
        <v>346</v>
      </c>
      <c r="C708" s="13">
        <v>31</v>
      </c>
    </row>
    <row r="709" spans="2:3" x14ac:dyDescent="0.3">
      <c r="B709" s="13" t="s">
        <v>347</v>
      </c>
      <c r="C709" s="13">
        <v>39</v>
      </c>
    </row>
    <row r="710" spans="2:3" x14ac:dyDescent="0.3">
      <c r="B710" s="13" t="s">
        <v>348</v>
      </c>
      <c r="C710" s="13">
        <v>43</v>
      </c>
    </row>
    <row r="711" spans="2:3" x14ac:dyDescent="0.3">
      <c r="B711" s="13" t="s">
        <v>349</v>
      </c>
      <c r="C711" s="13">
        <v>37</v>
      </c>
    </row>
    <row r="712" spans="2:3" x14ac:dyDescent="0.3">
      <c r="B712" s="13" t="s">
        <v>350</v>
      </c>
      <c r="C712" s="13">
        <v>30</v>
      </c>
    </row>
    <row r="713" spans="2:3" x14ac:dyDescent="0.3">
      <c r="B713" s="13" t="s">
        <v>351</v>
      </c>
      <c r="C713" s="13">
        <v>34</v>
      </c>
    </row>
    <row r="714" spans="2:3" x14ac:dyDescent="0.3">
      <c r="B714" s="13" t="s">
        <v>352</v>
      </c>
      <c r="C714" s="13">
        <v>39</v>
      </c>
    </row>
    <row r="715" spans="2:3" x14ac:dyDescent="0.3">
      <c r="B715" s="13" t="s">
        <v>353</v>
      </c>
      <c r="C715" s="13">
        <v>28</v>
      </c>
    </row>
    <row r="716" spans="2:3" x14ac:dyDescent="0.3">
      <c r="B716" s="13" t="s">
        <v>354</v>
      </c>
      <c r="C716" s="13">
        <v>33</v>
      </c>
    </row>
    <row r="717" spans="2:3" x14ac:dyDescent="0.3">
      <c r="B717" s="13" t="s">
        <v>355</v>
      </c>
      <c r="C717" s="13">
        <v>36</v>
      </c>
    </row>
    <row r="718" spans="2:3" x14ac:dyDescent="0.3">
      <c r="B718" s="13" t="s">
        <v>356</v>
      </c>
      <c r="C718" s="13">
        <v>40</v>
      </c>
    </row>
    <row r="719" spans="2:3" x14ac:dyDescent="0.3">
      <c r="B719" s="13" t="s">
        <v>357</v>
      </c>
      <c r="C719" s="13">
        <v>42</v>
      </c>
    </row>
    <row r="720" spans="2:3" x14ac:dyDescent="0.3">
      <c r="B720" s="13" t="s">
        <v>358</v>
      </c>
      <c r="C720" s="13">
        <v>29</v>
      </c>
    </row>
    <row r="721" spans="2:3" x14ac:dyDescent="0.3">
      <c r="B721" s="13" t="s">
        <v>359</v>
      </c>
      <c r="C721" s="13">
        <v>31</v>
      </c>
    </row>
    <row r="722" spans="2:3" x14ac:dyDescent="0.3">
      <c r="B722" s="13" t="s">
        <v>360</v>
      </c>
      <c r="C722" s="13">
        <v>45</v>
      </c>
    </row>
    <row r="723" spans="2:3" x14ac:dyDescent="0.3">
      <c r="B723" s="13" t="s">
        <v>361</v>
      </c>
      <c r="C723" s="13">
        <v>38</v>
      </c>
    </row>
    <row r="724" spans="2:3" x14ac:dyDescent="0.3">
      <c r="B724" s="13" t="s">
        <v>362</v>
      </c>
      <c r="C724" s="13">
        <v>33</v>
      </c>
    </row>
    <row r="725" spans="2:3" x14ac:dyDescent="0.3">
      <c r="B725" s="13" t="s">
        <v>363</v>
      </c>
      <c r="C725" s="13">
        <v>41</v>
      </c>
    </row>
    <row r="726" spans="2:3" x14ac:dyDescent="0.3">
      <c r="B726" s="13" t="s">
        <v>364</v>
      </c>
      <c r="C726" s="13">
        <v>35</v>
      </c>
    </row>
    <row r="727" spans="2:3" x14ac:dyDescent="0.3">
      <c r="B727" s="13" t="s">
        <v>365</v>
      </c>
      <c r="C727" s="13">
        <v>37</v>
      </c>
    </row>
    <row r="728" spans="2:3" x14ac:dyDescent="0.3">
      <c r="B728" s="13" t="s">
        <v>366</v>
      </c>
      <c r="C728" s="13">
        <v>34</v>
      </c>
    </row>
    <row r="729" spans="2:3" x14ac:dyDescent="0.3">
      <c r="B729" s="13" t="s">
        <v>367</v>
      </c>
      <c r="C729" s="13">
        <v>46</v>
      </c>
    </row>
    <row r="730" spans="2:3" x14ac:dyDescent="0.3">
      <c r="B730" s="13" t="s">
        <v>368</v>
      </c>
      <c r="C730" s="13">
        <v>30</v>
      </c>
    </row>
    <row r="731" spans="2:3" x14ac:dyDescent="0.3">
      <c r="B731" s="13" t="s">
        <v>369</v>
      </c>
      <c r="C731" s="13">
        <v>39</v>
      </c>
    </row>
    <row r="732" spans="2:3" x14ac:dyDescent="0.3">
      <c r="B732" s="13" t="s">
        <v>370</v>
      </c>
      <c r="C732" s="13">
        <v>43</v>
      </c>
    </row>
    <row r="733" spans="2:3" x14ac:dyDescent="0.3">
      <c r="B733" s="13" t="s">
        <v>371</v>
      </c>
      <c r="C733" s="13">
        <v>28</v>
      </c>
    </row>
    <row r="734" spans="2:3" x14ac:dyDescent="0.3">
      <c r="B734" s="13" t="s">
        <v>372</v>
      </c>
      <c r="C734" s="13">
        <v>32</v>
      </c>
    </row>
    <row r="735" spans="2:3" x14ac:dyDescent="0.3">
      <c r="B735" s="13" t="s">
        <v>373</v>
      </c>
      <c r="C735" s="13">
        <v>36</v>
      </c>
    </row>
    <row r="736" spans="2:3" x14ac:dyDescent="0.3">
      <c r="B736" s="13" t="s">
        <v>374</v>
      </c>
      <c r="C736" s="13">
        <v>29</v>
      </c>
    </row>
    <row r="737" spans="2:3" x14ac:dyDescent="0.3">
      <c r="B737" s="13" t="s">
        <v>375</v>
      </c>
      <c r="C737" s="13">
        <v>31</v>
      </c>
    </row>
    <row r="738" spans="2:3" x14ac:dyDescent="0.3">
      <c r="B738" s="13" t="s">
        <v>376</v>
      </c>
      <c r="C738" s="13">
        <v>37</v>
      </c>
    </row>
    <row r="739" spans="2:3" x14ac:dyDescent="0.3">
      <c r="B739" s="13" t="s">
        <v>377</v>
      </c>
      <c r="C739" s="13">
        <v>40</v>
      </c>
    </row>
    <row r="740" spans="2:3" x14ac:dyDescent="0.3">
      <c r="B740" s="13" t="s">
        <v>378</v>
      </c>
      <c r="C740" s="13">
        <v>42</v>
      </c>
    </row>
    <row r="741" spans="2:3" x14ac:dyDescent="0.3">
      <c r="B741" s="13" t="s">
        <v>379</v>
      </c>
      <c r="C741" s="13">
        <v>33</v>
      </c>
    </row>
    <row r="742" spans="2:3" x14ac:dyDescent="0.3">
      <c r="B742" s="13" t="s">
        <v>380</v>
      </c>
      <c r="C742" s="13">
        <v>39</v>
      </c>
    </row>
    <row r="743" spans="2:3" x14ac:dyDescent="0.3">
      <c r="B743" s="13" t="s">
        <v>381</v>
      </c>
      <c r="C743" s="13">
        <v>28</v>
      </c>
    </row>
    <row r="744" spans="2:3" x14ac:dyDescent="0.3">
      <c r="B744" s="13" t="s">
        <v>382</v>
      </c>
      <c r="C744" s="13">
        <v>35</v>
      </c>
    </row>
    <row r="745" spans="2:3" x14ac:dyDescent="0.3">
      <c r="B745" s="13" t="s">
        <v>383</v>
      </c>
      <c r="C745" s="13">
        <v>38</v>
      </c>
    </row>
    <row r="746" spans="2:3" x14ac:dyDescent="0.3">
      <c r="B746" s="13" t="s">
        <v>384</v>
      </c>
      <c r="C746" s="13">
        <v>43</v>
      </c>
    </row>
    <row r="747" spans="2:3" ht="15" thickBot="1" x14ac:dyDescent="0.35"/>
    <row r="748" spans="2:3" ht="18.600000000000001" thickBot="1" x14ac:dyDescent="0.4">
      <c r="B748" s="130" t="s">
        <v>98</v>
      </c>
      <c r="C748" s="136">
        <f>AVERAGE(C697:C746)</f>
        <v>36.14</v>
      </c>
    </row>
    <row r="758" spans="1:6" ht="15" thickBot="1" x14ac:dyDescent="0.35"/>
    <row r="759" spans="1:6" x14ac:dyDescent="0.3">
      <c r="E759" s="320" t="s">
        <v>792</v>
      </c>
      <c r="F759" s="321"/>
    </row>
    <row r="760" spans="1:6" x14ac:dyDescent="0.3">
      <c r="E760" s="322"/>
      <c r="F760" s="323"/>
    </row>
    <row r="761" spans="1:6" ht="15" thickBot="1" x14ac:dyDescent="0.35">
      <c r="E761" s="324"/>
      <c r="F761" s="325"/>
    </row>
    <row r="763" spans="1:6" ht="15" thickBot="1" x14ac:dyDescent="0.35"/>
    <row r="764" spans="1:6" ht="15" thickBot="1" x14ac:dyDescent="0.35">
      <c r="A764" s="326" t="s">
        <v>428</v>
      </c>
      <c r="B764" s="327"/>
      <c r="C764" s="327"/>
      <c r="D764" s="327"/>
      <c r="E764" s="327"/>
      <c r="F764" s="328"/>
    </row>
    <row r="765" spans="1:6" ht="15" thickBot="1" x14ac:dyDescent="0.35"/>
    <row r="766" spans="1:6" ht="15" thickBot="1" x14ac:dyDescent="0.35">
      <c r="B766" s="171" t="s">
        <v>429</v>
      </c>
      <c r="C766" s="171" t="s">
        <v>430</v>
      </c>
      <c r="D766" s="51"/>
      <c r="E766" s="329"/>
      <c r="F766" s="332"/>
    </row>
    <row r="767" spans="1:6" ht="15" thickBot="1" x14ac:dyDescent="0.35">
      <c r="B767" s="51"/>
      <c r="C767" s="51"/>
      <c r="D767" s="51"/>
      <c r="E767" s="329"/>
      <c r="F767" s="332"/>
    </row>
    <row r="768" spans="1:6" x14ac:dyDescent="0.3">
      <c r="B768" s="137" t="s">
        <v>431</v>
      </c>
      <c r="C768" s="137">
        <v>125</v>
      </c>
    </row>
    <row r="769" spans="2:7" x14ac:dyDescent="0.3">
      <c r="B769" s="138" t="s">
        <v>432</v>
      </c>
      <c r="C769" s="138">
        <v>148</v>
      </c>
      <c r="G769" s="3"/>
    </row>
    <row r="770" spans="2:7" x14ac:dyDescent="0.3">
      <c r="B770" s="138" t="s">
        <v>433</v>
      </c>
      <c r="C770" s="138">
        <v>137</v>
      </c>
    </row>
    <row r="771" spans="2:7" x14ac:dyDescent="0.3">
      <c r="B771" s="138" t="s">
        <v>434</v>
      </c>
      <c r="C771" s="138">
        <v>120</v>
      </c>
    </row>
    <row r="772" spans="2:7" x14ac:dyDescent="0.3">
      <c r="B772" s="138" t="s">
        <v>435</v>
      </c>
      <c r="C772" s="138">
        <v>135</v>
      </c>
    </row>
    <row r="773" spans="2:7" x14ac:dyDescent="0.3">
      <c r="B773" s="138" t="s">
        <v>436</v>
      </c>
      <c r="C773" s="138">
        <v>132</v>
      </c>
    </row>
    <row r="774" spans="2:7" x14ac:dyDescent="0.3">
      <c r="B774" s="138" t="s">
        <v>437</v>
      </c>
      <c r="C774" s="138">
        <v>145</v>
      </c>
    </row>
    <row r="775" spans="2:7" x14ac:dyDescent="0.3">
      <c r="B775" s="138" t="s">
        <v>438</v>
      </c>
      <c r="C775" s="138">
        <v>122</v>
      </c>
    </row>
    <row r="776" spans="2:7" x14ac:dyDescent="0.3">
      <c r="B776" s="138" t="s">
        <v>439</v>
      </c>
      <c r="C776" s="138">
        <v>130</v>
      </c>
    </row>
    <row r="777" spans="2:7" x14ac:dyDescent="0.3">
      <c r="B777" s="138" t="s">
        <v>440</v>
      </c>
      <c r="C777" s="138">
        <v>141</v>
      </c>
    </row>
    <row r="778" spans="2:7" x14ac:dyDescent="0.3">
      <c r="B778" s="138" t="s">
        <v>441</v>
      </c>
      <c r="C778" s="138">
        <v>118</v>
      </c>
    </row>
    <row r="779" spans="2:7" x14ac:dyDescent="0.3">
      <c r="B779" s="138" t="s">
        <v>442</v>
      </c>
      <c r="C779" s="138">
        <v>125</v>
      </c>
    </row>
    <row r="780" spans="2:7" x14ac:dyDescent="0.3">
      <c r="B780" s="138" t="s">
        <v>443</v>
      </c>
      <c r="C780" s="138">
        <v>132</v>
      </c>
    </row>
    <row r="781" spans="2:7" x14ac:dyDescent="0.3">
      <c r="B781" s="138" t="s">
        <v>444</v>
      </c>
      <c r="C781" s="138">
        <v>136</v>
      </c>
    </row>
    <row r="782" spans="2:7" x14ac:dyDescent="0.3">
      <c r="B782" s="138" t="s">
        <v>445</v>
      </c>
      <c r="C782" s="138">
        <v>128</v>
      </c>
    </row>
    <row r="783" spans="2:7" x14ac:dyDescent="0.3">
      <c r="B783" s="138" t="s">
        <v>446</v>
      </c>
      <c r="C783" s="138">
        <v>123</v>
      </c>
    </row>
    <row r="784" spans="2:7" x14ac:dyDescent="0.3">
      <c r="B784" s="138" t="s">
        <v>447</v>
      </c>
      <c r="C784" s="138">
        <v>132</v>
      </c>
    </row>
    <row r="785" spans="2:6" x14ac:dyDescent="0.3">
      <c r="B785" s="138" t="s">
        <v>448</v>
      </c>
      <c r="C785" s="138">
        <v>138</v>
      </c>
    </row>
    <row r="786" spans="2:6" x14ac:dyDescent="0.3">
      <c r="B786" s="138" t="s">
        <v>449</v>
      </c>
      <c r="C786" s="138">
        <v>126</v>
      </c>
    </row>
    <row r="787" spans="2:6" x14ac:dyDescent="0.3">
      <c r="B787" s="138" t="s">
        <v>450</v>
      </c>
      <c r="C787" s="138">
        <v>129</v>
      </c>
    </row>
    <row r="788" spans="2:6" x14ac:dyDescent="0.3">
      <c r="B788" s="138" t="s">
        <v>451</v>
      </c>
      <c r="C788" s="138">
        <v>136</v>
      </c>
      <c r="E788" s="172" t="s">
        <v>386</v>
      </c>
      <c r="F788" s="172">
        <f>MEDIAN(C768:C867)</f>
        <v>130.5</v>
      </c>
    </row>
    <row r="789" spans="2:6" x14ac:dyDescent="0.3">
      <c r="B789" s="138" t="s">
        <v>452</v>
      </c>
      <c r="C789" s="138">
        <v>127</v>
      </c>
    </row>
    <row r="790" spans="2:6" x14ac:dyDescent="0.3">
      <c r="B790" s="138" t="s">
        <v>453</v>
      </c>
      <c r="C790" s="138">
        <v>130</v>
      </c>
    </row>
    <row r="791" spans="2:6" x14ac:dyDescent="0.3">
      <c r="B791" s="138" t="s">
        <v>454</v>
      </c>
      <c r="C791" s="138">
        <v>122</v>
      </c>
    </row>
    <row r="792" spans="2:6" x14ac:dyDescent="0.3">
      <c r="B792" s="138" t="s">
        <v>455</v>
      </c>
      <c r="C792" s="138">
        <v>125</v>
      </c>
    </row>
    <row r="793" spans="2:6" x14ac:dyDescent="0.3">
      <c r="B793" s="138" t="s">
        <v>456</v>
      </c>
      <c r="C793" s="138">
        <v>133</v>
      </c>
    </row>
    <row r="794" spans="2:6" x14ac:dyDescent="0.3">
      <c r="B794" s="138" t="s">
        <v>457</v>
      </c>
      <c r="C794" s="138">
        <v>140</v>
      </c>
    </row>
    <row r="795" spans="2:6" x14ac:dyDescent="0.3">
      <c r="B795" s="138" t="s">
        <v>458</v>
      </c>
      <c r="C795" s="138">
        <v>126</v>
      </c>
    </row>
    <row r="796" spans="2:6" x14ac:dyDescent="0.3">
      <c r="B796" s="138" t="s">
        <v>459</v>
      </c>
      <c r="C796" s="138">
        <v>133</v>
      </c>
    </row>
    <row r="797" spans="2:6" x14ac:dyDescent="0.3">
      <c r="B797" s="138" t="s">
        <v>460</v>
      </c>
      <c r="C797" s="138">
        <v>135</v>
      </c>
    </row>
    <row r="798" spans="2:6" x14ac:dyDescent="0.3">
      <c r="B798" s="138" t="s">
        <v>461</v>
      </c>
      <c r="C798" s="138">
        <v>130</v>
      </c>
    </row>
    <row r="799" spans="2:6" x14ac:dyDescent="0.3">
      <c r="B799" s="138" t="s">
        <v>462</v>
      </c>
      <c r="C799" s="138">
        <v>134</v>
      </c>
    </row>
    <row r="800" spans="2:6" x14ac:dyDescent="0.3">
      <c r="B800" s="138" t="s">
        <v>463</v>
      </c>
      <c r="C800" s="138">
        <v>141</v>
      </c>
    </row>
    <row r="801" spans="2:3" x14ac:dyDescent="0.3">
      <c r="B801" s="138" t="s">
        <v>464</v>
      </c>
      <c r="C801" s="138">
        <v>119</v>
      </c>
    </row>
    <row r="802" spans="2:3" x14ac:dyDescent="0.3">
      <c r="B802" s="138" t="s">
        <v>465</v>
      </c>
      <c r="C802" s="138">
        <v>125</v>
      </c>
    </row>
    <row r="803" spans="2:3" x14ac:dyDescent="0.3">
      <c r="B803" s="138" t="s">
        <v>466</v>
      </c>
      <c r="C803" s="138">
        <v>131</v>
      </c>
    </row>
    <row r="804" spans="2:3" x14ac:dyDescent="0.3">
      <c r="B804" s="138" t="s">
        <v>467</v>
      </c>
      <c r="C804" s="138">
        <v>136</v>
      </c>
    </row>
    <row r="805" spans="2:3" x14ac:dyDescent="0.3">
      <c r="B805" s="138" t="s">
        <v>468</v>
      </c>
      <c r="C805" s="138">
        <v>128</v>
      </c>
    </row>
    <row r="806" spans="2:3" x14ac:dyDescent="0.3">
      <c r="B806" s="138" t="s">
        <v>469</v>
      </c>
      <c r="C806" s="138">
        <v>124</v>
      </c>
    </row>
    <row r="807" spans="2:3" x14ac:dyDescent="0.3">
      <c r="B807" s="138" t="s">
        <v>470</v>
      </c>
      <c r="C807" s="138">
        <v>132</v>
      </c>
    </row>
    <row r="808" spans="2:3" x14ac:dyDescent="0.3">
      <c r="B808" s="138" t="s">
        <v>471</v>
      </c>
      <c r="C808" s="138">
        <v>136</v>
      </c>
    </row>
    <row r="809" spans="2:3" x14ac:dyDescent="0.3">
      <c r="B809" s="138" t="s">
        <v>472</v>
      </c>
      <c r="C809" s="138">
        <v>127</v>
      </c>
    </row>
    <row r="810" spans="2:3" x14ac:dyDescent="0.3">
      <c r="B810" s="138" t="s">
        <v>473</v>
      </c>
      <c r="C810" s="138">
        <v>130</v>
      </c>
    </row>
    <row r="811" spans="2:3" x14ac:dyDescent="0.3">
      <c r="B811" s="138" t="s">
        <v>474</v>
      </c>
      <c r="C811" s="138">
        <v>122</v>
      </c>
    </row>
    <row r="812" spans="2:3" x14ac:dyDescent="0.3">
      <c r="B812" s="138" t="s">
        <v>475</v>
      </c>
      <c r="C812" s="138">
        <v>125</v>
      </c>
    </row>
    <row r="813" spans="2:3" x14ac:dyDescent="0.3">
      <c r="B813" s="138" t="s">
        <v>476</v>
      </c>
      <c r="C813" s="138">
        <v>133</v>
      </c>
    </row>
    <row r="814" spans="2:3" x14ac:dyDescent="0.3">
      <c r="B814" s="138" t="s">
        <v>477</v>
      </c>
      <c r="C814" s="138">
        <v>140</v>
      </c>
    </row>
    <row r="815" spans="2:3" x14ac:dyDescent="0.3">
      <c r="B815" s="138" t="s">
        <v>478</v>
      </c>
      <c r="C815" s="138">
        <v>126</v>
      </c>
    </row>
    <row r="816" spans="2:3" x14ac:dyDescent="0.3">
      <c r="B816" s="138" t="s">
        <v>479</v>
      </c>
      <c r="C816" s="138">
        <v>133</v>
      </c>
    </row>
    <row r="817" spans="2:12" x14ac:dyDescent="0.3">
      <c r="B817" s="138" t="s">
        <v>480</v>
      </c>
      <c r="C817" s="138">
        <v>135</v>
      </c>
    </row>
    <row r="818" spans="2:12" x14ac:dyDescent="0.3">
      <c r="B818" s="138" t="s">
        <v>481</v>
      </c>
      <c r="C818" s="138">
        <v>130</v>
      </c>
    </row>
    <row r="819" spans="2:12" x14ac:dyDescent="0.3">
      <c r="B819" s="138" t="s">
        <v>482</v>
      </c>
      <c r="C819" s="138">
        <v>134</v>
      </c>
    </row>
    <row r="820" spans="2:12" x14ac:dyDescent="0.3">
      <c r="B820" s="138" t="s">
        <v>483</v>
      </c>
      <c r="C820" s="138">
        <v>141</v>
      </c>
    </row>
    <row r="821" spans="2:12" x14ac:dyDescent="0.3">
      <c r="B821" s="138" t="s">
        <v>484</v>
      </c>
      <c r="C821" s="138">
        <v>119</v>
      </c>
    </row>
    <row r="822" spans="2:12" x14ac:dyDescent="0.3">
      <c r="B822" s="138" t="s">
        <v>485</v>
      </c>
      <c r="C822" s="138">
        <v>125</v>
      </c>
    </row>
    <row r="823" spans="2:12" x14ac:dyDescent="0.3">
      <c r="B823" s="138" t="s">
        <v>486</v>
      </c>
      <c r="C823" s="138">
        <v>131</v>
      </c>
    </row>
    <row r="824" spans="2:12" x14ac:dyDescent="0.3">
      <c r="B824" s="138" t="s">
        <v>487</v>
      </c>
      <c r="C824" s="138">
        <v>136</v>
      </c>
    </row>
    <row r="825" spans="2:12" x14ac:dyDescent="0.3">
      <c r="B825" s="138" t="s">
        <v>488</v>
      </c>
      <c r="C825" s="138">
        <v>128</v>
      </c>
    </row>
    <row r="826" spans="2:12" x14ac:dyDescent="0.3">
      <c r="B826" s="138" t="s">
        <v>489</v>
      </c>
      <c r="C826" s="138">
        <v>124</v>
      </c>
    </row>
    <row r="827" spans="2:12" x14ac:dyDescent="0.3">
      <c r="B827" s="138" t="s">
        <v>490</v>
      </c>
      <c r="C827" s="138">
        <v>132</v>
      </c>
      <c r="I827" s="330"/>
      <c r="J827" s="330"/>
      <c r="K827" s="331"/>
      <c r="L827" s="331"/>
    </row>
    <row r="828" spans="2:12" x14ac:dyDescent="0.3">
      <c r="B828" s="138" t="s">
        <v>491</v>
      </c>
      <c r="C828" s="138">
        <v>136</v>
      </c>
      <c r="I828" s="330"/>
      <c r="J828" s="330"/>
      <c r="K828" s="331"/>
      <c r="L828" s="331"/>
    </row>
    <row r="829" spans="2:12" x14ac:dyDescent="0.3">
      <c r="B829" s="138" t="s">
        <v>492</v>
      </c>
      <c r="C829" s="138">
        <v>127</v>
      </c>
    </row>
    <row r="830" spans="2:12" x14ac:dyDescent="0.3">
      <c r="B830" s="138" t="s">
        <v>493</v>
      </c>
      <c r="C830" s="138">
        <v>130</v>
      </c>
    </row>
    <row r="831" spans="2:12" x14ac:dyDescent="0.3">
      <c r="B831" s="138" t="s">
        <v>494</v>
      </c>
      <c r="C831" s="138">
        <v>122</v>
      </c>
    </row>
    <row r="832" spans="2:12" x14ac:dyDescent="0.3">
      <c r="B832" s="138" t="s">
        <v>495</v>
      </c>
      <c r="C832" s="138">
        <v>125</v>
      </c>
    </row>
    <row r="833" spans="2:3" x14ac:dyDescent="0.3">
      <c r="B833" s="138" t="s">
        <v>496</v>
      </c>
      <c r="C833" s="138">
        <v>133</v>
      </c>
    </row>
    <row r="834" spans="2:3" x14ac:dyDescent="0.3">
      <c r="B834" s="138" t="s">
        <v>497</v>
      </c>
      <c r="C834" s="138">
        <v>140</v>
      </c>
    </row>
    <row r="835" spans="2:3" x14ac:dyDescent="0.3">
      <c r="B835" s="138" t="s">
        <v>498</v>
      </c>
      <c r="C835" s="138">
        <v>126</v>
      </c>
    </row>
    <row r="836" spans="2:3" x14ac:dyDescent="0.3">
      <c r="B836" s="138" t="s">
        <v>499</v>
      </c>
      <c r="C836" s="138">
        <v>133</v>
      </c>
    </row>
    <row r="837" spans="2:3" x14ac:dyDescent="0.3">
      <c r="B837" s="138" t="s">
        <v>500</v>
      </c>
      <c r="C837" s="138">
        <v>135</v>
      </c>
    </row>
    <row r="838" spans="2:3" x14ac:dyDescent="0.3">
      <c r="B838" s="138" t="s">
        <v>501</v>
      </c>
      <c r="C838" s="138">
        <v>130</v>
      </c>
    </row>
    <row r="839" spans="2:3" x14ac:dyDescent="0.3">
      <c r="B839" s="138" t="s">
        <v>502</v>
      </c>
      <c r="C839" s="138">
        <v>134</v>
      </c>
    </row>
    <row r="840" spans="2:3" x14ac:dyDescent="0.3">
      <c r="B840" s="138" t="s">
        <v>503</v>
      </c>
      <c r="C840" s="138">
        <v>141</v>
      </c>
    </row>
    <row r="841" spans="2:3" x14ac:dyDescent="0.3">
      <c r="B841" s="138" t="s">
        <v>504</v>
      </c>
      <c r="C841" s="138">
        <v>119</v>
      </c>
    </row>
    <row r="842" spans="2:3" x14ac:dyDescent="0.3">
      <c r="B842" s="138" t="s">
        <v>505</v>
      </c>
      <c r="C842" s="138">
        <v>125</v>
      </c>
    </row>
    <row r="843" spans="2:3" x14ac:dyDescent="0.3">
      <c r="B843" s="138" t="s">
        <v>506</v>
      </c>
      <c r="C843" s="138">
        <v>131</v>
      </c>
    </row>
    <row r="844" spans="2:3" x14ac:dyDescent="0.3">
      <c r="B844" s="138" t="s">
        <v>507</v>
      </c>
      <c r="C844" s="138">
        <v>136</v>
      </c>
    </row>
    <row r="845" spans="2:3" x14ac:dyDescent="0.3">
      <c r="B845" s="138" t="s">
        <v>508</v>
      </c>
      <c r="C845" s="138">
        <v>128</v>
      </c>
    </row>
    <row r="846" spans="2:3" x14ac:dyDescent="0.3">
      <c r="B846" s="138" t="s">
        <v>509</v>
      </c>
      <c r="C846" s="138">
        <v>124</v>
      </c>
    </row>
    <row r="847" spans="2:3" x14ac:dyDescent="0.3">
      <c r="B847" s="138" t="s">
        <v>510</v>
      </c>
      <c r="C847" s="138">
        <v>132</v>
      </c>
    </row>
    <row r="848" spans="2:3" x14ac:dyDescent="0.3">
      <c r="B848" s="138" t="s">
        <v>511</v>
      </c>
      <c r="C848" s="138">
        <v>136</v>
      </c>
    </row>
    <row r="849" spans="2:3" x14ac:dyDescent="0.3">
      <c r="B849" s="138" t="s">
        <v>512</v>
      </c>
      <c r="C849" s="138">
        <v>127</v>
      </c>
    </row>
    <row r="850" spans="2:3" x14ac:dyDescent="0.3">
      <c r="B850" s="138" t="s">
        <v>513</v>
      </c>
      <c r="C850" s="138">
        <v>130</v>
      </c>
    </row>
    <row r="851" spans="2:3" x14ac:dyDescent="0.3">
      <c r="B851" s="138" t="s">
        <v>514</v>
      </c>
      <c r="C851" s="138">
        <v>122</v>
      </c>
    </row>
    <row r="852" spans="2:3" x14ac:dyDescent="0.3">
      <c r="B852" s="138" t="s">
        <v>515</v>
      </c>
      <c r="C852" s="138">
        <v>125</v>
      </c>
    </row>
    <row r="853" spans="2:3" x14ac:dyDescent="0.3">
      <c r="B853" s="138" t="s">
        <v>516</v>
      </c>
      <c r="C853" s="138">
        <v>133</v>
      </c>
    </row>
    <row r="854" spans="2:3" x14ac:dyDescent="0.3">
      <c r="B854" s="138" t="s">
        <v>517</v>
      </c>
      <c r="C854" s="138">
        <v>140</v>
      </c>
    </row>
    <row r="855" spans="2:3" x14ac:dyDescent="0.3">
      <c r="B855" s="138" t="s">
        <v>518</v>
      </c>
      <c r="C855" s="138">
        <v>126</v>
      </c>
    </row>
    <row r="856" spans="2:3" x14ac:dyDescent="0.3">
      <c r="B856" s="138" t="s">
        <v>519</v>
      </c>
      <c r="C856" s="138">
        <v>133</v>
      </c>
    </row>
    <row r="857" spans="2:3" x14ac:dyDescent="0.3">
      <c r="B857" s="138" t="s">
        <v>520</v>
      </c>
      <c r="C857" s="138">
        <v>135</v>
      </c>
    </row>
    <row r="858" spans="2:3" x14ac:dyDescent="0.3">
      <c r="B858" s="138" t="s">
        <v>521</v>
      </c>
      <c r="C858" s="138">
        <v>130</v>
      </c>
    </row>
    <row r="859" spans="2:3" x14ac:dyDescent="0.3">
      <c r="B859" s="138" t="s">
        <v>522</v>
      </c>
      <c r="C859" s="138">
        <v>134</v>
      </c>
    </row>
    <row r="860" spans="2:3" x14ac:dyDescent="0.3">
      <c r="B860" s="138" t="s">
        <v>523</v>
      </c>
      <c r="C860" s="138">
        <v>141</v>
      </c>
    </row>
    <row r="861" spans="2:3" x14ac:dyDescent="0.3">
      <c r="B861" s="138" t="s">
        <v>524</v>
      </c>
      <c r="C861" s="138">
        <v>119</v>
      </c>
    </row>
    <row r="862" spans="2:3" x14ac:dyDescent="0.3">
      <c r="B862" s="138" t="s">
        <v>525</v>
      </c>
      <c r="C862" s="138">
        <v>125</v>
      </c>
    </row>
    <row r="863" spans="2:3" x14ac:dyDescent="0.3">
      <c r="B863" s="138" t="s">
        <v>526</v>
      </c>
      <c r="C863" s="138">
        <v>131</v>
      </c>
    </row>
    <row r="864" spans="2:3" x14ac:dyDescent="0.3">
      <c r="B864" s="138" t="s">
        <v>527</v>
      </c>
      <c r="C864" s="138">
        <v>136</v>
      </c>
    </row>
    <row r="865" spans="1:7" x14ac:dyDescent="0.3">
      <c r="B865" s="138" t="s">
        <v>528</v>
      </c>
      <c r="C865" s="138">
        <v>128</v>
      </c>
    </row>
    <row r="866" spans="1:7" x14ac:dyDescent="0.3">
      <c r="B866" s="138" t="s">
        <v>529</v>
      </c>
      <c r="C866" s="138">
        <v>124</v>
      </c>
    </row>
    <row r="867" spans="1:7" ht="15" thickBot="1" x14ac:dyDescent="0.35">
      <c r="B867" s="139" t="s">
        <v>530</v>
      </c>
      <c r="C867" s="139">
        <v>132</v>
      </c>
    </row>
    <row r="869" spans="1:7" ht="15" thickBot="1" x14ac:dyDescent="0.35"/>
    <row r="870" spans="1:7" x14ac:dyDescent="0.3">
      <c r="D870" s="333" t="s">
        <v>793</v>
      </c>
      <c r="E870" s="334"/>
      <c r="F870" s="335"/>
    </row>
    <row r="871" spans="1:7" ht="15" thickBot="1" x14ac:dyDescent="0.35">
      <c r="D871" s="336"/>
      <c r="E871" s="337"/>
      <c r="F871" s="338"/>
    </row>
    <row r="874" spans="1:7" ht="15" thickBot="1" x14ac:dyDescent="0.35"/>
    <row r="875" spans="1:7" ht="15" thickBot="1" x14ac:dyDescent="0.35">
      <c r="A875" s="326" t="s">
        <v>531</v>
      </c>
      <c r="B875" s="327"/>
      <c r="C875" s="327"/>
      <c r="D875" s="327"/>
      <c r="E875" s="327"/>
      <c r="F875" s="327"/>
      <c r="G875" s="328"/>
    </row>
    <row r="876" spans="1:7" ht="15" thickBot="1" x14ac:dyDescent="0.35"/>
    <row r="877" spans="1:7" x14ac:dyDescent="0.3">
      <c r="A877" s="140" t="s">
        <v>532</v>
      </c>
      <c r="B877" s="141" t="s">
        <v>533</v>
      </c>
      <c r="C877" s="142" t="s">
        <v>534</v>
      </c>
    </row>
    <row r="878" spans="1:7" x14ac:dyDescent="0.3">
      <c r="A878" s="143">
        <v>40</v>
      </c>
      <c r="B878" s="144">
        <v>32</v>
      </c>
      <c r="C878" s="145">
        <v>40</v>
      </c>
    </row>
    <row r="879" spans="1:7" x14ac:dyDescent="0.3">
      <c r="A879" s="143">
        <v>35</v>
      </c>
      <c r="B879" s="144">
        <v>28</v>
      </c>
      <c r="C879" s="145">
        <v>39</v>
      </c>
    </row>
    <row r="880" spans="1:7" x14ac:dyDescent="0.3">
      <c r="A880" s="143">
        <v>40</v>
      </c>
      <c r="B880" s="144">
        <v>30</v>
      </c>
      <c r="C880" s="145">
        <v>42</v>
      </c>
    </row>
    <row r="881" spans="1:3" x14ac:dyDescent="0.3">
      <c r="A881" s="143">
        <v>38</v>
      </c>
      <c r="B881" s="144">
        <v>34</v>
      </c>
      <c r="C881" s="145">
        <v>41</v>
      </c>
    </row>
    <row r="882" spans="1:3" x14ac:dyDescent="0.3">
      <c r="A882" s="143">
        <v>42</v>
      </c>
      <c r="B882" s="144">
        <v>33</v>
      </c>
      <c r="C882" s="145">
        <v>38</v>
      </c>
    </row>
    <row r="883" spans="1:3" x14ac:dyDescent="0.3">
      <c r="A883" s="143">
        <v>37</v>
      </c>
      <c r="B883" s="144">
        <v>35</v>
      </c>
      <c r="C883" s="145">
        <v>43</v>
      </c>
    </row>
    <row r="884" spans="1:3" x14ac:dyDescent="0.3">
      <c r="A884" s="143">
        <v>39</v>
      </c>
      <c r="B884" s="144">
        <v>31</v>
      </c>
      <c r="C884" s="145">
        <v>45</v>
      </c>
    </row>
    <row r="885" spans="1:3" x14ac:dyDescent="0.3">
      <c r="A885" s="143">
        <v>43</v>
      </c>
      <c r="B885" s="144">
        <v>29</v>
      </c>
      <c r="C885" s="145">
        <v>44</v>
      </c>
    </row>
    <row r="886" spans="1:3" x14ac:dyDescent="0.3">
      <c r="A886" s="143">
        <v>44</v>
      </c>
      <c r="B886" s="144">
        <v>36</v>
      </c>
      <c r="C886" s="145">
        <v>41</v>
      </c>
    </row>
    <row r="887" spans="1:3" ht="15" thickBot="1" x14ac:dyDescent="0.35">
      <c r="A887" s="143">
        <v>41</v>
      </c>
      <c r="B887" s="144">
        <v>37</v>
      </c>
      <c r="C887" s="145">
        <v>37</v>
      </c>
    </row>
    <row r="888" spans="1:3" x14ac:dyDescent="0.3">
      <c r="A888" s="175" t="s">
        <v>98</v>
      </c>
      <c r="B888" s="176" t="s">
        <v>98</v>
      </c>
      <c r="C888" s="177" t="s">
        <v>98</v>
      </c>
    </row>
    <row r="889" spans="1:3" x14ac:dyDescent="0.3">
      <c r="A889" s="178">
        <f>AVERAGE(A878:A887)</f>
        <v>39.9</v>
      </c>
      <c r="B889" s="179">
        <f>AVERAGE(B878:B887)</f>
        <v>32.5</v>
      </c>
      <c r="C889" s="180">
        <f>AVERAGE(C878:C887)</f>
        <v>41</v>
      </c>
    </row>
    <row r="890" spans="1:3" x14ac:dyDescent="0.3">
      <c r="A890" s="181"/>
      <c r="B890" s="182"/>
      <c r="C890" s="183"/>
    </row>
    <row r="891" spans="1:3" x14ac:dyDescent="0.3">
      <c r="A891" s="178" t="s">
        <v>535</v>
      </c>
      <c r="B891" s="179" t="s">
        <v>535</v>
      </c>
      <c r="C891" s="180" t="s">
        <v>535</v>
      </c>
    </row>
    <row r="892" spans="1:3" x14ac:dyDescent="0.3">
      <c r="A892" s="184">
        <f>_xlfn.STDEV.S(A878:A887)</f>
        <v>2.766867462592951</v>
      </c>
      <c r="B892" s="185">
        <f>_xlfn.STDEV.S(B878:B887)</f>
        <v>3.0276503540974917</v>
      </c>
      <c r="C892" s="186">
        <f>_xlfn.STDEV.S(C878:C887)</f>
        <v>2.5819888974716112</v>
      </c>
    </row>
    <row r="893" spans="1:3" x14ac:dyDescent="0.3">
      <c r="A893" s="184"/>
      <c r="B893" s="185"/>
      <c r="C893" s="186"/>
    </row>
    <row r="894" spans="1:3" x14ac:dyDescent="0.3">
      <c r="A894" s="178" t="s">
        <v>80</v>
      </c>
      <c r="B894" s="179" t="s">
        <v>80</v>
      </c>
      <c r="C894" s="180" t="s">
        <v>80</v>
      </c>
    </row>
    <row r="895" spans="1:3" ht="15" thickBot="1" x14ac:dyDescent="0.35">
      <c r="A895" s="187">
        <f>_xlfn.VAR.S(A878:A887)</f>
        <v>7.6555555555555559</v>
      </c>
      <c r="B895" s="188">
        <f>_xlfn.VAR.S(B878:B887)</f>
        <v>9.1666666666666661</v>
      </c>
      <c r="C895" s="189">
        <f>_xlfn.VAR.S(C878:C887)</f>
        <v>6.666666666666667</v>
      </c>
    </row>
    <row r="904" spans="1:11" ht="15" thickBot="1" x14ac:dyDescent="0.35"/>
    <row r="905" spans="1:11" x14ac:dyDescent="0.3">
      <c r="E905" s="320" t="s">
        <v>781</v>
      </c>
      <c r="F905" s="321"/>
    </row>
    <row r="906" spans="1:11" ht="15" thickBot="1" x14ac:dyDescent="0.35">
      <c r="E906" s="324"/>
      <c r="F906" s="325"/>
    </row>
    <row r="907" spans="1:11" ht="15" thickBot="1" x14ac:dyDescent="0.35">
      <c r="H907" s="326" t="s">
        <v>536</v>
      </c>
      <c r="I907" s="327"/>
      <c r="J907" s="327"/>
      <c r="K907" s="328"/>
    </row>
    <row r="908" spans="1:11" ht="18.600000000000001" thickBot="1" x14ac:dyDescent="0.4">
      <c r="A908" s="33" t="s">
        <v>189</v>
      </c>
    </row>
    <row r="909" spans="1:11" ht="15" thickBot="1" x14ac:dyDescent="0.35">
      <c r="B909" s="326" t="s">
        <v>537</v>
      </c>
      <c r="C909" s="327"/>
      <c r="D909" s="327"/>
      <c r="E909" s="327"/>
      <c r="F909" s="327"/>
      <c r="G909" s="328"/>
    </row>
    <row r="911" spans="1:11" ht="23.4" x14ac:dyDescent="0.45">
      <c r="B911" s="190"/>
      <c r="C911" s="190"/>
    </row>
    <row r="912" spans="1:11" x14ac:dyDescent="0.3">
      <c r="B912" s="193" t="s">
        <v>778</v>
      </c>
      <c r="C912" s="193" t="s">
        <v>779</v>
      </c>
    </row>
    <row r="913" spans="2:3" x14ac:dyDescent="0.3">
      <c r="B913" s="146" t="s">
        <v>205</v>
      </c>
      <c r="C913" s="147">
        <v>40</v>
      </c>
    </row>
    <row r="914" spans="2:3" x14ac:dyDescent="0.3">
      <c r="B914" s="146" t="s">
        <v>206</v>
      </c>
      <c r="C914" s="147">
        <v>45</v>
      </c>
    </row>
    <row r="915" spans="2:3" x14ac:dyDescent="0.3">
      <c r="B915" s="146" t="s">
        <v>207</v>
      </c>
      <c r="C915" s="147">
        <v>50</v>
      </c>
    </row>
    <row r="916" spans="2:3" x14ac:dyDescent="0.3">
      <c r="B916" s="146" t="s">
        <v>208</v>
      </c>
      <c r="C916" s="147">
        <v>55</v>
      </c>
    </row>
    <row r="917" spans="2:3" x14ac:dyDescent="0.3">
      <c r="B917" s="146" t="s">
        <v>209</v>
      </c>
      <c r="C917" s="147">
        <v>60</v>
      </c>
    </row>
    <row r="918" spans="2:3" x14ac:dyDescent="0.3">
      <c r="B918" s="146" t="s">
        <v>210</v>
      </c>
      <c r="C918" s="147">
        <v>62</v>
      </c>
    </row>
    <row r="919" spans="2:3" x14ac:dyDescent="0.3">
      <c r="B919" s="146" t="s">
        <v>211</v>
      </c>
      <c r="C919" s="147">
        <v>65</v>
      </c>
    </row>
    <row r="920" spans="2:3" x14ac:dyDescent="0.3">
      <c r="B920" s="146" t="s">
        <v>212</v>
      </c>
      <c r="C920" s="147">
        <v>68</v>
      </c>
    </row>
    <row r="921" spans="2:3" x14ac:dyDescent="0.3">
      <c r="B921" s="146" t="s">
        <v>213</v>
      </c>
      <c r="C921" s="147">
        <v>70</v>
      </c>
    </row>
    <row r="922" spans="2:3" x14ac:dyDescent="0.3">
      <c r="B922" s="146" t="s">
        <v>214</v>
      </c>
      <c r="C922" s="147">
        <v>72</v>
      </c>
    </row>
    <row r="923" spans="2:3" x14ac:dyDescent="0.3">
      <c r="B923" s="146" t="s">
        <v>215</v>
      </c>
      <c r="C923" s="147">
        <v>75</v>
      </c>
    </row>
    <row r="924" spans="2:3" x14ac:dyDescent="0.3">
      <c r="B924" s="146" t="s">
        <v>216</v>
      </c>
      <c r="C924" s="147">
        <v>78</v>
      </c>
    </row>
    <row r="925" spans="2:3" x14ac:dyDescent="0.3">
      <c r="B925" s="146" t="s">
        <v>217</v>
      </c>
      <c r="C925" s="147">
        <v>80</v>
      </c>
    </row>
    <row r="926" spans="2:3" x14ac:dyDescent="0.3">
      <c r="B926" s="146" t="s">
        <v>218</v>
      </c>
      <c r="C926" s="147">
        <v>82</v>
      </c>
    </row>
    <row r="927" spans="2:3" x14ac:dyDescent="0.3">
      <c r="B927" s="146" t="s">
        <v>219</v>
      </c>
      <c r="C927" s="147">
        <v>85</v>
      </c>
    </row>
    <row r="928" spans="2:3" x14ac:dyDescent="0.3">
      <c r="B928" s="146" t="s">
        <v>220</v>
      </c>
      <c r="C928" s="147">
        <v>88</v>
      </c>
    </row>
    <row r="929" spans="2:3" x14ac:dyDescent="0.3">
      <c r="B929" s="146" t="s">
        <v>221</v>
      </c>
      <c r="C929" s="147">
        <v>90</v>
      </c>
    </row>
    <row r="930" spans="2:3" x14ac:dyDescent="0.3">
      <c r="B930" s="146" t="s">
        <v>222</v>
      </c>
      <c r="C930" s="147">
        <v>92</v>
      </c>
    </row>
    <row r="931" spans="2:3" x14ac:dyDescent="0.3">
      <c r="B931" s="146" t="s">
        <v>223</v>
      </c>
      <c r="C931" s="147">
        <v>95</v>
      </c>
    </row>
    <row r="932" spans="2:3" x14ac:dyDescent="0.3">
      <c r="B932" s="146" t="s">
        <v>224</v>
      </c>
      <c r="C932" s="147">
        <v>100</v>
      </c>
    </row>
    <row r="933" spans="2:3" x14ac:dyDescent="0.3">
      <c r="B933" s="146" t="s">
        <v>225</v>
      </c>
      <c r="C933" s="147">
        <v>105</v>
      </c>
    </row>
    <row r="934" spans="2:3" x14ac:dyDescent="0.3">
      <c r="B934" s="146" t="s">
        <v>226</v>
      </c>
      <c r="C934" s="147">
        <v>110</v>
      </c>
    </row>
    <row r="935" spans="2:3" x14ac:dyDescent="0.3">
      <c r="B935" s="146" t="s">
        <v>227</v>
      </c>
      <c r="C935" s="147">
        <v>115</v>
      </c>
    </row>
    <row r="936" spans="2:3" x14ac:dyDescent="0.3">
      <c r="B936" s="146" t="s">
        <v>228</v>
      </c>
      <c r="C936" s="147">
        <v>120</v>
      </c>
    </row>
    <row r="937" spans="2:3" x14ac:dyDescent="0.3">
      <c r="B937" s="146" t="s">
        <v>229</v>
      </c>
      <c r="C937" s="147">
        <v>125</v>
      </c>
    </row>
    <row r="938" spans="2:3" x14ac:dyDescent="0.3">
      <c r="B938" s="146" t="s">
        <v>230</v>
      </c>
      <c r="C938" s="147">
        <v>130</v>
      </c>
    </row>
    <row r="939" spans="2:3" x14ac:dyDescent="0.3">
      <c r="B939" s="146" t="s">
        <v>231</v>
      </c>
      <c r="C939" s="147">
        <v>135</v>
      </c>
    </row>
    <row r="940" spans="2:3" x14ac:dyDescent="0.3">
      <c r="B940" s="146" t="s">
        <v>232</v>
      </c>
      <c r="C940" s="147">
        <v>140</v>
      </c>
    </row>
    <row r="941" spans="2:3" x14ac:dyDescent="0.3">
      <c r="B941" s="146" t="s">
        <v>233</v>
      </c>
      <c r="C941" s="147">
        <v>145</v>
      </c>
    </row>
    <row r="942" spans="2:3" x14ac:dyDescent="0.3">
      <c r="B942" s="146" t="s">
        <v>234</v>
      </c>
      <c r="C942" s="147">
        <v>150</v>
      </c>
    </row>
    <row r="943" spans="2:3" x14ac:dyDescent="0.3">
      <c r="B943" s="146" t="s">
        <v>235</v>
      </c>
      <c r="C943" s="147">
        <v>155</v>
      </c>
    </row>
    <row r="944" spans="2:3" x14ac:dyDescent="0.3">
      <c r="B944" s="146" t="s">
        <v>236</v>
      </c>
      <c r="C944" s="147">
        <v>160</v>
      </c>
    </row>
    <row r="945" spans="2:8" x14ac:dyDescent="0.3">
      <c r="B945" s="146" t="s">
        <v>237</v>
      </c>
      <c r="C945" s="147">
        <v>165</v>
      </c>
    </row>
    <row r="946" spans="2:8" x14ac:dyDescent="0.3">
      <c r="B946" s="146" t="s">
        <v>238</v>
      </c>
      <c r="C946" s="147">
        <v>170</v>
      </c>
    </row>
    <row r="947" spans="2:8" x14ac:dyDescent="0.3">
      <c r="B947" s="146" t="s">
        <v>239</v>
      </c>
      <c r="C947" s="147">
        <v>175</v>
      </c>
    </row>
    <row r="948" spans="2:8" x14ac:dyDescent="0.3">
      <c r="B948" s="146" t="s">
        <v>240</v>
      </c>
      <c r="C948" s="147">
        <v>180</v>
      </c>
    </row>
    <row r="949" spans="2:8" x14ac:dyDescent="0.3">
      <c r="B949" s="146" t="s">
        <v>241</v>
      </c>
      <c r="C949" s="147">
        <v>185</v>
      </c>
    </row>
    <row r="950" spans="2:8" x14ac:dyDescent="0.3">
      <c r="B950" s="146" t="s">
        <v>242</v>
      </c>
      <c r="C950" s="147">
        <v>190</v>
      </c>
    </row>
    <row r="951" spans="2:8" x14ac:dyDescent="0.3">
      <c r="B951" s="146" t="s">
        <v>243</v>
      </c>
      <c r="C951" s="147">
        <v>195</v>
      </c>
    </row>
    <row r="952" spans="2:8" ht="15" thickBot="1" x14ac:dyDescent="0.35">
      <c r="B952" s="146" t="s">
        <v>244</v>
      </c>
      <c r="C952" s="147">
        <v>200</v>
      </c>
    </row>
    <row r="953" spans="2:8" ht="21.6" thickBot="1" x14ac:dyDescent="0.45">
      <c r="B953" s="146" t="s">
        <v>245</v>
      </c>
      <c r="C953" s="147">
        <v>205</v>
      </c>
      <c r="G953" s="272" t="s">
        <v>538</v>
      </c>
      <c r="H953" s="273"/>
    </row>
    <row r="954" spans="2:8" x14ac:dyDescent="0.3">
      <c r="B954" s="146" t="s">
        <v>246</v>
      </c>
      <c r="C954" s="147">
        <v>210</v>
      </c>
    </row>
    <row r="955" spans="2:8" ht="15.6" x14ac:dyDescent="0.3">
      <c r="B955" s="146" t="s">
        <v>247</v>
      </c>
      <c r="C955" s="147">
        <v>215</v>
      </c>
      <c r="G955" s="148" t="s">
        <v>539</v>
      </c>
      <c r="H955" s="149">
        <f>QUARTILE(C913:C1012,1)</f>
        <v>128.75</v>
      </c>
    </row>
    <row r="956" spans="2:8" ht="15.6" x14ac:dyDescent="0.3">
      <c r="B956" s="146" t="s">
        <v>248</v>
      </c>
      <c r="C956" s="147">
        <v>220</v>
      </c>
      <c r="G956" s="150" t="s">
        <v>540</v>
      </c>
      <c r="H956" s="151">
        <f>QUARTILE(C913:C1012,2)</f>
        <v>252.5</v>
      </c>
    </row>
    <row r="957" spans="2:8" ht="16.2" thickBot="1" x14ac:dyDescent="0.35">
      <c r="B957" s="146" t="s">
        <v>249</v>
      </c>
      <c r="C957" s="147">
        <v>225</v>
      </c>
      <c r="G957" s="152" t="s">
        <v>541</v>
      </c>
      <c r="H957" s="153">
        <f>QUARTILE(C913:C1012,3)</f>
        <v>376.25</v>
      </c>
    </row>
    <row r="958" spans="2:8" ht="15" thickBot="1" x14ac:dyDescent="0.35">
      <c r="B958" s="146" t="s">
        <v>250</v>
      </c>
      <c r="C958" s="147">
        <v>230</v>
      </c>
    </row>
    <row r="959" spans="2:8" ht="21.6" thickBot="1" x14ac:dyDescent="0.45">
      <c r="B959" s="146" t="s">
        <v>251</v>
      </c>
      <c r="C959" s="147">
        <v>235</v>
      </c>
      <c r="G959" s="274" t="s">
        <v>542</v>
      </c>
      <c r="H959" s="275"/>
    </row>
    <row r="960" spans="2:8" ht="15" thickBot="1" x14ac:dyDescent="0.35">
      <c r="B960" s="146" t="s">
        <v>252</v>
      </c>
      <c r="C960" s="147">
        <v>240</v>
      </c>
    </row>
    <row r="961" spans="2:8" x14ac:dyDescent="0.3">
      <c r="B961" s="146" t="s">
        <v>253</v>
      </c>
      <c r="C961" s="147">
        <v>245</v>
      </c>
      <c r="G961" s="191" t="s">
        <v>543</v>
      </c>
      <c r="H961" s="192">
        <f>PERCENTILE(C913:C1012,0.1)</f>
        <v>74.7</v>
      </c>
    </row>
    <row r="962" spans="2:8" x14ac:dyDescent="0.3">
      <c r="B962" s="146" t="s">
        <v>254</v>
      </c>
      <c r="C962" s="147">
        <v>250</v>
      </c>
      <c r="G962" s="173" t="s">
        <v>544</v>
      </c>
      <c r="H962" s="174">
        <f>PERCENTILE(C914:C1013,0.25)</f>
        <v>132.5</v>
      </c>
    </row>
    <row r="963" spans="2:8" x14ac:dyDescent="0.3">
      <c r="B963" s="146" t="s">
        <v>255</v>
      </c>
      <c r="C963" s="147">
        <v>255</v>
      </c>
      <c r="G963" s="173" t="s">
        <v>545</v>
      </c>
      <c r="H963" s="174">
        <f>PERCENTILE(C915:C1014,0.75)</f>
        <v>378.75</v>
      </c>
    </row>
    <row r="964" spans="2:8" x14ac:dyDescent="0.3">
      <c r="B964" s="146" t="s">
        <v>256</v>
      </c>
      <c r="C964" s="147">
        <v>260</v>
      </c>
      <c r="G964" s="173" t="s">
        <v>777</v>
      </c>
      <c r="H964" s="174">
        <f>PERCENTILE(C916:C1015,0.9)</f>
        <v>452</v>
      </c>
    </row>
    <row r="965" spans="2:8" x14ac:dyDescent="0.3">
      <c r="B965" s="146" t="s">
        <v>257</v>
      </c>
      <c r="C965" s="147">
        <v>265</v>
      </c>
    </row>
    <row r="966" spans="2:8" x14ac:dyDescent="0.3">
      <c r="B966" s="146" t="s">
        <v>258</v>
      </c>
      <c r="C966" s="147">
        <v>270</v>
      </c>
    </row>
    <row r="967" spans="2:8" x14ac:dyDescent="0.3">
      <c r="B967" s="146" t="s">
        <v>259</v>
      </c>
      <c r="C967" s="147">
        <v>275</v>
      </c>
    </row>
    <row r="968" spans="2:8" x14ac:dyDescent="0.3">
      <c r="B968" s="146" t="s">
        <v>260</v>
      </c>
      <c r="C968" s="147">
        <v>280</v>
      </c>
      <c r="G968" s="185" t="s">
        <v>98</v>
      </c>
      <c r="H968" s="185">
        <f>AVERAGE(C913:C1012)</f>
        <v>256.52</v>
      </c>
    </row>
    <row r="969" spans="2:8" x14ac:dyDescent="0.3">
      <c r="B969" s="146" t="s">
        <v>261</v>
      </c>
      <c r="C969" s="147">
        <v>285</v>
      </c>
      <c r="G969" s="185" t="s">
        <v>546</v>
      </c>
      <c r="H969" s="185"/>
    </row>
    <row r="970" spans="2:8" x14ac:dyDescent="0.3">
      <c r="B970" s="146" t="s">
        <v>262</v>
      </c>
      <c r="C970" s="147">
        <v>290</v>
      </c>
    </row>
    <row r="971" spans="2:8" x14ac:dyDescent="0.3">
      <c r="B971" s="146" t="s">
        <v>263</v>
      </c>
      <c r="C971" s="147">
        <v>295</v>
      </c>
    </row>
    <row r="972" spans="2:8" x14ac:dyDescent="0.3">
      <c r="B972" s="146" t="s">
        <v>264</v>
      </c>
      <c r="C972" s="147">
        <v>300</v>
      </c>
    </row>
    <row r="973" spans="2:8" x14ac:dyDescent="0.3">
      <c r="B973" s="146" t="s">
        <v>265</v>
      </c>
      <c r="C973" s="147">
        <v>305</v>
      </c>
    </row>
    <row r="974" spans="2:8" x14ac:dyDescent="0.3">
      <c r="B974" s="146" t="s">
        <v>266</v>
      </c>
      <c r="C974" s="147">
        <v>310</v>
      </c>
    </row>
    <row r="975" spans="2:8" x14ac:dyDescent="0.3">
      <c r="B975" s="146" t="s">
        <v>267</v>
      </c>
      <c r="C975" s="147">
        <v>315</v>
      </c>
    </row>
    <row r="976" spans="2:8" x14ac:dyDescent="0.3">
      <c r="B976" s="146" t="s">
        <v>268</v>
      </c>
      <c r="C976" s="147">
        <v>320</v>
      </c>
    </row>
    <row r="977" spans="2:3" x14ac:dyDescent="0.3">
      <c r="B977" s="146" t="s">
        <v>269</v>
      </c>
      <c r="C977" s="147">
        <v>325</v>
      </c>
    </row>
    <row r="978" spans="2:3" x14ac:dyDescent="0.3">
      <c r="B978" s="146" t="s">
        <v>270</v>
      </c>
      <c r="C978" s="147">
        <v>330</v>
      </c>
    </row>
    <row r="979" spans="2:3" x14ac:dyDescent="0.3">
      <c r="B979" s="146" t="s">
        <v>271</v>
      </c>
      <c r="C979" s="147">
        <v>335</v>
      </c>
    </row>
    <row r="980" spans="2:3" x14ac:dyDescent="0.3">
      <c r="B980" s="146" t="s">
        <v>272</v>
      </c>
      <c r="C980" s="147">
        <v>340</v>
      </c>
    </row>
    <row r="981" spans="2:3" x14ac:dyDescent="0.3">
      <c r="B981" s="146" t="s">
        <v>273</v>
      </c>
      <c r="C981" s="147">
        <v>345</v>
      </c>
    </row>
    <row r="982" spans="2:3" x14ac:dyDescent="0.3">
      <c r="B982" s="146" t="s">
        <v>274</v>
      </c>
      <c r="C982" s="147">
        <v>350</v>
      </c>
    </row>
    <row r="983" spans="2:3" x14ac:dyDescent="0.3">
      <c r="B983" s="146" t="s">
        <v>275</v>
      </c>
      <c r="C983" s="147">
        <v>355</v>
      </c>
    </row>
    <row r="984" spans="2:3" x14ac:dyDescent="0.3">
      <c r="B984" s="146" t="s">
        <v>276</v>
      </c>
      <c r="C984" s="147">
        <v>360</v>
      </c>
    </row>
    <row r="985" spans="2:3" x14ac:dyDescent="0.3">
      <c r="B985" s="146" t="s">
        <v>277</v>
      </c>
      <c r="C985" s="147">
        <v>365</v>
      </c>
    </row>
    <row r="986" spans="2:3" x14ac:dyDescent="0.3">
      <c r="B986" s="146" t="s">
        <v>278</v>
      </c>
      <c r="C986" s="147">
        <v>370</v>
      </c>
    </row>
    <row r="987" spans="2:3" x14ac:dyDescent="0.3">
      <c r="B987" s="146" t="s">
        <v>279</v>
      </c>
      <c r="C987" s="147">
        <v>375</v>
      </c>
    </row>
    <row r="988" spans="2:3" x14ac:dyDescent="0.3">
      <c r="B988" s="146" t="s">
        <v>280</v>
      </c>
      <c r="C988" s="147">
        <v>380</v>
      </c>
    </row>
    <row r="989" spans="2:3" x14ac:dyDescent="0.3">
      <c r="B989" s="146" t="s">
        <v>281</v>
      </c>
      <c r="C989" s="147">
        <v>385</v>
      </c>
    </row>
    <row r="990" spans="2:3" x14ac:dyDescent="0.3">
      <c r="B990" s="146" t="s">
        <v>282</v>
      </c>
      <c r="C990" s="147">
        <v>390</v>
      </c>
    </row>
    <row r="991" spans="2:3" x14ac:dyDescent="0.3">
      <c r="B991" s="146" t="s">
        <v>283</v>
      </c>
      <c r="C991" s="147">
        <v>395</v>
      </c>
    </row>
    <row r="992" spans="2:3" x14ac:dyDescent="0.3">
      <c r="B992" s="146" t="s">
        <v>284</v>
      </c>
      <c r="C992" s="147">
        <v>400</v>
      </c>
    </row>
    <row r="993" spans="2:3" x14ac:dyDescent="0.3">
      <c r="B993" s="146" t="s">
        <v>285</v>
      </c>
      <c r="C993" s="147">
        <v>405</v>
      </c>
    </row>
    <row r="994" spans="2:3" x14ac:dyDescent="0.3">
      <c r="B994" s="146" t="s">
        <v>286</v>
      </c>
      <c r="C994" s="147">
        <v>410</v>
      </c>
    </row>
    <row r="995" spans="2:3" x14ac:dyDescent="0.3">
      <c r="B995" s="146" t="s">
        <v>287</v>
      </c>
      <c r="C995" s="147">
        <v>415</v>
      </c>
    </row>
    <row r="996" spans="2:3" x14ac:dyDescent="0.3">
      <c r="B996" s="146" t="s">
        <v>288</v>
      </c>
      <c r="C996" s="147">
        <v>420</v>
      </c>
    </row>
    <row r="997" spans="2:3" x14ac:dyDescent="0.3">
      <c r="B997" s="146" t="s">
        <v>289</v>
      </c>
      <c r="C997" s="147">
        <v>425</v>
      </c>
    </row>
    <row r="998" spans="2:3" x14ac:dyDescent="0.3">
      <c r="B998" s="146" t="s">
        <v>290</v>
      </c>
      <c r="C998" s="147">
        <v>430</v>
      </c>
    </row>
    <row r="999" spans="2:3" x14ac:dyDescent="0.3">
      <c r="B999" s="146" t="s">
        <v>291</v>
      </c>
      <c r="C999" s="147">
        <v>435</v>
      </c>
    </row>
    <row r="1000" spans="2:3" x14ac:dyDescent="0.3">
      <c r="B1000" s="146" t="s">
        <v>292</v>
      </c>
      <c r="C1000" s="147">
        <v>440</v>
      </c>
    </row>
    <row r="1001" spans="2:3" x14ac:dyDescent="0.3">
      <c r="B1001" s="146" t="s">
        <v>293</v>
      </c>
      <c r="C1001" s="147">
        <v>445</v>
      </c>
    </row>
    <row r="1002" spans="2:3" x14ac:dyDescent="0.3">
      <c r="B1002" s="146" t="s">
        <v>294</v>
      </c>
      <c r="C1002" s="147">
        <v>450</v>
      </c>
    </row>
    <row r="1003" spans="2:3" x14ac:dyDescent="0.3">
      <c r="B1003" s="146" t="s">
        <v>295</v>
      </c>
      <c r="C1003" s="147">
        <v>455</v>
      </c>
    </row>
    <row r="1004" spans="2:3" x14ac:dyDescent="0.3">
      <c r="B1004" s="146" t="s">
        <v>296</v>
      </c>
      <c r="C1004" s="147">
        <v>460</v>
      </c>
    </row>
    <row r="1005" spans="2:3" x14ac:dyDescent="0.3">
      <c r="B1005" s="146" t="s">
        <v>297</v>
      </c>
      <c r="C1005" s="147">
        <v>465</v>
      </c>
    </row>
    <row r="1006" spans="2:3" x14ac:dyDescent="0.3">
      <c r="B1006" s="146" t="s">
        <v>298</v>
      </c>
      <c r="C1006" s="147">
        <v>470</v>
      </c>
    </row>
    <row r="1007" spans="2:3" x14ac:dyDescent="0.3">
      <c r="B1007" s="146" t="s">
        <v>299</v>
      </c>
      <c r="C1007" s="147">
        <v>475</v>
      </c>
    </row>
    <row r="1008" spans="2:3" x14ac:dyDescent="0.3">
      <c r="B1008" s="146" t="s">
        <v>300</v>
      </c>
      <c r="C1008" s="147">
        <v>480</v>
      </c>
    </row>
    <row r="1009" spans="2:3" x14ac:dyDescent="0.3">
      <c r="B1009" s="146" t="s">
        <v>301</v>
      </c>
      <c r="C1009" s="147">
        <v>485</v>
      </c>
    </row>
    <row r="1010" spans="2:3" x14ac:dyDescent="0.3">
      <c r="B1010" s="146" t="s">
        <v>302</v>
      </c>
      <c r="C1010" s="147">
        <v>490</v>
      </c>
    </row>
    <row r="1011" spans="2:3" x14ac:dyDescent="0.3">
      <c r="B1011" s="146" t="s">
        <v>303</v>
      </c>
      <c r="C1011" s="147">
        <v>495</v>
      </c>
    </row>
    <row r="1012" spans="2:3" x14ac:dyDescent="0.3">
      <c r="B1012" s="146" t="s">
        <v>304</v>
      </c>
      <c r="C1012" s="147">
        <v>500</v>
      </c>
    </row>
    <row r="1013" spans="2:3" ht="21" x14ac:dyDescent="0.4">
      <c r="B1013" s="310"/>
      <c r="C1013" s="310"/>
    </row>
    <row r="1015" spans="2:3" ht="15.6" x14ac:dyDescent="0.3">
      <c r="B1015" s="32"/>
      <c r="C1015" s="32"/>
    </row>
    <row r="1016" spans="2:3" ht="15.6" x14ac:dyDescent="0.3">
      <c r="B1016" s="32"/>
      <c r="C1016" s="32"/>
    </row>
    <row r="1017" spans="2:3" ht="15.6" x14ac:dyDescent="0.3">
      <c r="B1017" s="32"/>
      <c r="C1017" s="32"/>
    </row>
    <row r="1019" spans="2:3" ht="21" x14ac:dyDescent="0.4">
      <c r="B1019" s="310"/>
      <c r="C1019" s="310"/>
    </row>
    <row r="1021" spans="2:3" x14ac:dyDescent="0.3">
      <c r="B1021" s="1"/>
      <c r="C1021" s="1"/>
    </row>
    <row r="1022" spans="2:3" x14ac:dyDescent="0.3">
      <c r="B1022" s="1"/>
      <c r="C1022" s="1"/>
    </row>
    <row r="1023" spans="2:3" x14ac:dyDescent="0.3">
      <c r="B1023" s="1"/>
      <c r="C1023" s="1"/>
    </row>
    <row r="1025" spans="1:6" x14ac:dyDescent="0.3">
      <c r="B1025" s="1"/>
      <c r="C1025" s="1"/>
    </row>
    <row r="1026" spans="1:6" x14ac:dyDescent="0.3">
      <c r="B1026" s="1"/>
      <c r="C1026" s="1"/>
    </row>
    <row r="1027" spans="1:6" ht="15" thickBot="1" x14ac:dyDescent="0.35"/>
    <row r="1028" spans="1:6" x14ac:dyDescent="0.3">
      <c r="E1028" s="339" t="s">
        <v>794</v>
      </c>
      <c r="F1028" s="340"/>
    </row>
    <row r="1029" spans="1:6" ht="15" thickBot="1" x14ac:dyDescent="0.35">
      <c r="E1029" s="343"/>
      <c r="F1029" s="344"/>
    </row>
    <row r="1030" spans="1:6" ht="15" thickBot="1" x14ac:dyDescent="0.35"/>
    <row r="1031" spans="1:6" ht="16.2" thickBot="1" x14ac:dyDescent="0.35">
      <c r="A1031" s="194" t="s">
        <v>189</v>
      </c>
    </row>
    <row r="1032" spans="1:6" ht="16.2" thickBot="1" x14ac:dyDescent="0.35">
      <c r="A1032" s="391" t="s">
        <v>547</v>
      </c>
      <c r="B1032" s="392"/>
      <c r="C1032" s="392"/>
      <c r="D1032" s="392"/>
      <c r="E1032" s="393"/>
    </row>
    <row r="1035" spans="1:6" ht="15" thickBot="1" x14ac:dyDescent="0.35">
      <c r="A1035" s="207" t="s">
        <v>548</v>
      </c>
      <c r="B1035" s="105" t="s">
        <v>549</v>
      </c>
    </row>
    <row r="1036" spans="1:6" x14ac:dyDescent="0.3">
      <c r="A1036" s="12">
        <v>1</v>
      </c>
      <c r="B1036" s="12">
        <v>55</v>
      </c>
    </row>
    <row r="1037" spans="1:6" x14ac:dyDescent="0.3">
      <c r="A1037" s="13">
        <v>2</v>
      </c>
      <c r="B1037" s="13">
        <v>60</v>
      </c>
    </row>
    <row r="1038" spans="1:6" x14ac:dyDescent="0.3">
      <c r="A1038" s="13">
        <v>3</v>
      </c>
      <c r="B1038" s="13">
        <v>62</v>
      </c>
    </row>
    <row r="1039" spans="1:6" x14ac:dyDescent="0.3">
      <c r="A1039" s="13">
        <v>4</v>
      </c>
      <c r="B1039" s="13">
        <v>65</v>
      </c>
    </row>
    <row r="1040" spans="1:6" x14ac:dyDescent="0.3">
      <c r="A1040" s="13">
        <v>5</v>
      </c>
      <c r="B1040" s="13">
        <v>68</v>
      </c>
    </row>
    <row r="1041" spans="1:2" x14ac:dyDescent="0.3">
      <c r="A1041" s="13">
        <v>6</v>
      </c>
      <c r="B1041" s="13">
        <v>70</v>
      </c>
    </row>
    <row r="1042" spans="1:2" x14ac:dyDescent="0.3">
      <c r="A1042" s="13">
        <v>7</v>
      </c>
      <c r="B1042" s="13">
        <v>72</v>
      </c>
    </row>
    <row r="1043" spans="1:2" x14ac:dyDescent="0.3">
      <c r="A1043" s="13">
        <v>8</v>
      </c>
      <c r="B1043" s="13">
        <v>75</v>
      </c>
    </row>
    <row r="1044" spans="1:2" x14ac:dyDescent="0.3">
      <c r="A1044" s="13">
        <v>9</v>
      </c>
      <c r="B1044" s="13">
        <v>78</v>
      </c>
    </row>
    <row r="1045" spans="1:2" x14ac:dyDescent="0.3">
      <c r="A1045" s="13">
        <v>10</v>
      </c>
      <c r="B1045" s="13">
        <v>80</v>
      </c>
    </row>
    <row r="1046" spans="1:2" x14ac:dyDescent="0.3">
      <c r="A1046" s="13">
        <v>11</v>
      </c>
      <c r="B1046" s="13">
        <v>82</v>
      </c>
    </row>
    <row r="1047" spans="1:2" x14ac:dyDescent="0.3">
      <c r="A1047" s="13">
        <v>12</v>
      </c>
      <c r="B1047" s="13">
        <v>85</v>
      </c>
    </row>
    <row r="1048" spans="1:2" x14ac:dyDescent="0.3">
      <c r="A1048" s="13">
        <v>13</v>
      </c>
      <c r="B1048" s="13">
        <v>88</v>
      </c>
    </row>
    <row r="1049" spans="1:2" x14ac:dyDescent="0.3">
      <c r="A1049" s="13">
        <v>14</v>
      </c>
      <c r="B1049" s="13">
        <v>90</v>
      </c>
    </row>
    <row r="1050" spans="1:2" x14ac:dyDescent="0.3">
      <c r="A1050" s="13">
        <v>15</v>
      </c>
      <c r="B1050" s="13">
        <v>92</v>
      </c>
    </row>
    <row r="1051" spans="1:2" x14ac:dyDescent="0.3">
      <c r="A1051" s="13">
        <v>16</v>
      </c>
      <c r="B1051" s="13">
        <v>95</v>
      </c>
    </row>
    <row r="1052" spans="1:2" x14ac:dyDescent="0.3">
      <c r="A1052" s="13">
        <v>17</v>
      </c>
      <c r="B1052" s="13">
        <v>100</v>
      </c>
    </row>
    <row r="1053" spans="1:2" x14ac:dyDescent="0.3">
      <c r="A1053" s="13">
        <v>18</v>
      </c>
      <c r="B1053" s="13">
        <v>105</v>
      </c>
    </row>
    <row r="1054" spans="1:2" x14ac:dyDescent="0.3">
      <c r="A1054" s="13">
        <v>19</v>
      </c>
      <c r="B1054" s="13">
        <v>110</v>
      </c>
    </row>
    <row r="1055" spans="1:2" x14ac:dyDescent="0.3">
      <c r="A1055" s="13">
        <v>20</v>
      </c>
      <c r="B1055" s="13">
        <v>115</v>
      </c>
    </row>
    <row r="1056" spans="1:2" x14ac:dyDescent="0.3">
      <c r="A1056" s="13">
        <v>21</v>
      </c>
      <c r="B1056" s="13">
        <v>120</v>
      </c>
    </row>
    <row r="1057" spans="1:7" x14ac:dyDescent="0.3">
      <c r="A1057" s="13">
        <v>22</v>
      </c>
      <c r="B1057" s="13">
        <v>125</v>
      </c>
    </row>
    <row r="1058" spans="1:7" x14ac:dyDescent="0.3">
      <c r="A1058" s="13">
        <v>23</v>
      </c>
      <c r="B1058" s="13">
        <v>130</v>
      </c>
    </row>
    <row r="1059" spans="1:7" x14ac:dyDescent="0.3">
      <c r="A1059" s="13">
        <v>24</v>
      </c>
      <c r="B1059" s="13">
        <v>135</v>
      </c>
    </row>
    <row r="1060" spans="1:7" ht="18" x14ac:dyDescent="0.3">
      <c r="A1060" s="13">
        <v>25</v>
      </c>
      <c r="B1060" s="13">
        <v>140</v>
      </c>
      <c r="D1060" s="200" t="s">
        <v>550</v>
      </c>
      <c r="E1060" s="201" t="s">
        <v>316</v>
      </c>
      <c r="F1060" s="201" t="s">
        <v>551</v>
      </c>
      <c r="G1060" s="202" t="s">
        <v>317</v>
      </c>
    </row>
    <row r="1061" spans="1:7" ht="18" x14ac:dyDescent="0.3">
      <c r="A1061" s="13">
        <v>26</v>
      </c>
      <c r="B1061" s="13">
        <v>145</v>
      </c>
      <c r="D1061" s="197"/>
      <c r="E1061" s="195">
        <f>QUARTILE(B1036:B1135,1)</f>
        <v>143.75</v>
      </c>
      <c r="F1061" s="195">
        <f>QUARTILE(B1036:B1135,2)</f>
        <v>267.5</v>
      </c>
      <c r="G1061" s="199">
        <f>QUARTILE(B1036:B1135,3)</f>
        <v>391.25</v>
      </c>
    </row>
    <row r="1062" spans="1:7" ht="18" x14ac:dyDescent="0.3">
      <c r="A1062" s="13">
        <v>27</v>
      </c>
      <c r="B1062" s="13">
        <v>150</v>
      </c>
      <c r="D1062" s="198" t="s">
        <v>552</v>
      </c>
      <c r="E1062" s="195" t="s">
        <v>553</v>
      </c>
      <c r="F1062" s="195" t="s">
        <v>554</v>
      </c>
      <c r="G1062" s="199" t="s">
        <v>555</v>
      </c>
    </row>
    <row r="1063" spans="1:7" ht="18" x14ac:dyDescent="0.3">
      <c r="A1063" s="13">
        <v>28</v>
      </c>
      <c r="B1063" s="13">
        <v>155</v>
      </c>
      <c r="D1063" s="200"/>
      <c r="E1063" s="203">
        <f>PERCENTILE(B1036:B1135,0.15)</f>
        <v>94.55</v>
      </c>
      <c r="F1063" s="203">
        <f>PERCENTILE(B1036:B1135,0.5)</f>
        <v>267.5</v>
      </c>
      <c r="G1063" s="204">
        <f>PERCENTILE(B1036:B1135,0.85)</f>
        <v>440.74999999999994</v>
      </c>
    </row>
    <row r="1064" spans="1:7" x14ac:dyDescent="0.3">
      <c r="A1064" s="13">
        <v>29</v>
      </c>
      <c r="B1064" s="13">
        <v>160</v>
      </c>
      <c r="D1064" s="230"/>
    </row>
    <row r="1065" spans="1:7" ht="15" thickBot="1" x14ac:dyDescent="0.35">
      <c r="A1065" s="13">
        <v>30</v>
      </c>
      <c r="B1065" s="13">
        <v>165</v>
      </c>
      <c r="D1065" s="196" t="s">
        <v>556</v>
      </c>
      <c r="E1065" s="205"/>
      <c r="F1065" s="206"/>
      <c r="G1065" s="206"/>
    </row>
    <row r="1066" spans="1:7" x14ac:dyDescent="0.3">
      <c r="A1066" s="13">
        <v>31</v>
      </c>
      <c r="B1066" s="13">
        <v>170</v>
      </c>
    </row>
    <row r="1067" spans="1:7" x14ac:dyDescent="0.3">
      <c r="A1067" s="13">
        <v>32</v>
      </c>
      <c r="B1067" s="13">
        <v>175</v>
      </c>
    </row>
    <row r="1068" spans="1:7" x14ac:dyDescent="0.3">
      <c r="A1068" s="13">
        <v>33</v>
      </c>
      <c r="B1068" s="13">
        <v>180</v>
      </c>
    </row>
    <row r="1069" spans="1:7" x14ac:dyDescent="0.3">
      <c r="A1069" s="13">
        <v>34</v>
      </c>
      <c r="B1069" s="13">
        <v>185</v>
      </c>
    </row>
    <row r="1070" spans="1:7" x14ac:dyDescent="0.3">
      <c r="A1070" s="13">
        <v>35</v>
      </c>
      <c r="B1070" s="13">
        <v>190</v>
      </c>
    </row>
    <row r="1071" spans="1:7" x14ac:dyDescent="0.3">
      <c r="A1071" s="13">
        <v>36</v>
      </c>
      <c r="B1071" s="13">
        <v>195</v>
      </c>
    </row>
    <row r="1072" spans="1:7" x14ac:dyDescent="0.3">
      <c r="A1072" s="13">
        <v>37</v>
      </c>
      <c r="B1072" s="13">
        <v>200</v>
      </c>
    </row>
    <row r="1073" spans="1:2" x14ac:dyDescent="0.3">
      <c r="A1073" s="13">
        <v>38</v>
      </c>
      <c r="B1073" s="13">
        <v>205</v>
      </c>
    </row>
    <row r="1074" spans="1:2" x14ac:dyDescent="0.3">
      <c r="A1074" s="13">
        <v>39</v>
      </c>
      <c r="B1074" s="13">
        <v>210</v>
      </c>
    </row>
    <row r="1075" spans="1:2" x14ac:dyDescent="0.3">
      <c r="A1075" s="13">
        <v>40</v>
      </c>
      <c r="B1075" s="13">
        <v>215</v>
      </c>
    </row>
    <row r="1076" spans="1:2" x14ac:dyDescent="0.3">
      <c r="A1076" s="13">
        <v>41</v>
      </c>
      <c r="B1076" s="13">
        <v>220</v>
      </c>
    </row>
    <row r="1077" spans="1:2" x14ac:dyDescent="0.3">
      <c r="A1077" s="13">
        <v>42</v>
      </c>
      <c r="B1077" s="13">
        <v>225</v>
      </c>
    </row>
    <row r="1078" spans="1:2" x14ac:dyDescent="0.3">
      <c r="A1078" s="13">
        <v>43</v>
      </c>
      <c r="B1078" s="13">
        <v>230</v>
      </c>
    </row>
    <row r="1079" spans="1:2" x14ac:dyDescent="0.3">
      <c r="A1079" s="13">
        <v>44</v>
      </c>
      <c r="B1079" s="13">
        <v>235</v>
      </c>
    </row>
    <row r="1080" spans="1:2" x14ac:dyDescent="0.3">
      <c r="A1080" s="13">
        <v>45</v>
      </c>
      <c r="B1080" s="13">
        <v>240</v>
      </c>
    </row>
    <row r="1081" spans="1:2" x14ac:dyDescent="0.3">
      <c r="A1081" s="13">
        <v>46</v>
      </c>
      <c r="B1081" s="13">
        <v>245</v>
      </c>
    </row>
    <row r="1082" spans="1:2" x14ac:dyDescent="0.3">
      <c r="A1082" s="13">
        <v>47</v>
      </c>
      <c r="B1082" s="13">
        <v>250</v>
      </c>
    </row>
    <row r="1083" spans="1:2" x14ac:dyDescent="0.3">
      <c r="A1083" s="13">
        <v>48</v>
      </c>
      <c r="B1083" s="13">
        <v>255</v>
      </c>
    </row>
    <row r="1084" spans="1:2" x14ac:dyDescent="0.3">
      <c r="A1084" s="13">
        <v>49</v>
      </c>
      <c r="B1084" s="13">
        <v>260</v>
      </c>
    </row>
    <row r="1085" spans="1:2" x14ac:dyDescent="0.3">
      <c r="A1085" s="13">
        <v>50</v>
      </c>
      <c r="B1085" s="13">
        <v>265</v>
      </c>
    </row>
    <row r="1086" spans="1:2" x14ac:dyDescent="0.3">
      <c r="A1086" s="13">
        <v>51</v>
      </c>
      <c r="B1086" s="13">
        <v>270</v>
      </c>
    </row>
    <row r="1087" spans="1:2" x14ac:dyDescent="0.3">
      <c r="A1087" s="13">
        <v>52</v>
      </c>
      <c r="B1087" s="13">
        <v>275</v>
      </c>
    </row>
    <row r="1088" spans="1:2" x14ac:dyDescent="0.3">
      <c r="A1088" s="13">
        <v>53</v>
      </c>
      <c r="B1088" s="13">
        <v>280</v>
      </c>
    </row>
    <row r="1089" spans="1:2" x14ac:dyDescent="0.3">
      <c r="A1089" s="13">
        <v>54</v>
      </c>
      <c r="B1089" s="13">
        <v>285</v>
      </c>
    </row>
    <row r="1090" spans="1:2" x14ac:dyDescent="0.3">
      <c r="A1090" s="13">
        <v>55</v>
      </c>
      <c r="B1090" s="13">
        <v>290</v>
      </c>
    </row>
    <row r="1091" spans="1:2" x14ac:dyDescent="0.3">
      <c r="A1091" s="13">
        <v>56</v>
      </c>
      <c r="B1091" s="13">
        <v>295</v>
      </c>
    </row>
    <row r="1092" spans="1:2" x14ac:dyDescent="0.3">
      <c r="A1092" s="13">
        <v>57</v>
      </c>
      <c r="B1092" s="13">
        <v>300</v>
      </c>
    </row>
    <row r="1093" spans="1:2" x14ac:dyDescent="0.3">
      <c r="A1093" s="13">
        <v>58</v>
      </c>
      <c r="B1093" s="13">
        <v>305</v>
      </c>
    </row>
    <row r="1094" spans="1:2" x14ac:dyDescent="0.3">
      <c r="A1094" s="13">
        <v>59</v>
      </c>
      <c r="B1094" s="13">
        <v>310</v>
      </c>
    </row>
    <row r="1095" spans="1:2" x14ac:dyDescent="0.3">
      <c r="A1095" s="13">
        <v>60</v>
      </c>
      <c r="B1095" s="13">
        <v>315</v>
      </c>
    </row>
    <row r="1096" spans="1:2" x14ac:dyDescent="0.3">
      <c r="A1096" s="13">
        <v>61</v>
      </c>
      <c r="B1096" s="13">
        <v>320</v>
      </c>
    </row>
    <row r="1097" spans="1:2" x14ac:dyDescent="0.3">
      <c r="A1097" s="13">
        <v>62</v>
      </c>
      <c r="B1097" s="13">
        <v>325</v>
      </c>
    </row>
    <row r="1098" spans="1:2" x14ac:dyDescent="0.3">
      <c r="A1098" s="13">
        <v>63</v>
      </c>
      <c r="B1098" s="13">
        <v>330</v>
      </c>
    </row>
    <row r="1099" spans="1:2" x14ac:dyDescent="0.3">
      <c r="A1099" s="13">
        <v>64</v>
      </c>
      <c r="B1099" s="13">
        <v>335</v>
      </c>
    </row>
    <row r="1100" spans="1:2" x14ac:dyDescent="0.3">
      <c r="A1100" s="13">
        <v>65</v>
      </c>
      <c r="B1100" s="13">
        <v>340</v>
      </c>
    </row>
    <row r="1101" spans="1:2" x14ac:dyDescent="0.3">
      <c r="A1101" s="13">
        <v>66</v>
      </c>
      <c r="B1101" s="13">
        <v>345</v>
      </c>
    </row>
    <row r="1102" spans="1:2" x14ac:dyDescent="0.3">
      <c r="A1102" s="13">
        <v>67</v>
      </c>
      <c r="B1102" s="13">
        <v>350</v>
      </c>
    </row>
    <row r="1103" spans="1:2" x14ac:dyDescent="0.3">
      <c r="A1103" s="13">
        <v>68</v>
      </c>
      <c r="B1103" s="13">
        <v>355</v>
      </c>
    </row>
    <row r="1104" spans="1:2" x14ac:dyDescent="0.3">
      <c r="A1104" s="13">
        <v>69</v>
      </c>
      <c r="B1104" s="13">
        <v>360</v>
      </c>
    </row>
    <row r="1105" spans="1:2" x14ac:dyDescent="0.3">
      <c r="A1105" s="13">
        <v>70</v>
      </c>
      <c r="B1105" s="13">
        <v>365</v>
      </c>
    </row>
    <row r="1106" spans="1:2" x14ac:dyDescent="0.3">
      <c r="A1106" s="13">
        <v>71</v>
      </c>
      <c r="B1106" s="13">
        <v>370</v>
      </c>
    </row>
    <row r="1107" spans="1:2" x14ac:dyDescent="0.3">
      <c r="A1107" s="13">
        <v>72</v>
      </c>
      <c r="B1107" s="13">
        <v>375</v>
      </c>
    </row>
    <row r="1108" spans="1:2" x14ac:dyDescent="0.3">
      <c r="A1108" s="13">
        <v>73</v>
      </c>
      <c r="B1108" s="13">
        <v>380</v>
      </c>
    </row>
    <row r="1109" spans="1:2" x14ac:dyDescent="0.3">
      <c r="A1109" s="13">
        <v>74</v>
      </c>
      <c r="B1109" s="13">
        <v>385</v>
      </c>
    </row>
    <row r="1110" spans="1:2" x14ac:dyDescent="0.3">
      <c r="A1110" s="13">
        <v>75</v>
      </c>
      <c r="B1110" s="13">
        <v>390</v>
      </c>
    </row>
    <row r="1111" spans="1:2" x14ac:dyDescent="0.3">
      <c r="A1111" s="13">
        <v>76</v>
      </c>
      <c r="B1111" s="13">
        <v>395</v>
      </c>
    </row>
    <row r="1112" spans="1:2" x14ac:dyDescent="0.3">
      <c r="A1112" s="13">
        <v>77</v>
      </c>
      <c r="B1112" s="13">
        <v>400</v>
      </c>
    </row>
    <row r="1113" spans="1:2" x14ac:dyDescent="0.3">
      <c r="A1113" s="13">
        <v>78</v>
      </c>
      <c r="B1113" s="13">
        <v>405</v>
      </c>
    </row>
    <row r="1114" spans="1:2" x14ac:dyDescent="0.3">
      <c r="A1114" s="13">
        <v>79</v>
      </c>
      <c r="B1114" s="13">
        <v>410</v>
      </c>
    </row>
    <row r="1115" spans="1:2" x14ac:dyDescent="0.3">
      <c r="A1115" s="13">
        <v>80</v>
      </c>
      <c r="B1115" s="13">
        <v>415</v>
      </c>
    </row>
    <row r="1116" spans="1:2" x14ac:dyDescent="0.3">
      <c r="A1116" s="13">
        <v>81</v>
      </c>
      <c r="B1116" s="13">
        <v>420</v>
      </c>
    </row>
    <row r="1117" spans="1:2" x14ac:dyDescent="0.3">
      <c r="A1117" s="13">
        <v>82</v>
      </c>
      <c r="B1117" s="13">
        <v>405</v>
      </c>
    </row>
    <row r="1118" spans="1:2" x14ac:dyDescent="0.3">
      <c r="A1118" s="13">
        <v>83</v>
      </c>
      <c r="B1118" s="13">
        <v>430</v>
      </c>
    </row>
    <row r="1119" spans="1:2" x14ac:dyDescent="0.3">
      <c r="A1119" s="13">
        <v>84</v>
      </c>
      <c r="B1119" s="13">
        <v>435</v>
      </c>
    </row>
    <row r="1120" spans="1:2" x14ac:dyDescent="0.3">
      <c r="A1120" s="13">
        <v>85</v>
      </c>
      <c r="B1120" s="13">
        <v>440</v>
      </c>
    </row>
    <row r="1121" spans="1:2" x14ac:dyDescent="0.3">
      <c r="A1121" s="13">
        <v>86</v>
      </c>
      <c r="B1121" s="13">
        <v>445</v>
      </c>
    </row>
    <row r="1122" spans="1:2" x14ac:dyDescent="0.3">
      <c r="A1122" s="13">
        <v>87</v>
      </c>
      <c r="B1122" s="13">
        <v>450</v>
      </c>
    </row>
    <row r="1123" spans="1:2" x14ac:dyDescent="0.3">
      <c r="A1123" s="13">
        <v>88</v>
      </c>
      <c r="B1123" s="13">
        <v>455</v>
      </c>
    </row>
    <row r="1124" spans="1:2" x14ac:dyDescent="0.3">
      <c r="A1124" s="13">
        <v>89</v>
      </c>
      <c r="B1124" s="13">
        <v>460</v>
      </c>
    </row>
    <row r="1125" spans="1:2" x14ac:dyDescent="0.3">
      <c r="A1125" s="13">
        <v>90</v>
      </c>
      <c r="B1125" s="13">
        <v>465</v>
      </c>
    </row>
    <row r="1126" spans="1:2" x14ac:dyDescent="0.3">
      <c r="A1126" s="13">
        <v>91</v>
      </c>
      <c r="B1126" s="13">
        <v>470</v>
      </c>
    </row>
    <row r="1127" spans="1:2" x14ac:dyDescent="0.3">
      <c r="A1127" s="13">
        <v>92</v>
      </c>
      <c r="B1127" s="13">
        <v>475</v>
      </c>
    </row>
    <row r="1128" spans="1:2" x14ac:dyDescent="0.3">
      <c r="A1128" s="13">
        <v>93</v>
      </c>
      <c r="B1128" s="13">
        <v>480</v>
      </c>
    </row>
    <row r="1129" spans="1:2" x14ac:dyDescent="0.3">
      <c r="A1129" s="13">
        <v>94</v>
      </c>
      <c r="B1129" s="13">
        <v>485</v>
      </c>
    </row>
    <row r="1130" spans="1:2" x14ac:dyDescent="0.3">
      <c r="A1130" s="13">
        <v>95</v>
      </c>
      <c r="B1130" s="13">
        <v>490</v>
      </c>
    </row>
    <row r="1131" spans="1:2" x14ac:dyDescent="0.3">
      <c r="A1131" s="13">
        <v>96</v>
      </c>
      <c r="B1131" s="13">
        <v>495</v>
      </c>
    </row>
    <row r="1132" spans="1:2" x14ac:dyDescent="0.3">
      <c r="A1132" s="13">
        <v>97</v>
      </c>
      <c r="B1132" s="13">
        <v>500</v>
      </c>
    </row>
    <row r="1133" spans="1:2" x14ac:dyDescent="0.3">
      <c r="A1133" s="13">
        <v>98</v>
      </c>
      <c r="B1133" s="13">
        <v>505</v>
      </c>
    </row>
    <row r="1134" spans="1:2" x14ac:dyDescent="0.3">
      <c r="A1134" s="13">
        <v>99</v>
      </c>
      <c r="B1134" s="13">
        <v>510</v>
      </c>
    </row>
    <row r="1135" spans="1:2" x14ac:dyDescent="0.3">
      <c r="A1135" s="13">
        <v>100</v>
      </c>
      <c r="B1135" s="13">
        <v>515</v>
      </c>
    </row>
    <row r="1136" spans="1:2" ht="15" thickBot="1" x14ac:dyDescent="0.35"/>
    <row r="1137" spans="1:7" x14ac:dyDescent="0.3">
      <c r="D1137" s="251" t="s">
        <v>783</v>
      </c>
      <c r="E1137" s="252"/>
      <c r="F1137" s="253"/>
    </row>
    <row r="1138" spans="1:7" ht="15" thickBot="1" x14ac:dyDescent="0.35">
      <c r="D1138" s="254"/>
      <c r="E1138" s="255"/>
      <c r="F1138" s="256"/>
    </row>
    <row r="1140" spans="1:7" ht="15" thickBot="1" x14ac:dyDescent="0.35"/>
    <row r="1141" spans="1:7" ht="15" thickBot="1" x14ac:dyDescent="0.35">
      <c r="B1141" s="386" t="s">
        <v>557</v>
      </c>
      <c r="C1141" s="387"/>
      <c r="D1141" s="387"/>
      <c r="E1141" s="387"/>
      <c r="F1141" s="388"/>
    </row>
    <row r="1143" spans="1:7" ht="15" thickBot="1" x14ac:dyDescent="0.35">
      <c r="A1143" s="208" t="s">
        <v>558</v>
      </c>
      <c r="B1143" s="208" t="s">
        <v>559</v>
      </c>
    </row>
    <row r="1144" spans="1:7" x14ac:dyDescent="0.3">
      <c r="A1144" s="12" t="s">
        <v>9</v>
      </c>
      <c r="B1144" s="12">
        <v>20</v>
      </c>
    </row>
    <row r="1145" spans="1:7" x14ac:dyDescent="0.3">
      <c r="A1145" s="13" t="s">
        <v>10</v>
      </c>
      <c r="B1145" s="13">
        <v>25</v>
      </c>
    </row>
    <row r="1146" spans="1:7" x14ac:dyDescent="0.3">
      <c r="A1146" s="13" t="s">
        <v>11</v>
      </c>
      <c r="B1146" s="13">
        <v>30</v>
      </c>
    </row>
    <row r="1147" spans="1:7" x14ac:dyDescent="0.3">
      <c r="A1147" s="13" t="s">
        <v>12</v>
      </c>
      <c r="B1147" s="13">
        <v>35</v>
      </c>
    </row>
    <row r="1148" spans="1:7" x14ac:dyDescent="0.3">
      <c r="A1148" s="13" t="s">
        <v>13</v>
      </c>
      <c r="B1148" s="13">
        <v>40</v>
      </c>
      <c r="D1148" s="389" t="s">
        <v>560</v>
      </c>
      <c r="E1148" s="210" t="s">
        <v>316</v>
      </c>
      <c r="F1148" s="210" t="s">
        <v>551</v>
      </c>
      <c r="G1148" s="210" t="s">
        <v>317</v>
      </c>
    </row>
    <row r="1149" spans="1:7" x14ac:dyDescent="0.3">
      <c r="A1149" s="13" t="s">
        <v>14</v>
      </c>
      <c r="B1149" s="13">
        <v>45</v>
      </c>
      <c r="D1149" s="390"/>
      <c r="E1149" s="209">
        <f>QUARTILE(B1144:B1253,1)</f>
        <v>156.25</v>
      </c>
      <c r="F1149" s="209">
        <f>QUARTILE(B1144:B1253,2)</f>
        <v>287.5</v>
      </c>
      <c r="G1149" s="209">
        <f>QUARTILE(B1144:B1253,3)</f>
        <v>428.75</v>
      </c>
    </row>
    <row r="1150" spans="1:7" x14ac:dyDescent="0.3">
      <c r="A1150" s="13" t="s">
        <v>15</v>
      </c>
      <c r="B1150" s="13">
        <v>50</v>
      </c>
      <c r="D1150" s="367" t="s">
        <v>552</v>
      </c>
      <c r="E1150" s="210" t="s">
        <v>561</v>
      </c>
      <c r="F1150" s="210" t="s">
        <v>562</v>
      </c>
      <c r="G1150" s="210" t="s">
        <v>563</v>
      </c>
    </row>
    <row r="1151" spans="1:7" x14ac:dyDescent="0.3">
      <c r="A1151" s="13" t="s">
        <v>16</v>
      </c>
      <c r="B1151" s="13">
        <v>55</v>
      </c>
      <c r="D1151" s="368"/>
      <c r="E1151" s="209">
        <f>PERCENTILE(B1144:B1253,0.2)</f>
        <v>129</v>
      </c>
      <c r="F1151" s="209">
        <f>PERCENTILE(B1144:B1253,0.4)</f>
        <v>233</v>
      </c>
      <c r="G1151" s="209">
        <f>PERCENTILE(B1144:B1253,0.8)</f>
        <v>456</v>
      </c>
    </row>
    <row r="1152" spans="1:7" x14ac:dyDescent="0.3">
      <c r="A1152" s="13" t="s">
        <v>17</v>
      </c>
      <c r="B1152" s="13">
        <v>60</v>
      </c>
      <c r="D1152" s="369" t="s">
        <v>564</v>
      </c>
      <c r="E1152" s="371"/>
      <c r="F1152" s="372"/>
      <c r="G1152" s="373"/>
    </row>
    <row r="1153" spans="1:7" ht="15" thickBot="1" x14ac:dyDescent="0.35">
      <c r="A1153" s="13" t="s">
        <v>18</v>
      </c>
      <c r="B1153" s="13">
        <v>65</v>
      </c>
      <c r="D1153" s="370"/>
      <c r="E1153" s="374"/>
      <c r="F1153" s="375"/>
      <c r="G1153" s="376"/>
    </row>
    <row r="1154" spans="1:7" x14ac:dyDescent="0.3">
      <c r="A1154" s="13" t="s">
        <v>19</v>
      </c>
      <c r="B1154" s="13">
        <v>70</v>
      </c>
    </row>
    <row r="1155" spans="1:7" x14ac:dyDescent="0.3">
      <c r="A1155" s="13" t="s">
        <v>20</v>
      </c>
      <c r="B1155" s="13">
        <v>75</v>
      </c>
    </row>
    <row r="1156" spans="1:7" x14ac:dyDescent="0.3">
      <c r="A1156" s="13" t="s">
        <v>21</v>
      </c>
      <c r="B1156" s="13">
        <v>80</v>
      </c>
      <c r="F1156" s="36"/>
    </row>
    <row r="1157" spans="1:7" x14ac:dyDescent="0.3">
      <c r="A1157" s="13" t="s">
        <v>22</v>
      </c>
      <c r="B1157" s="13">
        <v>85</v>
      </c>
    </row>
    <row r="1158" spans="1:7" x14ac:dyDescent="0.3">
      <c r="A1158" s="13" t="s">
        <v>23</v>
      </c>
      <c r="B1158" s="13">
        <v>90</v>
      </c>
    </row>
    <row r="1159" spans="1:7" x14ac:dyDescent="0.3">
      <c r="A1159" s="13" t="s">
        <v>24</v>
      </c>
      <c r="B1159" s="13">
        <v>95</v>
      </c>
    </row>
    <row r="1160" spans="1:7" x14ac:dyDescent="0.3">
      <c r="A1160" s="13" t="s">
        <v>25</v>
      </c>
      <c r="B1160" s="13">
        <v>100</v>
      </c>
    </row>
    <row r="1161" spans="1:7" x14ac:dyDescent="0.3">
      <c r="A1161" s="13" t="s">
        <v>26</v>
      </c>
      <c r="B1161" s="13">
        <v>105</v>
      </c>
    </row>
    <row r="1162" spans="1:7" x14ac:dyDescent="0.3">
      <c r="A1162" s="13" t="s">
        <v>27</v>
      </c>
      <c r="B1162" s="13">
        <v>110</v>
      </c>
    </row>
    <row r="1163" spans="1:7" x14ac:dyDescent="0.3">
      <c r="A1163" s="13" t="s">
        <v>28</v>
      </c>
      <c r="B1163" s="13">
        <v>115</v>
      </c>
    </row>
    <row r="1164" spans="1:7" x14ac:dyDescent="0.3">
      <c r="A1164" s="13" t="s">
        <v>29</v>
      </c>
      <c r="B1164" s="13">
        <v>120</v>
      </c>
    </row>
    <row r="1165" spans="1:7" x14ac:dyDescent="0.3">
      <c r="A1165" s="13" t="s">
        <v>30</v>
      </c>
      <c r="B1165" s="13">
        <v>125</v>
      </c>
    </row>
    <row r="1166" spans="1:7" x14ac:dyDescent="0.3">
      <c r="A1166" s="13" t="s">
        <v>31</v>
      </c>
      <c r="B1166" s="13">
        <v>130</v>
      </c>
    </row>
    <row r="1167" spans="1:7" x14ac:dyDescent="0.3">
      <c r="A1167" s="13" t="s">
        <v>32</v>
      </c>
      <c r="B1167" s="13">
        <v>135</v>
      </c>
    </row>
    <row r="1168" spans="1:7" x14ac:dyDescent="0.3">
      <c r="A1168" s="13" t="s">
        <v>33</v>
      </c>
      <c r="B1168" s="13">
        <v>140</v>
      </c>
    </row>
    <row r="1169" spans="1:2" x14ac:dyDescent="0.3">
      <c r="A1169" s="13" t="s">
        <v>34</v>
      </c>
      <c r="B1169" s="13">
        <v>145</v>
      </c>
    </row>
    <row r="1170" spans="1:2" x14ac:dyDescent="0.3">
      <c r="A1170" s="13" t="s">
        <v>35</v>
      </c>
      <c r="B1170" s="13">
        <v>150</v>
      </c>
    </row>
    <row r="1171" spans="1:2" x14ac:dyDescent="0.3">
      <c r="A1171" s="13" t="s">
        <v>36</v>
      </c>
      <c r="B1171" s="13">
        <v>155</v>
      </c>
    </row>
    <row r="1172" spans="1:2" x14ac:dyDescent="0.3">
      <c r="A1172" s="13" t="s">
        <v>37</v>
      </c>
      <c r="B1172" s="13">
        <v>160</v>
      </c>
    </row>
    <row r="1173" spans="1:2" x14ac:dyDescent="0.3">
      <c r="A1173" s="13" t="s">
        <v>38</v>
      </c>
      <c r="B1173" s="13">
        <v>165</v>
      </c>
    </row>
    <row r="1174" spans="1:2" x14ac:dyDescent="0.3">
      <c r="A1174" s="13" t="s">
        <v>39</v>
      </c>
      <c r="B1174" s="13">
        <v>170</v>
      </c>
    </row>
    <row r="1175" spans="1:2" x14ac:dyDescent="0.3">
      <c r="A1175" s="13" t="s">
        <v>40</v>
      </c>
      <c r="B1175" s="13">
        <v>175</v>
      </c>
    </row>
    <row r="1176" spans="1:2" x14ac:dyDescent="0.3">
      <c r="A1176" s="13" t="s">
        <v>41</v>
      </c>
      <c r="B1176" s="13">
        <v>180</v>
      </c>
    </row>
    <row r="1177" spans="1:2" x14ac:dyDescent="0.3">
      <c r="A1177" s="13" t="s">
        <v>42</v>
      </c>
      <c r="B1177" s="13">
        <v>185</v>
      </c>
    </row>
    <row r="1178" spans="1:2" x14ac:dyDescent="0.3">
      <c r="A1178" s="13" t="s">
        <v>43</v>
      </c>
      <c r="B1178" s="13">
        <v>190</v>
      </c>
    </row>
    <row r="1179" spans="1:2" x14ac:dyDescent="0.3">
      <c r="A1179" s="13" t="s">
        <v>44</v>
      </c>
      <c r="B1179" s="13">
        <v>195</v>
      </c>
    </row>
    <row r="1180" spans="1:2" x14ac:dyDescent="0.3">
      <c r="A1180" s="13" t="s">
        <v>45</v>
      </c>
      <c r="B1180" s="13">
        <v>200</v>
      </c>
    </row>
    <row r="1181" spans="1:2" x14ac:dyDescent="0.3">
      <c r="A1181" s="13" t="s">
        <v>46</v>
      </c>
      <c r="B1181" s="13">
        <v>205</v>
      </c>
    </row>
    <row r="1182" spans="1:2" x14ac:dyDescent="0.3">
      <c r="A1182" s="13" t="s">
        <v>47</v>
      </c>
      <c r="B1182" s="13">
        <v>210</v>
      </c>
    </row>
    <row r="1183" spans="1:2" x14ac:dyDescent="0.3">
      <c r="A1183" s="13" t="s">
        <v>48</v>
      </c>
      <c r="B1183" s="13">
        <v>215</v>
      </c>
    </row>
    <row r="1184" spans="1:2" x14ac:dyDescent="0.3">
      <c r="A1184" s="13" t="s">
        <v>49</v>
      </c>
      <c r="B1184" s="13">
        <v>220</v>
      </c>
    </row>
    <row r="1185" spans="1:2" x14ac:dyDescent="0.3">
      <c r="A1185" s="13" t="s">
        <v>50</v>
      </c>
      <c r="B1185" s="13">
        <v>225</v>
      </c>
    </row>
    <row r="1186" spans="1:2" x14ac:dyDescent="0.3">
      <c r="A1186" s="13" t="s">
        <v>51</v>
      </c>
      <c r="B1186" s="13">
        <v>230</v>
      </c>
    </row>
    <row r="1187" spans="1:2" x14ac:dyDescent="0.3">
      <c r="A1187" s="13" t="s">
        <v>52</v>
      </c>
      <c r="B1187" s="13">
        <v>235</v>
      </c>
    </row>
    <row r="1188" spans="1:2" x14ac:dyDescent="0.3">
      <c r="A1188" s="13" t="s">
        <v>53</v>
      </c>
      <c r="B1188" s="13">
        <v>240</v>
      </c>
    </row>
    <row r="1189" spans="1:2" x14ac:dyDescent="0.3">
      <c r="A1189" s="13" t="s">
        <v>54</v>
      </c>
      <c r="B1189" s="13">
        <v>245</v>
      </c>
    </row>
    <row r="1190" spans="1:2" x14ac:dyDescent="0.3">
      <c r="A1190" s="13" t="s">
        <v>55</v>
      </c>
      <c r="B1190" s="13">
        <v>250</v>
      </c>
    </row>
    <row r="1191" spans="1:2" x14ac:dyDescent="0.3">
      <c r="A1191" s="13" t="s">
        <v>56</v>
      </c>
      <c r="B1191" s="13">
        <v>255</v>
      </c>
    </row>
    <row r="1192" spans="1:2" x14ac:dyDescent="0.3">
      <c r="A1192" s="13" t="s">
        <v>57</v>
      </c>
      <c r="B1192" s="13">
        <v>260</v>
      </c>
    </row>
    <row r="1193" spans="1:2" x14ac:dyDescent="0.3">
      <c r="A1193" s="13" t="s">
        <v>58</v>
      </c>
      <c r="B1193" s="13">
        <v>265</v>
      </c>
    </row>
    <row r="1194" spans="1:2" x14ac:dyDescent="0.3">
      <c r="A1194" s="13" t="s">
        <v>138</v>
      </c>
      <c r="B1194" s="13">
        <v>270</v>
      </c>
    </row>
    <row r="1195" spans="1:2" x14ac:dyDescent="0.3">
      <c r="A1195" s="13" t="s">
        <v>139</v>
      </c>
      <c r="B1195" s="13">
        <v>275</v>
      </c>
    </row>
    <row r="1196" spans="1:2" x14ac:dyDescent="0.3">
      <c r="A1196" s="13" t="s">
        <v>140</v>
      </c>
      <c r="B1196" s="13">
        <v>280</v>
      </c>
    </row>
    <row r="1197" spans="1:2" x14ac:dyDescent="0.3">
      <c r="A1197" s="13" t="s">
        <v>141</v>
      </c>
      <c r="B1197" s="13">
        <v>285</v>
      </c>
    </row>
    <row r="1198" spans="1:2" x14ac:dyDescent="0.3">
      <c r="A1198" s="13" t="s">
        <v>142</v>
      </c>
      <c r="B1198" s="13">
        <v>290</v>
      </c>
    </row>
    <row r="1199" spans="1:2" x14ac:dyDescent="0.3">
      <c r="A1199" s="13" t="s">
        <v>143</v>
      </c>
      <c r="B1199" s="13">
        <v>295</v>
      </c>
    </row>
    <row r="1200" spans="1:2" x14ac:dyDescent="0.3">
      <c r="A1200" s="13" t="s">
        <v>144</v>
      </c>
      <c r="B1200" s="13">
        <v>300</v>
      </c>
    </row>
    <row r="1201" spans="1:2" x14ac:dyDescent="0.3">
      <c r="A1201" s="13" t="s">
        <v>145</v>
      </c>
      <c r="B1201" s="13">
        <v>305</v>
      </c>
    </row>
    <row r="1202" spans="1:2" x14ac:dyDescent="0.3">
      <c r="A1202" s="13" t="s">
        <v>146</v>
      </c>
      <c r="B1202" s="13">
        <v>210</v>
      </c>
    </row>
    <row r="1203" spans="1:2" x14ac:dyDescent="0.3">
      <c r="A1203" s="13" t="s">
        <v>147</v>
      </c>
      <c r="B1203" s="13">
        <v>315</v>
      </c>
    </row>
    <row r="1204" spans="1:2" x14ac:dyDescent="0.3">
      <c r="A1204" s="13" t="s">
        <v>148</v>
      </c>
      <c r="B1204" s="13">
        <v>320</v>
      </c>
    </row>
    <row r="1205" spans="1:2" x14ac:dyDescent="0.3">
      <c r="A1205" s="13" t="s">
        <v>149</v>
      </c>
      <c r="B1205" s="13">
        <v>325</v>
      </c>
    </row>
    <row r="1206" spans="1:2" x14ac:dyDescent="0.3">
      <c r="A1206" s="13" t="s">
        <v>150</v>
      </c>
      <c r="B1206" s="13">
        <v>330</v>
      </c>
    </row>
    <row r="1207" spans="1:2" x14ac:dyDescent="0.3">
      <c r="A1207" s="13" t="s">
        <v>151</v>
      </c>
      <c r="B1207" s="13">
        <v>335</v>
      </c>
    </row>
    <row r="1208" spans="1:2" x14ac:dyDescent="0.3">
      <c r="A1208" s="13" t="s">
        <v>152</v>
      </c>
      <c r="B1208" s="13">
        <v>340</v>
      </c>
    </row>
    <row r="1209" spans="1:2" x14ac:dyDescent="0.3">
      <c r="A1209" s="13" t="s">
        <v>153</v>
      </c>
      <c r="B1209" s="13">
        <v>345</v>
      </c>
    </row>
    <row r="1210" spans="1:2" x14ac:dyDescent="0.3">
      <c r="A1210" s="13" t="s">
        <v>154</v>
      </c>
      <c r="B1210" s="13">
        <v>350</v>
      </c>
    </row>
    <row r="1211" spans="1:2" x14ac:dyDescent="0.3">
      <c r="A1211" s="13" t="s">
        <v>155</v>
      </c>
      <c r="B1211" s="13">
        <v>355</v>
      </c>
    </row>
    <row r="1212" spans="1:2" x14ac:dyDescent="0.3">
      <c r="A1212" s="13" t="s">
        <v>156</v>
      </c>
      <c r="B1212" s="13">
        <v>360</v>
      </c>
    </row>
    <row r="1213" spans="1:2" x14ac:dyDescent="0.3">
      <c r="A1213" s="13" t="s">
        <v>157</v>
      </c>
      <c r="B1213" s="13">
        <v>365</v>
      </c>
    </row>
    <row r="1214" spans="1:2" x14ac:dyDescent="0.3">
      <c r="A1214" s="13" t="s">
        <v>158</v>
      </c>
      <c r="B1214" s="13">
        <v>370</v>
      </c>
    </row>
    <row r="1215" spans="1:2" x14ac:dyDescent="0.3">
      <c r="A1215" s="13" t="s">
        <v>159</v>
      </c>
      <c r="B1215" s="13">
        <v>375</v>
      </c>
    </row>
    <row r="1216" spans="1:2" x14ac:dyDescent="0.3">
      <c r="A1216" s="13" t="s">
        <v>160</v>
      </c>
      <c r="B1216" s="13">
        <v>380</v>
      </c>
    </row>
    <row r="1217" spans="1:2" x14ac:dyDescent="0.3">
      <c r="A1217" s="13" t="s">
        <v>161</v>
      </c>
      <c r="B1217" s="13">
        <v>385</v>
      </c>
    </row>
    <row r="1218" spans="1:2" x14ac:dyDescent="0.3">
      <c r="A1218" s="13" t="s">
        <v>162</v>
      </c>
      <c r="B1218" s="13">
        <v>390</v>
      </c>
    </row>
    <row r="1219" spans="1:2" x14ac:dyDescent="0.3">
      <c r="A1219" s="13" t="s">
        <v>163</v>
      </c>
      <c r="B1219" s="13">
        <v>395</v>
      </c>
    </row>
    <row r="1220" spans="1:2" x14ac:dyDescent="0.3">
      <c r="A1220" s="13" t="s">
        <v>164</v>
      </c>
      <c r="B1220" s="13">
        <v>400</v>
      </c>
    </row>
    <row r="1221" spans="1:2" x14ac:dyDescent="0.3">
      <c r="A1221" s="13" t="s">
        <v>165</v>
      </c>
      <c r="B1221" s="13">
        <v>405</v>
      </c>
    </row>
    <row r="1222" spans="1:2" x14ac:dyDescent="0.3">
      <c r="A1222" s="13" t="s">
        <v>166</v>
      </c>
      <c r="B1222" s="13">
        <v>410</v>
      </c>
    </row>
    <row r="1223" spans="1:2" x14ac:dyDescent="0.3">
      <c r="A1223" s="13" t="s">
        <v>167</v>
      </c>
      <c r="B1223" s="13">
        <v>415</v>
      </c>
    </row>
    <row r="1224" spans="1:2" x14ac:dyDescent="0.3">
      <c r="A1224" s="13" t="s">
        <v>168</v>
      </c>
      <c r="B1224" s="13">
        <v>420</v>
      </c>
    </row>
    <row r="1225" spans="1:2" x14ac:dyDescent="0.3">
      <c r="A1225" s="13" t="s">
        <v>169</v>
      </c>
      <c r="B1225" s="13">
        <v>425</v>
      </c>
    </row>
    <row r="1226" spans="1:2" x14ac:dyDescent="0.3">
      <c r="A1226" s="13" t="s">
        <v>170</v>
      </c>
      <c r="B1226" s="13">
        <v>430</v>
      </c>
    </row>
    <row r="1227" spans="1:2" x14ac:dyDescent="0.3">
      <c r="A1227" s="13" t="s">
        <v>171</v>
      </c>
      <c r="B1227" s="13">
        <v>435</v>
      </c>
    </row>
    <row r="1228" spans="1:2" x14ac:dyDescent="0.3">
      <c r="A1228" s="13" t="s">
        <v>172</v>
      </c>
      <c r="B1228" s="13">
        <v>440</v>
      </c>
    </row>
    <row r="1229" spans="1:2" x14ac:dyDescent="0.3">
      <c r="A1229" s="13" t="s">
        <v>173</v>
      </c>
      <c r="B1229" s="13">
        <v>445</v>
      </c>
    </row>
    <row r="1230" spans="1:2" x14ac:dyDescent="0.3">
      <c r="A1230" s="13" t="s">
        <v>174</v>
      </c>
      <c r="B1230" s="13">
        <v>450</v>
      </c>
    </row>
    <row r="1231" spans="1:2" x14ac:dyDescent="0.3">
      <c r="A1231" s="13" t="s">
        <v>175</v>
      </c>
      <c r="B1231" s="13">
        <v>455</v>
      </c>
    </row>
    <row r="1232" spans="1:2" x14ac:dyDescent="0.3">
      <c r="A1232" s="13" t="s">
        <v>176</v>
      </c>
      <c r="B1232" s="13">
        <v>460</v>
      </c>
    </row>
    <row r="1233" spans="1:2" x14ac:dyDescent="0.3">
      <c r="A1233" s="13" t="s">
        <v>177</v>
      </c>
      <c r="B1233" s="13">
        <v>465</v>
      </c>
    </row>
    <row r="1234" spans="1:2" x14ac:dyDescent="0.3">
      <c r="A1234" s="13" t="s">
        <v>178</v>
      </c>
      <c r="B1234" s="13">
        <v>470</v>
      </c>
    </row>
    <row r="1235" spans="1:2" x14ac:dyDescent="0.3">
      <c r="A1235" s="13" t="s">
        <v>179</v>
      </c>
      <c r="B1235" s="13">
        <v>475</v>
      </c>
    </row>
    <row r="1236" spans="1:2" x14ac:dyDescent="0.3">
      <c r="A1236" s="13" t="s">
        <v>180</v>
      </c>
      <c r="B1236" s="13">
        <v>480</v>
      </c>
    </row>
    <row r="1237" spans="1:2" x14ac:dyDescent="0.3">
      <c r="A1237" s="13" t="s">
        <v>181</v>
      </c>
      <c r="B1237" s="13">
        <v>485</v>
      </c>
    </row>
    <row r="1238" spans="1:2" x14ac:dyDescent="0.3">
      <c r="A1238" s="13" t="s">
        <v>182</v>
      </c>
      <c r="B1238" s="13">
        <v>490</v>
      </c>
    </row>
    <row r="1239" spans="1:2" x14ac:dyDescent="0.3">
      <c r="A1239" s="13" t="s">
        <v>183</v>
      </c>
      <c r="B1239" s="13">
        <v>495</v>
      </c>
    </row>
    <row r="1240" spans="1:2" x14ac:dyDescent="0.3">
      <c r="A1240" s="13" t="s">
        <v>184</v>
      </c>
      <c r="B1240" s="13">
        <v>500</v>
      </c>
    </row>
    <row r="1241" spans="1:2" x14ac:dyDescent="0.3">
      <c r="A1241" s="13" t="s">
        <v>185</v>
      </c>
      <c r="B1241" s="13">
        <v>505</v>
      </c>
    </row>
    <row r="1242" spans="1:2" x14ac:dyDescent="0.3">
      <c r="A1242" s="13" t="s">
        <v>186</v>
      </c>
      <c r="B1242" s="13">
        <v>510</v>
      </c>
    </row>
    <row r="1243" spans="1:2" x14ac:dyDescent="0.3">
      <c r="A1243" s="13" t="s">
        <v>187</v>
      </c>
      <c r="B1243" s="13">
        <v>515</v>
      </c>
    </row>
    <row r="1244" spans="1:2" x14ac:dyDescent="0.3">
      <c r="A1244" s="13" t="s">
        <v>565</v>
      </c>
      <c r="B1244" s="13">
        <v>520</v>
      </c>
    </row>
    <row r="1245" spans="1:2" x14ac:dyDescent="0.3">
      <c r="A1245" s="13" t="s">
        <v>566</v>
      </c>
      <c r="B1245" s="13">
        <v>525</v>
      </c>
    </row>
    <row r="1246" spans="1:2" x14ac:dyDescent="0.3">
      <c r="A1246" s="13" t="s">
        <v>567</v>
      </c>
      <c r="B1246" s="13">
        <v>530</v>
      </c>
    </row>
    <row r="1247" spans="1:2" x14ac:dyDescent="0.3">
      <c r="A1247" s="13" t="s">
        <v>568</v>
      </c>
      <c r="B1247" s="13">
        <v>535</v>
      </c>
    </row>
    <row r="1248" spans="1:2" x14ac:dyDescent="0.3">
      <c r="A1248" s="13" t="s">
        <v>569</v>
      </c>
      <c r="B1248" s="13">
        <v>540</v>
      </c>
    </row>
    <row r="1249" spans="1:6" x14ac:dyDescent="0.3">
      <c r="A1249" s="13" t="s">
        <v>570</v>
      </c>
      <c r="B1249" s="13">
        <v>545</v>
      </c>
    </row>
    <row r="1250" spans="1:6" x14ac:dyDescent="0.3">
      <c r="A1250" s="13" t="s">
        <v>571</v>
      </c>
      <c r="B1250" s="13">
        <v>550</v>
      </c>
    </row>
    <row r="1251" spans="1:6" x14ac:dyDescent="0.3">
      <c r="A1251" s="13" t="s">
        <v>572</v>
      </c>
      <c r="B1251" s="13">
        <v>555</v>
      </c>
    </row>
    <row r="1252" spans="1:6" x14ac:dyDescent="0.3">
      <c r="A1252" s="13" t="s">
        <v>573</v>
      </c>
      <c r="B1252" s="13">
        <v>560</v>
      </c>
    </row>
    <row r="1253" spans="1:6" x14ac:dyDescent="0.3">
      <c r="A1253" s="13" t="s">
        <v>574</v>
      </c>
      <c r="B1253" s="13">
        <v>565</v>
      </c>
    </row>
    <row r="1254" spans="1:6" ht="15" thickBot="1" x14ac:dyDescent="0.35"/>
    <row r="1255" spans="1:6" x14ac:dyDescent="0.3">
      <c r="D1255" s="377" t="s">
        <v>795</v>
      </c>
      <c r="E1255" s="378"/>
      <c r="F1255" s="379"/>
    </row>
    <row r="1256" spans="1:6" x14ac:dyDescent="0.3">
      <c r="D1256" s="380"/>
      <c r="E1256" s="381"/>
      <c r="F1256" s="382"/>
    </row>
    <row r="1257" spans="1:6" ht="15" thickBot="1" x14ac:dyDescent="0.35">
      <c r="D1257" s="383"/>
      <c r="E1257" s="384"/>
      <c r="F1257" s="385"/>
    </row>
    <row r="1258" spans="1:6" ht="15" thickBot="1" x14ac:dyDescent="0.35"/>
    <row r="1259" spans="1:6" ht="18.600000000000001" thickBot="1" x14ac:dyDescent="0.4">
      <c r="A1259" s="211" t="s">
        <v>189</v>
      </c>
    </row>
    <row r="1260" spans="1:6" ht="15" thickBot="1" x14ac:dyDescent="0.35">
      <c r="A1260" s="326" t="s">
        <v>575</v>
      </c>
      <c r="B1260" s="327"/>
      <c r="C1260" s="327"/>
      <c r="D1260" s="327"/>
      <c r="E1260" s="328"/>
    </row>
    <row r="1263" spans="1:6" ht="16.2" thickBot="1" x14ac:dyDescent="0.35">
      <c r="A1263" s="212" t="s">
        <v>576</v>
      </c>
      <c r="B1263" s="212" t="s">
        <v>577</v>
      </c>
    </row>
    <row r="1264" spans="1:6" x14ac:dyDescent="0.3">
      <c r="A1264" s="12" t="s">
        <v>205</v>
      </c>
      <c r="B1264" s="12">
        <v>15</v>
      </c>
    </row>
    <row r="1265" spans="1:6" ht="15" thickBot="1" x14ac:dyDescent="0.35">
      <c r="A1265" s="13" t="s">
        <v>206</v>
      </c>
      <c r="B1265" s="13">
        <v>20</v>
      </c>
    </row>
    <row r="1266" spans="1:6" ht="25.8" x14ac:dyDescent="0.5">
      <c r="A1266" s="13" t="s">
        <v>207</v>
      </c>
      <c r="B1266" s="13">
        <v>25</v>
      </c>
      <c r="D1266" s="351" t="s">
        <v>560</v>
      </c>
      <c r="E1266" s="352"/>
      <c r="F1266" s="353"/>
    </row>
    <row r="1267" spans="1:6" x14ac:dyDescent="0.3">
      <c r="A1267" s="13" t="s">
        <v>208</v>
      </c>
      <c r="B1267" s="13">
        <v>30</v>
      </c>
      <c r="D1267" s="214" t="s">
        <v>316</v>
      </c>
      <c r="E1267" s="214" t="s">
        <v>551</v>
      </c>
      <c r="F1267" s="214" t="s">
        <v>317</v>
      </c>
    </row>
    <row r="1268" spans="1:6" x14ac:dyDescent="0.3">
      <c r="A1268" s="13" t="s">
        <v>209</v>
      </c>
      <c r="B1268" s="13">
        <v>35</v>
      </c>
      <c r="D1268" s="214">
        <f>QUARTILE(B1264:B1383,1)</f>
        <v>163.75</v>
      </c>
      <c r="E1268" s="214">
        <f>QUARTILE(B1264:B1383,2)</f>
        <v>310</v>
      </c>
      <c r="F1268" s="214">
        <f>QUARTILE(B1264:B1383,3)</f>
        <v>461.25</v>
      </c>
    </row>
    <row r="1269" spans="1:6" ht="15" thickBot="1" x14ac:dyDescent="0.35">
      <c r="A1269" s="13" t="s">
        <v>210</v>
      </c>
      <c r="B1269" s="13">
        <v>40</v>
      </c>
      <c r="D1269" s="215"/>
      <c r="E1269" s="215"/>
      <c r="F1269" s="215"/>
    </row>
    <row r="1270" spans="1:6" ht="23.4" x14ac:dyDescent="0.45">
      <c r="A1270" s="13" t="s">
        <v>211</v>
      </c>
      <c r="B1270" s="13">
        <v>45</v>
      </c>
      <c r="D1270" s="354" t="s">
        <v>552</v>
      </c>
      <c r="E1270" s="355"/>
      <c r="F1270" s="356"/>
    </row>
    <row r="1271" spans="1:6" x14ac:dyDescent="0.3">
      <c r="A1271" s="13" t="s">
        <v>212</v>
      </c>
      <c r="B1271" s="13">
        <v>50</v>
      </c>
      <c r="D1271" s="214" t="s">
        <v>578</v>
      </c>
      <c r="E1271" s="214" t="s">
        <v>554</v>
      </c>
      <c r="F1271" s="214" t="s">
        <v>579</v>
      </c>
    </row>
    <row r="1272" spans="1:6" x14ac:dyDescent="0.3">
      <c r="A1272" s="13" t="s">
        <v>213</v>
      </c>
      <c r="B1272" s="13">
        <v>55</v>
      </c>
      <c r="D1272" s="214">
        <f>PERCENTILE(B1264:B1383,0.3)</f>
        <v>193.49999999999997</v>
      </c>
      <c r="E1272" s="214">
        <f>PERCENTILE(B1264:B1383,0.5)</f>
        <v>310</v>
      </c>
      <c r="F1272" s="214">
        <f>PERCENTILE(B1264:B1383,0.7)</f>
        <v>431.5</v>
      </c>
    </row>
    <row r="1273" spans="1:6" x14ac:dyDescent="0.3">
      <c r="A1273" s="13" t="s">
        <v>214</v>
      </c>
      <c r="B1273" s="13">
        <v>60</v>
      </c>
      <c r="D1273" s="215"/>
      <c r="E1273" s="215"/>
      <c r="F1273" s="215"/>
    </row>
    <row r="1274" spans="1:6" ht="15" thickBot="1" x14ac:dyDescent="0.35">
      <c r="A1274" s="13" t="s">
        <v>215</v>
      </c>
      <c r="B1274" s="13">
        <v>65</v>
      </c>
      <c r="D1274" s="215"/>
      <c r="E1274" s="215"/>
      <c r="F1274" s="215"/>
    </row>
    <row r="1275" spans="1:6" ht="21.6" thickBot="1" x14ac:dyDescent="0.45">
      <c r="A1275" s="13" t="s">
        <v>216</v>
      </c>
      <c r="B1275" s="13">
        <v>70</v>
      </c>
      <c r="D1275" s="357" t="s">
        <v>564</v>
      </c>
      <c r="E1275" s="358"/>
      <c r="F1275" s="359"/>
    </row>
    <row r="1276" spans="1:6" x14ac:dyDescent="0.3">
      <c r="A1276" s="13" t="s">
        <v>217</v>
      </c>
      <c r="B1276" s="13">
        <v>75</v>
      </c>
      <c r="D1276" s="276"/>
      <c r="E1276" s="277"/>
      <c r="F1276" s="278"/>
    </row>
    <row r="1277" spans="1:6" x14ac:dyDescent="0.3">
      <c r="A1277" s="13" t="s">
        <v>218</v>
      </c>
      <c r="B1277" s="13">
        <v>80</v>
      </c>
    </row>
    <row r="1278" spans="1:6" x14ac:dyDescent="0.3">
      <c r="A1278" s="13" t="s">
        <v>219</v>
      </c>
      <c r="B1278" s="13">
        <v>85</v>
      </c>
    </row>
    <row r="1279" spans="1:6" x14ac:dyDescent="0.3">
      <c r="A1279" s="13" t="s">
        <v>220</v>
      </c>
      <c r="B1279" s="13">
        <v>90</v>
      </c>
    </row>
    <row r="1280" spans="1:6" x14ac:dyDescent="0.3">
      <c r="A1280" s="13" t="s">
        <v>221</v>
      </c>
      <c r="B1280" s="13">
        <v>95</v>
      </c>
    </row>
    <row r="1281" spans="1:2" x14ac:dyDescent="0.3">
      <c r="A1281" s="13" t="s">
        <v>222</v>
      </c>
      <c r="B1281" s="13">
        <v>100</v>
      </c>
    </row>
    <row r="1282" spans="1:2" x14ac:dyDescent="0.3">
      <c r="A1282" s="13" t="s">
        <v>223</v>
      </c>
      <c r="B1282" s="13">
        <v>105</v>
      </c>
    </row>
    <row r="1283" spans="1:2" x14ac:dyDescent="0.3">
      <c r="A1283" s="13" t="s">
        <v>224</v>
      </c>
      <c r="B1283" s="13">
        <v>110</v>
      </c>
    </row>
    <row r="1284" spans="1:2" x14ac:dyDescent="0.3">
      <c r="A1284" s="13" t="s">
        <v>225</v>
      </c>
      <c r="B1284" s="13">
        <v>115</v>
      </c>
    </row>
    <row r="1285" spans="1:2" x14ac:dyDescent="0.3">
      <c r="A1285" s="13" t="s">
        <v>226</v>
      </c>
      <c r="B1285" s="13">
        <v>120</v>
      </c>
    </row>
    <row r="1286" spans="1:2" x14ac:dyDescent="0.3">
      <c r="A1286" s="13" t="s">
        <v>227</v>
      </c>
      <c r="B1286" s="13">
        <v>125</v>
      </c>
    </row>
    <row r="1287" spans="1:2" x14ac:dyDescent="0.3">
      <c r="A1287" s="13" t="s">
        <v>228</v>
      </c>
      <c r="B1287" s="13">
        <v>130</v>
      </c>
    </row>
    <row r="1288" spans="1:2" x14ac:dyDescent="0.3">
      <c r="A1288" s="13" t="s">
        <v>229</v>
      </c>
      <c r="B1288" s="13">
        <v>135</v>
      </c>
    </row>
    <row r="1289" spans="1:2" x14ac:dyDescent="0.3">
      <c r="A1289" s="13" t="s">
        <v>230</v>
      </c>
      <c r="B1289" s="13">
        <v>140</v>
      </c>
    </row>
    <row r="1290" spans="1:2" x14ac:dyDescent="0.3">
      <c r="A1290" s="13" t="s">
        <v>231</v>
      </c>
      <c r="B1290" s="13">
        <v>145</v>
      </c>
    </row>
    <row r="1291" spans="1:2" x14ac:dyDescent="0.3">
      <c r="A1291" s="13" t="s">
        <v>232</v>
      </c>
      <c r="B1291" s="13">
        <v>150</v>
      </c>
    </row>
    <row r="1292" spans="1:2" x14ac:dyDescent="0.3">
      <c r="A1292" s="13" t="s">
        <v>233</v>
      </c>
      <c r="B1292" s="13">
        <v>155</v>
      </c>
    </row>
    <row r="1293" spans="1:2" x14ac:dyDescent="0.3">
      <c r="A1293" s="13" t="s">
        <v>234</v>
      </c>
      <c r="B1293" s="13">
        <v>160</v>
      </c>
    </row>
    <row r="1294" spans="1:2" x14ac:dyDescent="0.3">
      <c r="A1294" s="13" t="s">
        <v>235</v>
      </c>
      <c r="B1294" s="13">
        <v>165</v>
      </c>
    </row>
    <row r="1295" spans="1:2" x14ac:dyDescent="0.3">
      <c r="A1295" s="13" t="s">
        <v>236</v>
      </c>
      <c r="B1295" s="13">
        <v>170</v>
      </c>
    </row>
    <row r="1296" spans="1:2" x14ac:dyDescent="0.3">
      <c r="A1296" s="13" t="s">
        <v>237</v>
      </c>
      <c r="B1296" s="13">
        <v>175</v>
      </c>
    </row>
    <row r="1297" spans="1:2" x14ac:dyDescent="0.3">
      <c r="A1297" s="13" t="s">
        <v>238</v>
      </c>
      <c r="B1297" s="13">
        <v>180</v>
      </c>
    </row>
    <row r="1298" spans="1:2" x14ac:dyDescent="0.3">
      <c r="A1298" s="13" t="s">
        <v>239</v>
      </c>
      <c r="B1298" s="13">
        <v>185</v>
      </c>
    </row>
    <row r="1299" spans="1:2" x14ac:dyDescent="0.3">
      <c r="A1299" s="13" t="s">
        <v>240</v>
      </c>
      <c r="B1299" s="13">
        <v>190</v>
      </c>
    </row>
    <row r="1300" spans="1:2" x14ac:dyDescent="0.3">
      <c r="A1300" s="13" t="s">
        <v>241</v>
      </c>
      <c r="B1300" s="13">
        <v>195</v>
      </c>
    </row>
    <row r="1301" spans="1:2" x14ac:dyDescent="0.3">
      <c r="A1301" s="13" t="s">
        <v>242</v>
      </c>
      <c r="B1301" s="13">
        <v>200</v>
      </c>
    </row>
    <row r="1302" spans="1:2" x14ac:dyDescent="0.3">
      <c r="A1302" s="13" t="s">
        <v>243</v>
      </c>
      <c r="B1302" s="13">
        <v>205</v>
      </c>
    </row>
    <row r="1303" spans="1:2" x14ac:dyDescent="0.3">
      <c r="A1303" s="13" t="s">
        <v>244</v>
      </c>
      <c r="B1303" s="13">
        <v>210</v>
      </c>
    </row>
    <row r="1304" spans="1:2" x14ac:dyDescent="0.3">
      <c r="A1304" s="13" t="s">
        <v>245</v>
      </c>
      <c r="B1304" s="13">
        <v>215</v>
      </c>
    </row>
    <row r="1305" spans="1:2" x14ac:dyDescent="0.3">
      <c r="A1305" s="13" t="s">
        <v>246</v>
      </c>
      <c r="B1305" s="13">
        <v>220</v>
      </c>
    </row>
    <row r="1306" spans="1:2" x14ac:dyDescent="0.3">
      <c r="A1306" s="13" t="s">
        <v>247</v>
      </c>
      <c r="B1306" s="13">
        <v>225</v>
      </c>
    </row>
    <row r="1307" spans="1:2" x14ac:dyDescent="0.3">
      <c r="A1307" s="13" t="s">
        <v>248</v>
      </c>
      <c r="B1307" s="13">
        <v>230</v>
      </c>
    </row>
    <row r="1308" spans="1:2" x14ac:dyDescent="0.3">
      <c r="A1308" s="13" t="s">
        <v>249</v>
      </c>
      <c r="B1308" s="13">
        <v>235</v>
      </c>
    </row>
    <row r="1309" spans="1:2" x14ac:dyDescent="0.3">
      <c r="A1309" s="13" t="s">
        <v>250</v>
      </c>
      <c r="B1309" s="13">
        <v>240</v>
      </c>
    </row>
    <row r="1310" spans="1:2" x14ac:dyDescent="0.3">
      <c r="A1310" s="13" t="s">
        <v>251</v>
      </c>
      <c r="B1310" s="13">
        <v>245</v>
      </c>
    </row>
    <row r="1311" spans="1:2" x14ac:dyDescent="0.3">
      <c r="A1311" s="13" t="s">
        <v>252</v>
      </c>
      <c r="B1311" s="13">
        <v>250</v>
      </c>
    </row>
    <row r="1312" spans="1:2" x14ac:dyDescent="0.3">
      <c r="A1312" s="13" t="s">
        <v>253</v>
      </c>
      <c r="B1312" s="13">
        <v>255</v>
      </c>
    </row>
    <row r="1313" spans="1:2" x14ac:dyDescent="0.3">
      <c r="A1313" s="13" t="s">
        <v>254</v>
      </c>
      <c r="B1313" s="13">
        <v>260</v>
      </c>
    </row>
    <row r="1314" spans="1:2" x14ac:dyDescent="0.3">
      <c r="A1314" s="13" t="s">
        <v>255</v>
      </c>
      <c r="B1314" s="13">
        <v>265</v>
      </c>
    </row>
    <row r="1315" spans="1:2" x14ac:dyDescent="0.3">
      <c r="A1315" s="13" t="s">
        <v>256</v>
      </c>
      <c r="B1315" s="13">
        <v>270</v>
      </c>
    </row>
    <row r="1316" spans="1:2" x14ac:dyDescent="0.3">
      <c r="A1316" s="13" t="s">
        <v>257</v>
      </c>
      <c r="B1316" s="13">
        <v>275</v>
      </c>
    </row>
    <row r="1317" spans="1:2" x14ac:dyDescent="0.3">
      <c r="A1317" s="13" t="s">
        <v>258</v>
      </c>
      <c r="B1317" s="13">
        <v>280</v>
      </c>
    </row>
    <row r="1318" spans="1:2" x14ac:dyDescent="0.3">
      <c r="A1318" s="13" t="s">
        <v>259</v>
      </c>
      <c r="B1318" s="13">
        <v>285</v>
      </c>
    </row>
    <row r="1319" spans="1:2" x14ac:dyDescent="0.3">
      <c r="A1319" s="13" t="s">
        <v>260</v>
      </c>
      <c r="B1319" s="13">
        <v>290</v>
      </c>
    </row>
    <row r="1320" spans="1:2" x14ac:dyDescent="0.3">
      <c r="A1320" s="13" t="s">
        <v>261</v>
      </c>
      <c r="B1320" s="13">
        <v>295</v>
      </c>
    </row>
    <row r="1321" spans="1:2" x14ac:dyDescent="0.3">
      <c r="A1321" s="13" t="s">
        <v>262</v>
      </c>
      <c r="B1321" s="13">
        <v>300</v>
      </c>
    </row>
    <row r="1322" spans="1:2" x14ac:dyDescent="0.3">
      <c r="A1322" s="13" t="s">
        <v>263</v>
      </c>
      <c r="B1322" s="13">
        <v>305</v>
      </c>
    </row>
    <row r="1323" spans="1:2" x14ac:dyDescent="0.3">
      <c r="A1323" s="13" t="s">
        <v>264</v>
      </c>
      <c r="B1323" s="13">
        <v>210</v>
      </c>
    </row>
    <row r="1324" spans="1:2" x14ac:dyDescent="0.3">
      <c r="A1324" s="13" t="s">
        <v>265</v>
      </c>
      <c r="B1324" s="13">
        <v>315</v>
      </c>
    </row>
    <row r="1325" spans="1:2" x14ac:dyDescent="0.3">
      <c r="A1325" s="13" t="s">
        <v>266</v>
      </c>
      <c r="B1325" s="13">
        <v>320</v>
      </c>
    </row>
    <row r="1326" spans="1:2" x14ac:dyDescent="0.3">
      <c r="A1326" s="13" t="s">
        <v>267</v>
      </c>
      <c r="B1326" s="13">
        <v>325</v>
      </c>
    </row>
    <row r="1327" spans="1:2" x14ac:dyDescent="0.3">
      <c r="A1327" s="13" t="s">
        <v>268</v>
      </c>
      <c r="B1327" s="13">
        <v>330</v>
      </c>
    </row>
    <row r="1328" spans="1:2" x14ac:dyDescent="0.3">
      <c r="A1328" s="13" t="s">
        <v>269</v>
      </c>
      <c r="B1328" s="13">
        <v>335</v>
      </c>
    </row>
    <row r="1329" spans="1:2" x14ac:dyDescent="0.3">
      <c r="A1329" s="13" t="s">
        <v>270</v>
      </c>
      <c r="B1329" s="13">
        <v>340</v>
      </c>
    </row>
    <row r="1330" spans="1:2" x14ac:dyDescent="0.3">
      <c r="A1330" s="13" t="s">
        <v>271</v>
      </c>
      <c r="B1330" s="13">
        <v>345</v>
      </c>
    </row>
    <row r="1331" spans="1:2" x14ac:dyDescent="0.3">
      <c r="A1331" s="13" t="s">
        <v>272</v>
      </c>
      <c r="B1331" s="13">
        <v>350</v>
      </c>
    </row>
    <row r="1332" spans="1:2" x14ac:dyDescent="0.3">
      <c r="A1332" s="13" t="s">
        <v>273</v>
      </c>
      <c r="B1332" s="13">
        <v>355</v>
      </c>
    </row>
    <row r="1333" spans="1:2" x14ac:dyDescent="0.3">
      <c r="A1333" s="13" t="s">
        <v>274</v>
      </c>
      <c r="B1333" s="13">
        <v>360</v>
      </c>
    </row>
    <row r="1334" spans="1:2" x14ac:dyDescent="0.3">
      <c r="A1334" s="13" t="s">
        <v>275</v>
      </c>
      <c r="B1334" s="13">
        <v>365</v>
      </c>
    </row>
    <row r="1335" spans="1:2" x14ac:dyDescent="0.3">
      <c r="A1335" s="13" t="s">
        <v>276</v>
      </c>
      <c r="B1335" s="13">
        <v>370</v>
      </c>
    </row>
    <row r="1336" spans="1:2" x14ac:dyDescent="0.3">
      <c r="A1336" s="13" t="s">
        <v>277</v>
      </c>
      <c r="B1336" s="13">
        <v>375</v>
      </c>
    </row>
    <row r="1337" spans="1:2" x14ac:dyDescent="0.3">
      <c r="A1337" s="13" t="s">
        <v>278</v>
      </c>
      <c r="B1337" s="13">
        <v>380</v>
      </c>
    </row>
    <row r="1338" spans="1:2" x14ac:dyDescent="0.3">
      <c r="A1338" s="13" t="s">
        <v>279</v>
      </c>
      <c r="B1338" s="13">
        <v>385</v>
      </c>
    </row>
    <row r="1339" spans="1:2" x14ac:dyDescent="0.3">
      <c r="A1339" s="13" t="s">
        <v>280</v>
      </c>
      <c r="B1339" s="13">
        <v>390</v>
      </c>
    </row>
    <row r="1340" spans="1:2" x14ac:dyDescent="0.3">
      <c r="A1340" s="13" t="s">
        <v>281</v>
      </c>
      <c r="B1340" s="13">
        <v>395</v>
      </c>
    </row>
    <row r="1341" spans="1:2" x14ac:dyDescent="0.3">
      <c r="A1341" s="13" t="s">
        <v>282</v>
      </c>
      <c r="B1341" s="13">
        <v>400</v>
      </c>
    </row>
    <row r="1342" spans="1:2" x14ac:dyDescent="0.3">
      <c r="A1342" s="13" t="s">
        <v>283</v>
      </c>
      <c r="B1342" s="13">
        <v>405</v>
      </c>
    </row>
    <row r="1343" spans="1:2" x14ac:dyDescent="0.3">
      <c r="A1343" s="13" t="s">
        <v>284</v>
      </c>
      <c r="B1343" s="13">
        <v>410</v>
      </c>
    </row>
    <row r="1344" spans="1:2" x14ac:dyDescent="0.3">
      <c r="A1344" s="13" t="s">
        <v>285</v>
      </c>
      <c r="B1344" s="13">
        <v>415</v>
      </c>
    </row>
    <row r="1345" spans="1:2" x14ac:dyDescent="0.3">
      <c r="A1345" s="13" t="s">
        <v>286</v>
      </c>
      <c r="B1345" s="13">
        <v>420</v>
      </c>
    </row>
    <row r="1346" spans="1:2" x14ac:dyDescent="0.3">
      <c r="A1346" s="13" t="s">
        <v>287</v>
      </c>
      <c r="B1346" s="13">
        <v>425</v>
      </c>
    </row>
    <row r="1347" spans="1:2" x14ac:dyDescent="0.3">
      <c r="A1347" s="13" t="s">
        <v>288</v>
      </c>
      <c r="B1347" s="13">
        <v>430</v>
      </c>
    </row>
    <row r="1348" spans="1:2" x14ac:dyDescent="0.3">
      <c r="A1348" s="13" t="s">
        <v>289</v>
      </c>
      <c r="B1348" s="13">
        <v>435</v>
      </c>
    </row>
    <row r="1349" spans="1:2" x14ac:dyDescent="0.3">
      <c r="A1349" s="13" t="s">
        <v>290</v>
      </c>
      <c r="B1349" s="13">
        <v>440</v>
      </c>
    </row>
    <row r="1350" spans="1:2" x14ac:dyDescent="0.3">
      <c r="A1350" s="13" t="s">
        <v>291</v>
      </c>
      <c r="B1350" s="13">
        <v>445</v>
      </c>
    </row>
    <row r="1351" spans="1:2" x14ac:dyDescent="0.3">
      <c r="A1351" s="13" t="s">
        <v>292</v>
      </c>
      <c r="B1351" s="13">
        <v>450</v>
      </c>
    </row>
    <row r="1352" spans="1:2" x14ac:dyDescent="0.3">
      <c r="A1352" s="13" t="s">
        <v>293</v>
      </c>
      <c r="B1352" s="13">
        <v>455</v>
      </c>
    </row>
    <row r="1353" spans="1:2" x14ac:dyDescent="0.3">
      <c r="A1353" s="13" t="s">
        <v>294</v>
      </c>
      <c r="B1353" s="13">
        <v>460</v>
      </c>
    </row>
    <row r="1354" spans="1:2" x14ac:dyDescent="0.3">
      <c r="A1354" s="13" t="s">
        <v>295</v>
      </c>
      <c r="B1354" s="13">
        <v>465</v>
      </c>
    </row>
    <row r="1355" spans="1:2" x14ac:dyDescent="0.3">
      <c r="A1355" s="13" t="s">
        <v>296</v>
      </c>
      <c r="B1355" s="13">
        <v>470</v>
      </c>
    </row>
    <row r="1356" spans="1:2" x14ac:dyDescent="0.3">
      <c r="A1356" s="13" t="s">
        <v>297</v>
      </c>
      <c r="B1356" s="13">
        <v>475</v>
      </c>
    </row>
    <row r="1357" spans="1:2" x14ac:dyDescent="0.3">
      <c r="A1357" s="13" t="s">
        <v>298</v>
      </c>
      <c r="B1357" s="13">
        <v>480</v>
      </c>
    </row>
    <row r="1358" spans="1:2" x14ac:dyDescent="0.3">
      <c r="A1358" s="13" t="s">
        <v>299</v>
      </c>
      <c r="B1358" s="13">
        <v>485</v>
      </c>
    </row>
    <row r="1359" spans="1:2" x14ac:dyDescent="0.3">
      <c r="A1359" s="13" t="s">
        <v>300</v>
      </c>
      <c r="B1359" s="13">
        <v>490</v>
      </c>
    </row>
    <row r="1360" spans="1:2" x14ac:dyDescent="0.3">
      <c r="A1360" s="13" t="s">
        <v>301</v>
      </c>
      <c r="B1360" s="13">
        <v>495</v>
      </c>
    </row>
    <row r="1361" spans="1:2" x14ac:dyDescent="0.3">
      <c r="A1361" s="13" t="s">
        <v>302</v>
      </c>
      <c r="B1361" s="13">
        <v>500</v>
      </c>
    </row>
    <row r="1362" spans="1:2" x14ac:dyDescent="0.3">
      <c r="A1362" s="13" t="s">
        <v>303</v>
      </c>
      <c r="B1362" s="13">
        <v>505</v>
      </c>
    </row>
    <row r="1363" spans="1:2" x14ac:dyDescent="0.3">
      <c r="A1363" s="13" t="s">
        <v>304</v>
      </c>
      <c r="B1363" s="13">
        <v>510</v>
      </c>
    </row>
    <row r="1364" spans="1:2" x14ac:dyDescent="0.3">
      <c r="A1364" s="13" t="s">
        <v>580</v>
      </c>
      <c r="B1364" s="13">
        <v>515</v>
      </c>
    </row>
    <row r="1365" spans="1:2" x14ac:dyDescent="0.3">
      <c r="A1365" s="13" t="s">
        <v>581</v>
      </c>
      <c r="B1365" s="13">
        <v>520</v>
      </c>
    </row>
    <row r="1366" spans="1:2" x14ac:dyDescent="0.3">
      <c r="A1366" s="13" t="s">
        <v>582</v>
      </c>
      <c r="B1366" s="13">
        <v>525</v>
      </c>
    </row>
    <row r="1367" spans="1:2" x14ac:dyDescent="0.3">
      <c r="A1367" s="13" t="s">
        <v>583</v>
      </c>
      <c r="B1367" s="13">
        <v>530</v>
      </c>
    </row>
    <row r="1368" spans="1:2" x14ac:dyDescent="0.3">
      <c r="A1368" s="13" t="s">
        <v>584</v>
      </c>
      <c r="B1368" s="13">
        <v>535</v>
      </c>
    </row>
    <row r="1369" spans="1:2" x14ac:dyDescent="0.3">
      <c r="A1369" s="13" t="s">
        <v>585</v>
      </c>
      <c r="B1369" s="13">
        <v>540</v>
      </c>
    </row>
    <row r="1370" spans="1:2" x14ac:dyDescent="0.3">
      <c r="A1370" s="13" t="s">
        <v>586</v>
      </c>
      <c r="B1370" s="13">
        <v>545</v>
      </c>
    </row>
    <row r="1371" spans="1:2" x14ac:dyDescent="0.3">
      <c r="A1371" s="13" t="s">
        <v>587</v>
      </c>
      <c r="B1371" s="13">
        <v>550</v>
      </c>
    </row>
    <row r="1372" spans="1:2" x14ac:dyDescent="0.3">
      <c r="A1372" s="13" t="s">
        <v>588</v>
      </c>
      <c r="B1372" s="13">
        <v>555</v>
      </c>
    </row>
    <row r="1373" spans="1:2" x14ac:dyDescent="0.3">
      <c r="A1373" s="13" t="s">
        <v>589</v>
      </c>
      <c r="B1373" s="13">
        <v>560</v>
      </c>
    </row>
    <row r="1374" spans="1:2" x14ac:dyDescent="0.3">
      <c r="A1374" s="13" t="s">
        <v>590</v>
      </c>
      <c r="B1374" s="13">
        <v>565</v>
      </c>
    </row>
    <row r="1375" spans="1:2" x14ac:dyDescent="0.3">
      <c r="A1375" s="13" t="s">
        <v>591</v>
      </c>
      <c r="B1375" s="13">
        <v>570</v>
      </c>
    </row>
    <row r="1376" spans="1:2" x14ac:dyDescent="0.3">
      <c r="A1376" s="13" t="s">
        <v>592</v>
      </c>
      <c r="B1376" s="13">
        <v>575</v>
      </c>
    </row>
    <row r="1377" spans="1:6" x14ac:dyDescent="0.3">
      <c r="A1377" s="13" t="s">
        <v>593</v>
      </c>
      <c r="B1377" s="13">
        <v>580</v>
      </c>
    </row>
    <row r="1378" spans="1:6" x14ac:dyDescent="0.3">
      <c r="A1378" s="13" t="s">
        <v>594</v>
      </c>
      <c r="B1378" s="13">
        <v>585</v>
      </c>
    </row>
    <row r="1379" spans="1:6" x14ac:dyDescent="0.3">
      <c r="A1379" s="13" t="s">
        <v>595</v>
      </c>
      <c r="B1379" s="13">
        <v>590</v>
      </c>
    </row>
    <row r="1380" spans="1:6" x14ac:dyDescent="0.3">
      <c r="A1380" s="13" t="s">
        <v>596</v>
      </c>
      <c r="B1380" s="13">
        <v>595</v>
      </c>
    </row>
    <row r="1381" spans="1:6" x14ac:dyDescent="0.3">
      <c r="A1381" s="13" t="s">
        <v>597</v>
      </c>
      <c r="B1381" s="13">
        <v>600</v>
      </c>
    </row>
    <row r="1382" spans="1:6" x14ac:dyDescent="0.3">
      <c r="A1382" s="13" t="s">
        <v>598</v>
      </c>
      <c r="B1382" s="13">
        <v>605</v>
      </c>
    </row>
    <row r="1383" spans="1:6" x14ac:dyDescent="0.3">
      <c r="A1383" s="13" t="s">
        <v>599</v>
      </c>
      <c r="B1383" s="13">
        <v>610</v>
      </c>
    </row>
    <row r="1384" spans="1:6" ht="15" thickBot="1" x14ac:dyDescent="0.35"/>
    <row r="1385" spans="1:6" x14ac:dyDescent="0.3">
      <c r="E1385" s="360" t="s">
        <v>796</v>
      </c>
      <c r="F1385" s="361"/>
    </row>
    <row r="1386" spans="1:6" ht="15" thickBot="1" x14ac:dyDescent="0.35">
      <c r="E1386" s="362"/>
      <c r="F1386" s="363"/>
    </row>
    <row r="1387" spans="1:6" ht="15" thickBot="1" x14ac:dyDescent="0.35"/>
    <row r="1388" spans="1:6" ht="16.2" thickBot="1" x14ac:dyDescent="0.35">
      <c r="A1388" s="216" t="s">
        <v>189</v>
      </c>
    </row>
    <row r="1389" spans="1:6" ht="16.2" thickBot="1" x14ac:dyDescent="0.35">
      <c r="A1389" s="364" t="s">
        <v>600</v>
      </c>
      <c r="B1389" s="365"/>
      <c r="C1389" s="365"/>
      <c r="D1389" s="365"/>
      <c r="E1389" s="366"/>
    </row>
    <row r="1392" spans="1:6" ht="15" thickBot="1" x14ac:dyDescent="0.35">
      <c r="A1392" s="218" t="s">
        <v>385</v>
      </c>
      <c r="B1392" s="218" t="s">
        <v>601</v>
      </c>
    </row>
    <row r="1393" spans="1:6" x14ac:dyDescent="0.3">
      <c r="A1393" s="11" t="s">
        <v>602</v>
      </c>
      <c r="B1393" s="11">
        <v>0.5</v>
      </c>
    </row>
    <row r="1394" spans="1:6" x14ac:dyDescent="0.3">
      <c r="A1394" t="s">
        <v>603</v>
      </c>
      <c r="B1394">
        <v>1</v>
      </c>
    </row>
    <row r="1395" spans="1:6" ht="15" thickBot="1" x14ac:dyDescent="0.35">
      <c r="A1395" t="s">
        <v>604</v>
      </c>
      <c r="B1395">
        <v>0.2</v>
      </c>
    </row>
    <row r="1396" spans="1:6" ht="25.8" x14ac:dyDescent="0.5">
      <c r="A1396" t="s">
        <v>605</v>
      </c>
      <c r="B1396">
        <v>0.7</v>
      </c>
      <c r="D1396" s="282" t="s">
        <v>560</v>
      </c>
      <c r="E1396" s="283"/>
      <c r="F1396" s="284"/>
    </row>
    <row r="1397" spans="1:6" ht="16.2" customHeight="1" x14ac:dyDescent="0.3">
      <c r="A1397" t="s">
        <v>606</v>
      </c>
      <c r="B1397">
        <v>0.3</v>
      </c>
      <c r="D1397" s="213" t="s">
        <v>316</v>
      </c>
      <c r="E1397" s="213" t="s">
        <v>551</v>
      </c>
      <c r="F1397" s="213" t="s">
        <v>317</v>
      </c>
    </row>
    <row r="1398" spans="1:6" x14ac:dyDescent="0.3">
      <c r="A1398" t="s">
        <v>607</v>
      </c>
      <c r="B1398">
        <v>0.9</v>
      </c>
      <c r="D1398" s="213">
        <f>QUARTILE(B1393:B1513,1)</f>
        <v>0.4</v>
      </c>
      <c r="E1398" s="213">
        <f>QUARTILE(B1393:B1513,2)</f>
        <v>0.7</v>
      </c>
      <c r="F1398" s="213">
        <f>QUARTILE(B1393:B1513,3)</f>
        <v>0.9</v>
      </c>
    </row>
    <row r="1399" spans="1:6" ht="15" thickBot="1" x14ac:dyDescent="0.35">
      <c r="A1399" t="s">
        <v>608</v>
      </c>
      <c r="B1399">
        <v>1.2</v>
      </c>
    </row>
    <row r="1400" spans="1:6" ht="23.4" x14ac:dyDescent="0.45">
      <c r="A1400" t="s">
        <v>609</v>
      </c>
      <c r="B1400">
        <v>0.6</v>
      </c>
      <c r="D1400" s="345" t="s">
        <v>552</v>
      </c>
      <c r="E1400" s="346"/>
      <c r="F1400" s="347"/>
    </row>
    <row r="1401" spans="1:6" ht="13.2" customHeight="1" x14ac:dyDescent="0.3">
      <c r="A1401" t="s">
        <v>610</v>
      </c>
      <c r="B1401">
        <v>0.4</v>
      </c>
      <c r="D1401" s="213" t="s">
        <v>578</v>
      </c>
      <c r="E1401" s="213" t="s">
        <v>554</v>
      </c>
      <c r="F1401" s="213" t="s">
        <v>579</v>
      </c>
    </row>
    <row r="1402" spans="1:6" x14ac:dyDescent="0.3">
      <c r="A1402" t="s">
        <v>611</v>
      </c>
      <c r="B1402">
        <v>1.1000000000000001</v>
      </c>
      <c r="D1402" s="213">
        <f>PERCENTILE(B1393:B1513,0.3)</f>
        <v>0.5</v>
      </c>
      <c r="E1402" s="213">
        <f>PERCENTILE(B1395:B1514,0.5)</f>
        <v>0.7</v>
      </c>
      <c r="F1402" s="213">
        <f>PERCENTILE(B1395:B1514,0.7)</f>
        <v>0.8</v>
      </c>
    </row>
    <row r="1403" spans="1:6" x14ac:dyDescent="0.3">
      <c r="A1403" t="s">
        <v>612</v>
      </c>
      <c r="B1403">
        <v>0.8</v>
      </c>
    </row>
    <row r="1404" spans="1:6" x14ac:dyDescent="0.3">
      <c r="A1404" t="s">
        <v>613</v>
      </c>
      <c r="B1404">
        <v>0.5</v>
      </c>
    </row>
    <row r="1405" spans="1:6" ht="15" thickBot="1" x14ac:dyDescent="0.35">
      <c r="A1405" t="s">
        <v>614</v>
      </c>
      <c r="B1405">
        <v>0.3</v>
      </c>
    </row>
    <row r="1406" spans="1:6" ht="21.6" thickBot="1" x14ac:dyDescent="0.45">
      <c r="A1406" t="s">
        <v>615</v>
      </c>
      <c r="B1406">
        <v>0.6</v>
      </c>
      <c r="D1406" s="348" t="s">
        <v>564</v>
      </c>
      <c r="E1406" s="349"/>
      <c r="F1406" s="350"/>
    </row>
    <row r="1407" spans="1:6" x14ac:dyDescent="0.3">
      <c r="A1407" t="s">
        <v>616</v>
      </c>
      <c r="B1407">
        <v>1</v>
      </c>
      <c r="D1407" s="279"/>
      <c r="E1407" s="280"/>
      <c r="F1407" s="281"/>
    </row>
    <row r="1408" spans="1:6" x14ac:dyDescent="0.3">
      <c r="A1408" t="s">
        <v>617</v>
      </c>
      <c r="B1408">
        <v>0.4</v>
      </c>
    </row>
    <row r="1409" spans="1:2" x14ac:dyDescent="0.3">
      <c r="A1409" t="s">
        <v>618</v>
      </c>
      <c r="B1409">
        <v>0.5</v>
      </c>
    </row>
    <row r="1410" spans="1:2" x14ac:dyDescent="0.3">
      <c r="A1410" t="s">
        <v>619</v>
      </c>
      <c r="B1410">
        <v>0.7</v>
      </c>
    </row>
    <row r="1411" spans="1:2" x14ac:dyDescent="0.3">
      <c r="A1411" t="s">
        <v>620</v>
      </c>
      <c r="B1411">
        <v>0.9</v>
      </c>
    </row>
    <row r="1412" spans="1:2" x14ac:dyDescent="0.3">
      <c r="A1412" t="s">
        <v>621</v>
      </c>
      <c r="B1412">
        <v>1.3</v>
      </c>
    </row>
    <row r="1413" spans="1:2" x14ac:dyDescent="0.3">
      <c r="A1413" t="s">
        <v>622</v>
      </c>
      <c r="B1413">
        <v>0.8</v>
      </c>
    </row>
    <row r="1414" spans="1:2" x14ac:dyDescent="0.3">
      <c r="A1414" t="s">
        <v>623</v>
      </c>
      <c r="B1414">
        <v>0.6</v>
      </c>
    </row>
    <row r="1415" spans="1:2" x14ac:dyDescent="0.3">
      <c r="A1415" t="s">
        <v>624</v>
      </c>
      <c r="B1415">
        <v>0.4</v>
      </c>
    </row>
    <row r="1416" spans="1:2" x14ac:dyDescent="0.3">
      <c r="A1416" t="s">
        <v>625</v>
      </c>
      <c r="B1416">
        <v>0.7</v>
      </c>
    </row>
    <row r="1417" spans="1:2" x14ac:dyDescent="0.3">
      <c r="A1417" t="s">
        <v>626</v>
      </c>
      <c r="B1417">
        <v>0.9</v>
      </c>
    </row>
    <row r="1418" spans="1:2" x14ac:dyDescent="0.3">
      <c r="A1418" t="s">
        <v>627</v>
      </c>
      <c r="B1418">
        <v>0.5</v>
      </c>
    </row>
    <row r="1419" spans="1:2" x14ac:dyDescent="0.3">
      <c r="A1419" t="s">
        <v>628</v>
      </c>
      <c r="B1419">
        <v>0.2</v>
      </c>
    </row>
    <row r="1420" spans="1:2" x14ac:dyDescent="0.3">
      <c r="A1420" t="s">
        <v>629</v>
      </c>
      <c r="B1420">
        <v>1</v>
      </c>
    </row>
    <row r="1421" spans="1:2" x14ac:dyDescent="0.3">
      <c r="A1421" t="s">
        <v>630</v>
      </c>
      <c r="B1421">
        <v>0.8</v>
      </c>
    </row>
    <row r="1422" spans="1:2" x14ac:dyDescent="0.3">
      <c r="A1422" t="s">
        <v>631</v>
      </c>
      <c r="B1422">
        <v>0.3</v>
      </c>
    </row>
    <row r="1423" spans="1:2" x14ac:dyDescent="0.3">
      <c r="A1423" t="s">
        <v>632</v>
      </c>
      <c r="B1423">
        <v>0.6</v>
      </c>
    </row>
    <row r="1424" spans="1:2" x14ac:dyDescent="0.3">
      <c r="A1424" t="s">
        <v>633</v>
      </c>
      <c r="B1424">
        <v>0.4</v>
      </c>
    </row>
    <row r="1425" spans="1:2" x14ac:dyDescent="0.3">
      <c r="A1425" t="s">
        <v>634</v>
      </c>
      <c r="B1425">
        <v>0.7</v>
      </c>
    </row>
    <row r="1426" spans="1:2" x14ac:dyDescent="0.3">
      <c r="A1426" t="s">
        <v>635</v>
      </c>
      <c r="B1426">
        <v>0.9</v>
      </c>
    </row>
    <row r="1427" spans="1:2" x14ac:dyDescent="0.3">
      <c r="A1427" t="s">
        <v>636</v>
      </c>
      <c r="B1427">
        <v>1.2</v>
      </c>
    </row>
    <row r="1428" spans="1:2" x14ac:dyDescent="0.3">
      <c r="A1428" t="s">
        <v>637</v>
      </c>
      <c r="B1428">
        <v>0.8</v>
      </c>
    </row>
    <row r="1429" spans="1:2" x14ac:dyDescent="0.3">
      <c r="A1429" t="s">
        <v>638</v>
      </c>
      <c r="B1429">
        <v>0.3</v>
      </c>
    </row>
    <row r="1430" spans="1:2" x14ac:dyDescent="0.3">
      <c r="A1430" t="s">
        <v>639</v>
      </c>
      <c r="B1430">
        <v>0.6</v>
      </c>
    </row>
    <row r="1431" spans="1:2" x14ac:dyDescent="0.3">
      <c r="A1431" t="s">
        <v>640</v>
      </c>
      <c r="B1431">
        <v>0.5</v>
      </c>
    </row>
    <row r="1432" spans="1:2" x14ac:dyDescent="0.3">
      <c r="A1432" t="s">
        <v>641</v>
      </c>
      <c r="B1432">
        <v>0.4</v>
      </c>
    </row>
    <row r="1433" spans="1:2" x14ac:dyDescent="0.3">
      <c r="A1433" t="s">
        <v>642</v>
      </c>
      <c r="B1433">
        <v>0.7</v>
      </c>
    </row>
    <row r="1434" spans="1:2" x14ac:dyDescent="0.3">
      <c r="A1434" t="s">
        <v>643</v>
      </c>
      <c r="B1434">
        <v>0.9</v>
      </c>
    </row>
    <row r="1435" spans="1:2" x14ac:dyDescent="0.3">
      <c r="A1435" t="s">
        <v>644</v>
      </c>
      <c r="B1435">
        <v>1.1000000000000001</v>
      </c>
    </row>
    <row r="1436" spans="1:2" x14ac:dyDescent="0.3">
      <c r="A1436" t="s">
        <v>645</v>
      </c>
      <c r="B1436">
        <v>0.3</v>
      </c>
    </row>
    <row r="1437" spans="1:2" x14ac:dyDescent="0.3">
      <c r="A1437" t="s">
        <v>646</v>
      </c>
      <c r="B1437">
        <v>1.4</v>
      </c>
    </row>
    <row r="1438" spans="1:2" x14ac:dyDescent="0.3">
      <c r="A1438" t="s">
        <v>647</v>
      </c>
      <c r="B1438">
        <v>0.9</v>
      </c>
    </row>
    <row r="1439" spans="1:2" x14ac:dyDescent="0.3">
      <c r="A1439" t="s">
        <v>648</v>
      </c>
      <c r="B1439">
        <v>0.6</v>
      </c>
    </row>
    <row r="1440" spans="1:2" x14ac:dyDescent="0.3">
      <c r="A1440" t="s">
        <v>649</v>
      </c>
      <c r="B1440">
        <v>0.2</v>
      </c>
    </row>
    <row r="1441" spans="1:2" x14ac:dyDescent="0.3">
      <c r="A1441" t="s">
        <v>650</v>
      </c>
      <c r="B1441">
        <v>1.5</v>
      </c>
    </row>
    <row r="1442" spans="1:2" x14ac:dyDescent="0.3">
      <c r="A1442" t="s">
        <v>651</v>
      </c>
      <c r="B1442">
        <v>1</v>
      </c>
    </row>
    <row r="1443" spans="1:2" x14ac:dyDescent="0.3">
      <c r="A1443" t="s">
        <v>652</v>
      </c>
      <c r="B1443">
        <v>0.6</v>
      </c>
    </row>
    <row r="1444" spans="1:2" x14ac:dyDescent="0.3">
      <c r="A1444" t="s">
        <v>653</v>
      </c>
      <c r="B1444">
        <v>0.4</v>
      </c>
    </row>
    <row r="1445" spans="1:2" x14ac:dyDescent="0.3">
      <c r="A1445" t="s">
        <v>654</v>
      </c>
      <c r="B1445">
        <v>0.7</v>
      </c>
    </row>
    <row r="1446" spans="1:2" x14ac:dyDescent="0.3">
      <c r="A1446" t="s">
        <v>655</v>
      </c>
      <c r="B1446">
        <v>1</v>
      </c>
    </row>
    <row r="1447" spans="1:2" x14ac:dyDescent="0.3">
      <c r="A1447" t="s">
        <v>656</v>
      </c>
      <c r="B1447">
        <v>0.8</v>
      </c>
    </row>
    <row r="1448" spans="1:2" x14ac:dyDescent="0.3">
      <c r="A1448" t="s">
        <v>657</v>
      </c>
      <c r="B1448">
        <v>0.3</v>
      </c>
    </row>
    <row r="1449" spans="1:2" x14ac:dyDescent="0.3">
      <c r="A1449" t="s">
        <v>658</v>
      </c>
      <c r="B1449">
        <v>0.5</v>
      </c>
    </row>
    <row r="1450" spans="1:2" x14ac:dyDescent="0.3">
      <c r="A1450" t="s">
        <v>659</v>
      </c>
      <c r="B1450" s="217" t="s">
        <v>660</v>
      </c>
    </row>
    <row r="1451" spans="1:2" x14ac:dyDescent="0.3">
      <c r="A1451" t="s">
        <v>661</v>
      </c>
      <c r="B1451">
        <v>0.6</v>
      </c>
    </row>
    <row r="1452" spans="1:2" x14ac:dyDescent="0.3">
      <c r="A1452" t="s">
        <v>662</v>
      </c>
      <c r="B1452">
        <v>0.3</v>
      </c>
    </row>
    <row r="1453" spans="1:2" x14ac:dyDescent="0.3">
      <c r="A1453" t="s">
        <v>663</v>
      </c>
      <c r="B1453">
        <v>0.9</v>
      </c>
    </row>
    <row r="1454" spans="1:2" x14ac:dyDescent="0.3">
      <c r="A1454" t="s">
        <v>664</v>
      </c>
      <c r="B1454">
        <v>0.4</v>
      </c>
    </row>
    <row r="1455" spans="1:2" x14ac:dyDescent="0.3">
      <c r="A1455" t="s">
        <v>665</v>
      </c>
      <c r="B1455">
        <v>0.7</v>
      </c>
    </row>
    <row r="1456" spans="1:2" x14ac:dyDescent="0.3">
      <c r="A1456" t="s">
        <v>666</v>
      </c>
      <c r="B1456">
        <v>0.9</v>
      </c>
    </row>
    <row r="1457" spans="1:2" x14ac:dyDescent="0.3">
      <c r="A1457" t="s">
        <v>667</v>
      </c>
      <c r="B1457">
        <v>1</v>
      </c>
    </row>
    <row r="1458" spans="1:2" x14ac:dyDescent="0.3">
      <c r="A1458" t="s">
        <v>668</v>
      </c>
      <c r="B1458">
        <v>0.8</v>
      </c>
    </row>
    <row r="1459" spans="1:2" x14ac:dyDescent="0.3">
      <c r="A1459" t="s">
        <v>669</v>
      </c>
      <c r="B1459">
        <v>0.3</v>
      </c>
    </row>
    <row r="1460" spans="1:2" x14ac:dyDescent="0.3">
      <c r="A1460" t="s">
        <v>670</v>
      </c>
      <c r="B1460">
        <v>0.5</v>
      </c>
    </row>
    <row r="1461" spans="1:2" x14ac:dyDescent="0.3">
      <c r="A1461" t="s">
        <v>671</v>
      </c>
      <c r="B1461">
        <v>0.6</v>
      </c>
    </row>
    <row r="1462" spans="1:2" x14ac:dyDescent="0.3">
      <c r="A1462" t="s">
        <v>672</v>
      </c>
      <c r="B1462">
        <v>0.4</v>
      </c>
    </row>
    <row r="1463" spans="1:2" x14ac:dyDescent="0.3">
      <c r="A1463" t="s">
        <v>673</v>
      </c>
      <c r="B1463">
        <v>0.7</v>
      </c>
    </row>
    <row r="1464" spans="1:2" x14ac:dyDescent="0.3">
      <c r="A1464" t="s">
        <v>674</v>
      </c>
      <c r="B1464">
        <v>0.9</v>
      </c>
    </row>
    <row r="1465" spans="1:2" x14ac:dyDescent="0.3">
      <c r="A1465" t="s">
        <v>675</v>
      </c>
      <c r="B1465">
        <v>1.1000000000000001</v>
      </c>
    </row>
    <row r="1466" spans="1:2" x14ac:dyDescent="0.3">
      <c r="A1466" t="s">
        <v>676</v>
      </c>
      <c r="B1466">
        <v>0.8</v>
      </c>
    </row>
    <row r="1467" spans="1:2" x14ac:dyDescent="0.3">
      <c r="A1467" t="s">
        <v>677</v>
      </c>
      <c r="B1467">
        <v>0.3</v>
      </c>
    </row>
    <row r="1468" spans="1:2" x14ac:dyDescent="0.3">
      <c r="A1468" t="s">
        <v>678</v>
      </c>
      <c r="B1468">
        <v>0.5</v>
      </c>
    </row>
    <row r="1469" spans="1:2" x14ac:dyDescent="0.3">
      <c r="A1469" t="s">
        <v>679</v>
      </c>
      <c r="B1469">
        <v>0.6</v>
      </c>
    </row>
    <row r="1470" spans="1:2" x14ac:dyDescent="0.3">
      <c r="A1470" t="s">
        <v>680</v>
      </c>
      <c r="B1470">
        <v>0.4</v>
      </c>
    </row>
    <row r="1471" spans="1:2" x14ac:dyDescent="0.3">
      <c r="A1471" t="s">
        <v>681</v>
      </c>
      <c r="B1471">
        <v>0.7</v>
      </c>
    </row>
    <row r="1472" spans="1:2" x14ac:dyDescent="0.3">
      <c r="A1472" t="s">
        <v>682</v>
      </c>
      <c r="B1472">
        <v>0.9</v>
      </c>
    </row>
    <row r="1473" spans="1:2" x14ac:dyDescent="0.3">
      <c r="A1473" t="s">
        <v>683</v>
      </c>
      <c r="B1473">
        <v>1</v>
      </c>
    </row>
    <row r="1474" spans="1:2" x14ac:dyDescent="0.3">
      <c r="A1474" t="s">
        <v>684</v>
      </c>
      <c r="B1474">
        <v>0.8</v>
      </c>
    </row>
    <row r="1475" spans="1:2" x14ac:dyDescent="0.3">
      <c r="A1475" t="s">
        <v>685</v>
      </c>
      <c r="B1475">
        <v>0.3</v>
      </c>
    </row>
    <row r="1476" spans="1:2" x14ac:dyDescent="0.3">
      <c r="A1476" t="s">
        <v>686</v>
      </c>
      <c r="B1476">
        <v>0.5</v>
      </c>
    </row>
    <row r="1477" spans="1:2" x14ac:dyDescent="0.3">
      <c r="A1477" t="s">
        <v>687</v>
      </c>
      <c r="B1477">
        <v>0.6</v>
      </c>
    </row>
    <row r="1478" spans="1:2" x14ac:dyDescent="0.3">
      <c r="A1478" t="s">
        <v>688</v>
      </c>
      <c r="B1478">
        <v>0.4</v>
      </c>
    </row>
    <row r="1479" spans="1:2" x14ac:dyDescent="0.3">
      <c r="A1479" t="s">
        <v>689</v>
      </c>
      <c r="B1479">
        <v>0.7</v>
      </c>
    </row>
    <row r="1480" spans="1:2" x14ac:dyDescent="0.3">
      <c r="A1480" t="s">
        <v>690</v>
      </c>
      <c r="B1480">
        <v>0.9</v>
      </c>
    </row>
    <row r="1481" spans="1:2" x14ac:dyDescent="0.3">
      <c r="A1481" t="s">
        <v>691</v>
      </c>
      <c r="B1481">
        <v>1.1000000000000001</v>
      </c>
    </row>
    <row r="1482" spans="1:2" x14ac:dyDescent="0.3">
      <c r="A1482" t="s">
        <v>692</v>
      </c>
      <c r="B1482">
        <v>0.8</v>
      </c>
    </row>
    <row r="1483" spans="1:2" x14ac:dyDescent="0.3">
      <c r="A1483" t="s">
        <v>693</v>
      </c>
      <c r="B1483">
        <v>0.3</v>
      </c>
    </row>
    <row r="1484" spans="1:2" x14ac:dyDescent="0.3">
      <c r="A1484" t="s">
        <v>694</v>
      </c>
      <c r="B1484">
        <v>0.5</v>
      </c>
    </row>
    <row r="1485" spans="1:2" x14ac:dyDescent="0.3">
      <c r="A1485" t="s">
        <v>695</v>
      </c>
      <c r="B1485">
        <v>0.6</v>
      </c>
    </row>
    <row r="1486" spans="1:2" x14ac:dyDescent="0.3">
      <c r="A1486" t="s">
        <v>696</v>
      </c>
      <c r="B1486">
        <v>0.4</v>
      </c>
    </row>
    <row r="1487" spans="1:2" x14ac:dyDescent="0.3">
      <c r="A1487" t="s">
        <v>697</v>
      </c>
      <c r="B1487">
        <v>0.7</v>
      </c>
    </row>
    <row r="1488" spans="1:2" x14ac:dyDescent="0.3">
      <c r="A1488" t="s">
        <v>698</v>
      </c>
      <c r="B1488">
        <v>0.9</v>
      </c>
    </row>
    <row r="1489" spans="1:2" x14ac:dyDescent="0.3">
      <c r="A1489" t="s">
        <v>699</v>
      </c>
      <c r="B1489">
        <v>1</v>
      </c>
    </row>
    <row r="1490" spans="1:2" x14ac:dyDescent="0.3">
      <c r="A1490" t="s">
        <v>700</v>
      </c>
      <c r="B1490">
        <v>0.8</v>
      </c>
    </row>
    <row r="1491" spans="1:2" x14ac:dyDescent="0.3">
      <c r="A1491" t="s">
        <v>701</v>
      </c>
      <c r="B1491">
        <v>0.3</v>
      </c>
    </row>
    <row r="1492" spans="1:2" x14ac:dyDescent="0.3">
      <c r="A1492" t="s">
        <v>702</v>
      </c>
      <c r="B1492">
        <v>0.5</v>
      </c>
    </row>
    <row r="1493" spans="1:2" x14ac:dyDescent="0.3">
      <c r="A1493" t="s">
        <v>703</v>
      </c>
      <c r="B1493">
        <v>0.6</v>
      </c>
    </row>
    <row r="1494" spans="1:2" x14ac:dyDescent="0.3">
      <c r="A1494" t="s">
        <v>704</v>
      </c>
      <c r="B1494">
        <v>0.4</v>
      </c>
    </row>
    <row r="1495" spans="1:2" x14ac:dyDescent="0.3">
      <c r="A1495" t="s">
        <v>705</v>
      </c>
      <c r="B1495">
        <v>0.7</v>
      </c>
    </row>
    <row r="1496" spans="1:2" x14ac:dyDescent="0.3">
      <c r="A1496" t="s">
        <v>706</v>
      </c>
      <c r="B1496">
        <v>0.9</v>
      </c>
    </row>
    <row r="1497" spans="1:2" x14ac:dyDescent="0.3">
      <c r="A1497" t="s">
        <v>707</v>
      </c>
      <c r="B1497">
        <v>1.1000000000000001</v>
      </c>
    </row>
    <row r="1498" spans="1:2" x14ac:dyDescent="0.3">
      <c r="A1498" t="s">
        <v>708</v>
      </c>
      <c r="B1498">
        <v>0.8</v>
      </c>
    </row>
    <row r="1499" spans="1:2" x14ac:dyDescent="0.3">
      <c r="A1499" t="s">
        <v>709</v>
      </c>
      <c r="B1499">
        <v>0.3</v>
      </c>
    </row>
    <row r="1500" spans="1:2" x14ac:dyDescent="0.3">
      <c r="A1500" t="s">
        <v>710</v>
      </c>
      <c r="B1500">
        <v>0.5</v>
      </c>
    </row>
    <row r="1501" spans="1:2" x14ac:dyDescent="0.3">
      <c r="A1501" t="s">
        <v>711</v>
      </c>
      <c r="B1501">
        <v>0.6</v>
      </c>
    </row>
    <row r="1502" spans="1:2" x14ac:dyDescent="0.3">
      <c r="A1502" t="s">
        <v>712</v>
      </c>
      <c r="B1502">
        <v>0.4</v>
      </c>
    </row>
    <row r="1503" spans="1:2" x14ac:dyDescent="0.3">
      <c r="A1503" t="s">
        <v>713</v>
      </c>
      <c r="B1503">
        <v>0.7</v>
      </c>
    </row>
    <row r="1504" spans="1:2" x14ac:dyDescent="0.3">
      <c r="A1504" t="s">
        <v>714</v>
      </c>
      <c r="B1504">
        <v>0.9</v>
      </c>
    </row>
    <row r="1505" spans="1:16" x14ac:dyDescent="0.3">
      <c r="A1505" t="s">
        <v>715</v>
      </c>
      <c r="B1505">
        <v>1</v>
      </c>
    </row>
    <row r="1506" spans="1:16" x14ac:dyDescent="0.3">
      <c r="A1506" t="s">
        <v>716</v>
      </c>
      <c r="B1506">
        <v>0.8</v>
      </c>
    </row>
    <row r="1507" spans="1:16" x14ac:dyDescent="0.3">
      <c r="A1507" t="s">
        <v>717</v>
      </c>
      <c r="B1507">
        <v>0.3</v>
      </c>
    </row>
    <row r="1508" spans="1:16" x14ac:dyDescent="0.3">
      <c r="A1508" t="s">
        <v>718</v>
      </c>
      <c r="B1508">
        <v>0.5</v>
      </c>
    </row>
    <row r="1509" spans="1:16" x14ac:dyDescent="0.3">
      <c r="A1509" t="s">
        <v>719</v>
      </c>
      <c r="B1509">
        <v>0.6</v>
      </c>
    </row>
    <row r="1510" spans="1:16" x14ac:dyDescent="0.3">
      <c r="A1510" t="s">
        <v>720</v>
      </c>
      <c r="B1510">
        <v>0.4</v>
      </c>
    </row>
    <row r="1511" spans="1:16" x14ac:dyDescent="0.3">
      <c r="A1511" t="s">
        <v>721</v>
      </c>
      <c r="B1511">
        <v>0.7</v>
      </c>
    </row>
    <row r="1512" spans="1:16" x14ac:dyDescent="0.3">
      <c r="A1512" t="s">
        <v>722</v>
      </c>
      <c r="B1512">
        <v>0.9</v>
      </c>
    </row>
    <row r="1513" spans="1:16" x14ac:dyDescent="0.3">
      <c r="A1513" t="s">
        <v>723</v>
      </c>
      <c r="B1513">
        <v>1.1000000000000001</v>
      </c>
    </row>
    <row r="1514" spans="1:16" ht="15" thickBot="1" x14ac:dyDescent="0.35">
      <c r="G1514" s="13"/>
      <c r="H1514" s="13"/>
    </row>
    <row r="1515" spans="1:16" x14ac:dyDescent="0.3">
      <c r="E1515" s="293" t="s">
        <v>781</v>
      </c>
      <c r="F1515" s="294"/>
      <c r="G1515" s="13"/>
      <c r="H1515" s="13"/>
      <c r="K1515" s="299" t="s">
        <v>724</v>
      </c>
      <c r="L1515" s="300"/>
      <c r="M1515" s="300"/>
      <c r="N1515" s="300"/>
      <c r="O1515" s="300"/>
      <c r="P1515" s="301"/>
    </row>
    <row r="1516" spans="1:16" x14ac:dyDescent="0.3">
      <c r="E1516" s="295"/>
      <c r="F1516" s="296"/>
      <c r="K1516" s="302"/>
      <c r="L1516" s="303"/>
      <c r="M1516" s="303"/>
      <c r="N1516" s="303"/>
      <c r="O1516" s="303"/>
      <c r="P1516" s="304"/>
    </row>
    <row r="1517" spans="1:16" ht="15" thickBot="1" x14ac:dyDescent="0.35">
      <c r="E1517" s="297"/>
      <c r="F1517" s="298"/>
      <c r="K1517" s="305"/>
      <c r="L1517" s="306"/>
      <c r="M1517" s="306"/>
      <c r="N1517" s="306"/>
      <c r="O1517" s="306"/>
      <c r="P1517" s="307"/>
    </row>
    <row r="1519" spans="1:16" ht="21" x14ac:dyDescent="0.4">
      <c r="C1519" s="219" t="s">
        <v>725</v>
      </c>
      <c r="D1519" s="219">
        <v>170</v>
      </c>
    </row>
    <row r="1520" spans="1:16" ht="21" x14ac:dyDescent="0.4">
      <c r="C1520" s="219" t="s">
        <v>726</v>
      </c>
      <c r="D1520" s="219">
        <v>8</v>
      </c>
    </row>
    <row r="1521" spans="3:15" ht="21" x14ac:dyDescent="0.4">
      <c r="C1521" s="219" t="s">
        <v>727</v>
      </c>
      <c r="D1521" s="219">
        <v>100</v>
      </c>
      <c r="F1521" t="s">
        <v>799</v>
      </c>
    </row>
    <row r="1522" spans="3:15" ht="21" x14ac:dyDescent="0.4">
      <c r="C1522" s="219" t="s">
        <v>728</v>
      </c>
      <c r="D1522" s="219">
        <v>0.95</v>
      </c>
    </row>
    <row r="1523" spans="3:15" ht="21.6" thickBot="1" x14ac:dyDescent="0.45">
      <c r="C1523" s="219" t="s">
        <v>729</v>
      </c>
      <c r="D1523" s="219">
        <v>1.96</v>
      </c>
    </row>
    <row r="1524" spans="3:15" ht="21" x14ac:dyDescent="0.4">
      <c r="C1524" s="219"/>
      <c r="D1524" s="219"/>
      <c r="F1524" s="472" t="s">
        <v>797</v>
      </c>
      <c r="G1524" s="470">
        <f>D1519+D1523*D1522</f>
        <v>171.86199999999999</v>
      </c>
    </row>
    <row r="1525" spans="3:15" ht="21.6" thickBot="1" x14ac:dyDescent="0.45">
      <c r="C1525" s="220" t="s">
        <v>730</v>
      </c>
      <c r="D1525" s="219">
        <f>1-0.95</f>
        <v>5.0000000000000044E-2</v>
      </c>
      <c r="F1525" s="473" t="s">
        <v>798</v>
      </c>
      <c r="G1525" s="471">
        <f>D1519-D1523*D1520</f>
        <v>154.32</v>
      </c>
    </row>
    <row r="1526" spans="3:15" ht="21" x14ac:dyDescent="0.4">
      <c r="C1526" s="219"/>
      <c r="D1526" s="219"/>
    </row>
    <row r="1527" spans="3:15" ht="21" x14ac:dyDescent="0.4">
      <c r="C1527" s="219" t="s">
        <v>731</v>
      </c>
      <c r="D1527" s="219">
        <f>_xlfn.CONFIDENCE.NORM(D1525,D1520,D1521)</f>
        <v>1.567971187632043</v>
      </c>
    </row>
    <row r="1528" spans="3:15" ht="21" x14ac:dyDescent="0.4">
      <c r="C1528" s="219"/>
      <c r="D1528" s="219"/>
    </row>
    <row r="1529" spans="3:15" ht="21" x14ac:dyDescent="0.4">
      <c r="C1529" s="219" t="s">
        <v>732</v>
      </c>
      <c r="D1529" s="219">
        <f>D1519-D1527</f>
        <v>168.43202881236795</v>
      </c>
    </row>
    <row r="1530" spans="3:15" ht="21" x14ac:dyDescent="0.4">
      <c r="C1530" s="219" t="s">
        <v>733</v>
      </c>
      <c r="D1530" s="219">
        <f>D1519+D1527</f>
        <v>171.56797118763205</v>
      </c>
    </row>
    <row r="1535" spans="3:15" ht="15" thickBot="1" x14ac:dyDescent="0.35"/>
    <row r="1536" spans="3:15" x14ac:dyDescent="0.3">
      <c r="E1536" s="311" t="s">
        <v>780</v>
      </c>
      <c r="F1536" s="312"/>
      <c r="G1536" s="312"/>
      <c r="H1536" s="312"/>
      <c r="I1536" s="312"/>
      <c r="J1536" s="312"/>
      <c r="K1536" s="312"/>
      <c r="L1536" s="312"/>
      <c r="M1536" s="312"/>
      <c r="N1536" s="312"/>
      <c r="O1536" s="313"/>
    </row>
    <row r="1537" spans="3:15" x14ac:dyDescent="0.3">
      <c r="E1537" s="314"/>
      <c r="F1537" s="315"/>
      <c r="G1537" s="315"/>
      <c r="H1537" s="315"/>
      <c r="I1537" s="315"/>
      <c r="J1537" s="315"/>
      <c r="K1537" s="315"/>
      <c r="L1537" s="315"/>
      <c r="M1537" s="315"/>
      <c r="N1537" s="315"/>
      <c r="O1537" s="316"/>
    </row>
    <row r="1538" spans="3:15" x14ac:dyDescent="0.3">
      <c r="E1538" s="314"/>
      <c r="F1538" s="315"/>
      <c r="G1538" s="315"/>
      <c r="H1538" s="315"/>
      <c r="I1538" s="315"/>
      <c r="J1538" s="315"/>
      <c r="K1538" s="315"/>
      <c r="L1538" s="315"/>
      <c r="M1538" s="315"/>
      <c r="N1538" s="315"/>
      <c r="O1538" s="316"/>
    </row>
    <row r="1539" spans="3:15" x14ac:dyDescent="0.3">
      <c r="E1539" s="314"/>
      <c r="F1539" s="315"/>
      <c r="G1539" s="315"/>
      <c r="H1539" s="315"/>
      <c r="I1539" s="315"/>
      <c r="J1539" s="315"/>
      <c r="K1539" s="315"/>
      <c r="L1539" s="315"/>
      <c r="M1539" s="315"/>
      <c r="N1539" s="315"/>
      <c r="O1539" s="316"/>
    </row>
    <row r="1540" spans="3:15" x14ac:dyDescent="0.3">
      <c r="E1540" s="314"/>
      <c r="F1540" s="315"/>
      <c r="G1540" s="315"/>
      <c r="H1540" s="315"/>
      <c r="I1540" s="315"/>
      <c r="J1540" s="315"/>
      <c r="K1540" s="315"/>
      <c r="L1540" s="315"/>
      <c r="M1540" s="315"/>
      <c r="N1540" s="315"/>
      <c r="O1540" s="316"/>
    </row>
    <row r="1541" spans="3:15" x14ac:dyDescent="0.3">
      <c r="E1541" s="314"/>
      <c r="F1541" s="315"/>
      <c r="G1541" s="315"/>
      <c r="H1541" s="315"/>
      <c r="I1541" s="315"/>
      <c r="J1541" s="315"/>
      <c r="K1541" s="315"/>
      <c r="L1541" s="315"/>
      <c r="M1541" s="315"/>
      <c r="N1541" s="315"/>
      <c r="O1541" s="316"/>
    </row>
    <row r="1542" spans="3:15" ht="18.600000000000001" thickBot="1" x14ac:dyDescent="0.35">
      <c r="D1542" s="154"/>
      <c r="E1542" s="317"/>
      <c r="F1542" s="318"/>
      <c r="G1542" s="318"/>
      <c r="H1542" s="318"/>
      <c r="I1542" s="318"/>
      <c r="J1542" s="318"/>
      <c r="K1542" s="318"/>
      <c r="L1542" s="318"/>
      <c r="M1542" s="318"/>
      <c r="N1542" s="318"/>
      <c r="O1542" s="319"/>
    </row>
    <row r="1544" spans="3:15" ht="15" thickBot="1" x14ac:dyDescent="0.35"/>
    <row r="1545" spans="3:15" x14ac:dyDescent="0.3">
      <c r="D1545" s="339" t="s">
        <v>782</v>
      </c>
      <c r="E1545" s="340"/>
    </row>
    <row r="1546" spans="3:15" x14ac:dyDescent="0.3">
      <c r="D1546" s="341"/>
      <c r="E1546" s="342"/>
    </row>
    <row r="1547" spans="3:15" ht="15" thickBot="1" x14ac:dyDescent="0.35">
      <c r="D1547" s="343"/>
      <c r="E1547" s="344"/>
    </row>
    <row r="1551" spans="3:15" ht="15" thickBot="1" x14ac:dyDescent="0.35"/>
    <row r="1552" spans="3:15" ht="18" x14ac:dyDescent="0.35">
      <c r="C1552" s="155" t="s">
        <v>734</v>
      </c>
      <c r="D1552" s="156">
        <v>0.1</v>
      </c>
    </row>
    <row r="1553" spans="2:9" ht="18" x14ac:dyDescent="0.35">
      <c r="C1553" s="157" t="s">
        <v>735</v>
      </c>
      <c r="D1553" s="158">
        <v>0.9</v>
      </c>
    </row>
    <row r="1554" spans="2:9" ht="18" x14ac:dyDescent="0.35">
      <c r="C1554" s="159" t="s">
        <v>736</v>
      </c>
      <c r="D1554" s="158">
        <v>320</v>
      </c>
    </row>
    <row r="1555" spans="2:9" ht="18" x14ac:dyDescent="0.35">
      <c r="C1555" s="159" t="s">
        <v>737</v>
      </c>
      <c r="D1555" s="158">
        <v>0.64</v>
      </c>
    </row>
    <row r="1556" spans="2:9" ht="18" x14ac:dyDescent="0.35">
      <c r="C1556" s="159" t="s">
        <v>738</v>
      </c>
      <c r="D1556" s="158">
        <f>1-D1555</f>
        <v>0.36</v>
      </c>
    </row>
    <row r="1557" spans="2:9" ht="18" x14ac:dyDescent="0.35">
      <c r="C1557" s="159" t="s">
        <v>739</v>
      </c>
      <c r="D1557" s="160">
        <f>ABS(_xlfn.NORM.INV(D1552/2,0,1))</f>
        <v>1.6448536269514726</v>
      </c>
    </row>
    <row r="1558" spans="2:9" ht="18" x14ac:dyDescent="0.35">
      <c r="C1558" s="159" t="s">
        <v>740</v>
      </c>
      <c r="D1558" s="158">
        <v>500</v>
      </c>
    </row>
    <row r="1559" spans="2:9" ht="18.600000000000001" thickBot="1" x14ac:dyDescent="0.4">
      <c r="C1559" s="161" t="s">
        <v>741</v>
      </c>
      <c r="D1559" s="162">
        <f>D1557*SQRT(D1555*D1556/D1558)</f>
        <v>3.5308843419845498E-2</v>
      </c>
    </row>
    <row r="1560" spans="2:9" ht="15" thickBot="1" x14ac:dyDescent="0.35"/>
    <row r="1561" spans="2:9" ht="16.2" x14ac:dyDescent="0.4">
      <c r="B1561" s="163" t="s">
        <v>742</v>
      </c>
      <c r="C1561" s="285" t="s">
        <v>743</v>
      </c>
      <c r="D1561" s="164" t="s">
        <v>744</v>
      </c>
    </row>
    <row r="1562" spans="2:9" ht="16.8" thickBot="1" x14ac:dyDescent="0.45">
      <c r="B1562" s="165">
        <f>D1555-D1559</f>
        <v>0.60469115658015449</v>
      </c>
      <c r="C1562" s="286"/>
      <c r="D1562" s="474">
        <f>D1555+D1559</f>
        <v>0.67530884341984554</v>
      </c>
    </row>
    <row r="1566" spans="2:9" ht="15" thickBot="1" x14ac:dyDescent="0.35"/>
    <row r="1567" spans="2:9" x14ac:dyDescent="0.3">
      <c r="D1567" s="287" t="s">
        <v>745</v>
      </c>
      <c r="E1567" s="288"/>
      <c r="F1567" s="288"/>
      <c r="G1567" s="288"/>
      <c r="H1567" s="288"/>
      <c r="I1567" s="289"/>
    </row>
    <row r="1568" spans="2:9" ht="15" thickBot="1" x14ac:dyDescent="0.35">
      <c r="D1568" s="290"/>
      <c r="E1568" s="291"/>
      <c r="F1568" s="291"/>
      <c r="G1568" s="291"/>
      <c r="H1568" s="291"/>
      <c r="I1568" s="292"/>
    </row>
    <row r="1571" spans="2:14" ht="15" thickBot="1" x14ac:dyDescent="0.35"/>
    <row r="1572" spans="2:14" x14ac:dyDescent="0.3">
      <c r="E1572" s="293" t="s">
        <v>781</v>
      </c>
      <c r="F1572" s="294"/>
      <c r="I1572" s="299" t="s">
        <v>746</v>
      </c>
      <c r="J1572" s="300"/>
      <c r="K1572" s="300"/>
      <c r="L1572" s="300"/>
      <c r="M1572" s="300"/>
      <c r="N1572" s="301"/>
    </row>
    <row r="1573" spans="2:14" x14ac:dyDescent="0.3">
      <c r="E1573" s="295"/>
      <c r="F1573" s="296"/>
      <c r="I1573" s="302"/>
      <c r="J1573" s="303"/>
      <c r="K1573" s="303"/>
      <c r="L1573" s="303"/>
      <c r="M1573" s="303"/>
      <c r="N1573" s="304"/>
    </row>
    <row r="1574" spans="2:14" ht="15" thickBot="1" x14ac:dyDescent="0.35">
      <c r="E1574" s="297"/>
      <c r="F1574" s="298"/>
      <c r="I1574" s="305"/>
      <c r="J1574" s="306"/>
      <c r="K1574" s="306"/>
      <c r="L1574" s="306"/>
      <c r="M1574" s="306"/>
      <c r="N1574" s="307"/>
    </row>
    <row r="1580" spans="2:14" ht="15.6" x14ac:dyDescent="0.3">
      <c r="B1580" s="132" t="s">
        <v>747</v>
      </c>
      <c r="C1580" s="132" t="s">
        <v>748</v>
      </c>
    </row>
    <row r="1581" spans="2:14" x14ac:dyDescent="0.3">
      <c r="B1581" s="13">
        <v>50</v>
      </c>
      <c r="C1581" s="13">
        <v>58</v>
      </c>
    </row>
    <row r="1582" spans="2:14" x14ac:dyDescent="0.3">
      <c r="B1582" s="13">
        <v>60</v>
      </c>
      <c r="C1582" s="13">
        <v>60</v>
      </c>
    </row>
    <row r="1583" spans="2:14" x14ac:dyDescent="0.3">
      <c r="B1583" s="13">
        <v>58</v>
      </c>
      <c r="C1583" s="13">
        <v>58</v>
      </c>
    </row>
    <row r="1584" spans="2:14" x14ac:dyDescent="0.3">
      <c r="B1584" s="13">
        <v>78</v>
      </c>
      <c r="C1584" s="13">
        <v>78</v>
      </c>
    </row>
    <row r="1585" spans="2:7" x14ac:dyDescent="0.3">
      <c r="B1585" s="13">
        <v>64</v>
      </c>
      <c r="C1585" s="13">
        <v>64</v>
      </c>
    </row>
    <row r="1586" spans="2:7" x14ac:dyDescent="0.3">
      <c r="B1586" s="13">
        <v>98</v>
      </c>
      <c r="C1586" s="13">
        <v>54</v>
      </c>
    </row>
    <row r="1587" spans="2:7" x14ac:dyDescent="0.3">
      <c r="B1587" s="13">
        <v>37</v>
      </c>
      <c r="C1587" s="13">
        <v>37</v>
      </c>
    </row>
    <row r="1588" spans="2:7" x14ac:dyDescent="0.3">
      <c r="B1588" s="13">
        <v>87</v>
      </c>
      <c r="C1588" s="13">
        <v>43</v>
      </c>
    </row>
    <row r="1589" spans="2:7" x14ac:dyDescent="0.3">
      <c r="B1589" s="13">
        <v>76</v>
      </c>
      <c r="C1589" s="13">
        <v>32</v>
      </c>
    </row>
    <row r="1590" spans="2:7" x14ac:dyDescent="0.3">
      <c r="B1590" s="13">
        <v>45</v>
      </c>
      <c r="C1590" s="13">
        <v>23</v>
      </c>
    </row>
    <row r="1591" spans="2:7" x14ac:dyDescent="0.3">
      <c r="B1591" s="13">
        <v>65</v>
      </c>
      <c r="C1591" s="13">
        <v>20</v>
      </c>
    </row>
    <row r="1592" spans="2:7" x14ac:dyDescent="0.3">
      <c r="B1592" s="13">
        <v>57</v>
      </c>
      <c r="C1592" s="13">
        <v>75</v>
      </c>
    </row>
    <row r="1593" spans="2:7" x14ac:dyDescent="0.3">
      <c r="B1593" s="13">
        <v>85</v>
      </c>
      <c r="C1593" s="13">
        <v>49</v>
      </c>
    </row>
    <row r="1594" spans="2:7" x14ac:dyDescent="0.3">
      <c r="B1594" s="13">
        <v>50</v>
      </c>
      <c r="C1594" s="13">
        <v>98</v>
      </c>
      <c r="E1594" s="1" t="s">
        <v>749</v>
      </c>
      <c r="F1594" s="1"/>
      <c r="G1594" s="1"/>
    </row>
    <row r="1595" spans="2:7" x14ac:dyDescent="0.3">
      <c r="B1595" s="13">
        <v>72</v>
      </c>
      <c r="C1595" s="13">
        <v>56</v>
      </c>
    </row>
    <row r="1596" spans="2:7" x14ac:dyDescent="0.3">
      <c r="B1596" s="13">
        <v>70</v>
      </c>
      <c r="C1596" s="13">
        <v>70</v>
      </c>
      <c r="E1596" s="221"/>
      <c r="F1596" s="225" t="s">
        <v>750</v>
      </c>
      <c r="G1596" s="225" t="s">
        <v>751</v>
      </c>
    </row>
    <row r="1597" spans="2:7" x14ac:dyDescent="0.3">
      <c r="B1597" s="13">
        <v>61</v>
      </c>
      <c r="C1597" s="13">
        <v>57</v>
      </c>
      <c r="E1597" s="224" t="s">
        <v>752</v>
      </c>
      <c r="F1597" s="223">
        <v>61.76</v>
      </c>
      <c r="G1597" s="223">
        <v>56.04</v>
      </c>
    </row>
    <row r="1598" spans="2:7" x14ac:dyDescent="0.3">
      <c r="B1598" s="13">
        <v>43</v>
      </c>
      <c r="C1598" s="13">
        <v>54</v>
      </c>
      <c r="E1598" s="224" t="s">
        <v>753</v>
      </c>
      <c r="F1598" s="223">
        <v>359.10666666666657</v>
      </c>
      <c r="G1598" s="223">
        <v>375.87333333333362</v>
      </c>
    </row>
    <row r="1599" spans="2:7" x14ac:dyDescent="0.3">
      <c r="B1599" s="13">
        <v>23</v>
      </c>
      <c r="C1599" s="13">
        <v>50</v>
      </c>
      <c r="E1599" s="224" t="s">
        <v>754</v>
      </c>
      <c r="F1599" s="223">
        <v>25</v>
      </c>
      <c r="G1599" s="223">
        <v>25</v>
      </c>
    </row>
    <row r="1600" spans="2:7" x14ac:dyDescent="0.3">
      <c r="B1600" s="13">
        <v>43</v>
      </c>
      <c r="C1600" s="13">
        <v>43</v>
      </c>
      <c r="E1600" s="224" t="s">
        <v>755</v>
      </c>
      <c r="F1600" s="223">
        <v>0</v>
      </c>
      <c r="G1600" s="223"/>
    </row>
    <row r="1601" spans="1:25" ht="15" thickBot="1" x14ac:dyDescent="0.35">
      <c r="B1601" s="13">
        <v>93</v>
      </c>
      <c r="C1601" s="13">
        <v>93</v>
      </c>
      <c r="E1601" s="224" t="s">
        <v>756</v>
      </c>
      <c r="F1601" s="223">
        <v>48</v>
      </c>
      <c r="G1601" s="223"/>
    </row>
    <row r="1602" spans="1:25" x14ac:dyDescent="0.3">
      <c r="B1602" s="13">
        <v>82</v>
      </c>
      <c r="C1602" s="13">
        <v>82</v>
      </c>
      <c r="E1602" s="224" t="s">
        <v>757</v>
      </c>
      <c r="F1602" s="223">
        <v>1.0549412454352989</v>
      </c>
      <c r="G1602" s="223"/>
      <c r="J1602" s="17"/>
      <c r="K1602" s="11"/>
      <c r="L1602" s="11"/>
      <c r="M1602" s="11"/>
      <c r="N1602" s="11"/>
      <c r="O1602" s="11"/>
      <c r="P1602" s="11"/>
      <c r="Q1602" s="11"/>
      <c r="R1602" s="11"/>
      <c r="S1602" s="11"/>
      <c r="T1602" s="11"/>
      <c r="U1602" s="11"/>
      <c r="V1602" s="11"/>
      <c r="W1602" s="11"/>
      <c r="X1602" s="11"/>
      <c r="Y1602" s="18"/>
    </row>
    <row r="1603" spans="1:25" ht="18" x14ac:dyDescent="0.35">
      <c r="B1603" s="13">
        <v>48</v>
      </c>
      <c r="C1603" s="13">
        <v>48</v>
      </c>
      <c r="E1603" s="224" t="s">
        <v>758</v>
      </c>
      <c r="F1603" s="223">
        <v>0.14836670117860112</v>
      </c>
      <c r="G1603" s="223"/>
      <c r="J1603" s="308" t="s">
        <v>759</v>
      </c>
      <c r="K1603" s="309"/>
      <c r="L1603" s="166" t="s">
        <v>760</v>
      </c>
      <c r="M1603" s="166"/>
      <c r="N1603" s="166"/>
      <c r="O1603" s="167" t="s">
        <v>761</v>
      </c>
      <c r="P1603" s="166"/>
      <c r="Q1603" s="166"/>
      <c r="R1603" s="166"/>
      <c r="S1603" s="166"/>
      <c r="T1603" s="166"/>
      <c r="U1603" s="166"/>
      <c r="V1603" s="166"/>
      <c r="Y1603" s="20"/>
    </row>
    <row r="1604" spans="1:25" x14ac:dyDescent="0.3">
      <c r="B1604" s="13">
        <v>40</v>
      </c>
      <c r="C1604" s="13">
        <v>40</v>
      </c>
      <c r="E1604" s="224" t="s">
        <v>762</v>
      </c>
      <c r="F1604" s="223">
        <v>1.6772241961243386</v>
      </c>
      <c r="G1604" s="223"/>
      <c r="J1604" s="19"/>
      <c r="Y1604" s="20"/>
    </row>
    <row r="1605" spans="1:25" ht="15.6" x14ac:dyDescent="0.3">
      <c r="B1605" s="13">
        <v>59</v>
      </c>
      <c r="C1605" s="13">
        <v>59</v>
      </c>
      <c r="E1605" s="222" t="s">
        <v>759</v>
      </c>
      <c r="F1605" s="222">
        <v>0.29673340235720225</v>
      </c>
      <c r="G1605" s="223"/>
      <c r="J1605" s="19"/>
      <c r="Y1605" s="20"/>
    </row>
    <row r="1606" spans="1:25" ht="21" x14ac:dyDescent="0.4">
      <c r="B1606" s="13"/>
      <c r="C1606" s="13"/>
      <c r="E1606" s="222" t="s">
        <v>763</v>
      </c>
      <c r="F1606" s="222">
        <v>2.0106347576242314</v>
      </c>
      <c r="G1606" s="223"/>
      <c r="J1606" s="258" t="s">
        <v>764</v>
      </c>
      <c r="K1606" s="259"/>
      <c r="L1606" s="168" t="s">
        <v>765</v>
      </c>
      <c r="M1606" s="168"/>
      <c r="N1606" s="168"/>
      <c r="O1606" s="168"/>
      <c r="P1606" s="168"/>
      <c r="Q1606" s="168"/>
      <c r="R1606" s="168"/>
      <c r="S1606" s="168"/>
      <c r="T1606" s="168"/>
      <c r="U1606" s="168"/>
      <c r="Y1606" s="20"/>
    </row>
    <row r="1607" spans="1:25" ht="15" thickBot="1" x14ac:dyDescent="0.35">
      <c r="J1607" s="21"/>
      <c r="K1607" s="131"/>
      <c r="L1607" s="131"/>
      <c r="M1607" s="131"/>
      <c r="N1607" s="131"/>
      <c r="O1607" s="131"/>
      <c r="P1607" s="131"/>
      <c r="Q1607" s="131"/>
      <c r="R1607" s="131"/>
      <c r="S1607" s="131"/>
      <c r="T1607" s="131"/>
      <c r="U1607" s="131"/>
      <c r="V1607" s="131"/>
      <c r="W1607" s="131"/>
      <c r="X1607" s="131"/>
      <c r="Y1607" s="22"/>
    </row>
    <row r="1608" spans="1:25" x14ac:dyDescent="0.3">
      <c r="A1608" s="140" t="s">
        <v>98</v>
      </c>
      <c r="B1608" s="141">
        <f>AVERAGE(B1581:B1606)</f>
        <v>61.76</v>
      </c>
      <c r="C1608" s="142">
        <f>AVERAGE(C1581:C1606)</f>
        <v>56.04</v>
      </c>
    </row>
    <row r="1609" spans="1:25" x14ac:dyDescent="0.3">
      <c r="A1609" s="143"/>
      <c r="B1609" s="144"/>
      <c r="C1609" s="145"/>
    </row>
    <row r="1610" spans="1:25" ht="15" thickBot="1" x14ac:dyDescent="0.35">
      <c r="A1610" s="143" t="s">
        <v>766</v>
      </c>
      <c r="B1610" s="144">
        <f>_xlfn.VAR.S(B1581:B1606)</f>
        <v>359.10666666666657</v>
      </c>
      <c r="C1610" s="145">
        <f>_xlfn.VAR.S(C1581:C1606)</f>
        <v>375.87333333333362</v>
      </c>
    </row>
    <row r="1611" spans="1:25" ht="15" thickBot="1" x14ac:dyDescent="0.35">
      <c r="A1611" s="226"/>
      <c r="B1611" s="227"/>
      <c r="C1611" s="228"/>
      <c r="E1611" s="260" t="s">
        <v>781</v>
      </c>
      <c r="F1611" s="261"/>
      <c r="G1611" s="262"/>
    </row>
    <row r="1612" spans="1:25" x14ac:dyDescent="0.3">
      <c r="E1612" s="263"/>
      <c r="F1612" s="264"/>
      <c r="G1612" s="265"/>
    </row>
    <row r="1613" spans="1:25" ht="15" thickBot="1" x14ac:dyDescent="0.35">
      <c r="E1613" s="266"/>
      <c r="F1613" s="267"/>
      <c r="G1613" s="268"/>
    </row>
    <row r="1617" spans="2:4" ht="15.6" x14ac:dyDescent="0.3">
      <c r="B1617" s="229" t="s">
        <v>740</v>
      </c>
      <c r="C1617" s="169">
        <v>25</v>
      </c>
    </row>
    <row r="1618" spans="2:4" ht="15.6" x14ac:dyDescent="0.3">
      <c r="B1618" s="229" t="s">
        <v>767</v>
      </c>
      <c r="C1618" s="169">
        <v>510</v>
      </c>
    </row>
    <row r="1619" spans="2:4" ht="15.6" x14ac:dyDescent="0.3">
      <c r="B1619" s="229" t="s">
        <v>768</v>
      </c>
      <c r="C1619" s="169">
        <v>20</v>
      </c>
    </row>
    <row r="1620" spans="2:4" ht="15.6" x14ac:dyDescent="0.3">
      <c r="B1620" s="229" t="s">
        <v>769</v>
      </c>
      <c r="C1620" s="169">
        <v>500</v>
      </c>
    </row>
    <row r="1621" spans="2:4" ht="15.6" x14ac:dyDescent="0.3">
      <c r="B1621" s="229" t="s">
        <v>770</v>
      </c>
      <c r="C1621" s="169">
        <f>(C1618-C1620)/(C1619/SQRT(C1617))</f>
        <v>2.5</v>
      </c>
    </row>
    <row r="1622" spans="2:4" ht="15.6" x14ac:dyDescent="0.3">
      <c r="B1622" s="229"/>
      <c r="C1622" s="169"/>
    </row>
    <row r="1623" spans="2:4" ht="15.6" x14ac:dyDescent="0.3">
      <c r="B1623" s="229" t="s">
        <v>771</v>
      </c>
      <c r="C1623" s="169" t="s">
        <v>772</v>
      </c>
    </row>
    <row r="1624" spans="2:4" ht="15.6" x14ac:dyDescent="0.3">
      <c r="B1624" s="229" t="s">
        <v>773</v>
      </c>
      <c r="C1624" s="169">
        <v>0.05</v>
      </c>
    </row>
    <row r="1625" spans="2:4" ht="15.6" x14ac:dyDescent="0.3">
      <c r="B1625" s="229"/>
      <c r="C1625" s="169"/>
    </row>
    <row r="1626" spans="2:4" ht="15.6" x14ac:dyDescent="0.3">
      <c r="B1626" s="229" t="s">
        <v>774</v>
      </c>
      <c r="C1626" s="169" t="s">
        <v>775</v>
      </c>
    </row>
    <row r="1631" spans="2:4" ht="24" customHeight="1" x14ac:dyDescent="0.3"/>
    <row r="1632" spans="2:4" ht="15" thickBot="1" x14ac:dyDescent="0.35">
      <c r="C1632" s="170"/>
      <c r="D1632" s="170"/>
    </row>
    <row r="1633" spans="3:6" ht="24" thickBot="1" x14ac:dyDescent="0.35">
      <c r="C1633" s="269" t="s">
        <v>776</v>
      </c>
      <c r="D1633" s="270"/>
      <c r="E1633" s="270"/>
      <c r="F1633" s="271"/>
    </row>
  </sheetData>
  <mergeCells count="91">
    <mergeCell ref="B694:G694"/>
    <mergeCell ref="D696:E696"/>
    <mergeCell ref="B549:C550"/>
    <mergeCell ref="A552:H552"/>
    <mergeCell ref="E575:F576"/>
    <mergeCell ref="B578:F578"/>
    <mergeCell ref="E581:F581"/>
    <mergeCell ref="D689:E690"/>
    <mergeCell ref="B363:E363"/>
    <mergeCell ref="D457:E458"/>
    <mergeCell ref="E474:F475"/>
    <mergeCell ref="B479:D481"/>
    <mergeCell ref="E535:F536"/>
    <mergeCell ref="N136:S136"/>
    <mergeCell ref="N137:S137"/>
    <mergeCell ref="M141:Q141"/>
    <mergeCell ref="M142:Q142"/>
    <mergeCell ref="F546:G547"/>
    <mergeCell ref="E153:G154"/>
    <mergeCell ref="B156:F156"/>
    <mergeCell ref="F214:H216"/>
    <mergeCell ref="A218:H218"/>
    <mergeCell ref="F331:H332"/>
    <mergeCell ref="F359:H360"/>
    <mergeCell ref="G195:L195"/>
    <mergeCell ref="G196:L196"/>
    <mergeCell ref="G318:L318"/>
    <mergeCell ref="G319:N319"/>
    <mergeCell ref="G317:L317"/>
    <mergeCell ref="C2:E3"/>
    <mergeCell ref="H2:J2"/>
    <mergeCell ref="E25:H26"/>
    <mergeCell ref="D60:F60"/>
    <mergeCell ref="F122:H124"/>
    <mergeCell ref="B127:H127"/>
    <mergeCell ref="O11:U11"/>
    <mergeCell ref="O12:V12"/>
    <mergeCell ref="O10:T10"/>
    <mergeCell ref="T37:X37"/>
    <mergeCell ref="T38:X38"/>
    <mergeCell ref="T39:X39"/>
    <mergeCell ref="P73:T73"/>
    <mergeCell ref="P74:T74"/>
    <mergeCell ref="P75:U75"/>
    <mergeCell ref="D1137:F1138"/>
    <mergeCell ref="B1141:F1141"/>
    <mergeCell ref="D1148:D1149"/>
    <mergeCell ref="E1028:F1029"/>
    <mergeCell ref="A1032:E1032"/>
    <mergeCell ref="D1150:D1151"/>
    <mergeCell ref="D1152:D1153"/>
    <mergeCell ref="E1152:G1153"/>
    <mergeCell ref="D1255:F1257"/>
    <mergeCell ref="A1260:E1260"/>
    <mergeCell ref="D1266:F1266"/>
    <mergeCell ref="D1270:F1270"/>
    <mergeCell ref="D1275:F1275"/>
    <mergeCell ref="E1385:F1386"/>
    <mergeCell ref="A1389:E1389"/>
    <mergeCell ref="D1545:E1547"/>
    <mergeCell ref="D1400:F1400"/>
    <mergeCell ref="D1406:F1406"/>
    <mergeCell ref="E1515:F1517"/>
    <mergeCell ref="K1515:P1517"/>
    <mergeCell ref="D870:F871"/>
    <mergeCell ref="A875:G875"/>
    <mergeCell ref="E905:F906"/>
    <mergeCell ref="H907:K907"/>
    <mergeCell ref="B909:G909"/>
    <mergeCell ref="E759:F761"/>
    <mergeCell ref="A764:F764"/>
    <mergeCell ref="E766:E767"/>
    <mergeCell ref="I827:J828"/>
    <mergeCell ref="K827:L828"/>
    <mergeCell ref="F766:F767"/>
    <mergeCell ref="J1606:K1606"/>
    <mergeCell ref="E1611:G1613"/>
    <mergeCell ref="C1633:F1633"/>
    <mergeCell ref="G953:H953"/>
    <mergeCell ref="G959:H959"/>
    <mergeCell ref="D1276:F1276"/>
    <mergeCell ref="D1407:F1407"/>
    <mergeCell ref="D1396:F1396"/>
    <mergeCell ref="C1561:C1562"/>
    <mergeCell ref="D1567:I1568"/>
    <mergeCell ref="E1572:F1574"/>
    <mergeCell ref="I1572:N1574"/>
    <mergeCell ref="J1603:K1603"/>
    <mergeCell ref="B1013:C1013"/>
    <mergeCell ref="B1019:C1019"/>
    <mergeCell ref="E1536:O1542"/>
  </mergeCells>
  <pageMargins left="0.7" right="0.7" top="0.75" bottom="0.75" header="0.3" footer="0.3"/>
  <drawing r:id="rId1"/>
  <tableParts count="2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 1</vt:lpstr>
      <vt:lpstr>stat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 Kumar</dc:creator>
  <cp:lastModifiedBy>parmar aakash</cp:lastModifiedBy>
  <dcterms:created xsi:type="dcterms:W3CDTF">2023-10-14T06:06:25Z</dcterms:created>
  <dcterms:modified xsi:type="dcterms:W3CDTF">2023-11-02T06:57:47Z</dcterms:modified>
</cp:coreProperties>
</file>