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QA1_&amp;_3/Code/RothC_Implementation_Axam/"/>
    </mc:Choice>
  </mc:AlternateContent>
  <xr:revisionPtr revIDLastSave="0" documentId="13_ncr:1_{E31AB7D9-B877-A144-96CE-0FD05C3F9C1D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12" i="1"/>
  <c r="T13" i="1"/>
  <c r="T14" i="1"/>
  <c r="T15" i="1"/>
  <c r="T16" i="1"/>
  <c r="T17" i="1"/>
  <c r="T18" i="1"/>
  <c r="T7" i="1"/>
  <c r="F6" i="1"/>
  <c r="G7" i="1" l="1"/>
  <c r="O8" i="1"/>
  <c r="O9" i="1"/>
  <c r="O10" i="1"/>
  <c r="O11" i="1"/>
  <c r="O12" i="1"/>
  <c r="O13" i="1"/>
  <c r="O14" i="1"/>
  <c r="O15" i="1"/>
  <c r="O16" i="1"/>
  <c r="O17" i="1"/>
  <c r="O18" i="1"/>
  <c r="O7" i="1"/>
  <c r="E13" i="4"/>
  <c r="E14" i="4" s="1"/>
  <c r="B89" i="3" a="1"/>
  <c r="B89" i="3" s="1"/>
  <c r="E12" i="4"/>
  <c r="F7" i="1"/>
  <c r="B2" i="1"/>
  <c r="B4" i="4"/>
  <c r="B5" i="4"/>
  <c r="B6" i="4"/>
  <c r="B7" i="4"/>
  <c r="H7" i="4" s="1"/>
  <c r="B8" i="4"/>
  <c r="H8" i="4" s="1"/>
  <c r="B3" i="4"/>
  <c r="H3" i="4"/>
  <c r="G3" i="4"/>
  <c r="D18" i="1"/>
  <c r="D7" i="1"/>
  <c r="D8" i="1"/>
  <c r="D9" i="1"/>
  <c r="D10" i="1"/>
  <c r="D11" i="1"/>
  <c r="D12" i="1"/>
  <c r="D13" i="1"/>
  <c r="F13" i="1" s="1"/>
  <c r="D14" i="1"/>
  <c r="F14" i="1" s="1"/>
  <c r="D15" i="1"/>
  <c r="D16" i="1"/>
  <c r="F16" i="1" s="1"/>
  <c r="D17" i="1"/>
  <c r="F17" i="1" s="1"/>
  <c r="D6" i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8" i="1"/>
  <c r="F9" i="1"/>
  <c r="F10" i="1"/>
  <c r="F11" i="1"/>
  <c r="F12" i="1"/>
  <c r="F15" i="1"/>
  <c r="F18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G8" i="1" l="1"/>
  <c r="H9" i="4"/>
  <c r="G12" i="1"/>
  <c r="G11" i="1"/>
  <c r="G10" i="1"/>
  <c r="G16" i="1"/>
  <c r="G17" i="1"/>
  <c r="G15" i="1"/>
  <c r="G14" i="1"/>
  <c r="G9" i="1"/>
  <c r="G13" i="1"/>
  <c r="G18" i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<sst xmlns="http://schemas.openxmlformats.org/spreadsheetml/2006/main" count="676" uniqueCount="252">
  <si>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</si>
  <si>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</si>
  <si>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</si>
  <si>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</si>
  <si>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</si>
  <si>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</si>
  <si>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</si>
  <si>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</si>
  <si>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</si>
  <si>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</si>
  <si>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</si>
  <si>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</si>
  <si>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</si>
  <si>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</si>
  <si>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</si>
  <si>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</si>
  <si>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</si>
  <si>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</si>
  <si>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</si>
  <si>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</si>
  <si>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</si>
  <si>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</si>
  <si>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</si>
  <si>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</si>
  <si>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</si>
  <si>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</si>
  <si>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</si>
  <si>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</si>
  <si>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</si>
  <si>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</si>
  <si>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</si>
  <si>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</si>
  <si>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</si>
  <si>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</si>
  <si>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</si>
  <si>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</si>
  <si>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</si>
  <si>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</si>
  <si>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</si>
  <si>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</si>
  <si>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</si>
  <si>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</si>
  <si>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</si>
  <si>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</si>
  <si>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</si>
  <si>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</si>
  <si>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</si>
  <si>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</si>
  <si>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</si>
  <si>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</si>
  <si>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</si>
  <si>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</si>
  <si>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</si>
  <si>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</si>
  <si>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</si>
  <si>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</si>
  <si>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</si>
  <si>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</si>
  <si>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</si>
  <si>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</si>
  <si>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</si>
  <si>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</si>
  <si>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</si>
  <si>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</si>
  <si>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</si>
  <si>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</si>
  <si>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</si>
  <si>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</si>
  <si>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</si>
  <si>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</si>
  <si>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</si>
  <si>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</si>
  <si>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</si>
  <si>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</si>
  <si>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</si>
  <si>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</si>
  <si>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</si>
  <si>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</si>
  <si>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</si>
  <si>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</si>
  <si>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</si>
  <si>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</si>
  <si>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</si>
  <si>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</si>
  <si>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</si>
  <si>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</si>
  <si>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</si>
  <si>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</si>
  <si>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</si>
  <si>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</si>
  <si>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</si>
  <si>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</si>
  <si>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</si>
  <si>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</si>
  <si>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</si>
  <si>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</si>
  <si>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</si>
  <si>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</si>
  <si>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</si>
  <si>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</si>
  <si>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</si>
  <si>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</si>
  <si>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</si>
  <si>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</si>
  <si>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</si>
  <si>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</si>
  <si>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</si>
  <si>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</si>
  <si>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</si>
  <si>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</si>
  <si>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</si>
  <si>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</si>
  <si>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</si>
  <si>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</si>
  <si>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</si>
  <si>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</si>
  <si>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</si>
  <si>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</si>
  <si>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</si>
  <si>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</si>
  <si>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</si>
  <si>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</si>
  <si>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</si>
  <si>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</si>
  <si>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</si>
  <si>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</si>
  <si>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</si>
  <si>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</si>
  <si>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</si>
  <si>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</si>
  <si>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</si>
  <si>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</si>
  <si>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</si>
  <si>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</si>
  <si>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</si>
  <si>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</si>
  <si>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</si>
  <si>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</si>
  <si>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</si>
  <si>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</si>
  <si>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</si>
  <si>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</si>
  <si>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</si>
  <si>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</si>
  <si>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</si>
  <si>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</si>
  <si>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</si>
  <si>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</si>
  <si>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</si>
  <si>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</si>
  <si>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</si>
  <si>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</si>
  <si>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</si>
  <si>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</si>
  <si>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</si>
  <si>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</si>
  <si>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</si>
  <si>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</si>
  <si>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</si>
  <si>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</si>
  <si>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</si>
  <si>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</si>
  <si>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</si>
  <si>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</si>
  <si>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</si>
  <si>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</si>
  <si>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</si>
  <si>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</si>
  <si>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</si>
  <si>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</si>
  <si>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</si>
  <si>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</si>
  <si>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</si>
  <si>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</si>
  <si>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</si>
  <si>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</si>
  <si>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</si>
  <si>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</si>
  <si>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</si>
  <si>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</si>
  <si>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</si>
  <si>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</si>
  <si>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</si>
  <si>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</si>
  <si>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</si>
  <si>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</si>
  <si>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</si>
  <si>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</si>
  <si>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</si>
  <si>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</si>
  <si>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</si>
  <si>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</si>
  <si>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</si>
  <si>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</si>
  <si>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</si>
  <si>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</si>
  <si>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</si>
  <si>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</si>
  <si>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</si>
  <si>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</si>
  <si>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</si>
  <si>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</si>
  <si>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</si>
  <si>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</si>
  <si>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</si>
  <si>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</si>
  <si>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</si>
  <si>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</si>
  <si>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</si>
  <si>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</si>
  <si>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</si>
  <si>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</si>
  <si>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</si>
  <si>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</si>
  <si>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</si>
  <si>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</si>
  <si>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</si>
  <si>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</si>
  <si>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</si>
  <si>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</si>
  <si>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</si>
  <si>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</si>
  <si>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</si>
  <si>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</si>
  <si>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</si>
  <si>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</si>
  <si>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</si>
  <si>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</si>
  <si>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</si>
  <si>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</si>
  <si>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</si>
  <si>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</si>
  <si>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</si>
  <si>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</si>
  <si>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Sampling Error (tC/ha/yr)^2</t>
  </si>
  <si>
    <t>Units ----&gt;</t>
  </si>
  <si>
    <t>tCO2e</t>
  </si>
  <si>
    <t>Net ERs</t>
  </si>
  <si>
    <t>Est Error</t>
  </si>
  <si>
    <t>Est ERs</t>
  </si>
  <si>
    <t>Representative Area</t>
  </si>
  <si>
    <t>Model Error (tC/ha/yr)^2</t>
  </si>
  <si>
    <t>N2O Emissions Burning (Baseline only)</t>
  </si>
  <si>
    <t>CH4 Emissions Burning (Baseline only)</t>
  </si>
  <si>
    <t>Fossil Fuel (Baseline)</t>
  </si>
  <si>
    <t>Fossil Fuel (Project)</t>
  </si>
  <si>
    <t>Fertilizer Usage (Baseline)</t>
  </si>
  <si>
    <t>Fertilizer Usage (Project)</t>
  </si>
  <si>
    <t>Total (QA3 Emissions)</t>
  </si>
  <si>
    <t>QA1</t>
  </si>
  <si>
    <t>QA3</t>
  </si>
  <si>
    <t>NPRT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</si>
</sst>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0" fillId="0" borderId="0" xfId="0" applyAlignment="1">
      <alignment horizontal="center"/>
    </xf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T18"/>
  <sheetViews>
    <sheetView tabSelected="1" topLeftCell="M1" zoomScale="158" workbookViewId="0">
      <selection activeCell="R10" sqref="R10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9" max="9" width="33.33203125" customWidth="1"/>
    <col min="10" max="10" width="35.33203125" customWidth="1"/>
    <col min="11" max="11" width="24" customWidth="1"/>
    <col min="12" max="12" width="21.1640625" customWidth="1"/>
    <col min="13" max="13" width="25.1640625" customWidth="1"/>
    <col min="14" max="14" width="27.1640625" customWidth="1"/>
    <col min="15" max="15" width="20.83203125" customWidth="1"/>
    <col min="16" max="16" width="11.5" bestFit="1" customWidth="1"/>
    <col min="18" max="18" width="11.5" bestFit="1" customWidth="1"/>
    <col min="20" max="20" width="12.33203125" bestFit="1" customWidth="1"/>
  </cols>
  <sheetData>
    <row r="2" spans="1:20" x14ac:dyDescent="0.2">
      <c r="A2" t="s">
        <v>6</v>
      </c>
      <c r="B2" s="4">
        <f>45000*0.2</f>
        <v>9000</v>
      </c>
    </row>
    <row r="3" spans="1:20" x14ac:dyDescent="0.2">
      <c r="F3" s="124" t="s">
        <v>249</v>
      </c>
      <c r="G3" s="124"/>
      <c r="I3" s="124" t="s">
        <v>250</v>
      </c>
      <c r="J3" s="124"/>
      <c r="K3" s="124"/>
      <c r="L3" s="124"/>
      <c r="M3" s="124"/>
      <c r="N3" s="124"/>
      <c r="O3" s="124"/>
    </row>
    <row r="4" spans="1:20" x14ac:dyDescent="0.2">
      <c r="A4" s="1" t="s">
        <v>0</v>
      </c>
      <c r="B4" s="2" t="s">
        <v>2</v>
      </c>
      <c r="C4" s="2" t="s">
        <v>3</v>
      </c>
      <c r="D4" s="2" t="s">
        <v>4</v>
      </c>
      <c r="F4" s="2" t="s">
        <v>239</v>
      </c>
      <c r="G4" s="2" t="s">
        <v>238</v>
      </c>
      <c r="I4" s="2" t="s">
        <v>242</v>
      </c>
      <c r="J4" s="2" t="s">
        <v>243</v>
      </c>
      <c r="K4" s="2" t="s">
        <v>244</v>
      </c>
      <c r="L4" s="2" t="s">
        <v>245</v>
      </c>
      <c r="M4" s="2" t="s">
        <v>246</v>
      </c>
      <c r="N4" s="2" t="s">
        <v>247</v>
      </c>
      <c r="O4" s="2" t="s">
        <v>248</v>
      </c>
      <c r="Q4" s="2" t="s">
        <v>251</v>
      </c>
      <c r="T4" s="2" t="s">
        <v>237</v>
      </c>
    </row>
    <row r="5" spans="1:20" x14ac:dyDescent="0.2">
      <c r="A5" t="s">
        <v>235</v>
      </c>
      <c r="B5" s="1" t="s">
        <v>1</v>
      </c>
      <c r="C5" s="1" t="s">
        <v>1</v>
      </c>
      <c r="D5" s="1" t="s">
        <v>1</v>
      </c>
      <c r="F5" s="1" t="s">
        <v>236</v>
      </c>
      <c r="G5" s="1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T5" s="1" t="s">
        <v>236</v>
      </c>
    </row>
    <row r="6" spans="1:20" x14ac:dyDescent="0.2">
      <c r="A6" s="1" t="s">
        <v>5</v>
      </c>
      <c r="B6" s="1">
        <v>11.5275376</v>
      </c>
      <c r="C6" s="1">
        <v>3.56052927</v>
      </c>
      <c r="D6">
        <f t="shared" ref="D6:D18" si="0">(B6 -C6)</f>
        <v>7.9670083300000005</v>
      </c>
      <c r="F6" s="3">
        <f t="shared" ref="F6:F18" si="1">D6*$B$2*44/12</f>
        <v>262911.27489</v>
      </c>
    </row>
    <row r="7" spans="1:20" x14ac:dyDescent="0.2">
      <c r="A7" s="1">
        <v>2024</v>
      </c>
      <c r="B7" s="1">
        <v>11.1937988</v>
      </c>
      <c r="C7" s="1">
        <v>3.5159391200000001</v>
      </c>
      <c r="D7">
        <f t="shared" si="0"/>
        <v>7.6778596799999992</v>
      </c>
      <c r="F7" s="3">
        <f t="shared" si="1"/>
        <v>253369.36943999995</v>
      </c>
      <c r="G7">
        <f>SQRT('Sampling &amp; Combined Error'!$E$14)*$B$2*44/12</f>
        <v>17330.612745158352</v>
      </c>
      <c r="I7">
        <v>107.49299999999999</v>
      </c>
      <c r="J7">
        <v>187.74719999999999</v>
      </c>
      <c r="K7">
        <v>1554.49771021999</v>
      </c>
      <c r="L7">
        <v>1107.5355199999999</v>
      </c>
      <c r="M7">
        <v>6085.8626000000004</v>
      </c>
      <c r="N7">
        <v>3042.9313000000002</v>
      </c>
      <c r="O7">
        <f>(N7+L7)-(I7+J7+K7+M7)</f>
        <v>-3785.133690219991</v>
      </c>
      <c r="Q7">
        <v>0.17499999999999999</v>
      </c>
      <c r="T7" s="123">
        <f>(F7- G7 - O7)*(1-Q7)</f>
        <v>197854.7095676758</v>
      </c>
    </row>
    <row r="8" spans="1:20" x14ac:dyDescent="0.2">
      <c r="A8" s="1">
        <v>2025</v>
      </c>
      <c r="B8" s="1">
        <v>10.944057600000001</v>
      </c>
      <c r="C8" s="1">
        <v>3.4929559000000001</v>
      </c>
      <c r="D8">
        <f t="shared" si="0"/>
        <v>7.4511017000000006</v>
      </c>
      <c r="F8" s="3">
        <f t="shared" si="1"/>
        <v>245886.3561</v>
      </c>
      <c r="G8">
        <f>SQRT('Sampling &amp; Combined Error'!$E$14)*$B$2*44/12</f>
        <v>17330.612745158352</v>
      </c>
      <c r="I8">
        <v>107.49299999999999</v>
      </c>
      <c r="J8">
        <v>187.74719999999999</v>
      </c>
      <c r="K8">
        <v>1554.49771021999</v>
      </c>
      <c r="L8">
        <v>1107.5355199999999</v>
      </c>
      <c r="M8">
        <v>6085.8626000000004</v>
      </c>
      <c r="N8">
        <v>3042.9313000000002</v>
      </c>
      <c r="O8">
        <f t="shared" ref="O8:O18" si="2">(N8+L8)-(I8+J8+K8+M8)</f>
        <v>-3785.133690219991</v>
      </c>
      <c r="Q8">
        <v>0.17499999999999999</v>
      </c>
      <c r="T8" s="123">
        <f t="shared" ref="T8:T18" si="3">(F8- G8 - O8)*(1-Q8)</f>
        <v>191681.22356217584</v>
      </c>
    </row>
    <row r="9" spans="1:20" x14ac:dyDescent="0.2">
      <c r="A9" s="1">
        <v>2026</v>
      </c>
      <c r="B9" s="1">
        <v>11.0558327</v>
      </c>
      <c r="C9" s="1">
        <v>3.5061362800000002</v>
      </c>
      <c r="D9">
        <f t="shared" si="0"/>
        <v>7.5496964200000001</v>
      </c>
      <c r="F9" s="3">
        <f t="shared" si="1"/>
        <v>249139.98185999997</v>
      </c>
      <c r="G9">
        <f>SQRT('Sampling &amp; Combined Error'!$E$14)*$B$2*44/12</f>
        <v>17330.612745158352</v>
      </c>
      <c r="I9">
        <v>107.49299999999999</v>
      </c>
      <c r="J9">
        <v>187.74719999999999</v>
      </c>
      <c r="K9">
        <v>1554.49771021999</v>
      </c>
      <c r="L9">
        <v>1107.5355199999999</v>
      </c>
      <c r="M9">
        <v>6085.8626000000004</v>
      </c>
      <c r="N9">
        <v>3042.9313000000002</v>
      </c>
      <c r="O9">
        <f t="shared" si="2"/>
        <v>-3785.133690219991</v>
      </c>
      <c r="Q9">
        <v>0.17499999999999999</v>
      </c>
      <c r="T9" s="123">
        <f t="shared" si="3"/>
        <v>194365.46481417582</v>
      </c>
    </row>
    <row r="10" spans="1:20" x14ac:dyDescent="0.2">
      <c r="A10" s="1">
        <v>2027</v>
      </c>
      <c r="B10" s="1">
        <v>11.1371655</v>
      </c>
      <c r="C10" s="1">
        <v>3.5156614300000002</v>
      </c>
      <c r="D10">
        <f t="shared" si="0"/>
        <v>7.6215040700000003</v>
      </c>
      <c r="F10" s="3">
        <f t="shared" si="1"/>
        <v>251509.63430999999</v>
      </c>
      <c r="G10">
        <f>SQRT('Sampling &amp; Combined Error'!$E$14)*$B$2*44/12</f>
        <v>17330.612745158352</v>
      </c>
      <c r="I10">
        <v>107.49299999999999</v>
      </c>
      <c r="J10">
        <v>187.74719999999999</v>
      </c>
      <c r="K10">
        <v>1554.49771021999</v>
      </c>
      <c r="L10">
        <v>1107.5355199999999</v>
      </c>
      <c r="M10">
        <v>6085.8626000000004</v>
      </c>
      <c r="N10">
        <v>3042.9313000000002</v>
      </c>
      <c r="O10">
        <f t="shared" si="2"/>
        <v>-3785.133690219991</v>
      </c>
      <c r="Q10">
        <v>0.17499999999999999</v>
      </c>
      <c r="T10" s="123">
        <f t="shared" si="3"/>
        <v>196320.42808542584</v>
      </c>
    </row>
    <row r="11" spans="1:20" x14ac:dyDescent="0.2">
      <c r="A11" s="1">
        <v>2028</v>
      </c>
      <c r="B11" s="1">
        <v>11.196634</v>
      </c>
      <c r="C11" s="1">
        <v>3.52259024</v>
      </c>
      <c r="D11">
        <f t="shared" si="0"/>
        <v>7.67404376</v>
      </c>
      <c r="F11" s="3">
        <f t="shared" si="1"/>
        <v>253243.44408000002</v>
      </c>
      <c r="G11">
        <f>SQRT('Sampling &amp; Combined Error'!$E$14)*$B$2*44/12</f>
        <v>17330.612745158352</v>
      </c>
      <c r="I11">
        <v>107.49299999999999</v>
      </c>
      <c r="J11">
        <v>187.74719999999999</v>
      </c>
      <c r="K11">
        <v>1554.49771021999</v>
      </c>
      <c r="L11">
        <v>1107.5355199999999</v>
      </c>
      <c r="M11">
        <v>6085.8626000000004</v>
      </c>
      <c r="N11">
        <v>3042.9313000000002</v>
      </c>
      <c r="O11">
        <f t="shared" si="2"/>
        <v>-3785.133690219991</v>
      </c>
      <c r="Q11">
        <v>0.17499999999999999</v>
      </c>
      <c r="T11" s="123">
        <f t="shared" si="3"/>
        <v>197750.82114567584</v>
      </c>
    </row>
    <row r="12" spans="1:20" x14ac:dyDescent="0.2">
      <c r="A12" s="1">
        <v>2029</v>
      </c>
      <c r="B12" s="1">
        <v>11.240374299999999</v>
      </c>
      <c r="C12" s="1">
        <v>3.5276668</v>
      </c>
      <c r="D12">
        <f t="shared" si="0"/>
        <v>7.7127074999999987</v>
      </c>
      <c r="F12" s="3">
        <f t="shared" si="1"/>
        <v>254519.3475</v>
      </c>
      <c r="G12">
        <f>SQRT('Sampling &amp; Combined Error'!$E$14)*$B$2*44/12</f>
        <v>17330.612745158352</v>
      </c>
      <c r="I12">
        <v>107.49299999999999</v>
      </c>
      <c r="J12">
        <v>187.74719999999999</v>
      </c>
      <c r="K12">
        <v>1554.49771021999</v>
      </c>
      <c r="L12">
        <v>1107.5355199999999</v>
      </c>
      <c r="M12">
        <v>6085.8626000000004</v>
      </c>
      <c r="N12">
        <v>3042.9313000000002</v>
      </c>
      <c r="O12">
        <f t="shared" si="2"/>
        <v>-3785.133690219991</v>
      </c>
      <c r="Q12">
        <v>0.17499999999999999</v>
      </c>
      <c r="T12" s="123">
        <f t="shared" si="3"/>
        <v>198803.44146717584</v>
      </c>
    </row>
    <row r="13" spans="1:20" x14ac:dyDescent="0.2">
      <c r="A13" s="1">
        <v>2030</v>
      </c>
      <c r="B13" s="1">
        <v>11.2727872</v>
      </c>
      <c r="C13" s="1">
        <v>3.5314174999999999</v>
      </c>
      <c r="D13">
        <f t="shared" si="0"/>
        <v>7.7413696999999999</v>
      </c>
      <c r="F13" s="3">
        <f t="shared" si="1"/>
        <v>255465.20010000002</v>
      </c>
      <c r="G13">
        <f>SQRT('Sampling &amp; Combined Error'!$E$14)*$B$2*44/12</f>
        <v>17330.612745158352</v>
      </c>
      <c r="I13">
        <v>107.49299999999999</v>
      </c>
      <c r="J13">
        <v>187.74719999999999</v>
      </c>
      <c r="K13">
        <v>1554.49771021999</v>
      </c>
      <c r="L13">
        <v>1107.5355199999999</v>
      </c>
      <c r="M13">
        <v>6085.8626000000004</v>
      </c>
      <c r="N13">
        <v>3042.9313000000002</v>
      </c>
      <c r="O13">
        <f t="shared" si="2"/>
        <v>-3785.133690219991</v>
      </c>
      <c r="Q13">
        <v>0.17499999999999999</v>
      </c>
      <c r="T13" s="123">
        <f t="shared" si="3"/>
        <v>199583.76986217586</v>
      </c>
    </row>
    <row r="14" spans="1:20" x14ac:dyDescent="0.2">
      <c r="A14" s="1">
        <v>2031</v>
      </c>
      <c r="B14" s="1">
        <v>11.2970329</v>
      </c>
      <c r="C14" s="1">
        <v>3.5342164999999999</v>
      </c>
      <c r="D14">
        <f t="shared" si="0"/>
        <v>7.7628164000000002</v>
      </c>
      <c r="F14" s="3">
        <f t="shared" si="1"/>
        <v>256172.94120000003</v>
      </c>
      <c r="G14">
        <f>SQRT('Sampling &amp; Combined Error'!$E$14)*$B$2*44/12</f>
        <v>17330.612745158352</v>
      </c>
      <c r="I14">
        <v>107.49299999999999</v>
      </c>
      <c r="J14">
        <v>187.74719999999999</v>
      </c>
      <c r="K14">
        <v>1554.49771021999</v>
      </c>
      <c r="L14">
        <v>1107.5355199999999</v>
      </c>
      <c r="M14">
        <v>6085.8626000000004</v>
      </c>
      <c r="N14">
        <v>3042.9313000000002</v>
      </c>
      <c r="O14">
        <f t="shared" si="2"/>
        <v>-3785.133690219991</v>
      </c>
      <c r="Q14">
        <v>0.17499999999999999</v>
      </c>
      <c r="T14" s="123">
        <f t="shared" si="3"/>
        <v>200167.65626967588</v>
      </c>
    </row>
    <row r="15" spans="1:20" x14ac:dyDescent="0.2">
      <c r="A15" s="1">
        <v>2032</v>
      </c>
      <c r="B15" s="1">
        <v>11.315383199999999</v>
      </c>
      <c r="C15" s="1">
        <v>3.5363307800000001</v>
      </c>
      <c r="D15">
        <f t="shared" si="0"/>
        <v>7.7790524199999993</v>
      </c>
      <c r="F15" s="3">
        <f t="shared" si="1"/>
        <v>256708.72985999996</v>
      </c>
      <c r="G15">
        <f>SQRT('Sampling &amp; Combined Error'!$E$14)*$B$2*44/12</f>
        <v>17330.612745158352</v>
      </c>
      <c r="I15">
        <v>107.49299999999999</v>
      </c>
      <c r="J15">
        <v>187.74719999999999</v>
      </c>
      <c r="K15">
        <v>1554.49771021999</v>
      </c>
      <c r="L15">
        <v>1107.5355199999999</v>
      </c>
      <c r="M15">
        <v>6085.8626000000004</v>
      </c>
      <c r="N15">
        <v>3042.9313000000002</v>
      </c>
      <c r="O15">
        <f t="shared" si="2"/>
        <v>-3785.133690219991</v>
      </c>
      <c r="Q15">
        <v>0.17499999999999999</v>
      </c>
      <c r="T15" s="123">
        <f t="shared" si="3"/>
        <v>200609.6819141758</v>
      </c>
    </row>
    <row r="16" spans="1:20" x14ac:dyDescent="0.2">
      <c r="A16" s="1">
        <v>2033</v>
      </c>
      <c r="B16" s="1">
        <v>11.3294721</v>
      </c>
      <c r="C16" s="1">
        <v>3.5379513199999999</v>
      </c>
      <c r="D16">
        <f t="shared" si="0"/>
        <v>7.7915207800000008</v>
      </c>
      <c r="F16" s="3">
        <f t="shared" si="1"/>
        <v>257120.18574000002</v>
      </c>
      <c r="G16">
        <f>SQRT('Sampling &amp; Combined Error'!$E$14)*$B$2*44/12</f>
        <v>17330.612745158352</v>
      </c>
      <c r="I16">
        <v>107.49299999999999</v>
      </c>
      <c r="J16">
        <v>187.74719999999999</v>
      </c>
      <c r="K16">
        <v>1554.49771021999</v>
      </c>
      <c r="L16">
        <v>1107.5355199999999</v>
      </c>
      <c r="M16">
        <v>6085.8626000000004</v>
      </c>
      <c r="N16">
        <v>3042.9313000000002</v>
      </c>
      <c r="O16">
        <f t="shared" si="2"/>
        <v>-3785.133690219991</v>
      </c>
      <c r="Q16">
        <v>0.17499999999999999</v>
      </c>
      <c r="T16" s="123">
        <f t="shared" si="3"/>
        <v>200949.13301517584</v>
      </c>
    </row>
    <row r="17" spans="1:20" x14ac:dyDescent="0.2">
      <c r="A17" s="1">
        <v>2034</v>
      </c>
      <c r="B17" s="1">
        <v>11.3404758</v>
      </c>
      <c r="C17" s="1">
        <v>3.5392150500000001</v>
      </c>
      <c r="D17">
        <f t="shared" si="0"/>
        <v>7.80126075</v>
      </c>
      <c r="F17" s="3">
        <f t="shared" si="1"/>
        <v>257441.60474999997</v>
      </c>
      <c r="G17">
        <f>SQRT('Sampling &amp; Combined Error'!$E$14)*$B$2*44/12</f>
        <v>17330.612745158352</v>
      </c>
      <c r="I17">
        <v>107.49299999999999</v>
      </c>
      <c r="J17">
        <v>187.74719999999999</v>
      </c>
      <c r="K17">
        <v>1554.49771021999</v>
      </c>
      <c r="L17">
        <v>1107.5355199999999</v>
      </c>
      <c r="M17">
        <v>6085.8626000000004</v>
      </c>
      <c r="N17">
        <v>3042.9313000000002</v>
      </c>
      <c r="O17">
        <f t="shared" si="2"/>
        <v>-3785.133690219991</v>
      </c>
      <c r="Q17">
        <v>0.17499999999999999</v>
      </c>
      <c r="T17" s="123">
        <f t="shared" si="3"/>
        <v>201214.30369842582</v>
      </c>
    </row>
    <row r="18" spans="1:20" x14ac:dyDescent="0.2">
      <c r="A18" s="1">
        <v>2035</v>
      </c>
      <c r="B18" s="1">
        <v>11.3492414</v>
      </c>
      <c r="C18" s="1">
        <v>3.5402202699999998</v>
      </c>
      <c r="D18">
        <f t="shared" si="0"/>
        <v>7.8090211300000005</v>
      </c>
      <c r="F18" s="3">
        <f t="shared" si="1"/>
        <v>257697.69729000001</v>
      </c>
      <c r="G18">
        <f>SQRT('Sampling &amp; Combined Error'!$E$14)*$B$2*44/12</f>
        <v>17330.612745158352</v>
      </c>
      <c r="I18">
        <v>107.49299999999999</v>
      </c>
      <c r="J18">
        <v>187.74719999999999</v>
      </c>
      <c r="K18">
        <v>1554.49771021999</v>
      </c>
      <c r="L18">
        <v>1107.5355199999999</v>
      </c>
      <c r="M18">
        <v>6085.8626000000004</v>
      </c>
      <c r="N18">
        <v>3042.9313000000002</v>
      </c>
      <c r="O18">
        <f t="shared" si="2"/>
        <v>-3785.133690219991</v>
      </c>
      <c r="Q18">
        <v>0.17499999999999999</v>
      </c>
      <c r="T18" s="123">
        <f t="shared" si="3"/>
        <v>201425.58004392585</v>
      </c>
    </row>
  </sheetData>
  <mergeCells count="2">
    <mergeCell ref="F3:G3"/>
    <mergeCell ref="I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topLeftCell="A5" zoomScaleNormal="100" workbookViewId="0">
      <selection activeCell="A15" sqref="A15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topLeftCell="A72" zoomScale="136" zoomScaleNormal="136" workbookViewId="0">
      <selection activeCell="B89" sqref="B8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74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5" t="s">
        <v>218</v>
      </c>
      <c r="C86" s="125"/>
      <c r="D86" s="125"/>
      <c r="E86" s="125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C1" zoomScale="117" zoomScaleNormal="117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240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234</v>
      </c>
      <c r="E12" s="22">
        <f>H9/(B9^2)</f>
        <v>0.10165526819578061</v>
      </c>
    </row>
    <row r="13" spans="1:8" x14ac:dyDescent="0.2">
      <c r="D13" s="22" t="s">
        <v>241</v>
      </c>
      <c r="E13" s="22">
        <f>'Baseline Model Error'!B80^2 + 'Project Model Error'!B89^2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2025-10-03T10:38:52Z</dcterms:modified>
</cp:coreProperties>
</file>