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_\Dropbox\Apps\2023 UC Berkeley Data Boot Camp\Module Challenge 1\"/>
    </mc:Choice>
  </mc:AlternateContent>
  <xr:revisionPtr revIDLastSave="0" documentId="13_ncr:1_{4C0463F2-E139-4613-B8A1-D7F04FC34E1E}" xr6:coauthVersionLast="47" xr6:coauthVersionMax="47" xr10:uidLastSave="{00000000-0000-0000-0000-000000000000}"/>
  <bookViews>
    <workbookView xWindow="28680" yWindow="-6285" windowWidth="29040" windowHeight="15720" tabRatio="716" activeTab="5" xr2:uid="{00000000-000D-0000-FFFF-FFFF00000000}"/>
  </bookViews>
  <sheets>
    <sheet name="Outcome per Category" sheetId="2" r:id="rId1"/>
    <sheet name="Outcome per Sub-category" sheetId="3" r:id="rId2"/>
    <sheet name="Outcome per Month" sheetId="12" r:id="rId3"/>
    <sheet name="Crowdfunding" sheetId="1" r:id="rId4"/>
    <sheet name="Crowdfunding Goal Analysis" sheetId="14" r:id="rId5"/>
    <sheet name="Statistical Analysis" sheetId="15" r:id="rId6"/>
  </sheets>
  <definedNames>
    <definedName name="_xlnm._FilterDatabase" localSheetId="3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5" l="1"/>
  <c r="L5" i="15"/>
  <c r="L4" i="15"/>
  <c r="L3" i="15"/>
  <c r="L7" i="15"/>
  <c r="L2" i="15"/>
  <c r="I7" i="15"/>
  <c r="I6" i="15"/>
  <c r="I5" i="15"/>
  <c r="I4" i="15"/>
  <c r="I3" i="15"/>
  <c r="I2" i="15"/>
  <c r="D13" i="14"/>
  <c r="C13" i="14"/>
  <c r="B13" i="14"/>
  <c r="D12" i="14"/>
  <c r="C12" i="14"/>
  <c r="B12" i="14"/>
  <c r="D11" i="14"/>
  <c r="C11" i="14"/>
  <c r="B11" i="14"/>
  <c r="D10" i="14"/>
  <c r="C10" i="14"/>
  <c r="B10" i="14"/>
  <c r="D9" i="14"/>
  <c r="C9" i="14"/>
  <c r="B9" i="14"/>
  <c r="D8" i="14"/>
  <c r="C8" i="14"/>
  <c r="B8" i="14"/>
  <c r="D7" i="14"/>
  <c r="C7" i="14"/>
  <c r="B7" i="14"/>
  <c r="D6" i="14"/>
  <c r="C6" i="14"/>
  <c r="B6" i="14"/>
  <c r="D5" i="14"/>
  <c r="C5" i="14"/>
  <c r="B5" i="14"/>
  <c r="C4" i="14"/>
  <c r="D4" i="14"/>
  <c r="B4" i="14"/>
  <c r="D3" i="14"/>
  <c r="C3" i="14"/>
  <c r="B3" i="14"/>
  <c r="D2" i="14"/>
  <c r="C2" i="14"/>
  <c r="B2" i="14"/>
  <c r="E2" i="14" s="1"/>
  <c r="G2" i="14" s="1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4" l="1"/>
  <c r="F3" i="14" s="1"/>
  <c r="F2" i="14"/>
  <c r="H2" i="14"/>
  <c r="G3" i="14"/>
  <c r="H3" i="14"/>
  <c r="E13" i="14"/>
  <c r="F13" i="14" s="1"/>
  <c r="G13" i="14"/>
  <c r="E12" i="14"/>
  <c r="E11" i="14"/>
  <c r="G11" i="14"/>
  <c r="H11" i="14"/>
  <c r="F11" i="14"/>
  <c r="E10" i="14"/>
  <c r="E9" i="14"/>
  <c r="H9" i="14" s="1"/>
  <c r="E8" i="14"/>
  <c r="G8" i="14" s="1"/>
  <c r="E7" i="14"/>
  <c r="G7" i="14" s="1"/>
  <c r="E6" i="14"/>
  <c r="E5" i="14"/>
  <c r="E4" i="14"/>
  <c r="F4" i="14" s="1"/>
  <c r="H7" i="14" l="1"/>
  <c r="H8" i="14"/>
  <c r="F7" i="14"/>
  <c r="H13" i="14"/>
  <c r="H12" i="14"/>
  <c r="G12" i="14"/>
  <c r="F12" i="14"/>
  <c r="G10" i="14"/>
  <c r="H10" i="14"/>
  <c r="F10" i="14"/>
  <c r="F9" i="14"/>
  <c r="G9" i="14"/>
  <c r="F8" i="14"/>
  <c r="G6" i="14"/>
  <c r="H6" i="14"/>
  <c r="F6" i="14"/>
  <c r="H5" i="14"/>
  <c r="G5" i="14"/>
  <c r="F5" i="14"/>
  <c r="H4" i="14"/>
  <c r="G4" i="14"/>
</calcChain>
</file>

<file path=xl/sharedStrings.xml><?xml version="1.0" encoding="utf-8"?>
<sst xmlns="http://schemas.openxmlformats.org/spreadsheetml/2006/main" count="9069" uniqueCount="2115">
  <si>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</si>
  <si>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</si>
  <si>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</si>
  <si>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</si>
  <si>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</si>
  <si>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</si>
  <si>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</si>
  <si>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</si>
  <si>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</si>
  <si>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</si>
  <si>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</si>
  <si>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</si>
  <si>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</si>
  <si>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</si>
  <si>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</si>
  <si>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</si>
  <si>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</si>
  <si>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</si>
  <si>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</si>
  <si>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</si>
  <si>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</si>
  <si>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</si>
  <si>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</si>
  <si>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</si>
  <si>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</si>
  <si>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</si>
  <si>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</si>
  <si>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</si>
  <si>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</si>
  <si>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</si>
  <si>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</si>
  <si>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</si>
  <si>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</si>
  <si>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</si>
  <si>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</si>
  <si>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</si>
  <si>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</si>
  <si>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</si>
  <si>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</si>
  <si>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</si>
  <si>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</si>
  <si>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</si>
  <si>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</si>
  <si>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</si>
  <si>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</si>
  <si>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</si>
  <si>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</si>
  <si>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</si>
  <si>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</si>
  <si>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</si>
  <si>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</si>
  <si>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</si>
  <si>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</si>
  <si>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</si>
  <si>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</si>
  <si>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</si>
  <si>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</si>
  <si>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</si>
  <si>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</si>
  <si>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</si>
  <si>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</si>
  <si>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</si>
  <si>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</si>
  <si>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</si>
  <si>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</si>
  <si>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</si>
  <si>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</si>
  <si>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</si>
  <si>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</si>
  <si>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</si>
  <si>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</si>
  <si>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</si>
  <si>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</si>
  <si>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</si>
  <si>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</si>
  <si>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</si>
  <si>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</si>
  <si>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</si>
  <si>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</si>
  <si>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</si>
  <si>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</si>
  <si>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</si>
  <si>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</si>
  <si>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</si>
  <si>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</si>
  <si>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</si>
  <si>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</si>
  <si>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</si>
  <si>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</si>
  <si>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</si>
  <si>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</si>
  <si>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</si>
  <si>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</si>
  <si>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</si>
  <si>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</si>
  <si>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</si>
  <si>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</si>
  <si>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</si>
  <si>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</si>
  <si>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</si>
  <si>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</si>
  <si>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</si>
  <si>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</si>
  <si>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</si>
  <si>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</si>
  <si>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</si>
  <si>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</si>
  <si>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</si>
  <si>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</si>
  <si>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</si>
  <si>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</si>
  <si>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</si>
  <si>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</si>
  <si>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</si>
  <si>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</si>
  <si>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</si>
  <si>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</si>
  <si>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</si>
  <si>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</si>
  <si>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</si>
  <si>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</si>
  <si>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</si>
  <si>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</si>
  <si>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</si>
  <si>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</si>
  <si>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</si>
  <si>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</si>
  <si>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</si>
  <si>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</si>
  <si>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</si>
  <si>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</si>
  <si>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</si>
  <si>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</si>
  <si>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</si>
  <si>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</si>
  <si>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</si>
  <si>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</si>
  <si>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</si>
  <si>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</si>
  <si>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</si>
  <si>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</si>
  <si>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</si>
  <si>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</si>
  <si>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</si>
  <si>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</si>
  <si>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</si>
  <si>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</si>
  <si>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</si>
  <si>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</si>
  <si>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</si>
  <si>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</si>
  <si>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</si>
  <si>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</si>
  <si>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</si>
  <si>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</si>
  <si>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</si>
  <si>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</si>
  <si>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</si>
  <si>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</si>
  <si>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</si>
  <si>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</si>
  <si>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</si>
  <si>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</si>
  <si>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</si>
  <si>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</si>
  <si>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</si>
  <si>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</si>
  <si>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</si>
  <si>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</si>
  <si>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</si>
  <si>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</si>
  <si>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</si>
  <si>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</si>
  <si>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</si>
  <si>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</si>
  <si>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</si>
  <si>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</si>
  <si>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</si>
  <si>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</si>
  <si>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</si>
  <si>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</si>
  <si>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</si>
  <si>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</si>
  <si>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</si>
  <si>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</si>
  <si>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</si>
  <si>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</si>
  <si>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</si>
  <si>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</si>
  <si>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</si>
  <si>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</si>
  <si>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</si>
  <si>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</si>
  <si>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</si>
  <si>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</si>
  <si>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</si>
  <si>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</si>
  <si>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</si>
  <si>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</si>
  <si>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</si>
  <si>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</si>
  <si>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</si>
  <si>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</si>
  <si>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</si>
  <si>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</si>
  <si>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</si>
  <si>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</si>
  <si>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</si>
  <si>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</si>
  <si>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</si>
  <si>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</si>
  <si>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</si>
  <si>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</si>
  <si>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</si>
  <si>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</si>
  <si>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</si>
  <si>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</si>
  <si>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</si>
  <si>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</si>
  <si>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</si>
  <si>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</si>
  <si>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</si>
  <si>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</si>
  <si>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</si>
  <si>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</si>
  <si>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</si>
  <si>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</si>
  <si>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</si>
  <si>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</si>
  <si>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</si>
  <si>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</si>
  <si>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</si>
  <si>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</si>
  <si>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</si>
  <si>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</si>
  <si>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</si>
  <si>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</si>
  <si>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</si>
  <si>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</si>
  <si>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</si>
  <si>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</si>
  <si>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</si>
  <si>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</si>
  <si>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</si>
  <si>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</si>
  <si>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</si>
  <si>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</si>
  <si>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</si>
  <si>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</si>
  <si>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</si>
  <si>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</si>
  <si>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</si>
  <si>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</si>
  <si>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</si>
  <si>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</si>
  <si>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</si>
  <si>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</si>
  <si>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</si>
  <si>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</si>
  <si>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</si>
  <si>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</si>
  <si>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</si>
  <si>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</si>
  <si>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</si>
  <si>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</si>
  <si>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</si>
  <si>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</si>
  <si>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</si>
  <si>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</si>
  <si>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</si>
  <si>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</si>
  <si>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</si>
  <si>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</si>
  <si>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</si>
  <si>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</si>
  <si>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</si>
  <si>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</si>
  <si>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</si>
  <si>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</si>
  <si>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</si>
  <si>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</si>
  <si>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</si>
  <si>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</si>
  <si>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</si>
  <si>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</si>
  <si>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</si>
  <si>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</si>
  <si>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</si>
  <si>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</si>
  <si>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</si>
  <si>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</si>
  <si>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</si>
  <si>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</si>
  <si>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</si>
  <si>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</si>
  <si>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</si>
  <si>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</si>
  <si>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</si>
  <si>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</si>
  <si>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</si>
  <si>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</si>
  <si>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</si>
  <si>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</si>
  <si>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</si>
  <si>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</si>
  <si>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</si>
  <si>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</si>
  <si>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</si>
  <si>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</si>
  <si>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</si>
  <si>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</si>
  <si>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</si>
  <si>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</si>
  <si>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</si>
  <si>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</si>
  <si>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</si>
  <si>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</si>
  <si>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</si>
  <si>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</si>
  <si>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</si>
  <si>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</si>
  <si>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</si>
  <si>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</si>
  <si>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</si>
  <si>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</si>
  <si>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</si>
  <si>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</si>
  <si>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</si>
  <si>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</si>
  <si>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</si>
  <si>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</si>
  <si>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</si>
  <si>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</si>
  <si>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</si>
  <si>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</si>
  <si>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</si>
  <si>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</si>
  <si>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</si>
  <si>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</si>
  <si>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</si>
  <si>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</si>
  <si>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</si>
  <si>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</si>
  <si>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</si>
  <si>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</si>
  <si>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</si>
  <si>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</si>
  <si>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</si>
  <si>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</si>
  <si>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</si>
  <si>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</si>
  <si>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</si>
  <si>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</si>
  <si>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</si>
  <si>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</si>
  <si>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</si>
  <si>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</si>
  <si>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</si>
  <si>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</si>
  <si>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</si>
  <si>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</si>
  <si>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</si>
  <si>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</si>
  <si>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</si>
  <si>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</si>
  <si>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</si>
  <si>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</si>
  <si>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</si>
  <si>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</si>
  <si>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</si>
  <si>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</si>
  <si>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</si>
  <si>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</si>
  <si>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</si>
  <si>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</si>
  <si>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</si>
  <si>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</si>
  <si>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</si>
  <si>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</si>
  <si>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</si>
  <si>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</si>
  <si>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</si>
  <si>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</si>
  <si>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</si>
  <si>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</si>
  <si>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</si>
  <si>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</si>
  <si>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</si>
  <si>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</si>
  <si>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</si>
  <si>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</si>
  <si>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</si>
  <si>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</si>
  <si>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</si>
  <si>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</si>
  <si>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</si>
  <si>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</si>
  <si>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</si>
  <si>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</si>
  <si>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</si>
  <si>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</si>
  <si>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</si>
  <si>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</si>
  <si>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</si>
  <si>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</si>
  <si>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</si>
  <si>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</si>
  <si>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</si>
  <si>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</si>
  <si>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</si>
  <si>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</si>
  <si>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</si>
  <si>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</si>
  <si>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</si>
  <si>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</si>
  <si>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</si>
  <si>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</si>
  <si>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</si>
  <si>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</si>
  <si>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</si>
  <si>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</si>
  <si>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</si>
  <si>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</si>
  <si>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</si>
  <si>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</si>
  <si>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</si>
  <si>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</si>
  <si>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</si>
  <si>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</si>
  <si>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</si>
  <si>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</si>
  <si>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</si>
  <si>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</si>
  <si>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</si>
  <si>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</si>
  <si>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</si>
  <si>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</si>
  <si>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</si>
  <si>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</si>
  <si>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</si>
  <si>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</si>
  <si>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</si>
  <si>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</si>
  <si>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</si>
  <si>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</si>
  <si>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</si>
  <si>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</si>
  <si>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</si>
  <si>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</si>
  <si>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</si>
  <si>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</si>
  <si>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</si>
  <si>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</si>
  <si>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</si>
  <si>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</si>
  <si>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</si>
  <si>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</si>
  <si>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</si>
  <si>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</si>
  <si>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</si>
  <si>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</si>
  <si>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</si>
  <si>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</si>
  <si>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</si>
  <si>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</si>
  <si>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</si>
  <si>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</si>
  <si>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</si>
  <si>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</si>
  <si>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</si>
  <si>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</si>
  <si>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</si>
  <si>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</si>
  <si>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</si>
  <si>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</si>
  <si>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</si>
  <si>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</si>
  <si>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</si>
  <si>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</si>
  <si>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</si>
  <si>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</si>
  <si>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</si>
  <si>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</si>
  <si>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</si>
  <si>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</si>
  <si>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</si>
  <si>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</si>
  <si>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</si>
  <si>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</si>
  <si>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</si>
  <si>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</si>
  <si>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</si>
  <si>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</si>
  <si>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</si>
  <si>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</si>
  <si>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</si>
  <si>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</si>
  <si>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</si>
  <si>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</si>
  <si>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</si>
  <si>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</si>
  <si>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</si>
  <si>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</si>
  <si>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</si>
  <si>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</si>
  <si>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</si>
  <si>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</si>
  <si>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</si>
  <si>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</si>
  <si>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</si>
  <si>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</si>
  <si>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</si>
  <si>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</si>
  <si>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</si>
  <si>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</si>
  <si>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</si>
  <si>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</si>
  <si>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</si>
  <si>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</si>
  <si>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</si>
  <si>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</si>
  <si>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</si>
  <si>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</si>
  <si>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</si>
  <si>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</si>
  <si>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</si>
  <si>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</si>
  <si>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</si>
  <si>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</si>
  <si>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</si>
  <si>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</si>
  <si>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</si>
  <si>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</si>
  <si>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</si>
  <si>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</si>
  <si>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</si>
  <si>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</si>
  <si>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</si>
  <si>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</si>
  <si>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</si>
  <si>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</si>
  <si>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</si>
  <si>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</si>
  <si>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</si>
  <si>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</si>
  <si>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</si>
  <si>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</si>
  <si>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</si>
  <si>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</si>
  <si>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</si>
  <si>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</si>
  <si>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</si>
  <si>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</si>
  <si>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</si>
  <si>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</si>
  <si>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</si>
  <si>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</si>
  <si>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</si>
  <si>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</si>
  <si>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</si>
  <si>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</si>
  <si>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</si>
  <si>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</si>
  <si>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</si>
  <si>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</si>
  <si>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</si>
  <si>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</si>
  <si>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</si>
  <si>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</si>
  <si>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</si>
  <si>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</si>
  <si>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</si>
  <si>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</si>
  <si>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</si>
  <si>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</si>
  <si>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</si>
  <si>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</si>
  <si>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</si>
  <si>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</si>
  <si>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</si>
  <si>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</si>
  <si>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</si>
  <si>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</si>
  <si>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</si>
  <si>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</si>
  <si>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</si>
  <si>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</si>
  <si>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</si>
  <si>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</si>
  <si>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</si>
  <si>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</si>
  <si>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</si>
  <si>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</si>
  <si>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</si>
  <si>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</si>
  <si>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</si>
  <si>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</si>
  <si>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</si>
  <si>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</si>
  <si>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</si>
  <si>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</si>
  <si>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</si>
  <si>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</si>
  <si>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</si>
  <si>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</si>
  <si>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</si>
  <si>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</si>
  <si>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</si>
  <si>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</si>
  <si>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</si>
  <si>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</si>
  <si>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</si>
  <si>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</si>
  <si>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</si>
  <si>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</si>
  <si>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</si>
  <si>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</si>
  <si>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</si>
  <si>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</si>
  <si>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</si>
  <si>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</si>
  <si>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</si>
  <si>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</si>
  <si>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</si>
  <si>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</si>
  <si>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</si>
  <si>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</si>
  <si>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</si>
  <si>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</si>
  <si>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</si>
  <si>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</si>
  <si>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</si>
  <si>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</si>
  <si>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</si>
  <si>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</si>
  <si>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</si>
  <si>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</si>
  <si>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</si>
  <si>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</si>
  <si>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</si>
  <si>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</si>
  <si>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</si>
  <si>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</si>
  <si>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</si>
  <si>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</si>
  <si>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</si>
  <si>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</si>
  <si>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</si>
  <si>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</si>
  <si>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</si>
  <si>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</si>
  <si>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</si>
  <si>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</si>
  <si>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</si>
  <si>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</si>
  <si>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</si>
  <si>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</si>
  <si>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</si>
  <si>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</si>
  <si>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</si>
  <si>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</si>
  <si>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</si>
  <si>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</si>
  <si>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</si>
  <si>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</si>
  <si>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</si>
  <si>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</si>
  <si>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</si>
  <si>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</si>
  <si>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</si>
  <si>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</si>
  <si>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</si>
  <si>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</si>
  <si>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</si>
  <si>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</si>
  <si>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</si>
  <si>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</si>
  <si>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</si>
  <si>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</si>
  <si>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</si>
  <si>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</si>
  <si>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</si>
  <si>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</si>
  <si>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</si>
  <si>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</si>
  <si>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</si>
  <si>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</si>
  <si>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</si>
  <si>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</si>
  <si>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</si>
  <si>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</si>
  <si>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</si>
  <si>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</si>
  <si>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</si>
  <si>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</si>
  <si>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</si>
  <si>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</si>
  <si>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</si>
  <si>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</si>
  <si>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</si>
  <si>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</si>
  <si>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</si>
  <si>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</si>
  <si>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</si>
  <si>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</si>
  <si>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</si>
  <si>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</si>
  <si>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</si>
  <si>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</si>
  <si>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</si>
  <si>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</si>
  <si>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</si>
  <si>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</si>
  <si>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</si>
  <si>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</si>
  <si>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</si>
  <si>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</si>
  <si>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</si>
  <si>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</si>
  <si>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</si>
  <si>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</si>
  <si>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</si>
  <si>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</si>
  <si>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</si>
  <si>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</si>
  <si>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</si>
  <si>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</si>
  <si>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</si>
  <si>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</si>
  <si>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</si>
  <si>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</si>
  <si>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</si>
  <si>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</si>
  <si>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</si>
  <si>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</si>
  <si>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</si>
  <si>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</si>
  <si>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</si>
  <si>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</si>
  <si>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</si>
  <si>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</si>
  <si>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</si>
  <si>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</si>
  <si>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</si>
  <si>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</si>
  <si>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</si>
  <si>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</si>
  <si>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</si>
  <si>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</si>
  <si>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</si>
  <si>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</si>
  <si>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</si>
  <si>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</si>
  <si>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</si>
  <si>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</si>
  <si>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</si>
  <si>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</si>
  <si>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</si>
  <si>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</si>
  <si>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</si>
  <si>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</si>
  <si>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</si>
  <si>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</si>
  <si>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</si>
  <si>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</si>
  <si>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</si>
  <si>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</si>
  <si>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</si>
  <si>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</si>
  <si>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</si>
  <si>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</si>
  <si>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</si>
  <si>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</si>
  <si>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</si>
  <si>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</si>
  <si>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</si>
  <si>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</si>
  <si>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</si>
  <si>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</si>
  <si>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</si>
  <si>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</si>
  <si>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</si>
  <si>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</si>
  <si>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</si>
  <si>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</si>
  <si>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</si>
  <si>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</si>
  <si>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</si>
  <si>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</si>
  <si>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</si>
  <si>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</si>
  <si>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</si>
  <si>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</si>
  <si>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</si>
  <si>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</si>
  <si>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</si>
  <si>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</si>
  <si>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</si>
  <si>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</si>
  <si>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</si>
  <si>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</si>
  <si>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</si>
  <si>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</si>
  <si>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</si>
  <si>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</si>
  <si>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</si>
  <si>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</si>
  <si>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</si>
  <si>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</si>
  <si>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</si>
  <si>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</si>
  <si>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</si>
  <si>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</si>
  <si>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</si>
  <si>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</si>
  <si>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</si>
  <si>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</si>
  <si>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</si>
  <si>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</si>
  <si>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</si>
  <si>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</si>
  <si>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</si>
  <si>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</si>
  <si>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</si>
  <si>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</si>
  <si>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</si>
  <si>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</si>
  <si>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</si>
  <si>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</si>
  <si>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</si>
  <si>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</si>
  <si>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</si>
  <si>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</si>
  <si>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</si>
  <si>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</si>
  <si>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</si>
  <si>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</si>
  <si>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</si>
  <si>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</si>
  <si>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</si>
  <si>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</si>
  <si>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</si>
  <si>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</si>
  <si>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</si>
  <si>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</si>
  <si>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</si>
  <si>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</si>
  <si>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</si>
  <si>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</si>
  <si>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</si>
  <si>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</si>
  <si>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</si>
  <si>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</si>
  <si>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</si>
  <si>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</si>
  <si>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</si>
  <si>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</si>
  <si>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</si>
  <si>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</si>
  <si>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</si>
  <si>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</si>
  <si>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</si>
  <si>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</si>
  <si>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</si>
  <si>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</si>
  <si>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</si>
  <si>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</si>
  <si>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</si>
  <si>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</si>
  <si>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</si>
  <si>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</si>
  <si>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</si>
  <si>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</si>
  <si>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</si>
  <si>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</si>
  <si>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</si>
  <si>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</si>
  <si>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</si>
  <si>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</si>
  <si>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</si>
  <si>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</si>
  <si>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</si>
  <si>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</si>
  <si>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</si>
  <si>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</si>
  <si>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</si>
  <si>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</si>
  <si>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</si>
  <si>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</si>
  <si>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</si>
  <si>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</si>
  <si>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</si>
  <si>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</si>
  <si>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</si>
  <si>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</si>
  <si>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</si>
  <si>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</si>
  <si>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</si>
  <si>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</si>
  <si>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</si>
  <si>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</si>
  <si>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</si>
  <si>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</si>
  <si>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</si>
  <si>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</si>
  <si>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</si>
  <si>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</si>
  <si>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</si>
  <si>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</si>
  <si>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</si>
  <si>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</si>
  <si>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</si>
  <si>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</si>
  <si>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</si>
  <si>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</si>
  <si>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</si>
  <si>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</si>
  <si>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</si>
  <si>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</si>
  <si>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</si>
  <si>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</si>
  <si>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</si>
  <si>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</si>
  <si>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</si>
  <si>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</si>
  <si>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</si>
  <si>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</si>
  <si>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</si>
  <si>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</si>
  <si>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</si>
  <si>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</si>
  <si>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</si>
  <si>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</si>
  <si>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</si>
  <si>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</si>
  <si>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</si>
  <si>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</si>
  <si>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</si>
  <si>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</si>
  <si>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</si>
  <si>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</si>
  <si>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</si>
  <si>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</si>
  <si>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</si>
  <si>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</si>
  <si>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</si>
  <si>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</si>
  <si>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</si>
  <si>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</si>
  <si>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</si>
  <si>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</si>
  <si>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</si>
  <si>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</si>
  <si>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</si>
  <si>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</si>
  <si>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</si>
  <si>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</si>
  <si>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</si>
  <si>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</si>
  <si>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</si>
  <si>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</si>
  <si>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</si>
  <si>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</si>
  <si>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</si>
  <si>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</si>
  <si>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</si>
  <si>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</si>
  <si>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</si>
  <si>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</si>
  <si>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</si>
  <si>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</si>
  <si>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</si>
  <si>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</si>
  <si>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</si>
  <si>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</si>
  <si>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</si>
  <si>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</si>
  <si>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</si>
  <si>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</si>
  <si>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</si>
  <si>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</si>
  <si>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</si>
  <si>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</si>
  <si>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</si>
  <si>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</si>
  <si>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</si>
  <si>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</si>
  <si>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</si>
  <si>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</si>
  <si>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</si>
  <si>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</si>
  <si>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</si>
  <si>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</si>
  <si>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</si>
  <si>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</si>
  <si>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</si>
  <si>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</si>
  <si>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</si>
  <si>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</si>
  <si>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</si>
  <si>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</si>
  <si>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</si>
  <si>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</si>
  <si>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</si>
  <si>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</si>
  <si>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</si>
  <si>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</si>
  <si>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</si>
  <si>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</si>
  <si>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</si>
  <si>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</si>
  <si>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</si>
  <si>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</si>
  <si>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</si>
  <si>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</si>
  <si>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</si>
  <si>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</si>
  <si>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</si>
  <si>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</si>
  <si>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</si>
  <si>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</si>
  <si>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</si>
  <si>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</si>
  <si>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</si>
  <si>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</si>
  <si>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</si>
  <si>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</si>
  <si>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</si>
  <si>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</si>
  <si>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</si>
  <si>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</si>
  <si>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</si>
  <si>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</si>
  <si>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</si>
  <si>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</si>
  <si>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</si>
  <si>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</si>
  <si>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</si>
  <si>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</si>
  <si>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</si>
  <si>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</si>
  <si>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</si>
  <si>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</si>
  <si>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</si>
  <si>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</si>
  <si>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</si>
  <si>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</si>
  <si>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</si>
  <si>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</si>
  <si>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</si>
  <si>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</si>
  <si>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</si>
  <si>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</si>
  <si>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</si>
  <si>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</si>
  <si>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</si>
  <si>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</si>
  <si>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</si>
  <si>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</si>
  <si>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</si>
  <si>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</si>
  <si>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</si>
  <si>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</si>
  <si>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</si>
  <si>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</si>
  <si>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</si>
  <si>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</si>
  <si>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</si>
  <si>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</si>
  <si>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</si>
  <si>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</si>
  <si>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</si>
  <si>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</si>
  <si>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</si>
  <si>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</si>
  <si>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</si>
  <si>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</si>
  <si>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</si>
  <si>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</si>
  <si>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</si>
  <si>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</si>
  <si>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</si>
  <si>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</si>
  <si>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</si>
  <si>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</si>
  <si>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</si>
  <si>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</si>
  <si>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</si>
  <si>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</si>
  <si>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</si>
  <si>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</si>
  <si>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</si>
  <si>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</si>
  <si>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</si>
  <si>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</si>
  <si>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</si>
  <si>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</si>
  <si>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</si>
  <si>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</si>
  <si>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</si>
  <si>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</si>
  <si>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</si>
  <si>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</si>
  <si>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</si>
  <si>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</si>
  <si>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</si>
  <si>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</si>
  <si>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</si>
  <si>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</si>
  <si>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</si>
  <si>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</si>
  <si>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</si>
  <si>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</si>
  <si>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</si>
  <si>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</si>
  <si>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</si>
  <si>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</si>
  <si>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</si>
  <si>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</si>
  <si>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</si>
  <si>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</si>
  <si>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</si>
  <si>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</si>
  <si>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</si>
  <si>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</si>
  <si>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</si>
  <si>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</si>
  <si>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</si>
  <si>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</si>
  <si>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</si>
  <si>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</si>
  <si>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</si>
  <si>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</si>
  <si>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</si>
  <si>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</si>
  <si>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</si>
  <si>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</si>
  <si>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</si>
  <si>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</si>
  <si>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</si>
  <si>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</si>
  <si>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</si>
  <si>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</si>
  <si>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</si>
  <si>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</si>
  <si>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</si>
  <si>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</si>
  <si>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</si>
  <si>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</si>
  <si>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</si>
  <si>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</si>
  <si>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</si>
  <si>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</si>
  <si>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</si>
  <si>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</si>
  <si>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</si>
  <si>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</si>
  <si>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</si>
  <si>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</si>
  <si>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</si>
  <si>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</si>
  <si>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</si>
  <si>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</si>
  <si>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</si>
  <si>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</si>
  <si>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</si>
  <si>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</si>
  <si>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</si>
  <si>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</si>
  <si>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</si>
  <si>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</si>
  <si>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</si>
  <si>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</si>
  <si>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</si>
  <si>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</si>
  <si>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</si>
  <si>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</si>
  <si>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</si>
  <si>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</si>
  <si>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</si>
  <si>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</si>
  <si>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</si>
  <si>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</si>
  <si>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</si>
  <si>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</si>
  <si>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</si>
  <si>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</si>
  <si>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</si>
  <si>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</si>
  <si>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</si>
  <si>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</si>
  <si>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</si>
  <si>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</si>
  <si>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</si>
  <si>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</si>
  <si>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</si>
  <si>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</si>
  <si>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</si>
  <si>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</si>
  <si>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</si>
  <si>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</si>
  <si>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</si>
  <si>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</si>
  <si>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</si>
  <si>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</si>
  <si>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</si>
  <si>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</si>
  <si>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</si>
  <si>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</si>
  <si>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</si>
  <si>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</si>
  <si>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</si>
  <si>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</si>
  <si>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</si>
  <si>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</si>
  <si>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</si>
  <si>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</si>
  <si>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</si>
  <si>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</si>
  <si>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</si>
  <si>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</si>
  <si>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</si>
  <si>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</si>
  <si>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</si>
  <si>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</si>
  <si>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</si>
  <si>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</si>
  <si>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</si>
  <si>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</si>
  <si>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</si>
  <si>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</si>
  <si>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</si>
  <si>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</si>
  <si>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</si>
  <si>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</si>
  <si>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</si>
  <si>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</si>
  <si>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</si>
  <si>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</si>
  <si>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</si>
  <si>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</si>
  <si>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</si>
  <si>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</si>
  <si>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</si>
  <si>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</si>
  <si>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</si>
  <si>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</si>
  <si>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</si>
  <si>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</si>
  <si>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</si>
  <si>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</si>
  <si>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</si>
  <si>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</si>
  <si>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</si>
  <si>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</si>
  <si>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</si>
  <si>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</si>
  <si>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</si>
  <si>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</si>
  <si>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</si>
  <si>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</si>
  <si>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</si>
  <si>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</si>
  <si>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</si>
  <si>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</si>
  <si>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</si>
  <si>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</si>
  <si>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</si>
  <si>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</si>
  <si>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</si>
  <si>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</si>
  <si>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</si>
  <si>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</si>
  <si>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</si>
  <si>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</si>
  <si>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</si>
  <si>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</si>
  <si>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</si>
  <si>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</si>
  <si>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</si>
  <si>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</si>
  <si>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</si>
  <si>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</si>
  <si>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</si>
  <si>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</si>
  <si>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</si>
  <si>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</si>
  <si>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</si>
  <si>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</si>
  <si>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</si>
  <si>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</si>
  <si>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</si>
  <si>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</si>
  <si>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</si>
  <si>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</si>
  <si>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</si>
  <si>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</si>
  <si>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</si>
  <si>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</si>
  <si>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</si>
  <si>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</si>
  <si>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</si>
  <si>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</si>
  <si>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</si>
  <si>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</si>
  <si>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</si>
  <si>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</si>
  <si>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</si>
  <si>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</si>
  <si>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</si>
  <si>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</si>
  <si>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</si>
  <si>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</si>
  <si>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</si>
  <si>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</si>
  <si>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</si>
  <si>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</si>
  <si>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</si>
  <si>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</si>
  <si>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</si>
  <si>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</si>
  <si>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</si>
  <si>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</si>
  <si>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</si>
  <si>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</si>
  <si>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</si>
  <si>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</si>
  <si>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</si>
  <si>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</si>
  <si>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</si>
  <si>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</si>
  <si>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</si>
  <si>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</si>
  <si>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</si>
  <si>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</si>
  <si>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</si>
  <si>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</si>
  <si>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</si>
  <si>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</si>
  <si>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</si>
  <si>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</si>
  <si>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</si>
  <si>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</si>
  <si>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</si>
  <si>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</si>
  <si>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</si>
  <si>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</si>
  <si>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</si>
  <si>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</si>
  <si>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</si>
  <si>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</si>
  <si>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</si>
  <si>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</si>
  <si>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</si>
  <si>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</si>
  <si>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</si>
  <si>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</si>
  <si>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</si>
  <si>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</si>
  <si>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</si>
  <si>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</si>
  <si>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</si>
  <si>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</si>
  <si>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</si>
  <si>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</si>
  <si>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</si>
  <si>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</si>
  <si>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</si>
  <si>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</si>
  <si>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</si>
  <si>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</si>
  <si>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</si>
  <si>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</si>
  <si>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</si>
  <si>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</si>
  <si>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</si>
  <si>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</si>
  <si>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</si>
  <si>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</si>
  <si>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</si>
  <si>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</si>
  <si>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</si>
  <si>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</si>
  <si>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</si>
  <si>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</si>
  <si>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</si>
  <si>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</si>
  <si>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</si>
  <si>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</si>
  <si>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</si>
  <si>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</si>
  <si>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</si>
  <si>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</si>
  <si>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</si>
  <si>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</si>
  <si>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</si>
  <si>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</si>
  <si>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</si>
  <si>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</si>
  <si>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</si>
  <si>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</si>
  <si>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</si>
  <si>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</si>
  <si>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</si>
  <si>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</si>
  <si>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</si>
  <si>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</si>
  <si>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</si>
  <si>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</si>
  <si>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</si>
  <si>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</si>
  <si>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</si>
  <si>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</si>
  <si>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</si>
  <si>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</si>
  <si>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</si>
  <si>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</si>
  <si>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</si>
  <si>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</si>
  <si>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</si>
  <si>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</si>
  <si>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</si>
  <si>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</si>
  <si>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</si>
  <si>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</si>
  <si>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</si>
  <si>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</si>
  <si>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</si>
  <si>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</si>
  <si>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</si>
  <si>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</si>
  <si>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</si>
  <si>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</si>
  <si>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</si>
  <si>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</si>
  <si>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</si>
  <si>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</si>
  <si>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</si>
  <si>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</si>
  <si>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</si>
  <si>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</si>
  <si>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</si>
  <si>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</si>
  <si>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</si>
  <si>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</si>
  <si>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</si>
  <si>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</si>
  <si>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</si>
  <si>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</si>
  <si>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</si>
  <si>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</si>
  <si>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</si>
  <si>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</si>
  <si>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</si>
  <si>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</si>
  <si>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</si>
  <si>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</si>
  <si>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</si>
  <si>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</si>
  <si>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</si>
  <si>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</si>
  <si>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</si>
  <si>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</si>
  <si>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</si>
  <si>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</si>
  <si>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</si>
  <si>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</si>
  <si>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</si>
  <si>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</si>
  <si>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</si>
  <si>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</si>
  <si>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</si>
  <si>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</si>
  <si>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</si>
  <si>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</si>
  <si>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</si>
  <si>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</si>
  <si>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</si>
  <si>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</si>
  <si>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</si>
  <si>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</si>
  <si>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</si>
  <si>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</si>
  <si>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</si>
  <si>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</si>
  <si>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</si>
  <si>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</si>
  <si>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</si>
  <si>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</si>
  <si>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</si>
  <si>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</si>
  <si>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</si>
  <si>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</si>
  <si>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</si>
  <si>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</si>
  <si>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</si>
  <si>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</si>
  <si>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</si>
  <si>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</si>
  <si>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</si>
  <si>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</si>
  <si>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</si>
  <si>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</si>
  <si>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</si>
  <si>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</si>
  <si>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</si>
  <si>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</si>
  <si>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</si>
  <si>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</si>
  <si>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</si>
  <si>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</si>
  <si>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</si>
  <si>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</si>
  <si>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</si>
  <si>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</si>
  <si>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</si>
  <si>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</si>
  <si>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</si>
  <si>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</si>
  <si>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</si>
  <si>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</si>
  <si>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</si>
  <si>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</si>
  <si>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</si>
  <si>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</si>
  <si>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</si>
  <si>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</si>
  <si>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</si>
  <si>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</si>
  <si>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</si>
  <si>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</si>
  <si>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</si>
  <si>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</si>
  <si>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</si>
  <si>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</si>
  <si>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</si>
  <si>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</si>
  <si>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</si>
  <si>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</si>
  <si>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</si>
  <si>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</si>
  <si>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</si>
  <si>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</si>
  <si>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</si>
  <si>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</si>
  <si>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</si>
  <si>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</si>
  <si>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</si>
  <si>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</si>
  <si>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</si>
  <si>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</si>
  <si>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</si>
  <si>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</si>
  <si>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</si>
  <si>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</si>
  <si>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</si>
  <si>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</si>
  <si>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</si>
  <si>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</si>
  <si>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</si>
  <si>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</si>
  <si>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</si>
  <si>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</si>
  <si>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</si>
  <si>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</si>
  <si>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</si>
  <si>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</si>
  <si>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</si>
  <si>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</si>
  <si>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</si>
  <si>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</si>
  <si>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</si>
  <si>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</si>
  <si>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</si>
  <si>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</si>
  <si>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</si>
  <si>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</si>
  <si>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</si>
  <si>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</si>
  <si>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</si>
  <si>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</si>
  <si>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</si>
  <si>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</si>
  <si>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</si>
  <si>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</si>
  <si>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</si>
  <si>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</si>
  <si>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</si>
  <si>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</si>
  <si>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</si>
  <si>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</si>
  <si>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</si>
  <si>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</si>
  <si>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</si>
  <si>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</si>
  <si>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</si>
  <si>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</si>
  <si>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</si>
  <si>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</si>
  <si>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</si>
  <si>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</si>
  <si>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</si>
  <si>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</si>
  <si>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</si>
  <si>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</si>
  <si>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</si>
  <si>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</si>
  <si>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</si>
  <si>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</si>
  <si>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</si>
  <si>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</si>
  <si>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</si>
  <si>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</si>
  <si>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</si>
  <si>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</si>
  <si>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</si>
  <si>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</si>
  <si>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</si>
  <si>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</si>
  <si>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</si>
  <si>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</si>
  <si>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</si>
  <si>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</si>
  <si>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</si>
  <si>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</si>
  <si>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</si>
  <si>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</si>
  <si>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</si>
  <si>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</si>
  <si>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</si>
  <si>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</si>
  <si>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</si>
  <si>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</si>
  <si>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</si>
  <si>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</si>
  <si>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</si>
  <si>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</si>
  <si>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</si>
  <si>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</si>
  <si>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</si>
  <si>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</si>
  <si>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</si>
  <si>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</si>
  <si>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</si>
  <si>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</si>
  <si>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</si>
  <si>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</si>
  <si>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</si>
  <si>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</si>
  <si>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</si>
  <si>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</si>
  <si>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</si>
  <si>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</si>
  <si>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</si>
  <si>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</si>
  <si>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</si>
  <si>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</si>
  <si>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</si>
  <si>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</si>
  <si>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</si>
  <si>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</si>
  <si>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</si>
  <si>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</si>
  <si>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</si>
  <si>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</si>
  <si>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</si>
  <si>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</si>
  <si>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</si>
  <si>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</si>
  <si>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</si>
  <si>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</si>
  <si>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</si>
  <si>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</si>
  <si>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</si>
  <si>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</si>
  <si>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</si>
  <si>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</si>
  <si>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</si>
  <si>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</si>
  <si>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</si>
  <si>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</si>
  <si>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</si>
  <si>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</si>
  <si>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</si>
  <si>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</si>
  <si>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</si>
  <si>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</si>
  <si>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</si>
  <si>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</si>
  <si>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</si>
  <si>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</si>
  <si>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</si>
  <si>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</si>
  <si>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</si>
  <si>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</si>
  <si>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</si>
  <si>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</si>
  <si>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</si>
  <si>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</si>
  <si>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</si>
  <si>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</si>
  <si>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</si>
  <si>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</si>
  <si>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</si>
  <si>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</si>
  <si>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</si>
  <si>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</si>
  <si>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</si>
  <si>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</si>
  <si>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</si>
  <si>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</si>
  <si>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</si>
  <si>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</si>
  <si>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</si>
  <si>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</si>
  <si>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</si>
  <si>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</si>
  <si>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</si>
  <si>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</si>
  <si>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</si>
  <si>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</si>
  <si>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</si>
  <si>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</si>
  <si>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</si>
  <si>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</si>
  <si>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</si>
  <si>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</si>
  <si>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</si>
  <si>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</si>
  <si>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</si>
  <si>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</si>
  <si>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</si>
  <si>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</si>
  <si>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</si>
  <si>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</si>
  <si>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</si>
  <si>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</si>
  <si>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</si>
  <si>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</si>
  <si>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</si>
  <si>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</si>
  <si>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</si>
  <si>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</si>
  <si>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</si>
  <si>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</si>
  <si>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</si>
  <si>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</si>
  <si>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</si>
  <si>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</si>
  <si>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</si>
  <si>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</si>
  <si>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</si>
  <si>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</si>
  <si>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</si>
  <si>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</si>
  <si>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</si>
  <si>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</si>
  <si>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</si>
  <si>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</si>
  <si>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</si>
  <si>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</si>
  <si>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</si>
  <si>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</si>
  <si>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</si>
  <si>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</si>
  <si>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</si>
  <si>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</si>
  <si>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</si>
  <si>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</si>
  <si>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</si>
  <si>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</si>
  <si>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</si>
  <si>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</si>
  <si>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</si>
  <si>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</si>
  <si>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</si>
  <si>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</si>
  <si>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</si>
  <si>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</si>
  <si>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</si>
  <si>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</si>
  <si>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</si>
  <si>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</si>
  <si>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</si>
  <si>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</si>
  <si>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</si>
  <si>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</si>
  <si>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</si>
  <si>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</si>
  <si>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</si>
  <si>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</si>
  <si>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</si>
  <si>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</si>
  <si>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</si>
  <si>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</si>
  <si>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</si>
  <si>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</si>
  <si>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</si>
  <si>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</si>
  <si>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</si>
  <si>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</si>
  <si>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</si>
  <si>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</si>
  <si>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</si>
  <si>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</si>
  <si>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</si>
  <si>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</si>
  <si>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</si>
  <si>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</si>
  <si>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</si>
  <si>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</si>
  <si>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</si>
  <si>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</si>
  <si>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</si>
  <si>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</si>
  <si>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</si>
  <si>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</si>
  <si>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</si>
  <si>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</si>
  <si>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</si>
  <si>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</si>
  <si>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</si>
  <si>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</si>
  <si>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</si>
  <si>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</si>
  <si>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</si>
  <si>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</si>
  <si>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</si>
  <si>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</si>
  <si>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</si>
  <si>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</si>
  <si>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</si>
  <si>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</si>
  <si>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</si>
  <si>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</si>
  <si>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</si>
  <si>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</si>
  <si>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</si>
  <si>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</si>
  <si>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</si>
  <si>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</si>
  <si>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</si>
  <si>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</si>
  <si>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</si>
  <si>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</si>
  <si>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</si>
  <si>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</si>
  <si>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</si>
  <si>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</si>
  <si>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</si>
  <si>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</si>
  <si>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</si>
  <si>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</si>
  <si>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</si>
  <si>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</si>
  <si>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</si>
  <si>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</si>
  <si>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</si>
  <si>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</si>
  <si>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</si>
  <si>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</si>
  <si>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</si>
  <si>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</si>
  <si>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</si>
  <si>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</si>
  <si>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</si>
  <si>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</si>
  <si>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</si>
  <si>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</si>
  <si>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</si>
  <si>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</si>
  <si>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</si>
  <si>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</si>
  <si>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</si>
  <si>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</si>
  <si>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</si>
  <si>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</si>
  <si>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</si>
  <si>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</si>
  <si>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</si>
  <si>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</si>
  <si>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</si>
  <si>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</si>
  <si>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</si>
  <si>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</si>
  <si>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</si>
  <si>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</si>
  <si>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</si>
  <si>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</si>
  <si>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</si>
  <si>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</si>
  <si>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</si>
  <si>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</si>
  <si>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</si>
  <si>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</si>
  <si>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</si>
  <si>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</si>
  <si>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</si>
  <si>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</si>
  <si>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</si>
  <si>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</si>
  <si>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</si>
  <si>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</si>
  <si>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</si>
  <si>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</si>
  <si>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</si>
  <si>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</si>
  <si>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</si>
  <si>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</si>
  <si>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</si>
  <si>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</si>
  <si>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</si>
  <si>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</si>
  <si>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</si>
  <si>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</si>
  <si>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</si>
  <si>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</si>
  <si>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</si>
  <si>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</si>
  <si>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</si>
  <si>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</si>
  <si>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</si>
  <si>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</si>
  <si>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</si>
  <si>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</si>
  <si>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</si>
  <si>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</si>
  <si>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</si>
  <si>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</si>
  <si>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</si>
  <si>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</si>
  <si>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</si>
  <si>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</si>
  <si>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</si>
  <si>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</si>
  <si>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</si>
  <si>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</si>
  <si>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</si>
  <si>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</si>
  <si>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</si>
  <si>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</si>
  <si>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</si>
  <si>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</si>
  <si>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</si>
  <si>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</si>
  <si>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</si>
  <si>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</si>
  <si>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</si>
  <si>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</si>
  <si>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</si>
  <si>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</si>
  <si>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</si>
  <si>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</si>
  <si>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</si>
  <si>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</si>
  <si>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</si>
  <si>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</si>
  <si>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</si>
  <si>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</si>
  <si>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</si>
  <si>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</si>
  <si>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</si>
  <si>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</si>
  <si>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</si>
  <si>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</si>
  <si>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</si>
  <si>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</si>
  <si>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</si>
  <si>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</si>
  <si>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</si>
  <si>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</si>
  <si>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</si>
  <si>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</si>
  <si>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</si>
  <si>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</si>
  <si>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</si>
  <si>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</si>
  <si>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</si>
  <si>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</si>
  <si>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</si>
  <si>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</si>
  <si>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</si>
  <si>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</si>
  <si>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</si>
  <si>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</si>
  <si>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</si>
  <si>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</si>
  <si>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</si>
  <si>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</si>
  <si>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</si>
  <si>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</si>
  <si>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</si>
  <si>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</si>
  <si>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</si>
  <si>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</si>
  <si>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</si>
  <si>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</si>
  <si>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</si>
  <si>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</si>
  <si>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</si>
  <si>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</si>
  <si>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</si>
  <si>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</si>
  <si>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</si>
  <si>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</si>
  <si>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</si>
  <si>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</si>
  <si>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</si>
  <si>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</si>
  <si>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</si>
  <si>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</si>
  <si>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</si>
  <si>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</si>
  <si>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</si>
  <si>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</si>
  <si>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</si>
  <si>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</si>
  <si>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</si>
  <si>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</si>
  <si>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</si>
  <si>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</si>
  <si>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</si>
  <si>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</si>
  <si>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</si>
  <si>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</si>
  <si>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</si>
  <si>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</si>
  <si>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</si>
  <si>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</si>
  <si>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</si>
  <si>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</si>
  <si>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</si>
  <si>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</si>
  <si>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</si>
  <si>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</si>
  <si>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</si>
  <si>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</si>
  <si>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</si>
  <si>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</si>
  <si>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</si>
  <si>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</si>
  <si>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</si>
  <si>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</si>
  <si>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</si>
  <si>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</si>
  <si>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</si>
  <si>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</si>
  <si>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</si>
  <si>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</si>
  <si>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</si>
  <si>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</si>
  <si>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</si>
  <si>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</si>
  <si>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</si>
  <si>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</si>
  <si>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</si>
  <si>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</si>
  <si>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</si>
  <si>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</si>
  <si>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</si>
  <si>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</si>
  <si>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</si>
  <si>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</si>
  <si>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</si>
  <si>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</si>
  <si>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</si>
  <si>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</si>
  <si>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</si>
  <si>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</si>
  <si>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</si>
  <si>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</si>
  <si>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</si>
  <si>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</si>
  <si>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</si>
  <si>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</si>
  <si>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</si>
  <si>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</si>
  <si>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</si>
  <si>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</si>
  <si>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</si>
  <si>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</si>
  <si>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</si>
  <si>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</si>
  <si>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</si>
  <si>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</si>
  <si>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</si>
  <si>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</si>
  <si>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</si>
  <si>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</si>
  <si>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</si>
  <si>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</si>
  <si>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</si>
  <si>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</si>
  <si>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</si>
  <si>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</si>
  <si>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</si>
  <si>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</si>
  <si>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</si>
  <si>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</si>
  <si>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</si>
  <si>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</si>
  <si>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</si>
  <si>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</si>
  <si>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</si>
  <si>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</si>
  <si>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</si>
  <si>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</si>
  <si>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</si>
  <si>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</si>
  <si>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</si>
  <si>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</si>
  <si>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</si>
  <si>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</si>
  <si>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Failed Campaigns</t>
  </si>
  <si>
    <t xml:space="preserve">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</si>
</sst>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9" fontId="0" fillId="0" borderId="0" xfId="42" applyFont="1"/>
    <xf numFmtId="0" fontId="0" fillId="0" borderId="10" xfId="0" applyBorder="1"/>
    <xf numFmtId="1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EB6D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 per Category!PivotTable1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s Per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F-4056-AB2C-BADC238B6448}"/>
            </c:ext>
          </c:extLst>
        </c:ser>
        <c:ser>
          <c:idx val="1"/>
          <c:order val="1"/>
          <c:tx>
            <c:strRef>
              <c:f>'Outcome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F-4056-AB2C-BADC238B6448}"/>
            </c:ext>
          </c:extLst>
        </c:ser>
        <c:ser>
          <c:idx val="2"/>
          <c:order val="2"/>
          <c:tx>
            <c:strRef>
              <c:f>'Outcome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F-4056-AB2C-BADC238B6448}"/>
            </c:ext>
          </c:extLst>
        </c:ser>
        <c:ser>
          <c:idx val="3"/>
          <c:order val="3"/>
          <c:tx>
            <c:strRef>
              <c:f>'Outcome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F-4056-AB2C-BADC238B6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997760"/>
        <c:axId val="1878688304"/>
      </c:barChart>
      <c:catAx>
        <c:axId val="7699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688304"/>
        <c:crosses val="autoZero"/>
        <c:auto val="1"/>
        <c:lblAlgn val="ctr"/>
        <c:lblOffset val="100"/>
        <c:noMultiLvlLbl val="0"/>
      </c:catAx>
      <c:valAx>
        <c:axId val="18786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 per Sub-category!PivotTable3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per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017-9349-844BB2CBC12C}"/>
            </c:ext>
          </c:extLst>
        </c:ser>
        <c:ser>
          <c:idx val="1"/>
          <c:order val="1"/>
          <c:tx>
            <c:strRef>
              <c:f>'Outcome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9-4017-9349-844BB2CBC12C}"/>
            </c:ext>
          </c:extLst>
        </c:ser>
        <c:ser>
          <c:idx val="2"/>
          <c:order val="2"/>
          <c:tx>
            <c:strRef>
              <c:f>'Outcome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29-4017-9349-844BB2CBC12C}"/>
            </c:ext>
          </c:extLst>
        </c:ser>
        <c:ser>
          <c:idx val="3"/>
          <c:order val="3"/>
          <c:tx>
            <c:strRef>
              <c:f>'Outcome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29-4017-9349-844BB2CBC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0238447"/>
        <c:axId val="1555927679"/>
      </c:barChart>
      <c:catAx>
        <c:axId val="188023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27679"/>
        <c:crosses val="autoZero"/>
        <c:auto val="1"/>
        <c:lblAlgn val="ctr"/>
        <c:lblOffset val="100"/>
        <c:noMultiLvlLbl val="0"/>
      </c:catAx>
      <c:valAx>
        <c:axId val="15559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3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 per Month!PivotTable13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per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D-4F49-BDD1-75AB7D826443}"/>
            </c:ext>
          </c:extLst>
        </c:ser>
        <c:ser>
          <c:idx val="1"/>
          <c:order val="1"/>
          <c:tx>
            <c:strRef>
              <c:f>'Outcome per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D-4F49-BDD1-75AB7D826443}"/>
            </c:ext>
          </c:extLst>
        </c:ser>
        <c:ser>
          <c:idx val="2"/>
          <c:order val="2"/>
          <c:tx>
            <c:strRef>
              <c:f>'Outcome per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0D-4F49-BDD1-75AB7D826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739743"/>
        <c:axId val="1722724047"/>
      </c:lineChart>
      <c:catAx>
        <c:axId val="182173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724047"/>
        <c:crosses val="autoZero"/>
        <c:auto val="1"/>
        <c:lblAlgn val="ctr"/>
        <c:lblOffset val="100"/>
        <c:noMultiLvlLbl val="0"/>
      </c:catAx>
      <c:valAx>
        <c:axId val="17227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7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8-4A39-AC32-AA9B02E015BC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8-4A39-AC32-AA9B02E015BC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8-4A39-AC32-AA9B02E01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399871"/>
        <c:axId val="1520244127"/>
      </c:lineChart>
      <c:catAx>
        <c:axId val="185639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244127"/>
        <c:crosses val="autoZero"/>
        <c:auto val="1"/>
        <c:lblAlgn val="ctr"/>
        <c:lblOffset val="100"/>
        <c:noMultiLvlLbl val="0"/>
      </c:catAx>
      <c:valAx>
        <c:axId val="15202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Chances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9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23811</xdr:colOff>
      <xdr:row>0</xdr:row>
      <xdr:rowOff>171449</xdr:rowOff>
    </xdr:from>
    <xdr:to>
      <xdr:col>19</xdr:col>
      <xdr:colOff>676275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D2700-08DD-EE4C-2FE6-0AE05A6CB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3</xdr:row>
      <xdr:rowOff>19049</xdr:rowOff>
    </xdr:from>
    <xdr:to>
      <xdr:col>17</xdr:col>
      <xdr:colOff>542924</xdr:colOff>
      <xdr:row>29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5C74B-9472-0F74-9D3B-055CC2C69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785811</xdr:colOff>
      <xdr:row>0</xdr:row>
      <xdr:rowOff>85725</xdr:rowOff>
    </xdr:from>
    <xdr:to>
      <xdr:col>18</xdr:col>
      <xdr:colOff>371474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CEEEE-4B91-3D8A-6E17-522D89220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2000250</xdr:colOff>
      <xdr:row>14</xdr:row>
      <xdr:rowOff>9524</xdr:rowOff>
    </xdr:from>
    <xdr:to>
      <xdr:col>8</xdr:col>
      <xdr:colOff>19050</xdr:colOff>
      <xdr:row>37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0E4265-A775-FACA-D58A-98C286040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h le" refreshedDate="45175.013068402775" createdVersion="8" refreshedVersion="8" minRefreshableVersion="3" recordCount="1000" xr:uid="{8691219F-F28B-4A01-A98C-A77973A865E8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s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92.151898734177209"/>
    <n v="158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00.01614035087719"/>
    <n v="1425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103.20833333333333"/>
    <n v="24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99.339622641509436"/>
    <n v="53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75.833333333333329"/>
    <n v="174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60.555555555555557"/>
    <n v="18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64.93832599118943"/>
    <n v="227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30.997175141242938"/>
    <n v="70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72.909090909090907"/>
    <n v="44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62.9"/>
    <n v="220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112.22222222222223"/>
    <n v="27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102.34545454545454"/>
    <n v="5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105.05102040816327"/>
    <n v="98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94.144999999999996"/>
    <n v="200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84.986725663716811"/>
    <n v="452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10.41"/>
    <n v="100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07.96236989591674"/>
    <n v="1249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45.103703703703701"/>
    <n v="135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45.001483679525222"/>
    <n v="674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05.97134670487107"/>
    <n v="1396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69.055555555555557"/>
    <n v="558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5.044943820224717"/>
    <n v="890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05.22535211267606"/>
    <n v="142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39.003741114852225"/>
    <n v="2673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73.030674846625772"/>
    <n v="16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35.009459459459457"/>
    <n v="1480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06.6"/>
    <n v="15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61.997747747747745"/>
    <n v="2220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94.000622665006233"/>
    <n v="1606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12.05426356589147"/>
    <n v="129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48.008849557522126"/>
    <n v="2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38.004334633723452"/>
    <n v="2307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35.000184535892231"/>
    <n v="5419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85"/>
    <n v="16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95.993893129770996"/>
    <n v="1965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68.8125"/>
    <n v="16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5.97196261682242"/>
    <n v="10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75.261194029850742"/>
    <n v="134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57.125"/>
    <n v="88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75.141414141414145"/>
    <n v="198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07.42342342342343"/>
    <n v="111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35.995495495495497"/>
    <n v="222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26.998873148744366"/>
    <n v="6212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107.56122448979592"/>
    <n v="98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94.375"/>
    <n v="4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46.163043478260867"/>
    <n v="92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47.845637583892618"/>
    <n v="149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53.007815713698065"/>
    <n v="243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45.059405940594061"/>
    <n v="303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2"/>
    <n v="1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99.006816632583508"/>
    <n v="1467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32.786666666666669"/>
    <n v="75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59.119617224880386"/>
    <n v="209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44.93333333333333"/>
    <n v="120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89.664122137404576"/>
    <n v="131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70.079268292682926"/>
    <n v="164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31.059701492537314"/>
    <n v="201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9.061611374407583"/>
    <n v="211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30.0859375"/>
    <n v="128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84.998125000000002"/>
    <n v="1600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82.001775410563695"/>
    <n v="2253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58.040160642570278"/>
    <n v="249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111.4"/>
    <n v="5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71.94736842105263"/>
    <n v="38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61.038135593220339"/>
    <n v="236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08.91666666666667"/>
    <n v="1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29.001722017220171"/>
    <n v="4065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58.975609756097562"/>
    <n v="246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11.82352941176471"/>
    <n v="17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63.995555555555555"/>
    <n v="247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85.315789473684205"/>
    <n v="76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74.481481481481481"/>
    <n v="54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105.14772727272727"/>
    <n v="88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56.188235294117646"/>
    <n v="85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85.917647058823533"/>
    <n v="170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57.00296912114014"/>
    <n v="168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79.642857142857139"/>
    <n v="56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41.018181818181816"/>
    <n v="330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48.004773269689736"/>
    <n v="83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55.212598425196852"/>
    <n v="127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92.109489051094897"/>
    <n v="4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83.183333333333337"/>
    <n v="180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39.996000000000002"/>
    <n v="100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111.1336898395722"/>
    <n v="374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90.563380281690144"/>
    <n v="71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61.108374384236456"/>
    <n v="203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83.022941970310384"/>
    <n v="148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0.76106194690266"/>
    <n v="113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89.458333333333329"/>
    <n v="9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57.849056603773583"/>
    <n v="106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109.99705449189985"/>
    <n v="679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103.96586345381526"/>
    <n v="498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107.99508196721311"/>
    <n v="610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48.927777777777777"/>
    <n v="180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37.666666666666664"/>
    <n v="2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64.999141999141997"/>
    <n v="2331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06.61061946902655"/>
    <n v="113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27.009016393442622"/>
    <n v="1220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91.16463414634147"/>
    <n v="164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56.054878048780488"/>
    <n v="164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1.017857142857142"/>
    <n v="336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66.513513513513516"/>
    <n v="37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89.005216484089729"/>
    <n v="1917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103.46315789473684"/>
    <n v="95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95.278911564625844"/>
    <n v="147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75.895348837209298"/>
    <n v="8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107.57831325301204"/>
    <n v="83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51.31666666666667"/>
    <n v="60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71.983108108108112"/>
    <n v="296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108.95414201183432"/>
    <n v="676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5"/>
    <n v="361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94.938931297709928"/>
    <n v="131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09.65079365079364"/>
    <n v="126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44.001815980629537"/>
    <n v="330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86.794520547945211"/>
    <n v="73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30.992727272727272"/>
    <n v="275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94.791044776119406"/>
    <n v="67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69.79220779220779"/>
    <n v="154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63.003367003367003"/>
    <n v="1782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110.0343300110742"/>
    <n v="9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25.997933274284026"/>
    <n v="3387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49.987915407854985"/>
    <n v="662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101.72340425531915"/>
    <n v="94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47.083333333333336"/>
    <n v="180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89.944444444444443"/>
    <n v="77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78.96875"/>
    <n v="672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80.067669172932327"/>
    <n v="532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86.472727272727269"/>
    <n v="55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28.001876172607879"/>
    <n v="533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67.996725337699544"/>
    <n v="2443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43.078651685393261"/>
    <n v="89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87.95597484276729"/>
    <n v="15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.987234042553197"/>
    <n v="940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46.905982905982903"/>
    <n v="117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46.913793103448278"/>
    <n v="5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94.24"/>
    <n v="50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80.139130434782615"/>
    <n v="1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59.036809815950917"/>
    <n v="326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65.989247311827953"/>
    <n v="186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60.992530345471522"/>
    <n v="1071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98.307692307692307"/>
    <n v="11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104.6"/>
    <n v="70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86.066666666666663"/>
    <n v="135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.989583333333329"/>
    <n v="768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29.764705882352942"/>
    <n v="51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46.91959798994975"/>
    <n v="199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5.18691588785046"/>
    <n v="107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69.907692307692301"/>
    <n v="195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60.011588275391958"/>
    <n v="1467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52.006220379146917"/>
    <n v="3376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31.000176025347649"/>
    <n v="568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95.042492917847028"/>
    <n v="1059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75.968174204355108"/>
    <n v="1194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71.013192612137203"/>
    <n v="379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73.733333333333334"/>
    <n v="30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113.17073170731707"/>
    <n v="41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05.00933552992861"/>
    <n v="182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79.176829268292678"/>
    <n v="164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57.333333333333336"/>
    <n v="75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58.178343949044589"/>
    <n v="157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36.032520325203251"/>
    <n v="246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07.99068767908309"/>
    <n v="1396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44.005985634477256"/>
    <n v="250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55.077868852459019"/>
    <n v="244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74"/>
    <n v="146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41.996858638743454"/>
    <n v="955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77.988161010260455"/>
    <n v="1267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82.507462686567166"/>
    <n v="67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104.2"/>
    <n v="5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5.5"/>
    <n v="26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00.98334401024984"/>
    <n v="1561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111.83333333333333"/>
    <n v="48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41.999115044247787"/>
    <n v="1130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110.05115089514067"/>
    <n v="782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58.997079225994888"/>
    <n v="273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32.985714285714288"/>
    <n v="210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45.005654509471306"/>
    <n v="3537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81.98196487897485"/>
    <n v="2107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39.080882352941174"/>
    <n v="136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58.996383363471971"/>
    <n v="3318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40.988372093023258"/>
    <n v="86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1.029411764705884"/>
    <n v="340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37.789473684210527"/>
    <n v="1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32.006772009029348"/>
    <n v="886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95.966712898751737"/>
    <n v="1442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75"/>
    <n v="3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102.0498866213152"/>
    <n v="441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105.75"/>
    <n v="24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37.069767441860463"/>
    <n v="86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35.049382716049379"/>
    <n v="243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46.338461538461537"/>
    <n v="65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69.174603174603178"/>
    <n v="126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109.07824427480917"/>
    <n v="524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51.78"/>
    <n v="100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82.010055304172951"/>
    <n v="1989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35.958333333333336"/>
    <n v="168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74.461538461538467"/>
    <n v="13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2"/>
    <n v="1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91.114649681528661"/>
    <n v="157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79.792682926829272"/>
    <n v="8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2.999777678968428"/>
    <n v="449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63.225000000000001"/>
    <n v="40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70.174999999999997"/>
    <n v="80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61.333333333333336"/>
    <n v="57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99"/>
    <n v="43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96.984900146127615"/>
    <n v="2053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51.004950495049506"/>
    <n v="808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8.044247787610619"/>
    <n v="226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60.984615384615381"/>
    <n v="1625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73.214285714285708"/>
    <n v="16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39.997435299603637"/>
    <n v="4289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86.812121212121212"/>
    <n v="165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42.125874125874127"/>
    <n v="14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03.97851239669421"/>
    <n v="1815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62.003211991434689"/>
    <n v="934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1.005037783375315"/>
    <n v="397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89.991552956465242"/>
    <n v="153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39.235294117647058"/>
    <n v="17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54.993116108306566"/>
    <n v="217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47.992753623188406"/>
    <n v="138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87.966702470461868"/>
    <n v="931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51.999165275459099"/>
    <n v="3594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29.999659863945578"/>
    <n v="588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98.205357142857139"/>
    <n v="112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108.96182396606575"/>
    <n v="943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66.998379254457049"/>
    <n v="2468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64.99333594668758"/>
    <n v="2551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99.841584158415841"/>
    <n v="10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82.432835820895519"/>
    <n v="67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63.293478260869563"/>
    <n v="92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96.774193548387103"/>
    <n v="62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54.906040268456373"/>
    <n v="149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39.010869565217391"/>
    <n v="92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75.84210526315789"/>
    <n v="57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45.051671732522799"/>
    <n v="32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104.51546391752578"/>
    <n v="97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76.268292682926827"/>
    <n v="41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69.015695067264573"/>
    <n v="1784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01.97684085510689"/>
    <n v="1684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42.915999999999997"/>
    <n v="250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43.025210084033617"/>
    <n v="238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75.245283018867923"/>
    <n v="5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69.023364485981304"/>
    <n v="21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65.986486486486484"/>
    <n v="222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98.013800424628457"/>
    <n v="1884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60.105504587155963"/>
    <n v="218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26.000773395204948"/>
    <n v="6465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3"/>
    <n v="1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38.019801980198018"/>
    <n v="101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106.15254237288136"/>
    <n v="59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81.019475655430711"/>
    <n v="1335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96.647727272727266"/>
    <n v="88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57.003535651149086"/>
    <n v="169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63.93333333333333"/>
    <n v="15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0.456521739130437"/>
    <n v="92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72.172043010752688"/>
    <n v="186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77.934782608695656"/>
    <n v="138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38.065134099616856"/>
    <n v="261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57.936123348017624"/>
    <n v="45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49.794392523364486"/>
    <n v="107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54.050251256281406"/>
    <n v="199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30.002721335268504"/>
    <n v="5512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70.127906976744185"/>
    <n v="86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26.996228786926462"/>
    <n v="318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51.990606936416185"/>
    <n v="2768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56.416666666666664"/>
    <n v="48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101.63218390804597"/>
    <n v="8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25.005291005291006"/>
    <n v="1890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32.016393442622949"/>
    <n v="61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82.021647307286173"/>
    <n v="1894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37.957446808510639"/>
    <n v="282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51.533333333333331"/>
    <n v="15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81.198275862068968"/>
    <n v="116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40.030075187969928"/>
    <n v="13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9.939759036144579"/>
    <n v="83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6.692307692307693"/>
    <n v="91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25.010989010989011"/>
    <n v="546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6.987277353689571"/>
    <n v="393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73.012609117361791"/>
    <n v="2062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68.240601503759393"/>
    <n v="13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52.310344827586206"/>
    <n v="29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61.765151515151516"/>
    <n v="132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.027559055118111"/>
    <n v="254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06.28804347826087"/>
    <n v="184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75.07386363636364"/>
    <n v="176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39.970802919708028"/>
    <n v="13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9.982195845697326"/>
    <n v="33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101.01541850220265"/>
    <n v="908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76.813084112149539"/>
    <n v="107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71.7"/>
    <n v="10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3.28125"/>
    <n v="32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43.923497267759565"/>
    <n v="183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36.004712041884815"/>
    <n v="1910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88.21052631578948"/>
    <n v="3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65.240384615384613"/>
    <n v="104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69.958333333333329"/>
    <n v="72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39.877551020408163"/>
    <n v="49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5"/>
    <n v="1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41.023728813559323"/>
    <n v="295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98.914285714285711"/>
    <n v="245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87.78125"/>
    <n v="32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80.767605633802816"/>
    <n v="142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94.28235294117647"/>
    <n v="85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3.428571428571431"/>
    <n v="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.968133535660087"/>
    <n v="659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109.04109589041096"/>
    <n v="803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41.16"/>
    <n v="75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99.125"/>
    <n v="16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05.88429752066116"/>
    <n v="121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48.996525921966864"/>
    <n v="3742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39"/>
    <n v="223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31.022556390977442"/>
    <n v="133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103.87096774193549"/>
    <n v="31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59.268518518518519"/>
    <n v="108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42.3"/>
    <n v="30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53.117647058823529"/>
    <n v="17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50.796875"/>
    <n v="64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101.15"/>
    <n v="80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65.000810372771468"/>
    <n v="2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37.998645510835914"/>
    <n v="516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82.615384615384613"/>
    <n v="26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7.941368078175898"/>
    <n v="307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80.780821917808225"/>
    <n v="73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25.984375"/>
    <n v="12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0.363636363636363"/>
    <n v="3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54.004916018025398"/>
    <n v="2441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101.78672985781991"/>
    <n v="21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45.003610108303249"/>
    <n v="138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77.068421052631578"/>
    <n v="190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88.076595744680844"/>
    <n v="470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47.035573122529641"/>
    <n v="253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0.99550763701707"/>
    <n v="1113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87.003066141042481"/>
    <n v="2283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63.994402985074629"/>
    <n v="1072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5.9945205479452"/>
    <n v="1095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73.989349112426041"/>
    <n v="1690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84.02004626060139"/>
    <n v="1297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88.966921119592882"/>
    <n v="393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76.990453460620529"/>
    <n v="1257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97.146341463414629"/>
    <n v="328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33.013605442176868"/>
    <n v="147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99.950602409638549"/>
    <n v="830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69.966767371601208"/>
    <n v="331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110.32"/>
    <n v="25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66.005235602094245"/>
    <n v="191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41.005742176284812"/>
    <n v="3483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103.96316359696641"/>
    <n v="923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5"/>
    <n v="1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47.009935419771487"/>
    <n v="2013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29.606060606060606"/>
    <n v="33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81.010569583088667"/>
    <n v="1703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94.35"/>
    <n v="80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26.058139534883722"/>
    <n v="8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85.775000000000006"/>
    <n v="40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103.73170731707317"/>
    <n v="41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49.826086956521742"/>
    <n v="2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63.893048128342244"/>
    <n v="187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47.002434782608695"/>
    <n v="287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108.47727272727273"/>
    <n v="8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72.015706806282722"/>
    <n v="191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59.928057553956833"/>
    <n v="139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78.209677419354833"/>
    <n v="186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04.77678571428571"/>
    <n v="112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5.52475247524752"/>
    <n v="101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24.933333333333334"/>
    <n v="75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69.873786407766985"/>
    <n v="206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95.733766233766232"/>
    <n v="154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29.997485752598056"/>
    <n v="596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59.011948529411768"/>
    <n v="2176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84.757396449704146"/>
    <n v="169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78.010921177587846"/>
    <n v="210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50.05215419501134"/>
    <n v="441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59.16"/>
    <n v="25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93.702290076335885"/>
    <n v="131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40.14173228346457"/>
    <n v="12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70.090140845070422"/>
    <n v="355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66.181818181818187"/>
    <n v="44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47.714285714285715"/>
    <n v="84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62.896774193548389"/>
    <n v="155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86.611940298507463"/>
    <n v="67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75.126984126984127"/>
    <n v="189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1.004167534903104"/>
    <n v="4799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50.007915567282325"/>
    <n v="1137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96.960674157303373"/>
    <n v="1068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100.93160377358491"/>
    <n v="424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89.227586206896547"/>
    <n v="145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87.979166666666671"/>
    <n v="1152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89.54"/>
    <n v="50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29.09271523178808"/>
    <n v="151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42.006218905472636"/>
    <n v="1608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47.004903563255965"/>
    <n v="3059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110.44117647058823"/>
    <n v="3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41.990909090909092"/>
    <n v="220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48.012468827930178"/>
    <n v="1604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31.019823788546255"/>
    <n v="454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99.203252032520325"/>
    <n v="123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66.022316684378325"/>
    <n v="941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2"/>
    <n v="1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46.060200668896321"/>
    <n v="299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73.650000000000006"/>
    <n v="40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55.99336650082919"/>
    <n v="3015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68.985695127402778"/>
    <n v="2237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60.981609195402299"/>
    <n v="435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110.98139534883721"/>
    <n v="645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25"/>
    <n v="484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78.759740259740255"/>
    <n v="154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87.960784313725483"/>
    <n v="714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49.987398739873989"/>
    <n v="1111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99.524390243902445"/>
    <n v="8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04.82089552238806"/>
    <n v="134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.01469237832875"/>
    <n v="1089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28.998544660724033"/>
    <n v="5497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30.028708133971293"/>
    <n v="418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41.005559416261292"/>
    <n v="1439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62.866666666666667"/>
    <n v="15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47.005002501250623"/>
    <n v="1999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26.997693638285604"/>
    <n v="5203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68.329787234042556"/>
    <n v="94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50.974576271186443"/>
    <n v="118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54.024390243902438"/>
    <n v="205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97.055555555555557"/>
    <n v="162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24.867469879518072"/>
    <n v="83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84.423913043478265"/>
    <n v="9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47.091324200913242"/>
    <n v="21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77.996041171813147"/>
    <n v="2526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62.967871485943775"/>
    <n v="74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81.006080449017773"/>
    <n v="2138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65.321428571428569"/>
    <n v="84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104.43617021276596"/>
    <n v="9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69.989010989010993"/>
    <n v="91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83.023989898989896"/>
    <n v="79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90.3"/>
    <n v="10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03.98131932282546"/>
    <n v="1713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54.931726907630519"/>
    <n v="24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51.921875"/>
    <n v="1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60.02834008097166"/>
    <n v="247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44.003488879197555"/>
    <n v="2293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53.003513254551258"/>
    <n v="3131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54.5"/>
    <n v="32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75.04195804195804"/>
    <n v="143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35.911111111111111"/>
    <n v="90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36.952702702702702"/>
    <n v="296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63.170588235294119"/>
    <n v="170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29.99462365591398"/>
    <n v="186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86"/>
    <n v="439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75.014876033057845"/>
    <n v="6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101.19767441860465"/>
    <n v="86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4"/>
    <n v="1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29.001272669424118"/>
    <n v="6286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98.225806451612897"/>
    <n v="31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87.001693480101608"/>
    <n v="1181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45.205128205128204"/>
    <n v="39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.001341561577675"/>
    <n v="372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94.976947040498445"/>
    <n v="160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28.956521739130434"/>
    <n v="4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55.993396226415094"/>
    <n v="2120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54.038095238095238"/>
    <n v="105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82.38"/>
    <n v="50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66.997115384615384"/>
    <n v="2080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107.91401869158878"/>
    <n v="535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69.009501187648453"/>
    <n v="21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39.006568144499177"/>
    <n v="2436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110.3625"/>
    <n v="80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94.857142857142861"/>
    <n v="42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57.935251798561154"/>
    <n v="139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01.25"/>
    <n v="16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64.95597484276729"/>
    <n v="15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27.00524934383202"/>
    <n v="38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50.97422680412371"/>
    <n v="194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104.94260869565217"/>
    <n v="575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84.028301886792448"/>
    <n v="106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02.85915492957747"/>
    <n v="142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39.962085308056871"/>
    <n v="21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51.001785714285717"/>
    <n v="1120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40.823008849557525"/>
    <n v="113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58.999637155297535"/>
    <n v="2756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71.156069364161851"/>
    <n v="173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99.494252873563212"/>
    <n v="87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03.98634590377114"/>
    <n v="1538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76.555555555555557"/>
    <n v="9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87.068592057761734"/>
    <n v="55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48.99554707379135"/>
    <n v="1572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42.969135802469133"/>
    <n v="648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33.428571428571431"/>
    <n v="2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83.982949701619773"/>
    <n v="2346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01.41739130434783"/>
    <n v="115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109.87058823529412"/>
    <n v="85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31.916666666666668"/>
    <n v="144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70.993450675399103"/>
    <n v="244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77.026890756302521"/>
    <n v="595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101.78125"/>
    <n v="64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51.059701492537314"/>
    <n v="268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68.02051282051282"/>
    <n v="195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30.87037037037037"/>
    <n v="54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27.908333333333335"/>
    <n v="120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79.994818652849744"/>
    <n v="579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38.003378378378379"/>
    <n v="2072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s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59.990534521158132"/>
    <n v="1796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37.037634408602152"/>
    <n v="186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99.963043478260872"/>
    <n v="460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111.6774193548387"/>
    <n v="62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6.014409221902014"/>
    <n v="347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66.010284810126578"/>
    <n v="252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44.05263157894737"/>
    <n v="19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52.999726551818434"/>
    <n v="3657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95"/>
    <n v="1258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70.908396946564892"/>
    <n v="13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98.060773480662988"/>
    <n v="362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53.046025104602514"/>
    <n v="239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93.142857142857139"/>
    <n v="35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8.945075757575758"/>
    <n v="52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36.067669172932334"/>
    <n v="133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63.030732860520096"/>
    <n v="84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84.717948717948715"/>
    <n v="78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62.2"/>
    <n v="10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01.97518330513255"/>
    <n v="1773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106.4375"/>
    <n v="32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29.975609756097562"/>
    <n v="369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85.806282722513089"/>
    <n v="19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70.82022471910112"/>
    <n v="89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40.998484082870135"/>
    <n v="1979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28.063492063492063"/>
    <n v="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88.054421768707485"/>
    <n v="147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31"/>
    <n v="6080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90.337500000000006"/>
    <n v="80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63.777777777777779"/>
    <n v="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53.995515695067262"/>
    <n v="178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48.993956043956047"/>
    <n v="3640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63.857142857142854"/>
    <n v="12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82.996393146979258"/>
    <n v="221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55.08230452674897"/>
    <n v="243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62.044554455445542"/>
    <n v="20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04.97857142857143"/>
    <n v="140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94.044676806083643"/>
    <n v="1052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44.007716049382715"/>
    <n v="1296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92.467532467532465"/>
    <n v="7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57.072874493927124"/>
    <n v="24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109.07848101265823"/>
    <n v="395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39.387755102040813"/>
    <n v="4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77.022222222222226"/>
    <n v="180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92.166666666666671"/>
    <n v="84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61.007063197026021"/>
    <n v="2690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78.068181818181813"/>
    <n v="88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80.75"/>
    <n v="156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59.991289782244557"/>
    <n v="2985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110.03018372703411"/>
    <n v="762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4"/>
    <n v="1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37.99856063332134"/>
    <n v="2779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6.369565217391298"/>
    <n v="92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72.978599221789878"/>
    <n v="102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26.007220216606498"/>
    <n v="554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04.36296296296297"/>
    <n v="135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02.18852459016394"/>
    <n v="122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54.117647058823529"/>
    <n v="221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63.222222222222221"/>
    <n v="126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4.03228962818004"/>
    <n v="1022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49.994334277620396"/>
    <n v="3177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56.015151515151516"/>
    <n v="198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48.807692307692307"/>
    <n v="26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60.082352941176474"/>
    <n v="85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78.990502793296088"/>
    <n v="1790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53.99499443826474"/>
    <n v="3596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111.45945945945945"/>
    <n v="37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60.922131147540981"/>
    <n v="244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26.0015444015444"/>
    <n v="5180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80.993208828522924"/>
    <n v="589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34.995963302752294"/>
    <n v="272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94.142857142857139"/>
    <n v="35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52.085106382978722"/>
    <n v="94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24.986666666666668"/>
    <n v="300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69.215277777777771"/>
    <n v="144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93.944444444444443"/>
    <n v="558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98.40625"/>
    <n v="64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41.783783783783782"/>
    <n v="37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65.991836734693877"/>
    <n v="24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72.05747126436782"/>
    <n v="87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48.003209242618745"/>
    <n v="3116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54.098591549295776"/>
    <n v="7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107.88095238095238"/>
    <n v="42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67.034103410341032"/>
    <n v="909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64.01425914445133"/>
    <n v="161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96.066176470588232"/>
    <n v="136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51.184615384615384"/>
    <n v="130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43.92307692307692"/>
    <n v="156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91.021198830409361"/>
    <n v="1368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50.127450980392155"/>
    <n v="102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67.720930232558146"/>
    <n v="8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61.03921568627451"/>
    <n v="102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80.011857707509876"/>
    <n v="253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7.001497753369947"/>
    <n v="4006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71.127388535031841"/>
    <n v="157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89.99079189686924"/>
    <n v="162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43.032786885245905"/>
    <n v="18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67.997714808043881"/>
    <n v="218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73.004566210045667"/>
    <n v="2409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62.341463414634148"/>
    <n v="82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5"/>
    <n v="1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67.103092783505161"/>
    <n v="1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79.978947368421046"/>
    <n v="1140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62.176470588235297"/>
    <n v="102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53.005950297514879"/>
    <n v="2857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57.738317757009348"/>
    <n v="107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40.03125"/>
    <n v="160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81.016591928251117"/>
    <n v="2230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5.047468354430379"/>
    <n v="316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02.92307692307692"/>
    <n v="117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27.998126756166094"/>
    <n v="6406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75.733333333333334"/>
    <n v="15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45.026041666666664"/>
    <n v="192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73.615384615384613"/>
    <n v="26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56.991701244813278"/>
    <n v="723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85.223529411764702"/>
    <n v="170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50.962184873949582"/>
    <n v="238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63.563636363636363"/>
    <n v="55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80.999165275459092"/>
    <n v="1198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86.044753086419746"/>
    <n v="648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90.0390625"/>
    <n v="128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74.006063432835816"/>
    <n v="2144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92.4375"/>
    <n v="6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55.999257333828446"/>
    <n v="2693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32.983796296296298"/>
    <n v="432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93.596774193548384"/>
    <n v="62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69.867724867724874"/>
    <n v="189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72.129870129870127"/>
    <n v="154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30.041666666666668"/>
    <n v="96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3.968000000000004"/>
    <n v="750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68.65517241379311"/>
    <n v="87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59.992164544564154"/>
    <n v="3063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111.15827338129496"/>
    <n v="278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53.038095238095238"/>
    <n v="105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55.985524728588658"/>
    <n v="1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69.986760812003524"/>
    <n v="2266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48.998079877112133"/>
    <n v="2604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103.84615384615384"/>
    <n v="6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9.127659574468083"/>
    <n v="94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107.37777777777778"/>
    <n v="45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76.922178988326849"/>
    <n v="257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58.128865979381445"/>
    <n v="194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03.73643410852713"/>
    <n v="129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87.962666666666664"/>
    <n v="375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8"/>
    <n v="29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37.999361294443261"/>
    <n v="4697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.999313893653515"/>
    <n v="29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03.5"/>
    <n v="18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85.994467496542185"/>
    <n v="723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98.011627906976742"/>
    <n v="60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2"/>
    <n v="1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44.994570837642193"/>
    <n v="3868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31.012224938875306"/>
    <n v="409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59.970085470085472"/>
    <n v="234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58.9973474801061"/>
    <n v="3016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50.045454545454547"/>
    <n v="264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98.966269841269835"/>
    <n v="504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58.857142857142854"/>
    <n v="1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81.010256410256417"/>
    <n v="390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6.013333333333335"/>
    <n v="750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96.597402597402592"/>
    <n v="77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6.957446808510639"/>
    <n v="752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67.984732824427482"/>
    <n v="131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8.781609195402297"/>
    <n v="8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24.99623706491063"/>
    <n v="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44.922794117647058"/>
    <n v="27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79.400000000000006"/>
    <n v="25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29.009546539379475"/>
    <n v="419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3.59210526315789"/>
    <n v="76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07.97038864898211"/>
    <n v="162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68.987284287011803"/>
    <n v="1101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11.02236719478098"/>
    <n v="1073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24.997515808491418"/>
    <n v="442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42.155172413793103"/>
    <n v="58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47.003284072249592"/>
    <n v="1218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6.0392749244713"/>
    <n v="331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01.03760683760684"/>
    <n v="1170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39.927927927927925"/>
    <n v="111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83.158139534883716"/>
    <n v="215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9.97520661157025"/>
    <n v="363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47.993908629441627"/>
    <n v="2955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95.978877489438744"/>
    <n v="1657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78.728155339805824"/>
    <n v="10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56.081632653061227"/>
    <n v="14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69.090909090909093"/>
    <n v="110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102.05291576673866"/>
    <n v="92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07.32089552238806"/>
    <n v="134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51.970260223048328"/>
    <n v="269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71.137142857142862"/>
    <n v="175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106.49275362318841"/>
    <n v="6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42.93684210526316"/>
    <n v="190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30.037974683544302"/>
    <n v="237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0.623376623376629"/>
    <n v="77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66.016018306636155"/>
    <n v="1748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96.911392405063296"/>
    <n v="79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62.867346938775512"/>
    <n v="196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108.98537682789652"/>
    <n v="88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26.999314599040439"/>
    <n v="7295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65.004147943311438"/>
    <n v="2893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111.51785714285714"/>
    <n v="56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3"/>
    <n v="1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110.99268292682927"/>
    <n v="820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56.746987951807228"/>
    <n v="83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97.020608439646708"/>
    <n v="203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92.08620689655173"/>
    <n v="116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82.986666666666665"/>
    <n v="202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03.03791821561339"/>
    <n v="1345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68.922619047619051"/>
    <n v="168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87.737226277372258"/>
    <n v="137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75.021505376344081"/>
    <n v="186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50.863999999999997"/>
    <n v="125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90"/>
    <n v="14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72.896039603960389"/>
    <n v="202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8.48543689320388"/>
    <n v="103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01.98095238095237"/>
    <n v="1785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44.009146341463413"/>
    <n v="656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65.942675159235662"/>
    <n v="157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24.987387387387386"/>
    <n v="555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8.003367003367003"/>
    <n v="297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85.829268292682926"/>
    <n v="12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84.921052631578945"/>
    <n v="38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90.483333333333334"/>
    <n v="60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25.00197628458498"/>
    <n v="3036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92.013888888888886"/>
    <n v="144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93.066115702479337"/>
    <n v="121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61.008145363408524"/>
    <n v="1596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92.036259541984734"/>
    <n v="52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81.132596685082873"/>
    <n v="181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73.5"/>
    <n v="10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85.221311475409834"/>
    <n v="1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10.96825396825396"/>
    <n v="1071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32.968036529680369"/>
    <n v="21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96.005352363960753"/>
    <n v="112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84.96632653061225"/>
    <n v="980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25.007462686567163"/>
    <n v="536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65.998995479658461"/>
    <n v="199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87.34482758620689"/>
    <n v="2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27.933333333333334"/>
    <n v="180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03.8"/>
    <n v="15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31.937172774869111"/>
    <n v="19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99.5"/>
    <n v="16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08.84615384615384"/>
    <n v="130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10.76229508196721"/>
    <n v="122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29.647058823529413"/>
    <n v="17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01.71428571428571"/>
    <n v="140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61.5"/>
    <n v="34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5"/>
    <n v="3388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40.049999999999997"/>
    <n v="280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110.97231270358306"/>
    <n v="614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.959016393442624"/>
    <n v="36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30.974074074074075"/>
    <n v="270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47.035087719298247"/>
    <n v="11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88.065693430656935"/>
    <n v="13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7.005616224648989"/>
    <n v="3205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6.027777777777779"/>
    <n v="288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67.817567567567565"/>
    <n v="148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49.964912280701753"/>
    <n v="114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10.01646903820817"/>
    <n v="1518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89.964678178963894"/>
    <n v="127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79.009523809523813"/>
    <n v="210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86.867469879518069"/>
    <n v="166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62.04"/>
    <n v="100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6.970212765957445"/>
    <n v="23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54.121621621621621"/>
    <n v="148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41.035353535353536"/>
    <n v="198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55.052419354838712"/>
    <n v="248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107.93762183235867"/>
    <n v="513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73.92"/>
    <n v="150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1.995894428152493"/>
    <n v="3410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53.898148148148145"/>
    <n v="216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106.5"/>
    <n v="26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32.999805409612762"/>
    <n v="5139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43.00254993625159"/>
    <n v="235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86.858974358974365"/>
    <n v="78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96.8"/>
    <n v="10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32.995456610631528"/>
    <n v="2201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8.028106508875737"/>
    <n v="676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58.867816091954026"/>
    <n v="174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105.04572803850782"/>
    <n v="831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33.054878048780488"/>
    <n v="164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78.821428571428569"/>
    <n v="56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68.204968944099377"/>
    <n v="161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75.731884057971016"/>
    <n v="138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0.996070133010882"/>
    <n v="3308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01.88188976377953"/>
    <n v="127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52.879227053140099"/>
    <n v="207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71.005820721769496"/>
    <n v="859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102.38709677419355"/>
    <n v="31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74.466666666666669"/>
    <n v="45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51.009883198562441"/>
    <n v="1113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90"/>
    <n v="6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97.142857142857139"/>
    <n v="7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72.071823204419886"/>
    <n v="181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75.236363636363635"/>
    <n v="110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2.967741935483872"/>
    <n v="31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54.807692307692307"/>
    <n v="78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45.037837837837834"/>
    <n v="185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52.958677685950413"/>
    <n v="121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60.017959183673469"/>
    <n v="1225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44.028301886792455"/>
    <n v="106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86.028169014084511"/>
    <n v="142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8.012875536480685"/>
    <n v="233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32.050458715596328"/>
    <n v="21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73.611940298507463"/>
    <n v="67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108.71052631578948"/>
    <n v="76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2.97674418604651"/>
    <n v="43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83.315789473684205"/>
    <n v="19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42"/>
    <n v="2108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55.927601809954751"/>
    <n v="22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105.03681885125184"/>
    <n v="679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48"/>
    <n v="2805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112.66176470588235"/>
    <n v="68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81.944444444444443"/>
    <n v="36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64.049180327868854"/>
    <n v="183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06.39097744360902"/>
    <n v="133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76.011249497790274"/>
    <n v="2489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111.07246376811594"/>
    <n v="69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95.936170212765958"/>
    <n v="47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43.043010752688176"/>
    <n v="279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67.966666666666669"/>
    <n v="210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89.991428571428571"/>
    <n v="2100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58.095238095238095"/>
    <n v="252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83.996875000000003"/>
    <n v="1280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88.853503184713375"/>
    <n v="157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65.963917525773198"/>
    <n v="1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74.804878048780495"/>
    <n v="82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69.98571428571428"/>
    <n v="70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32.006493506493506"/>
    <n v="154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64.727272727272734"/>
    <n v="22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24.998110087408456"/>
    <n v="4233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04.97764070932922"/>
    <n v="1297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64.987878787878785"/>
    <n v="16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94.352941176470594"/>
    <n v="119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44.001706484641637"/>
    <n v="1758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64.744680851063833"/>
    <n v="94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84.00667779632721"/>
    <n v="1797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34.061302681992338"/>
    <n v="261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93.273885350318466"/>
    <n v="15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2.998301726577978"/>
    <n v="35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83.812903225806451"/>
    <n v="155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63.992424242424242"/>
    <n v="13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81.909090909090907"/>
    <n v="33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3.053191489361708"/>
    <n v="94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01.98449039881831"/>
    <n v="1354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105.9375"/>
    <n v="48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01.58181818181818"/>
    <n v="110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62.970930232558139"/>
    <n v="172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29.045602605863191"/>
    <n v="307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77.924999999999997"/>
    <n v="160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80.806451612903231"/>
    <n v="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76.006816632583508"/>
    <n v="1467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72.993613824192337"/>
    <n v="2662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53"/>
    <n v="452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54.164556962025316"/>
    <n v="158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32.946666666666665"/>
    <n v="22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79.371428571428567"/>
    <n v="35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41.174603174603178"/>
    <n v="63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77.430769230769229"/>
    <n v="65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57.159509202453989"/>
    <n v="163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77.17647058823529"/>
    <n v="85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4.953917050691246"/>
    <n v="217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97.18"/>
    <n v="150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46.000916870415651"/>
    <n v="3272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8.023385300668153"/>
    <n v="898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25.99"/>
    <n v="300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02.69047619047619"/>
    <n v="126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72.958174904942965"/>
    <n v="526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57.190082644628099"/>
    <n v="121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84.013793103448279"/>
    <n v="2320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98.666666666666671"/>
    <n v="8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42.007419183889773"/>
    <n v="1887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32.002753556677376"/>
    <n v="4358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81.567164179104481"/>
    <n v="67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37.035087719298247"/>
    <n v="5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03.033360455655"/>
    <n v="1229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84.333333333333329"/>
    <n v="12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102.60377358490567"/>
    <n v="53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79.992129246064621"/>
    <n v="2414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70.055309734513273"/>
    <n v="452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37"/>
    <n v="80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41.911917098445599"/>
    <n v="193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57.992576882290564"/>
    <n v="1886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40.942307692307693"/>
    <n v="52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69.9972602739726"/>
    <n v="1825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73.838709677419359"/>
    <n v="31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41.979310344827589"/>
    <n v="290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77.93442622950819"/>
    <n v="122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06.01972789115646"/>
    <n v="1470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47.018181818181816"/>
    <n v="165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76.016483516483518"/>
    <n v="18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54.120603015075375"/>
    <n v="199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7.285714285714285"/>
    <n v="56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3.81308411214954"/>
    <n v="107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05.02602739726028"/>
    <n v="1460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90.259259259259252"/>
    <n v="27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76.978705978705975"/>
    <n v="1221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02.60162601626017"/>
    <n v="123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2"/>
    <n v="1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55.0062893081761"/>
    <n v="159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32.127272727272725"/>
    <n v="110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50.642857142857146"/>
    <n v="1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49.6875"/>
    <n v="16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54.894067796610166"/>
    <n v="23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46.931937172774866"/>
    <n v="191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4.951219512195124"/>
    <n v="41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0.99898322318251"/>
    <n v="3934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107.7625"/>
    <n v="80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102.07770270270271"/>
    <n v="296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24.976190476190474"/>
    <n v="462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79.944134078212286"/>
    <n v="179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67.946462715105156"/>
    <n v="523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26.070921985815602"/>
    <n v="141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05.0032154340836"/>
    <n v="186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25.826923076923077"/>
    <n v="52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77.666666666666671"/>
    <n v="2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57.82692307692308"/>
    <n v="156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92.955555555555549"/>
    <n v="225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37.945098039215686"/>
    <n v="255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1.842105263157894"/>
    <n v="38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40"/>
    <n v="2261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101.1"/>
    <n v="40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84.006989951944078"/>
    <n v="2289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103.41538461538461"/>
    <n v="65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05.13333333333334"/>
    <n v="15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89.21621621621621"/>
    <n v="37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51.995234312946785"/>
    <n v="3777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64.956521739130437"/>
    <n v="18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46.235294117647058"/>
    <n v="85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51.151785714285715"/>
    <n v="112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33.909722222222221"/>
    <n v="144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92.016298633017882"/>
    <n v="19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7.42857142857143"/>
    <n v="105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75.848484848484844"/>
    <n v="132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80.476190476190482"/>
    <n v="21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86.978483606557376"/>
    <n v="9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105.13541666666667"/>
    <n v="96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57.298507462686565"/>
    <n v="67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93.348484848484844"/>
    <n v="66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1.987179487179489"/>
    <n v="78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92.611940298507463"/>
    <n v="67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04.99122807017544"/>
    <n v="11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30.958174904942965"/>
    <n v="263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33.001182732111175"/>
    <n v="1691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84.187845303867405"/>
    <n v="181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73.92307692307692"/>
    <n v="13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36.987499999999997"/>
    <n v="160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46.896551724137929"/>
    <n v="203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5"/>
    <n v="1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02.02437459910199"/>
    <n v="155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45.007502206531335"/>
    <n v="2266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94.285714285714292"/>
    <n v="21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01.02325581395348"/>
    <n v="15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97.037499999999994"/>
    <n v="80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43.00963855421687"/>
    <n v="830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94.916030534351151"/>
    <n v="13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72.151785714285708"/>
    <n v="112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51.007692307692309"/>
    <n v="130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85.054545454545448"/>
    <n v="5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43.87096774193548"/>
    <n v="155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40.063909774436091"/>
    <n v="26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43.833333333333336"/>
    <n v="114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84.92903225806451"/>
    <n v="155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41.067632850241544"/>
    <n v="2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54.971428571428568"/>
    <n v="245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77.010807374443743"/>
    <n v="157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71.201754385964918"/>
    <n v="114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1.935483870967744"/>
    <n v="93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97.069023569023571"/>
    <n v="594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58.916666666666664"/>
    <n v="2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58.015466983938133"/>
    <n v="1681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103.87301587301587"/>
    <n v="252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93.46875"/>
    <n v="32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61.970370370370368"/>
    <n v="135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92.042857142857144"/>
    <n v="140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77.268656716417908"/>
    <n v="6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3.923913043478265"/>
    <n v="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84.969458128078813"/>
    <n v="1015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105.97035040431267"/>
    <n v="742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6.969040247678016"/>
    <n v="323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81.533333333333331"/>
    <n v="75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80.999140154772135"/>
    <n v="2326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26.010498687664043"/>
    <n v="38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25.998410896708286"/>
    <n v="4405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34.173913043478258"/>
    <n v="92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28.002083333333335"/>
    <n v="480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76.546875"/>
    <n v="64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53.053097345132741"/>
    <n v="226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106.859375"/>
    <n v="64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46.020746887966808"/>
    <n v="241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00.17424242424242"/>
    <n v="13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101.44"/>
    <n v="75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7.972684085510693"/>
    <n v="842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74.995594713656388"/>
    <n v="2043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42.982142857142854"/>
    <n v="112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33.115107913669064"/>
    <n v="139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101.13101604278074"/>
    <n v="3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55.98841354723708"/>
    <n v="1122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BC801-8B33-40FE-BA8B-6A896D8F556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3DD35-2E8B-4980-A102-78A2F881FC7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C267D-8914-49E1-95E2-D403422ADE6F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D5FE-C898-4D7A-A5D0-A1E0F344322B}">
  <dimension ref="A1:F14"/>
  <sheetViews>
    <sheetView workbookViewId="0">
      <selection activeCell="A29" sqref="A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2068</v>
      </c>
    </row>
    <row r="3" spans="1:6" x14ac:dyDescent="0.25">
      <c r="A3" s="7" t="s">
        <v>2070</v>
      </c>
      <c r="B3" s="7" t="s">
        <v>2069</v>
      </c>
    </row>
    <row r="4" spans="1:6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2064</v>
      </c>
      <c r="E8">
        <v>4</v>
      </c>
      <c r="F8">
        <v>4</v>
      </c>
    </row>
    <row r="9" spans="1:6" x14ac:dyDescent="0.25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AFB0-C3D8-46E8-90E8-7B7A2FE38CFA}">
  <dimension ref="A1:F30"/>
  <sheetViews>
    <sheetView workbookViewId="0">
      <selection activeCell="F32" sqref="F3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2068</v>
      </c>
    </row>
    <row r="2" spans="1:6" x14ac:dyDescent="0.25">
      <c r="A2" s="7" t="s">
        <v>2032</v>
      </c>
      <c r="B2" t="s">
        <v>2068</v>
      </c>
    </row>
    <row r="4" spans="1:6" x14ac:dyDescent="0.25">
      <c r="A4" s="7" t="s">
        <v>2070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2065</v>
      </c>
      <c r="E7">
        <v>4</v>
      </c>
      <c r="F7">
        <v>4</v>
      </c>
    </row>
    <row r="8" spans="1:6" x14ac:dyDescent="0.2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2043</v>
      </c>
      <c r="C10">
        <v>8</v>
      </c>
      <c r="E10">
        <v>10</v>
      </c>
      <c r="F10">
        <v>18</v>
      </c>
    </row>
    <row r="11" spans="1:6" x14ac:dyDescent="0.2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2057</v>
      </c>
      <c r="C15">
        <v>3</v>
      </c>
      <c r="E15">
        <v>4</v>
      </c>
      <c r="F15">
        <v>7</v>
      </c>
    </row>
    <row r="16" spans="1:6" x14ac:dyDescent="0.2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2056</v>
      </c>
      <c r="C20">
        <v>4</v>
      </c>
      <c r="E20">
        <v>4</v>
      </c>
      <c r="F20">
        <v>8</v>
      </c>
    </row>
    <row r="21" spans="1:6" x14ac:dyDescent="0.2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2059</v>
      </c>
      <c r="C25">
        <v>7</v>
      </c>
      <c r="E25">
        <v>14</v>
      </c>
      <c r="F25">
        <v>21</v>
      </c>
    </row>
    <row r="26" spans="1:6" x14ac:dyDescent="0.2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2062</v>
      </c>
      <c r="E29">
        <v>3</v>
      </c>
      <c r="F29">
        <v>3</v>
      </c>
    </row>
    <row r="30" spans="1:6" x14ac:dyDescent="0.2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07A6-78F1-46D3-9CAE-02C4F8C8D66A}">
  <dimension ref="A1:E18"/>
  <sheetViews>
    <sheetView workbookViewId="0">
      <selection activeCell="H30" sqref="H30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hidden="1" customWidth="1"/>
    <col min="5" max="7" width="11" bestFit="1" customWidth="1"/>
  </cols>
  <sheetData>
    <row r="1" spans="1:5" x14ac:dyDescent="0.25">
      <c r="A1" s="7" t="s">
        <v>2032</v>
      </c>
      <c r="B1" t="s">
        <v>2068</v>
      </c>
    </row>
    <row r="2" spans="1:5" x14ac:dyDescent="0.25">
      <c r="A2" s="7" t="s">
        <v>2085</v>
      </c>
      <c r="B2" t="s">
        <v>2068</v>
      </c>
    </row>
    <row r="4" spans="1:5" x14ac:dyDescent="0.25">
      <c r="A4" s="7" t="s">
        <v>2070</v>
      </c>
      <c r="B4" s="7" t="s">
        <v>2069</v>
      </c>
    </row>
    <row r="5" spans="1:5" x14ac:dyDescent="0.25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34" workbookViewId="0">
      <selection activeCell="I1" sqref="I1:I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6.5" bestFit="1" customWidth="1"/>
    <col min="9" max="9" width="13" bestFit="1" customWidth="1"/>
    <col min="12" max="13" width="11.125" bestFit="1" customWidth="1"/>
    <col min="14" max="14" width="22.375" bestFit="1" customWidth="1"/>
    <col min="15" max="15" width="21" bestFit="1" customWidth="1"/>
    <col min="18" max="19" width="28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 s="5" t="str">
        <f>IFERROR(E2/I2,"0")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 s="6">
        <f t="shared" ref="H3:H66" si="1">IFERROR(E3/I3,"0")</f>
        <v>92.151898734177209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 s="6">
        <f t="shared" si="1"/>
        <v>100.01614035087719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 s="6">
        <f t="shared" si="1"/>
        <v>103.20833333333333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 s="6">
        <f t="shared" si="1"/>
        <v>99.339622641509436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 s="6">
        <f t="shared" si="1"/>
        <v>75.833333333333329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 s="6">
        <f t="shared" si="1"/>
        <v>60.555555555555557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 s="6">
        <f t="shared" si="1"/>
        <v>64.93832599118943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 s="6">
        <f t="shared" si="1"/>
        <v>30.997175141242938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 s="6">
        <f t="shared" si="1"/>
        <v>72.909090909090907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 s="6">
        <f t="shared" si="1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 s="6">
        <f t="shared" si="1"/>
        <v>112.22222222222223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 s="6">
        <f t="shared" si="1"/>
        <v>102.34545454545454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 s="6">
        <f t="shared" si="1"/>
        <v>105.05102040816327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 s="6">
        <f t="shared" si="1"/>
        <v>94.144999999999996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 s="6">
        <f t="shared" si="1"/>
        <v>84.986725663716811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 s="6">
        <f t="shared" si="1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 s="6">
        <f t="shared" si="1"/>
        <v>107.96236989591674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 s="6">
        <f t="shared" si="1"/>
        <v>45.103703703703701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 s="6">
        <f t="shared" si="1"/>
        <v>45.001483679525222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 s="6">
        <f t="shared" si="1"/>
        <v>105.97134670487107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 s="6">
        <f t="shared" si="1"/>
        <v>69.055555555555557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 s="6">
        <f t="shared" si="1"/>
        <v>85.044943820224717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 s="6">
        <f t="shared" si="1"/>
        <v>105.22535211267606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 s="6">
        <f t="shared" si="1"/>
        <v>39.003741114852225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 s="6">
        <f t="shared" si="1"/>
        <v>73.030674846625772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 s="6">
        <f t="shared" si="1"/>
        <v>35.009459459459457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 s="6">
        <f t="shared" si="1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 s="6">
        <f t="shared" si="1"/>
        <v>61.997747747747745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 s="6">
        <f t="shared" si="1"/>
        <v>94.000622665006233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 s="6">
        <f t="shared" si="1"/>
        <v>112.05426356589147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 s="6">
        <f t="shared" si="1"/>
        <v>48.008849557522126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 s="6">
        <f t="shared" si="1"/>
        <v>38.004334633723452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 s="6">
        <f t="shared" si="1"/>
        <v>35.000184535892231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 s="6">
        <f t="shared" si="1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 s="6">
        <f t="shared" si="1"/>
        <v>95.993893129770996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 s="6">
        <f t="shared" si="1"/>
        <v>68.8125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 s="6">
        <f t="shared" si="1"/>
        <v>105.97196261682242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 s="6">
        <f t="shared" si="1"/>
        <v>75.261194029850742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 s="6">
        <f t="shared" si="1"/>
        <v>57.125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 s="6">
        <f t="shared" si="1"/>
        <v>75.141414141414145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 s="6">
        <f t="shared" si="1"/>
        <v>107.42342342342343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 s="6">
        <f t="shared" si="1"/>
        <v>35.995495495495497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 s="6">
        <f t="shared" si="1"/>
        <v>26.998873148744366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 s="6">
        <f t="shared" si="1"/>
        <v>107.56122448979592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 s="6">
        <f t="shared" si="1"/>
        <v>94.375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 s="6">
        <f t="shared" si="1"/>
        <v>46.163043478260867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 s="6">
        <f t="shared" si="1"/>
        <v>47.845637583892618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 s="6">
        <f t="shared" si="1"/>
        <v>53.007815713698065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 s="6">
        <f t="shared" si="1"/>
        <v>45.059405940594061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 s="6">
        <f t="shared" si="1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 s="6">
        <f t="shared" si="1"/>
        <v>99.006816632583508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 s="6">
        <f t="shared" si="1"/>
        <v>32.786666666666669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 s="6">
        <f t="shared" si="1"/>
        <v>59.119617224880386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 s="6">
        <f t="shared" si="1"/>
        <v>44.93333333333333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 s="6">
        <f t="shared" si="1"/>
        <v>89.664122137404576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 s="6">
        <f t="shared" si="1"/>
        <v>70.079268292682926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 s="6">
        <f t="shared" si="1"/>
        <v>31.059701492537314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 s="6">
        <f t="shared" si="1"/>
        <v>29.061611374407583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 s="6">
        <f t="shared" si="1"/>
        <v>30.0859375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 s="6">
        <f t="shared" si="1"/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 s="6">
        <f t="shared" si="1"/>
        <v>82.001775410563695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 s="6">
        <f t="shared" si="1"/>
        <v>58.040160642570278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 s="6">
        <f t="shared" si="1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 s="6">
        <f t="shared" si="1"/>
        <v>71.94736842105263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(E67/D67)*100</f>
        <v>236.14754098360655</v>
      </c>
      <c r="G67" t="s">
        <v>20</v>
      </c>
      <c r="H67" s="6">
        <f t="shared" ref="H67:H130" si="5">IFERROR(E67/I67,"0")</f>
        <v>61.038135593220339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6">(((L67/60)/60)/24)+DATE(1970,1,1)</f>
        <v>40570.25</v>
      </c>
      <c r="O67" s="9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 s="6">
        <f t="shared" si="5"/>
        <v>108.91666666666667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6"/>
        <v>42102.208333333328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 s="6">
        <f t="shared" si="5"/>
        <v>29.001722017220171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6"/>
        <v>40203.25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 s="6">
        <f t="shared" si="5"/>
        <v>58.975609756097562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6"/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 s="6">
        <f t="shared" si="5"/>
        <v>111.82352941176471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6"/>
        <v>40531.25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 s="6">
        <f t="shared" si="5"/>
        <v>63.995555555555555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6"/>
        <v>40484.208333333336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 s="6">
        <f t="shared" si="5"/>
        <v>85.315789473684205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6"/>
        <v>43799.25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 s="6">
        <f t="shared" si="5"/>
        <v>74.481481481481481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6"/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 s="6">
        <f t="shared" si="5"/>
        <v>105.14772727272727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6"/>
        <v>42701.25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 s="6">
        <f t="shared" si="5"/>
        <v>56.188235294117646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6"/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 s="6">
        <f t="shared" si="5"/>
        <v>85.917647058823533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6"/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 s="6">
        <f t="shared" si="5"/>
        <v>57.00296912114014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6"/>
        <v>42027.25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 s="6">
        <f t="shared" si="5"/>
        <v>79.642857142857139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6"/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 s="6">
        <f t="shared" si="5"/>
        <v>41.018181818181816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6"/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 s="6">
        <f t="shared" si="5"/>
        <v>48.004773269689736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6"/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 s="6">
        <f t="shared" si="5"/>
        <v>55.212598425196852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6"/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 s="6">
        <f t="shared" si="5"/>
        <v>92.109489051094897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6"/>
        <v>43062.25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 s="6">
        <f t="shared" si="5"/>
        <v>83.183333333333337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6"/>
        <v>43482.25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 s="6">
        <f t="shared" si="5"/>
        <v>39.996000000000002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6"/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 s="6">
        <f t="shared" si="5"/>
        <v>111.1336898395722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6"/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 s="6">
        <f t="shared" si="5"/>
        <v>90.563380281690144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6"/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 s="6">
        <f t="shared" si="5"/>
        <v>61.108374384236456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6"/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 s="6">
        <f t="shared" si="5"/>
        <v>83.022941970310384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6"/>
        <v>40610.25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 s="6">
        <f t="shared" si="5"/>
        <v>110.76106194690266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6"/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 s="6">
        <f t="shared" si="5"/>
        <v>89.458333333333329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6"/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 s="6">
        <f t="shared" si="5"/>
        <v>57.849056603773583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6"/>
        <v>42425.25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 s="6">
        <f t="shared" si="5"/>
        <v>109.99705449189985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6"/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 s="6">
        <f t="shared" si="5"/>
        <v>103.96586345381526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6"/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 s="6">
        <f t="shared" si="5"/>
        <v>107.99508196721311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6"/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 s="6">
        <f t="shared" si="5"/>
        <v>48.927777777777777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6"/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 s="6">
        <f t="shared" si="5"/>
        <v>37.666666666666664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6"/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 s="6">
        <f t="shared" si="5"/>
        <v>64.999141999141997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6"/>
        <v>40612.25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 s="6">
        <f t="shared" si="5"/>
        <v>106.61061946902655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6"/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 s="6">
        <f t="shared" si="5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6"/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 s="6">
        <f t="shared" si="5"/>
        <v>91.16463414634147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6"/>
        <v>41968.25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 s="6">
        <f t="shared" si="5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6"/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 s="6">
        <f t="shared" si="5"/>
        <v>56.054878048780488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6"/>
        <v>42056.25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 s="6">
        <f t="shared" si="5"/>
        <v>31.017857142857142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6"/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 s="6">
        <f t="shared" si="5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6"/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 s="6">
        <f t="shared" si="5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6"/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 s="6">
        <f t="shared" si="5"/>
        <v>103.46315789473684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6"/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 s="6">
        <f t="shared" si="5"/>
        <v>95.278911564625844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6"/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 s="6">
        <f t="shared" si="5"/>
        <v>75.895348837209298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6"/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 s="6">
        <f t="shared" si="5"/>
        <v>107.57831325301204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6"/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 s="6">
        <f t="shared" si="5"/>
        <v>51.31666666666667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6"/>
        <v>41651.25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 s="6">
        <f t="shared" si="5"/>
        <v>71.983108108108112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6"/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 s="6">
        <f t="shared" si="5"/>
        <v>108.95414201183432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6"/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 s="6">
        <f t="shared" si="5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6"/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 s="6">
        <f t="shared" si="5"/>
        <v>94.938931297709928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6"/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 s="6">
        <f t="shared" si="5"/>
        <v>109.65079365079364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6"/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 s="6">
        <f t="shared" si="5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6"/>
        <v>43056.25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 s="6">
        <f t="shared" si="5"/>
        <v>86.794520547945211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6"/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 s="6">
        <f t="shared" si="5"/>
        <v>30.992727272727272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6"/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 s="6">
        <f t="shared" si="5"/>
        <v>94.791044776119406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6"/>
        <v>41665.25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 s="6">
        <f t="shared" si="5"/>
        <v>69.79220779220779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6"/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 s="6">
        <f t="shared" si="5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6"/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 s="6">
        <f t="shared" si="5"/>
        <v>110.0343300110742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6"/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 s="6">
        <f t="shared" si="5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6"/>
        <v>41970.25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 s="6">
        <f t="shared" si="5"/>
        <v>49.987915407854985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6"/>
        <v>42332.25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 s="6">
        <f t="shared" si="5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6"/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 s="6">
        <f t="shared" si="5"/>
        <v>47.083333333333336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6"/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 s="6">
        <f t="shared" si="5"/>
        <v>89.944444444444443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6"/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 s="6">
        <f t="shared" si="5"/>
        <v>78.96875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6"/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 s="6">
        <f t="shared" si="5"/>
        <v>80.067669172932327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6"/>
        <v>40417.208333333336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(E131/D131)*100</f>
        <v>3.202693602693603</v>
      </c>
      <c r="G131" t="s">
        <v>74</v>
      </c>
      <c r="H131" s="6">
        <f t="shared" ref="H131:H194" si="9">IFERROR(E131/I131,"0")</f>
        <v>86.472727272727269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0">(((L131/60)/60)/24)+DATE(1970,1,1)</f>
        <v>42038.25</v>
      </c>
      <c r="O131" s="9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 s="6">
        <f t="shared" si="9"/>
        <v>28.001876172607879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0"/>
        <v>40842.208333333336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 s="6">
        <f t="shared" si="9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0"/>
        <v>41607.25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 s="6">
        <f t="shared" si="9"/>
        <v>43.078651685393261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0"/>
        <v>43112.25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 s="6">
        <f t="shared" si="9"/>
        <v>87.95597484276729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0"/>
        <v>40767.208333333336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 s="6">
        <f t="shared" si="9"/>
        <v>94.987234042553197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0"/>
        <v>40713.208333333336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 s="6">
        <f t="shared" si="9"/>
        <v>46.905982905982903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0"/>
        <v>41340.25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 s="6">
        <f t="shared" si="9"/>
        <v>46.913793103448278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0"/>
        <v>41797.208333333336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 s="6">
        <f t="shared" si="9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0"/>
        <v>40457.208333333336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 s="6">
        <f t="shared" si="9"/>
        <v>80.139130434782615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0"/>
        <v>41180.208333333336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 s="6">
        <f t="shared" si="9"/>
        <v>59.036809815950917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0"/>
        <v>42115.208333333328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 s="6">
        <f t="shared" si="9"/>
        <v>65.989247311827953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0"/>
        <v>43156.25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 s="6">
        <f t="shared" si="9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0"/>
        <v>42167.208333333328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 s="6">
        <f t="shared" si="9"/>
        <v>98.307692307692307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0"/>
        <v>41005.208333333336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 s="6">
        <f t="shared" si="9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0"/>
        <v>40357.208333333336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 s="6">
        <f t="shared" si="9"/>
        <v>86.066666666666663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0"/>
        <v>43633.208333333328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 s="6">
        <f t="shared" si="9"/>
        <v>76.989583333333329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0"/>
        <v>41889.208333333336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 s="6">
        <f t="shared" si="9"/>
        <v>29.764705882352942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0"/>
        <v>40855.25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 s="6">
        <f t="shared" si="9"/>
        <v>46.91959798994975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0"/>
        <v>42534.208333333328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 s="6">
        <f t="shared" si="9"/>
        <v>105.18691588785046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0"/>
        <v>42941.208333333328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 s="6">
        <f t="shared" si="9"/>
        <v>69.907692307692301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0"/>
        <v>41275.25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 s="6">
        <f t="shared" si="9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0"/>
        <v>43450.25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 s="6">
        <f t="shared" si="9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0"/>
        <v>41799.208333333336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 s="6">
        <f t="shared" si="9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0"/>
        <v>42783.25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 s="6">
        <f t="shared" si="9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0"/>
        <v>41201.208333333336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 s="6">
        <f t="shared" si="9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0"/>
        <v>42502.208333333328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 s="6">
        <f t="shared" si="9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0"/>
        <v>40262.208333333336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 s="6">
        <f t="shared" si="9"/>
        <v>71.013192612137203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0"/>
        <v>43743.208333333328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 s="6">
        <f t="shared" si="9"/>
        <v>73.733333333333334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0"/>
        <v>41638.25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 s="6">
        <f t="shared" si="9"/>
        <v>113.17073170731707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0"/>
        <v>42346.25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 s="6">
        <f t="shared" si="9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0"/>
        <v>43551.208333333328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 s="6">
        <f t="shared" si="9"/>
        <v>79.176829268292678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0"/>
        <v>43582.208333333328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 s="6">
        <f t="shared" si="9"/>
        <v>57.333333333333336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0"/>
        <v>42270.208333333328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 s="6">
        <f t="shared" si="9"/>
        <v>58.178343949044589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0"/>
        <v>43442.25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 s="6">
        <f t="shared" si="9"/>
        <v>36.032520325203251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0"/>
        <v>43028.208333333328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 s="6">
        <f t="shared" si="9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0"/>
        <v>43016.208333333328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 s="6">
        <f t="shared" si="9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0"/>
        <v>42948.208333333328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 s="6">
        <f t="shared" si="9"/>
        <v>55.077868852459019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0"/>
        <v>40534.25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 s="6">
        <f t="shared" si="9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0"/>
        <v>41435.208333333336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 s="6">
        <f t="shared" si="9"/>
        <v>41.996858638743454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0"/>
        <v>43518.25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 s="6">
        <f t="shared" si="9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0"/>
        <v>41077.208333333336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 s="6">
        <f t="shared" si="9"/>
        <v>82.507462686567166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0"/>
        <v>42950.208333333328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 s="6">
        <f t="shared" si="9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0"/>
        <v>41718.208333333336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 s="6">
        <f t="shared" si="9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0"/>
        <v>41839.208333333336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 s="6">
        <f t="shared" si="9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0"/>
        <v>41412.208333333336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 s="6">
        <f t="shared" si="9"/>
        <v>111.83333333333333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0"/>
        <v>42282.208333333328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 s="6">
        <f t="shared" si="9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0"/>
        <v>42613.208333333328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 s="6">
        <f t="shared" si="9"/>
        <v>110.05115089514067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0"/>
        <v>42616.208333333328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 s="6">
        <f t="shared" si="9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0"/>
        <v>40497.25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 s="6">
        <f t="shared" si="9"/>
        <v>32.985714285714288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0"/>
        <v>42999.208333333328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 s="6">
        <f t="shared" si="9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0"/>
        <v>41350.208333333336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 s="6">
        <f t="shared" si="9"/>
        <v>81.98196487897485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0"/>
        <v>40259.208333333336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 s="6">
        <f t="shared" si="9"/>
        <v>39.080882352941174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0"/>
        <v>43012.208333333328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 s="6">
        <f t="shared" si="9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0"/>
        <v>43631.208333333328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 s="6">
        <f t="shared" si="9"/>
        <v>40.988372093023258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0"/>
        <v>40430.208333333336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 s="6">
        <f t="shared" si="9"/>
        <v>31.029411764705884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0"/>
        <v>43588.208333333328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 s="6">
        <f t="shared" si="9"/>
        <v>37.789473684210527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0"/>
        <v>43233.208333333328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 s="6">
        <f t="shared" si="9"/>
        <v>32.006772009029348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0"/>
        <v>41782.208333333336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 s="6">
        <f t="shared" si="9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0"/>
        <v>41328.25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 s="6">
        <f t="shared" si="9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0"/>
        <v>41975.25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 s="6">
        <f t="shared" si="9"/>
        <v>102.0498866213152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0"/>
        <v>42433.25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 s="6">
        <f t="shared" si="9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0"/>
        <v>41429.208333333336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 s="6">
        <f t="shared" si="9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0"/>
        <v>43536.208333333328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 s="6">
        <f t="shared" si="9"/>
        <v>35.049382716049379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0"/>
        <v>41817.208333333336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(E195/D195)*100</f>
        <v>45.636363636363633</v>
      </c>
      <c r="G195" t="s">
        <v>14</v>
      </c>
      <c r="H195" s="6">
        <f t="shared" ref="H195:H258" si="13">IFERROR(E195/I195,"0")</f>
        <v>46.338461538461537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4">(((L195/60)/60)/24)+DATE(1970,1,1)</f>
        <v>43198.208333333328</v>
      </c>
      <c r="O195" s="9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 s="6">
        <f t="shared" si="13"/>
        <v>69.174603174603178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4"/>
        <v>42261.208333333328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 s="6">
        <f t="shared" si="13"/>
        <v>109.07824427480917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4"/>
        <v>43310.208333333328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 s="6">
        <f t="shared" si="13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4"/>
        <v>42616.208333333328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 s="6">
        <f t="shared" si="13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4"/>
        <v>42909.208333333328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 s="6">
        <f t="shared" si="13"/>
        <v>35.958333333333336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4"/>
        <v>40396.208333333336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 s="6">
        <f t="shared" si="13"/>
        <v>74.461538461538467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4"/>
        <v>42192.208333333328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 s="6">
        <f t="shared" si="13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4"/>
        <v>40262.208333333336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 s="6">
        <f t="shared" si="13"/>
        <v>91.114649681528661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4"/>
        <v>41845.208333333336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 s="6">
        <f t="shared" si="13"/>
        <v>79.792682926829272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4"/>
        <v>40818.208333333336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 s="6">
        <f t="shared" si="13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4"/>
        <v>42752.25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 s="6">
        <f t="shared" si="13"/>
        <v>63.225000000000001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4"/>
        <v>40636.208333333336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 s="6">
        <f t="shared" si="13"/>
        <v>70.174999999999997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4"/>
        <v>43390.208333333328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 s="6">
        <f t="shared" si="13"/>
        <v>61.333333333333336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4"/>
        <v>40236.25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 s="6">
        <f t="shared" si="13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4"/>
        <v>43340.208333333328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 s="6">
        <f t="shared" si="13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4"/>
        <v>43048.25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 s="6">
        <f t="shared" si="13"/>
        <v>51.004950495049506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4"/>
        <v>42496.208333333328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 s="6">
        <f t="shared" si="13"/>
        <v>28.044247787610619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4"/>
        <v>42797.25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 s="6">
        <f t="shared" si="13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4"/>
        <v>41513.208333333336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 s="6">
        <f t="shared" si="13"/>
        <v>73.214285714285708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4"/>
        <v>43814.25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 s="6">
        <f t="shared" si="13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4"/>
        <v>40488.208333333336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 s="6">
        <f t="shared" si="13"/>
        <v>86.812121212121212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4"/>
        <v>40409.208333333336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 s="6">
        <f t="shared" si="13"/>
        <v>42.125874125874127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4"/>
        <v>43509.25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 s="6">
        <f t="shared" si="13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4"/>
        <v>40869.25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 s="6">
        <f t="shared" si="13"/>
        <v>62.003211991434689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4"/>
        <v>43583.208333333328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 s="6">
        <f t="shared" si="13"/>
        <v>31.005037783375315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4"/>
        <v>40858.25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 s="6">
        <f t="shared" si="13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4"/>
        <v>41137.208333333336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 s="6">
        <f t="shared" si="13"/>
        <v>39.235294117647058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4"/>
        <v>40725.208333333336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 s="6">
        <f t="shared" si="13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4"/>
        <v>41081.208333333336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 s="6">
        <f t="shared" si="13"/>
        <v>47.992753623188406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4"/>
        <v>41914.208333333336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 s="6">
        <f t="shared" si="13"/>
        <v>87.966702470461868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4"/>
        <v>42445.208333333328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 s="6">
        <f t="shared" si="13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4"/>
        <v>41906.208333333336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 s="6">
        <f t="shared" si="13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4"/>
        <v>41762.208333333336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 s="6">
        <f t="shared" si="13"/>
        <v>98.205357142857139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4"/>
        <v>40276.208333333336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 s="6">
        <f t="shared" si="13"/>
        <v>108.96182396606575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4"/>
        <v>42139.208333333328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 s="6">
        <f t="shared" si="13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4"/>
        <v>42613.208333333328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 s="6">
        <f t="shared" si="13"/>
        <v>64.99333594668758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4"/>
        <v>42887.208333333328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 s="6">
        <f t="shared" si="13"/>
        <v>99.841584158415841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4"/>
        <v>43805.25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 s="6">
        <f t="shared" si="13"/>
        <v>82.432835820895519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4"/>
        <v>41415.208333333336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 s="6">
        <f t="shared" si="13"/>
        <v>63.293478260869563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4"/>
        <v>42576.208333333328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 s="6">
        <f t="shared" si="13"/>
        <v>96.774193548387103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4"/>
        <v>40706.208333333336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 s="6">
        <f t="shared" si="13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4"/>
        <v>42969.208333333328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 s="6">
        <f t="shared" si="13"/>
        <v>39.010869565217391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4"/>
        <v>42779.25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 s="6">
        <f t="shared" si="13"/>
        <v>75.84210526315789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4"/>
        <v>43641.208333333328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 s="6">
        <f t="shared" si="13"/>
        <v>45.051671732522799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4"/>
        <v>41754.208333333336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 s="6">
        <f t="shared" si="13"/>
        <v>104.51546391752578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4"/>
        <v>43083.25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 s="6">
        <f t="shared" si="13"/>
        <v>76.268292682926827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4"/>
        <v>42245.208333333328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 s="6">
        <f t="shared" si="13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4"/>
        <v>40396.208333333336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 s="6">
        <f t="shared" si="13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4"/>
        <v>41742.208333333336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 s="6">
        <f t="shared" si="13"/>
        <v>42.915999999999997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4"/>
        <v>42865.208333333328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 s="6">
        <f t="shared" si="13"/>
        <v>43.025210084033617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4"/>
        <v>43163.25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 s="6">
        <f t="shared" si="13"/>
        <v>75.245283018867923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4"/>
        <v>41834.208333333336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 s="6">
        <f t="shared" si="13"/>
        <v>69.023364485981304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4"/>
        <v>41736.208333333336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 s="6">
        <f t="shared" si="13"/>
        <v>65.986486486486484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4"/>
        <v>41491.208333333336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 s="6">
        <f t="shared" si="13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4"/>
        <v>42726.25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 s="6">
        <f t="shared" si="13"/>
        <v>60.105504587155963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4"/>
        <v>42004.25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 s="6">
        <f t="shared" si="13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4"/>
        <v>42006.25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 s="6">
        <f t="shared" si="13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4"/>
        <v>40203.25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 s="6">
        <f t="shared" si="13"/>
        <v>38.019801980198018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4"/>
        <v>41252.25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 s="6">
        <f t="shared" si="13"/>
        <v>106.15254237288136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4"/>
        <v>41572.208333333336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 s="6">
        <f t="shared" si="13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4"/>
        <v>40641.208333333336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 s="6">
        <f t="shared" si="13"/>
        <v>96.647727272727266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4"/>
        <v>42787.25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 s="6">
        <f t="shared" si="13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4"/>
        <v>40590.25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 s="6">
        <f t="shared" si="13"/>
        <v>63.93333333333333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4"/>
        <v>42393.25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(E259/D259)*100</f>
        <v>146</v>
      </c>
      <c r="G259" t="s">
        <v>20</v>
      </c>
      <c r="H259" s="6">
        <f t="shared" ref="H259:H322" si="17">IFERROR(E259/I259,"0")</f>
        <v>90.456521739130437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8">(((L259/60)/60)/24)+DATE(1970,1,1)</f>
        <v>41338.25</v>
      </c>
      <c r="O259" s="9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 s="6">
        <f t="shared" si="17"/>
        <v>72.172043010752688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8"/>
        <v>42712.25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 s="6">
        <f t="shared" si="17"/>
        <v>77.934782608695656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8"/>
        <v>41251.25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 s="6">
        <f t="shared" si="17"/>
        <v>38.065134099616856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8"/>
        <v>41180.208333333336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 s="6">
        <f t="shared" si="17"/>
        <v>57.936123348017624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8"/>
        <v>40415.208333333336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 s="6">
        <f t="shared" si="17"/>
        <v>49.794392523364486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8"/>
        <v>40638.208333333336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 s="6">
        <f t="shared" si="17"/>
        <v>54.050251256281406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8"/>
        <v>40187.25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 s="6">
        <f t="shared" si="17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8"/>
        <v>41317.25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 s="6">
        <f t="shared" si="17"/>
        <v>70.127906976744185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8"/>
        <v>42372.25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 s="6">
        <f t="shared" si="17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8"/>
        <v>41950.25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 s="6">
        <f t="shared" si="17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8"/>
        <v>41206.208333333336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 s="6">
        <f t="shared" si="17"/>
        <v>56.416666666666664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8"/>
        <v>41186.208333333336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 s="6">
        <f t="shared" si="17"/>
        <v>101.63218390804597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8"/>
        <v>43496.25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 s="6">
        <f t="shared" si="17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8"/>
        <v>40514.25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 s="6">
        <f t="shared" si="17"/>
        <v>32.016393442622949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8"/>
        <v>42345.25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 s="6">
        <f t="shared" si="17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8"/>
        <v>43656.208333333328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 s="6">
        <f t="shared" si="17"/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8"/>
        <v>42995.208333333328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 s="6">
        <f t="shared" si="17"/>
        <v>51.533333333333331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8"/>
        <v>43045.25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 s="6">
        <f t="shared" si="17"/>
        <v>81.198275862068968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8"/>
        <v>43561.208333333328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 s="6">
        <f t="shared" si="17"/>
        <v>40.030075187969928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8"/>
        <v>41018.208333333336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 s="6">
        <f t="shared" si="17"/>
        <v>89.939759036144579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8"/>
        <v>40378.208333333336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 s="6">
        <f t="shared" si="17"/>
        <v>96.692307692307693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8"/>
        <v>41239.25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 s="6">
        <f t="shared" si="17"/>
        <v>25.010989010989011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8"/>
        <v>43346.208333333328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 s="6">
        <f t="shared" si="17"/>
        <v>36.987277353689571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8"/>
        <v>43060.25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 s="6">
        <f t="shared" si="17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8"/>
        <v>40979.25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 s="6">
        <f t="shared" si="17"/>
        <v>68.240601503759393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8"/>
        <v>42701.25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 s="6">
        <f t="shared" si="17"/>
        <v>52.310344827586206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8"/>
        <v>42520.208333333328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 s="6">
        <f t="shared" si="17"/>
        <v>61.765151515151516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8"/>
        <v>41030.208333333336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 s="6">
        <f t="shared" si="17"/>
        <v>25.027559055118111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8"/>
        <v>42623.208333333328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 s="6">
        <f t="shared" si="17"/>
        <v>106.28804347826087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8"/>
        <v>42697.25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 s="6">
        <f t="shared" si="17"/>
        <v>75.07386363636364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8"/>
        <v>42122.208333333328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 s="6">
        <f t="shared" si="17"/>
        <v>39.970802919708028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8"/>
        <v>40982.208333333336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 s="6">
        <f t="shared" si="17"/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8"/>
        <v>42219.208333333328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 s="6">
        <f t="shared" si="17"/>
        <v>101.01541850220265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8"/>
        <v>41404.208333333336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 s="6">
        <f t="shared" si="17"/>
        <v>76.813084112149539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8"/>
        <v>40831.208333333336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 s="6">
        <f t="shared" si="17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8"/>
        <v>40984.208333333336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 s="6">
        <f t="shared" si="17"/>
        <v>33.28125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8"/>
        <v>40456.208333333336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 s="6">
        <f t="shared" si="17"/>
        <v>43.923497267759565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8"/>
        <v>43399.208333333328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 s="6">
        <f t="shared" si="17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8"/>
        <v>41562.208333333336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 s="6">
        <f t="shared" si="17"/>
        <v>88.21052631578948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8"/>
        <v>43493.25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 s="6">
        <f t="shared" si="17"/>
        <v>65.240384615384613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8"/>
        <v>41653.25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 s="6">
        <f t="shared" si="17"/>
        <v>69.958333333333329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8"/>
        <v>42426.25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 s="6">
        <f t="shared" si="17"/>
        <v>39.877551020408163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8"/>
        <v>42432.25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 s="6">
        <f t="shared" si="17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8"/>
        <v>42977.208333333328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 s="6">
        <f t="shared" si="17"/>
        <v>41.023728813559323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8"/>
        <v>42061.25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 s="6">
        <f t="shared" si="17"/>
        <v>98.914285714285711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8"/>
        <v>43345.208333333328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 s="6">
        <f t="shared" si="17"/>
        <v>87.78125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8"/>
        <v>42376.25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 s="6">
        <f t="shared" si="17"/>
        <v>80.767605633802816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8"/>
        <v>42589.208333333328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 s="6">
        <f t="shared" si="17"/>
        <v>94.28235294117647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8"/>
        <v>42448.208333333328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 s="6">
        <f t="shared" si="17"/>
        <v>73.428571428571431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8"/>
        <v>42930.208333333328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 s="6">
        <f t="shared" si="17"/>
        <v>65.968133535660087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8"/>
        <v>41066.208333333336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 s="6">
        <f t="shared" si="17"/>
        <v>109.04109589041096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8"/>
        <v>40651.208333333336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 s="6">
        <f t="shared" si="17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8"/>
        <v>40807.208333333336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 s="6">
        <f t="shared" si="17"/>
        <v>99.125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8"/>
        <v>40277.208333333336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 s="6">
        <f t="shared" si="17"/>
        <v>105.88429752066116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8"/>
        <v>40590.25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 s="6">
        <f t="shared" si="17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8"/>
        <v>41572.208333333336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 s="6">
        <f t="shared" si="17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8"/>
        <v>40966.25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 s="6">
        <f t="shared" si="17"/>
        <v>31.022556390977442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8"/>
        <v>43536.208333333328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 s="6">
        <f t="shared" si="17"/>
        <v>103.87096774193549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8"/>
        <v>41783.208333333336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 s="6">
        <f t="shared" si="17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8"/>
        <v>43788.25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 s="6">
        <f t="shared" si="17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8"/>
        <v>42869.208333333328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 s="6">
        <f t="shared" si="17"/>
        <v>53.117647058823529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8"/>
        <v>41684.25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 s="6">
        <f t="shared" si="17"/>
        <v>50.796875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8"/>
        <v>40402.208333333336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 s="6">
        <f t="shared" si="17"/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8"/>
        <v>40673.208333333336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(E323/D323)*100</f>
        <v>94.144366197183089</v>
      </c>
      <c r="G323" t="s">
        <v>14</v>
      </c>
      <c r="H323" s="6">
        <f t="shared" ref="H323:H386" si="21">IFERROR(E323/I323,"0")</f>
        <v>65.000810372771468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2">(((L323/60)/60)/24)+DATE(1970,1,1)</f>
        <v>40634.208333333336</v>
      </c>
      <c r="O323" s="9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 s="6">
        <f t="shared" si="21"/>
        <v>37.998645510835914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2"/>
        <v>40507.25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 s="6">
        <f t="shared" si="21"/>
        <v>82.615384615384613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2"/>
        <v>41725.208333333336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 s="6">
        <f t="shared" si="21"/>
        <v>37.941368078175898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2"/>
        <v>42176.208333333328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 s="6">
        <f t="shared" si="21"/>
        <v>80.780821917808225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2"/>
        <v>43267.208333333328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 s="6">
        <f t="shared" si="21"/>
        <v>25.984375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2"/>
        <v>42364.25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 s="6">
        <f t="shared" si="21"/>
        <v>30.363636363636363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2"/>
        <v>43705.208333333328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 s="6">
        <f t="shared" si="21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2"/>
        <v>43434.25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 s="6">
        <f t="shared" si="21"/>
        <v>101.78672985781991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2"/>
        <v>42716.25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 s="6">
        <f t="shared" si="21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2"/>
        <v>43077.25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 s="6">
        <f t="shared" si="21"/>
        <v>77.068421052631578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2"/>
        <v>40896.25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 s="6">
        <f t="shared" si="21"/>
        <v>88.076595744680844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2"/>
        <v>41361.208333333336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 s="6">
        <f t="shared" si="21"/>
        <v>47.035573122529641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2"/>
        <v>43424.25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 s="6">
        <f t="shared" si="21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2"/>
        <v>43110.25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 s="6">
        <f t="shared" si="21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2"/>
        <v>43784.25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 s="6">
        <f t="shared" si="21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2"/>
        <v>40527.25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 s="6">
        <f t="shared" si="21"/>
        <v>105.9945205479452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2"/>
        <v>43780.25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 s="6">
        <f t="shared" si="21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2"/>
        <v>40821.208333333336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 s="6">
        <f t="shared" si="21"/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2"/>
        <v>42949.208333333328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 s="6">
        <f t="shared" si="21"/>
        <v>88.966921119592882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2"/>
        <v>40889.25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 s="6">
        <f t="shared" si="21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2"/>
        <v>42244.208333333328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 s="6">
        <f t="shared" si="21"/>
        <v>97.146341463414629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2"/>
        <v>41475.208333333336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 s="6">
        <f t="shared" si="21"/>
        <v>33.013605442176868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2"/>
        <v>41597.25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 s="6">
        <f t="shared" si="21"/>
        <v>99.950602409638549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2"/>
        <v>43122.25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 s="6">
        <f t="shared" si="21"/>
        <v>69.966767371601208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2"/>
        <v>42194.208333333328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 s="6">
        <f t="shared" si="21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2"/>
        <v>42971.208333333328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 s="6">
        <f t="shared" si="21"/>
        <v>66.005235602094245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2"/>
        <v>42046.25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 s="6">
        <f t="shared" si="21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2"/>
        <v>42782.25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 s="6">
        <f t="shared" si="21"/>
        <v>103.96316359696641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2"/>
        <v>42930.208333333328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 s="6">
        <f t="shared" si="21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2"/>
        <v>42144.208333333328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 s="6">
        <f t="shared" si="21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2"/>
        <v>42240.208333333328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 s="6">
        <f t="shared" si="21"/>
        <v>29.606060606060606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2"/>
        <v>42315.25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 s="6">
        <f t="shared" si="21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2"/>
        <v>43651.208333333328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 s="6">
        <f t="shared" si="21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2"/>
        <v>41520.208333333336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 s="6">
        <f t="shared" si="21"/>
        <v>26.058139534883722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2"/>
        <v>42757.25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 s="6">
        <f t="shared" si="21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2"/>
        <v>40922.25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 s="6">
        <f t="shared" si="21"/>
        <v>103.73170731707317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2"/>
        <v>42250.208333333328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 s="6">
        <f t="shared" si="21"/>
        <v>49.826086956521742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2"/>
        <v>43322.208333333328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 s="6">
        <f t="shared" si="21"/>
        <v>63.893048128342244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2"/>
        <v>40782.208333333336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 s="6">
        <f t="shared" si="21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2"/>
        <v>40544.25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 s="6">
        <f t="shared" si="21"/>
        <v>108.47727272727273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2"/>
        <v>43015.208333333328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 s="6">
        <f t="shared" si="21"/>
        <v>72.015706806282722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2"/>
        <v>40570.25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 s="6">
        <f t="shared" si="21"/>
        <v>59.928057553956833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2"/>
        <v>40904.25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 s="6">
        <f t="shared" si="21"/>
        <v>78.209677419354833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2"/>
        <v>43164.25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 s="6">
        <f t="shared" si="21"/>
        <v>104.77678571428571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2"/>
        <v>42733.25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 s="6">
        <f t="shared" si="21"/>
        <v>105.52475247524752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2"/>
        <v>40546.25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 s="6">
        <f t="shared" si="21"/>
        <v>24.933333333333334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2"/>
        <v>41930.208333333336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 s="6">
        <f t="shared" si="21"/>
        <v>69.873786407766985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2"/>
        <v>40464.208333333336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 s="6">
        <f t="shared" si="21"/>
        <v>95.733766233766232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2"/>
        <v>41308.25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 s="6">
        <f t="shared" si="21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2"/>
        <v>43570.208333333328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 s="6">
        <f t="shared" si="21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2"/>
        <v>42043.25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 s="6">
        <f t="shared" si="21"/>
        <v>84.757396449704146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2"/>
        <v>42012.25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 s="6">
        <f t="shared" si="21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2"/>
        <v>42964.208333333328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 s="6">
        <f t="shared" si="21"/>
        <v>50.05215419501134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2"/>
        <v>43476.25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 s="6">
        <f t="shared" si="21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2"/>
        <v>42293.208333333328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 s="6">
        <f t="shared" si="21"/>
        <v>93.702290076335885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2"/>
        <v>41826.208333333336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 s="6">
        <f t="shared" si="21"/>
        <v>40.14173228346457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2"/>
        <v>43760.208333333328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 s="6">
        <f t="shared" si="21"/>
        <v>70.090140845070422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2"/>
        <v>43241.208333333328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 s="6">
        <f t="shared" si="21"/>
        <v>66.181818181818187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2"/>
        <v>40843.208333333336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 s="6">
        <f t="shared" si="21"/>
        <v>47.714285714285715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2"/>
        <v>41448.208333333336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 s="6">
        <f t="shared" si="21"/>
        <v>62.896774193548389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2"/>
        <v>42163.208333333328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 s="6">
        <f t="shared" si="21"/>
        <v>86.611940298507463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2"/>
        <v>43024.208333333328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 s="6">
        <f t="shared" si="21"/>
        <v>75.126984126984127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2"/>
        <v>43509.25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 s="6">
        <f t="shared" si="21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2"/>
        <v>42776.25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(E387/D387)*100</f>
        <v>146.16709511568124</v>
      </c>
      <c r="G387" t="s">
        <v>20</v>
      </c>
      <c r="H387" s="6">
        <f t="shared" ref="H387:H450" si="25">IFERROR(E387/I387,"0")</f>
        <v>50.007915567282325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6">(((L387/60)/60)/24)+DATE(1970,1,1)</f>
        <v>43553.208333333328</v>
      </c>
      <c r="O387" s="9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 s="6">
        <f t="shared" si="25"/>
        <v>96.960674157303373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6"/>
        <v>40355.208333333336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 s="6">
        <f t="shared" si="25"/>
        <v>100.93160377358491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6"/>
        <v>41072.208333333336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 s="6">
        <f t="shared" si="25"/>
        <v>89.227586206896547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6"/>
        <v>40912.25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 s="6">
        <f t="shared" si="25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6"/>
        <v>40479.208333333336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 s="6">
        <f t="shared" si="25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6"/>
        <v>41530.208333333336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 s="6">
        <f t="shared" si="25"/>
        <v>29.09271523178808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6"/>
        <v>41653.25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 s="6">
        <f t="shared" si="25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6"/>
        <v>40549.25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 s="6">
        <f t="shared" si="25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6"/>
        <v>42933.208333333328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 s="6">
        <f t="shared" si="25"/>
        <v>110.44117647058823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6"/>
        <v>41484.208333333336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 s="6">
        <f t="shared" si="25"/>
        <v>41.990909090909092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6"/>
        <v>40885.25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 s="6">
        <f t="shared" si="25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6"/>
        <v>43378.208333333328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 s="6">
        <f t="shared" si="25"/>
        <v>31.019823788546255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6"/>
        <v>41417.208333333336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 s="6">
        <f t="shared" si="25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6"/>
        <v>43228.208333333328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 s="6">
        <f t="shared" si="25"/>
        <v>66.022316684378325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6"/>
        <v>40576.25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 s="6">
        <f t="shared" si="25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6"/>
        <v>41502.208333333336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 s="6">
        <f t="shared" si="25"/>
        <v>46.060200668896321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6"/>
        <v>43765.208333333328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 s="6">
        <f t="shared" si="25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6"/>
        <v>40914.25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 s="6">
        <f t="shared" si="25"/>
        <v>55.99336650082919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6"/>
        <v>40310.208333333336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 s="6">
        <f t="shared" si="25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6"/>
        <v>43053.25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 s="6">
        <f t="shared" si="25"/>
        <v>60.981609195402299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6"/>
        <v>43255.208333333328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 s="6">
        <f t="shared" si="25"/>
        <v>110.98139534883721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6"/>
        <v>41304.25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 s="6">
        <f t="shared" si="25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6"/>
        <v>43751.208333333328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 s="6">
        <f t="shared" si="25"/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6"/>
        <v>42541.208333333328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 s="6">
        <f t="shared" si="25"/>
        <v>87.960784313725483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6"/>
        <v>42843.208333333328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 s="6">
        <f t="shared" si="25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6"/>
        <v>42122.208333333328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 s="6">
        <f t="shared" si="25"/>
        <v>99.524390243902445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6"/>
        <v>42884.208333333328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 s="6">
        <f t="shared" si="25"/>
        <v>104.82089552238806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6"/>
        <v>41642.25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 s="6">
        <f t="shared" si="25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6"/>
        <v>43431.25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 s="6">
        <f t="shared" si="25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6"/>
        <v>40288.208333333336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 s="6">
        <f t="shared" si="25"/>
        <v>30.028708133971293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6"/>
        <v>40921.25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 s="6">
        <f t="shared" si="25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6"/>
        <v>40560.25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 s="6">
        <f t="shared" si="25"/>
        <v>62.866666666666667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6"/>
        <v>43407.208333333328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 s="6">
        <f t="shared" si="25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6"/>
        <v>41035.208333333336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 s="6">
        <f t="shared" si="25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6"/>
        <v>40899.25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 s="6">
        <f t="shared" si="25"/>
        <v>68.329787234042556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6"/>
        <v>42911.208333333328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 s="6">
        <f t="shared" si="25"/>
        <v>50.974576271186443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6"/>
        <v>42915.208333333328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 s="6">
        <f t="shared" si="25"/>
        <v>54.024390243902438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6"/>
        <v>40285.208333333336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 s="6">
        <f t="shared" si="25"/>
        <v>97.055555555555557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6"/>
        <v>40808.208333333336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 s="6">
        <f t="shared" si="25"/>
        <v>24.867469879518072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6"/>
        <v>43208.208333333328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 s="6">
        <f t="shared" si="25"/>
        <v>84.423913043478265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6"/>
        <v>42213.208333333328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 s="6">
        <f t="shared" si="25"/>
        <v>47.091324200913242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6"/>
        <v>41332.25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 s="6">
        <f t="shared" si="25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6"/>
        <v>41895.208333333336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 s="6">
        <f t="shared" si="25"/>
        <v>62.967871485943775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6"/>
        <v>40585.25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 s="6">
        <f t="shared" si="25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6"/>
        <v>41680.25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 s="6">
        <f t="shared" si="25"/>
        <v>65.321428571428569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6"/>
        <v>43737.208333333328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 s="6">
        <f t="shared" si="25"/>
        <v>104.43617021276596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6"/>
        <v>43273.208333333328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 s="6">
        <f t="shared" si="25"/>
        <v>69.989010989010993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6"/>
        <v>41761.208333333336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 s="6">
        <f t="shared" si="25"/>
        <v>83.023989898989896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6"/>
        <v>41603.25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 s="6">
        <f t="shared" si="25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6"/>
        <v>42705.25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 s="6">
        <f t="shared" si="25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6"/>
        <v>41988.25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 s="6">
        <f t="shared" si="25"/>
        <v>54.931726907630519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6"/>
        <v>43575.208333333328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 s="6">
        <f t="shared" si="25"/>
        <v>51.921875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6"/>
        <v>42260.208333333328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 s="6">
        <f t="shared" si="25"/>
        <v>60.02834008097166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6"/>
        <v>41337.25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 s="6">
        <f t="shared" si="25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6"/>
        <v>42680.208333333328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 s="6">
        <f t="shared" si="25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6"/>
        <v>42916.208333333328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 s="6">
        <f t="shared" si="25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6"/>
        <v>41025.208333333336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 s="6">
        <f t="shared" si="25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6"/>
        <v>42980.208333333328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 s="6">
        <f t="shared" si="25"/>
        <v>35.911111111111111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6"/>
        <v>40451.208333333336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 s="6">
        <f t="shared" si="25"/>
        <v>36.952702702702702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6"/>
        <v>40748.208333333336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 s="6">
        <f t="shared" si="25"/>
        <v>63.170588235294119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6"/>
        <v>40515.25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 s="6">
        <f t="shared" si="25"/>
        <v>29.99462365591398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6"/>
        <v>41261.25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 s="6">
        <f t="shared" si="25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6"/>
        <v>43088.25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 s="6">
        <f t="shared" si="25"/>
        <v>75.014876033057845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6"/>
        <v>41378.208333333336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(E451/D451)*100</f>
        <v>967</v>
      </c>
      <c r="G451" t="s">
        <v>20</v>
      </c>
      <c r="H451" s="6">
        <f t="shared" ref="H451:H514" si="29">IFERROR(E451/I451,"0")</f>
        <v>101.19767441860465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30">(((L451/60)/60)/24)+DATE(1970,1,1)</f>
        <v>43530.25</v>
      </c>
      <c r="O451" s="9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 s="6">
        <f t="shared" si="29"/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30"/>
        <v>43394.208333333328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 s="6">
        <f t="shared" si="29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30"/>
        <v>42935.208333333328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 s="6">
        <f t="shared" si="29"/>
        <v>98.225806451612897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30"/>
        <v>40365.208333333336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 s="6">
        <f t="shared" si="29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30"/>
        <v>42705.25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 s="6">
        <f t="shared" si="29"/>
        <v>45.205128205128204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30"/>
        <v>41568.208333333336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 s="6">
        <f t="shared" si="29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30"/>
        <v>40809.208333333336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 s="6">
        <f t="shared" si="29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30"/>
        <v>43141.25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 s="6">
        <f t="shared" si="29"/>
        <v>28.956521739130434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30"/>
        <v>42657.208333333328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 s="6">
        <f t="shared" si="29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30"/>
        <v>40265.208333333336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 s="6">
        <f t="shared" si="29"/>
        <v>54.038095238095238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30"/>
        <v>42001.25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 s="6">
        <f t="shared" si="29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30"/>
        <v>40399.208333333336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 s="6">
        <f t="shared" si="29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30"/>
        <v>41757.208333333336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 s="6">
        <f t="shared" si="29"/>
        <v>107.91401869158878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30"/>
        <v>41304.25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 s="6">
        <f t="shared" si="29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30"/>
        <v>41639.25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 s="6">
        <f t="shared" si="29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30"/>
        <v>43142.25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 s="6">
        <f t="shared" si="29"/>
        <v>110.3625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30"/>
        <v>43127.25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 s="6">
        <f t="shared" si="29"/>
        <v>94.857142857142861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30"/>
        <v>41409.208333333336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 s="6">
        <f t="shared" si="29"/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30"/>
        <v>42331.25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 s="6">
        <f t="shared" si="29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30"/>
        <v>43569.208333333328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 s="6">
        <f t="shared" si="29"/>
        <v>64.95597484276729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30"/>
        <v>42142.208333333328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 s="6">
        <f t="shared" si="29"/>
        <v>27.00524934383202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30"/>
        <v>42716.25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 s="6">
        <f t="shared" si="29"/>
        <v>50.97422680412371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30"/>
        <v>41031.208333333336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 s="6">
        <f t="shared" si="29"/>
        <v>104.94260869565217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30"/>
        <v>43535.208333333328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 s="6">
        <f t="shared" si="29"/>
        <v>84.028301886792448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30"/>
        <v>43277.208333333328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 s="6">
        <f t="shared" si="29"/>
        <v>102.85915492957747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30"/>
        <v>41989.25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 s="6">
        <f t="shared" si="29"/>
        <v>39.962085308056871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30"/>
        <v>41450.208333333336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 s="6">
        <f t="shared" si="29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30"/>
        <v>43322.208333333328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 s="6">
        <f t="shared" si="29"/>
        <v>40.823008849557525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30"/>
        <v>40720.208333333336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 s="6">
        <f t="shared" si="29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30"/>
        <v>42072.208333333328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 s="6">
        <f t="shared" si="29"/>
        <v>71.156069364161851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30"/>
        <v>42945.208333333328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 s="6">
        <f t="shared" si="29"/>
        <v>99.494252873563212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30"/>
        <v>40248.25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 s="6">
        <f t="shared" si="29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30"/>
        <v>41913.208333333336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 s="6">
        <f t="shared" si="29"/>
        <v>76.555555555555557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30"/>
        <v>40963.25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 s="6">
        <f t="shared" si="29"/>
        <v>87.068592057761734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30"/>
        <v>43811.25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 s="6">
        <f t="shared" si="29"/>
        <v>48.99554707379135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30"/>
        <v>41855.208333333336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 s="6">
        <f t="shared" si="29"/>
        <v>42.969135802469133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30"/>
        <v>43626.208333333328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 s="6">
        <f t="shared" si="29"/>
        <v>33.428571428571431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30"/>
        <v>43168.25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 s="6">
        <f t="shared" si="29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30"/>
        <v>42845.208333333328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 s="6">
        <f t="shared" si="29"/>
        <v>101.41739130434783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30"/>
        <v>42403.25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 s="6">
        <f t="shared" si="29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30"/>
        <v>40406.208333333336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 s="6">
        <f t="shared" si="29"/>
        <v>31.916666666666668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30"/>
        <v>43786.25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 s="6">
        <f t="shared" si="29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30"/>
        <v>41456.208333333336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 s="6">
        <f t="shared" si="29"/>
        <v>77.026890756302521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30"/>
        <v>40336.208333333336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 s="6">
        <f t="shared" si="29"/>
        <v>101.78125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30"/>
        <v>43645.208333333328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 s="6">
        <f t="shared" si="29"/>
        <v>51.059701492537314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30"/>
        <v>40990.208333333336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 s="6">
        <f t="shared" si="29"/>
        <v>68.02051282051282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30"/>
        <v>41800.208333333336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 s="6">
        <f t="shared" si="29"/>
        <v>30.87037037037037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30"/>
        <v>42876.208333333328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 s="6">
        <f t="shared" si="29"/>
        <v>27.908333333333335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30"/>
        <v>42724.25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 s="6">
        <f t="shared" si="29"/>
        <v>79.994818652849744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30"/>
        <v>42005.25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 s="6">
        <f t="shared" si="29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30"/>
        <v>42444.208333333328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 s="6" t="str">
        <f t="shared" si="29"/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30"/>
        <v>41395.208333333336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 s="6">
        <f t="shared" si="29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30"/>
        <v>41345.208333333336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 s="6">
        <f t="shared" si="29"/>
        <v>37.037634408602152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30"/>
        <v>41117.208333333336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 s="6">
        <f t="shared" si="29"/>
        <v>99.963043478260872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30"/>
        <v>42186.208333333328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 s="6">
        <f t="shared" si="29"/>
        <v>111.6774193548387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30"/>
        <v>42142.208333333328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 s="6">
        <f t="shared" si="29"/>
        <v>36.014409221902014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30"/>
        <v>41341.25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 s="6">
        <f t="shared" si="29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30"/>
        <v>43062.25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 s="6">
        <f t="shared" si="29"/>
        <v>44.05263157894737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30"/>
        <v>41373.208333333336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 s="6">
        <f t="shared" si="29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30"/>
        <v>43310.208333333328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 s="6">
        <f t="shared" si="29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30"/>
        <v>41034.208333333336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 s="6">
        <f t="shared" si="29"/>
        <v>70.908396946564892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30"/>
        <v>43251.208333333328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 s="6">
        <f t="shared" si="29"/>
        <v>98.060773480662988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30"/>
        <v>43671.208333333328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 s="6">
        <f t="shared" si="29"/>
        <v>53.046025104602514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30"/>
        <v>41825.208333333336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(E515/D515)*100</f>
        <v>39.277108433734945</v>
      </c>
      <c r="G515" t="s">
        <v>74</v>
      </c>
      <c r="H515" s="6">
        <f t="shared" ref="H515:H578" si="33">IFERROR(E515/I515,"0")</f>
        <v>93.142857142857139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4">(((L515/60)/60)/24)+DATE(1970,1,1)</f>
        <v>40430.208333333336</v>
      </c>
      <c r="O515" s="9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 s="6">
        <f t="shared" si="33"/>
        <v>58.945075757575758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4"/>
        <v>41614.25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 s="6">
        <f t="shared" si="33"/>
        <v>36.067669172932334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4"/>
        <v>40900.25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 s="6">
        <f t="shared" si="33"/>
        <v>63.030732860520096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4"/>
        <v>40396.208333333336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 s="6">
        <f t="shared" si="33"/>
        <v>84.717948717948715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4"/>
        <v>42860.208333333328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 s="6">
        <f t="shared" si="33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4"/>
        <v>43154.25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 s="6">
        <f t="shared" si="33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4"/>
        <v>42012.25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 s="6">
        <f t="shared" si="33"/>
        <v>106.4375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4"/>
        <v>43574.208333333328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 s="6">
        <f t="shared" si="33"/>
        <v>29.975609756097562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4"/>
        <v>42605.208333333328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 s="6">
        <f t="shared" si="33"/>
        <v>85.806282722513089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4"/>
        <v>41093.208333333336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 s="6">
        <f t="shared" si="33"/>
        <v>70.82022471910112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4"/>
        <v>40241.25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 s="6">
        <f t="shared" si="33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4"/>
        <v>40294.208333333336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 s="6">
        <f t="shared" si="33"/>
        <v>28.063492063492063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4"/>
        <v>40505.25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 s="6">
        <f t="shared" si="33"/>
        <v>88.054421768707485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4"/>
        <v>42364.25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 s="6">
        <f t="shared" si="33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4"/>
        <v>42405.25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 s="6">
        <f t="shared" si="33"/>
        <v>90.337500000000006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4"/>
        <v>41601.25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 s="6">
        <f t="shared" si="33"/>
        <v>63.777777777777779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4"/>
        <v>41769.208333333336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 s="6">
        <f t="shared" si="33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4"/>
        <v>40421.208333333336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 s="6">
        <f t="shared" si="33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4"/>
        <v>41589.25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 s="6">
        <f t="shared" si="33"/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4"/>
        <v>43125.25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 s="6">
        <f t="shared" si="33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4"/>
        <v>41479.208333333336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 s="6">
        <f t="shared" si="33"/>
        <v>55.08230452674897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4"/>
        <v>43329.208333333328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 s="6">
        <f t="shared" si="33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4"/>
        <v>43259.208333333328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 s="6">
        <f t="shared" si="33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4"/>
        <v>40414.208333333336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 s="6">
        <f t="shared" si="33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4"/>
        <v>43342.208333333328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 s="6">
        <f t="shared" si="33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4"/>
        <v>41539.208333333336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 s="6">
        <f t="shared" si="33"/>
        <v>92.467532467532465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4"/>
        <v>43647.208333333328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 s="6">
        <f t="shared" si="33"/>
        <v>57.072874493927124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4"/>
        <v>43225.208333333328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 s="6">
        <f t="shared" si="33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4"/>
        <v>42165.208333333328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 s="6">
        <f t="shared" si="33"/>
        <v>39.387755102040813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4"/>
        <v>42391.25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 s="6">
        <f t="shared" si="33"/>
        <v>77.022222222222226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4"/>
        <v>41528.208333333336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 s="6">
        <f t="shared" si="33"/>
        <v>92.166666666666671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4"/>
        <v>42377.25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 s="6">
        <f t="shared" si="33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4"/>
        <v>43824.25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 s="6">
        <f t="shared" si="33"/>
        <v>78.068181818181813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4"/>
        <v>43360.208333333328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 s="6">
        <f t="shared" si="33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4"/>
        <v>42029.25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 s="6">
        <f t="shared" si="33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4"/>
        <v>42461.208333333328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 s="6">
        <f t="shared" si="33"/>
        <v>110.03018372703411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4"/>
        <v>41422.208333333336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 s="6">
        <f t="shared" si="33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4"/>
        <v>40968.25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 s="6">
        <f t="shared" si="33"/>
        <v>37.99856063332134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4"/>
        <v>41993.25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 s="6">
        <f t="shared" si="33"/>
        <v>96.369565217391298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4"/>
        <v>42700.25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 s="6">
        <f t="shared" si="33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4"/>
        <v>40545.25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 s="6">
        <f t="shared" si="33"/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4"/>
        <v>42723.25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 s="6">
        <f t="shared" si="33"/>
        <v>104.36296296296297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4"/>
        <v>41731.208333333336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 s="6">
        <f t="shared" si="33"/>
        <v>102.18852459016394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4"/>
        <v>40792.208333333336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 s="6">
        <f t="shared" si="33"/>
        <v>54.117647058823529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4"/>
        <v>42279.208333333328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 s="6">
        <f t="shared" si="33"/>
        <v>63.222222222222221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4"/>
        <v>42424.25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 s="6">
        <f t="shared" si="33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4"/>
        <v>42584.208333333328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 s="6">
        <f t="shared" si="33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4"/>
        <v>40865.25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 s="6">
        <f t="shared" si="33"/>
        <v>56.015151515151516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4"/>
        <v>40833.208333333336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 s="6">
        <f t="shared" si="33"/>
        <v>48.807692307692307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4"/>
        <v>43536.208333333328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 s="6">
        <f t="shared" si="33"/>
        <v>60.082352941176474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4"/>
        <v>43417.25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 s="6">
        <f t="shared" si="33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4"/>
        <v>42078.208333333328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 s="6">
        <f t="shared" si="33"/>
        <v>53.99499443826474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4"/>
        <v>40862.25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 s="6">
        <f t="shared" si="33"/>
        <v>111.45945945945945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4"/>
        <v>42424.25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 s="6">
        <f t="shared" si="33"/>
        <v>60.922131147540981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4"/>
        <v>41830.208333333336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 s="6">
        <f t="shared" si="33"/>
        <v>26.0015444015444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4"/>
        <v>40374.208333333336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 s="6">
        <f t="shared" si="33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4"/>
        <v>40554.25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 s="6">
        <f t="shared" si="33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4"/>
        <v>41993.25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 s="6">
        <f t="shared" si="33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4"/>
        <v>42174.208333333328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 s="6">
        <f t="shared" si="33"/>
        <v>52.085106382978722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4"/>
        <v>42275.208333333328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 s="6">
        <f t="shared" si="33"/>
        <v>24.986666666666668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4"/>
        <v>41761.208333333336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 s="6">
        <f t="shared" si="33"/>
        <v>69.215277777777771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4"/>
        <v>43806.25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 s="6">
        <f t="shared" si="33"/>
        <v>93.944444444444443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4"/>
        <v>41779.208333333336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 s="6">
        <f t="shared" si="33"/>
        <v>98.40625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4"/>
        <v>43040.208333333328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(E579/D579)*100</f>
        <v>18.853658536585368</v>
      </c>
      <c r="G579" t="s">
        <v>74</v>
      </c>
      <c r="H579" s="6">
        <f t="shared" ref="H579:H642" si="37">IFERROR(E579/I579,"0")</f>
        <v>41.783783783783782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8">(((L579/60)/60)/24)+DATE(1970,1,1)</f>
        <v>40613.25</v>
      </c>
      <c r="O579" s="9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 s="6">
        <f t="shared" si="37"/>
        <v>65.991836734693877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8"/>
        <v>40878.25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 s="6">
        <f t="shared" si="37"/>
        <v>72.05747126436782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8"/>
        <v>40762.208333333336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 s="6">
        <f t="shared" si="37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8"/>
        <v>41696.25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 s="6">
        <f t="shared" si="37"/>
        <v>54.098591549295776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8"/>
        <v>40662.208333333336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 s="6">
        <f t="shared" si="37"/>
        <v>107.88095238095238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8"/>
        <v>42165.208333333328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 s="6">
        <f t="shared" si="37"/>
        <v>67.034103410341032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8"/>
        <v>40959.25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 s="6">
        <f t="shared" si="37"/>
        <v>64.01425914445133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8"/>
        <v>41024.208333333336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 s="6">
        <f t="shared" si="37"/>
        <v>96.066176470588232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8"/>
        <v>40255.208333333336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 s="6">
        <f t="shared" si="37"/>
        <v>51.184615384615384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8"/>
        <v>40499.25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 s="6">
        <f t="shared" si="37"/>
        <v>43.92307692307692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8"/>
        <v>43484.25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 s="6">
        <f t="shared" si="37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8"/>
        <v>40262.208333333336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 s="6">
        <f t="shared" si="37"/>
        <v>50.127450980392155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8"/>
        <v>42190.208333333328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 s="6">
        <f t="shared" si="37"/>
        <v>67.720930232558146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8"/>
        <v>41994.25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 s="6">
        <f t="shared" si="37"/>
        <v>61.03921568627451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8"/>
        <v>40373.208333333336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 s="6">
        <f t="shared" si="37"/>
        <v>80.011857707509876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8"/>
        <v>41789.208333333336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 s="6">
        <f t="shared" si="37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8"/>
        <v>41724.208333333336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 s="6">
        <f t="shared" si="37"/>
        <v>71.127388535031841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8"/>
        <v>42548.208333333328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 s="6">
        <f t="shared" si="37"/>
        <v>89.99079189686924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8"/>
        <v>40253.208333333336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 s="6">
        <f t="shared" si="37"/>
        <v>43.032786885245905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8"/>
        <v>42434.25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 s="6">
        <f t="shared" si="37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8"/>
        <v>43786.25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 s="6">
        <f t="shared" si="37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8"/>
        <v>40344.208333333336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 s="6">
        <f t="shared" si="37"/>
        <v>62.341463414634148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8"/>
        <v>42047.25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 s="6">
        <f t="shared" si="37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8"/>
        <v>41485.208333333336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 s="6">
        <f t="shared" si="37"/>
        <v>67.103092783505161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8"/>
        <v>41789.208333333336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 s="6">
        <f t="shared" si="37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8"/>
        <v>42160.208333333328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 s="6">
        <f t="shared" si="37"/>
        <v>62.176470588235297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8"/>
        <v>43573.208333333328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 s="6">
        <f t="shared" si="37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8"/>
        <v>40565.25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 s="6">
        <f t="shared" si="37"/>
        <v>57.738317757009348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8"/>
        <v>42280.208333333328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 s="6">
        <f t="shared" si="37"/>
        <v>40.03125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8"/>
        <v>42436.25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 s="6">
        <f t="shared" si="37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8"/>
        <v>41721.208333333336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 s="6">
        <f t="shared" si="37"/>
        <v>35.047468354430379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8"/>
        <v>43530.25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 s="6">
        <f t="shared" si="37"/>
        <v>102.92307692307692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8"/>
        <v>43481.25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 s="6">
        <f t="shared" si="37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8"/>
        <v>41259.25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 s="6">
        <f t="shared" si="37"/>
        <v>75.733333333333334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8"/>
        <v>41480.208333333336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 s="6">
        <f t="shared" si="37"/>
        <v>45.026041666666664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8"/>
        <v>40474.208333333336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 s="6">
        <f t="shared" si="37"/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8"/>
        <v>42973.208333333328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 s="6">
        <f t="shared" si="37"/>
        <v>56.991701244813278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8"/>
        <v>42746.25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 s="6">
        <f t="shared" si="37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8"/>
        <v>42489.208333333328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 s="6">
        <f t="shared" si="37"/>
        <v>50.962184873949582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8"/>
        <v>41537.208333333336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 s="6">
        <f t="shared" si="37"/>
        <v>63.563636363636363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8"/>
        <v>41794.208333333336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 s="6">
        <f t="shared" si="37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8"/>
        <v>41396.208333333336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 s="6">
        <f t="shared" si="37"/>
        <v>86.044753086419746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8"/>
        <v>40669.208333333336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 s="6">
        <f t="shared" si="37"/>
        <v>90.0390625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8"/>
        <v>42559.208333333328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 s="6">
        <f t="shared" si="37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8"/>
        <v>42626.208333333328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 s="6">
        <f t="shared" si="37"/>
        <v>92.4375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8"/>
        <v>43205.208333333328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 s="6">
        <f t="shared" si="37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8"/>
        <v>42201.208333333328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 s="6">
        <f t="shared" si="37"/>
        <v>32.983796296296298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8"/>
        <v>42029.25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 s="6">
        <f t="shared" si="37"/>
        <v>93.596774193548384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8"/>
        <v>43857.25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 s="6">
        <f t="shared" si="37"/>
        <v>69.867724867724874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8"/>
        <v>40449.208333333336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 s="6">
        <f t="shared" si="37"/>
        <v>72.129870129870127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8"/>
        <v>40345.208333333336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 s="6">
        <f t="shared" si="37"/>
        <v>30.041666666666668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8"/>
        <v>40455.208333333336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 s="6">
        <f t="shared" si="37"/>
        <v>73.968000000000004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8"/>
        <v>42557.208333333328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 s="6">
        <f t="shared" si="37"/>
        <v>68.65517241379311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8"/>
        <v>43586.208333333328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 s="6">
        <f t="shared" si="37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8"/>
        <v>43550.208333333328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 s="6">
        <f t="shared" si="37"/>
        <v>111.15827338129496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8"/>
        <v>41945.208333333336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 s="6">
        <f t="shared" si="37"/>
        <v>53.038095238095238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8"/>
        <v>42315.25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 s="6">
        <f t="shared" si="37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8"/>
        <v>42819.208333333328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 s="6">
        <f t="shared" si="37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8"/>
        <v>41314.25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 s="6">
        <f t="shared" si="37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8"/>
        <v>40926.25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 s="6">
        <f t="shared" si="37"/>
        <v>103.84615384615384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8"/>
        <v>42688.25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 s="6">
        <f t="shared" si="37"/>
        <v>99.127659574468083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8"/>
        <v>40386.208333333336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 s="6">
        <f t="shared" si="37"/>
        <v>107.37777777777778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8"/>
        <v>43309.208333333328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 s="6">
        <f t="shared" si="37"/>
        <v>76.922178988326849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8"/>
        <v>42387.25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(E643/D643)*100</f>
        <v>119.96808510638297</v>
      </c>
      <c r="G643" t="s">
        <v>20</v>
      </c>
      <c r="H643" s="6">
        <f t="shared" ref="H643:H706" si="41">IFERROR(E643/I643,"0")</f>
        <v>58.128865979381445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2">(((L643/60)/60)/24)+DATE(1970,1,1)</f>
        <v>42786.25</v>
      </c>
      <c r="O643" s="9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 s="6">
        <f t="shared" si="41"/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2"/>
        <v>43451.25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 s="6">
        <f t="shared" si="41"/>
        <v>87.962666666666664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2"/>
        <v>42795.25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 s="6">
        <f t="shared" si="41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2"/>
        <v>43452.25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 s="6">
        <f t="shared" si="41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2"/>
        <v>43369.208333333328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 s="6">
        <f t="shared" si="41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2"/>
        <v>41346.208333333336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 s="6">
        <f t="shared" si="41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2"/>
        <v>43199.208333333328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 s="6">
        <f t="shared" si="41"/>
        <v>85.994467496542185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2"/>
        <v>42922.208333333328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 s="6">
        <f t="shared" si="41"/>
        <v>98.011627906976742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2"/>
        <v>40471.208333333336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 s="6">
        <f t="shared" si="41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2"/>
        <v>41828.208333333336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 s="6">
        <f t="shared" si="41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2"/>
        <v>41692.25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 s="6">
        <f t="shared" si="41"/>
        <v>31.012224938875306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2"/>
        <v>42587.208333333328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 s="6">
        <f t="shared" si="41"/>
        <v>59.970085470085472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2"/>
        <v>42468.208333333328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 s="6">
        <f t="shared" si="41"/>
        <v>58.9973474801061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2"/>
        <v>42240.208333333328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 s="6">
        <f t="shared" si="41"/>
        <v>50.045454545454547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2"/>
        <v>42796.25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 s="6">
        <f t="shared" si="41"/>
        <v>98.966269841269835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2"/>
        <v>43097.25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 s="6">
        <f t="shared" si="41"/>
        <v>58.857142857142854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2"/>
        <v>43096.25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 s="6">
        <f t="shared" si="41"/>
        <v>81.010256410256417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2"/>
        <v>42246.208333333328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 s="6">
        <f t="shared" si="41"/>
        <v>76.013333333333335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2"/>
        <v>40570.25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 s="6">
        <f t="shared" si="41"/>
        <v>96.597402597402592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2"/>
        <v>42237.208333333328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 s="6">
        <f t="shared" si="41"/>
        <v>76.957446808510639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2"/>
        <v>40996.208333333336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 s="6">
        <f t="shared" si="41"/>
        <v>67.984732824427482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2"/>
        <v>43443.25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 s="6">
        <f t="shared" si="41"/>
        <v>88.781609195402297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2"/>
        <v>40458.208333333336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 s="6">
        <f t="shared" si="41"/>
        <v>24.99623706491063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2"/>
        <v>40959.25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 s="6">
        <f t="shared" si="41"/>
        <v>44.922794117647058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2"/>
        <v>40733.208333333336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 s="6">
        <f t="shared" si="41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2"/>
        <v>41516.208333333336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 s="6">
        <f t="shared" si="41"/>
        <v>29.009546539379475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2"/>
        <v>41892.208333333336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 s="6">
        <f t="shared" si="41"/>
        <v>73.59210526315789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2"/>
        <v>41122.208333333336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 s="6">
        <f t="shared" si="41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2"/>
        <v>42912.208333333328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 s="6">
        <f t="shared" si="41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2"/>
        <v>42425.25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 s="6">
        <f t="shared" si="41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2"/>
        <v>40390.208333333336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 s="6">
        <f t="shared" si="41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2"/>
        <v>43180.208333333328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 s="6">
        <f t="shared" si="41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2"/>
        <v>42475.208333333328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 s="6">
        <f t="shared" si="41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2"/>
        <v>40774.208333333336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 s="6">
        <f t="shared" si="41"/>
        <v>36.0392749244713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2"/>
        <v>43719.208333333328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 s="6">
        <f t="shared" si="41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2"/>
        <v>41178.208333333336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 s="6">
        <f t="shared" si="41"/>
        <v>39.927927927927925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2"/>
        <v>42561.208333333328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 s="6">
        <f t="shared" si="41"/>
        <v>83.158139534883716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2"/>
        <v>43484.25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 s="6">
        <f t="shared" si="41"/>
        <v>39.97520661157025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2"/>
        <v>43756.208333333328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 s="6">
        <f t="shared" si="41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2"/>
        <v>43813.25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 s="6">
        <f t="shared" si="41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2"/>
        <v>40898.25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 s="6">
        <f t="shared" si="41"/>
        <v>78.728155339805824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2"/>
        <v>41619.25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 s="6">
        <f t="shared" si="41"/>
        <v>56.081632653061227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2"/>
        <v>43359.208333333328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 s="6">
        <f t="shared" si="41"/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2"/>
        <v>40358.208333333336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 s="6">
        <f t="shared" si="41"/>
        <v>102.05291576673866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2"/>
        <v>42239.208333333328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 s="6">
        <f t="shared" si="41"/>
        <v>107.32089552238806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2"/>
        <v>43186.208333333328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 s="6">
        <f t="shared" si="41"/>
        <v>51.970260223048328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2"/>
        <v>42806.25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 s="6">
        <f t="shared" si="41"/>
        <v>71.137142857142862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2"/>
        <v>43475.25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 s="6">
        <f t="shared" si="41"/>
        <v>106.49275362318841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2"/>
        <v>41576.208333333336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 s="6">
        <f t="shared" si="41"/>
        <v>42.93684210526316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2"/>
        <v>40874.25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 s="6">
        <f t="shared" si="41"/>
        <v>30.037974683544302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2"/>
        <v>41185.208333333336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 s="6">
        <f t="shared" si="41"/>
        <v>70.623376623376629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2"/>
        <v>43655.208333333328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 s="6">
        <f t="shared" si="41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2"/>
        <v>43025.208333333328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 s="6">
        <f t="shared" si="41"/>
        <v>96.911392405063296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2"/>
        <v>43066.25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 s="6">
        <f t="shared" si="41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2"/>
        <v>42322.25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 s="6">
        <f t="shared" si="41"/>
        <v>108.98537682789652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2"/>
        <v>42114.208333333328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 s="6">
        <f t="shared" si="41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2"/>
        <v>43190.208333333328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 s="6">
        <f t="shared" si="41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2"/>
        <v>40871.25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 s="6">
        <f t="shared" si="41"/>
        <v>111.51785714285714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2"/>
        <v>43641.208333333328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 s="6">
        <f t="shared" si="41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2"/>
        <v>40203.25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 s="6">
        <f t="shared" si="41"/>
        <v>110.99268292682927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2"/>
        <v>40629.208333333336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 s="6">
        <f t="shared" si="41"/>
        <v>56.746987951807228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2"/>
        <v>41477.208333333336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 s="6">
        <f t="shared" si="41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2"/>
        <v>41020.208333333336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 s="6">
        <f t="shared" si="41"/>
        <v>92.08620689655173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2"/>
        <v>42555.208333333328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(E707/D707)*100</f>
        <v>99.026517383618156</v>
      </c>
      <c r="G707" t="s">
        <v>14</v>
      </c>
      <c r="H707" s="6">
        <f t="shared" ref="H707:H770" si="45">IFERROR(E707/I707,"0")</f>
        <v>82.986666666666665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6">(((L707/60)/60)/24)+DATE(1970,1,1)</f>
        <v>41619.25</v>
      </c>
      <c r="O707" s="9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 s="6">
        <f t="shared" si="45"/>
        <v>103.03791821561339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6"/>
        <v>43471.25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 s="6">
        <f t="shared" si="45"/>
        <v>68.922619047619051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6"/>
        <v>43442.25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 s="6">
        <f t="shared" si="45"/>
        <v>87.737226277372258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6"/>
        <v>42877.208333333328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 s="6">
        <f t="shared" si="45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6"/>
        <v>41018.208333333336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 s="6">
        <f t="shared" si="45"/>
        <v>50.863999999999997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6"/>
        <v>43295.208333333328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 s="6">
        <f t="shared" si="45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6"/>
        <v>42393.25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 s="6">
        <f t="shared" si="45"/>
        <v>72.896039603960389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6"/>
        <v>42559.208333333328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 s="6">
        <f t="shared" si="45"/>
        <v>108.48543689320388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6"/>
        <v>42604.208333333328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 s="6">
        <f t="shared" si="45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6"/>
        <v>41870.208333333336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 s="6">
        <f t="shared" si="45"/>
        <v>44.009146341463413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6"/>
        <v>40397.208333333336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 s="6">
        <f t="shared" si="45"/>
        <v>65.942675159235662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6"/>
        <v>41465.208333333336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 s="6">
        <f t="shared" si="45"/>
        <v>24.987387387387386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6"/>
        <v>40777.208333333336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 s="6">
        <f t="shared" si="45"/>
        <v>28.003367003367003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6"/>
        <v>41442.208333333336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 s="6">
        <f t="shared" si="45"/>
        <v>85.829268292682926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6"/>
        <v>41058.208333333336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 s="6">
        <f t="shared" si="45"/>
        <v>84.921052631578945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6"/>
        <v>43152.25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 s="6">
        <f t="shared" si="45"/>
        <v>90.483333333333334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6"/>
        <v>43194.208333333328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 s="6">
        <f t="shared" si="45"/>
        <v>25.00197628458498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6"/>
        <v>43045.25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 s="6">
        <f t="shared" si="45"/>
        <v>92.013888888888886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6"/>
        <v>42431.25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 s="6">
        <f t="shared" si="45"/>
        <v>93.066115702479337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6"/>
        <v>41934.208333333336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 s="6">
        <f t="shared" si="45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6"/>
        <v>41958.25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 s="6">
        <f t="shared" si="45"/>
        <v>92.036259541984734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6"/>
        <v>40476.208333333336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 s="6">
        <f t="shared" si="45"/>
        <v>81.132596685082873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6"/>
        <v>43485.25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 s="6">
        <f t="shared" si="45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6"/>
        <v>42515.208333333328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 s="6">
        <f t="shared" si="45"/>
        <v>85.221311475409834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6"/>
        <v>41309.25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 s="6">
        <f t="shared" si="45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6"/>
        <v>42147.208333333328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 s="6">
        <f t="shared" si="45"/>
        <v>32.968036529680369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6"/>
        <v>42939.208333333328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 s="6">
        <f t="shared" si="45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6"/>
        <v>42816.208333333328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 s="6">
        <f t="shared" si="45"/>
        <v>84.96632653061225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6"/>
        <v>41844.208333333336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 s="6">
        <f t="shared" si="45"/>
        <v>25.007462686567163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6"/>
        <v>42763.25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 s="6">
        <f t="shared" si="45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6"/>
        <v>42459.208333333328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 s="6">
        <f t="shared" si="45"/>
        <v>87.34482758620689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6"/>
        <v>42055.25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 s="6">
        <f t="shared" si="45"/>
        <v>27.933333333333334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6"/>
        <v>42685.25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 s="6">
        <f t="shared" si="45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6"/>
        <v>41959.25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 s="6">
        <f t="shared" si="45"/>
        <v>31.937172774869111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6"/>
        <v>41089.208333333336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 s="6">
        <f t="shared" si="45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6"/>
        <v>42769.25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 s="6">
        <f t="shared" si="45"/>
        <v>108.84615384615384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6"/>
        <v>40321.208333333336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 s="6">
        <f t="shared" si="45"/>
        <v>110.76229508196721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6"/>
        <v>40197.25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 s="6">
        <f t="shared" si="45"/>
        <v>29.647058823529413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6"/>
        <v>42298.208333333328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 s="6">
        <f t="shared" si="45"/>
        <v>101.71428571428571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6"/>
        <v>43322.208333333328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 s="6">
        <f t="shared" si="45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6"/>
        <v>40328.208333333336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 s="6">
        <f t="shared" si="45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6"/>
        <v>40825.208333333336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 s="6">
        <f t="shared" si="45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6"/>
        <v>40423.208333333336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 s="6">
        <f t="shared" si="45"/>
        <v>110.97231270358306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6"/>
        <v>40238.25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 s="6">
        <f t="shared" si="45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6"/>
        <v>41920.208333333336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 s="6">
        <f t="shared" si="45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6"/>
        <v>40360.208333333336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 s="6">
        <f t="shared" si="45"/>
        <v>30.974074074074075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6"/>
        <v>42446.208333333328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 s="6">
        <f t="shared" si="45"/>
        <v>47.035087719298247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6"/>
        <v>40395.208333333336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 s="6">
        <f t="shared" si="45"/>
        <v>88.065693430656935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6"/>
        <v>40321.208333333336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 s="6">
        <f t="shared" si="45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6"/>
        <v>41210.208333333336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 s="6">
        <f t="shared" si="45"/>
        <v>26.027777777777779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6"/>
        <v>43096.25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 s="6">
        <f t="shared" si="45"/>
        <v>67.817567567567565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6"/>
        <v>42024.25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 s="6">
        <f t="shared" si="45"/>
        <v>49.964912280701753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6"/>
        <v>40675.208333333336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 s="6">
        <f t="shared" si="45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6"/>
        <v>41936.208333333336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 s="6">
        <f t="shared" si="45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6"/>
        <v>43136.25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 s="6">
        <f t="shared" si="45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6"/>
        <v>43678.208333333328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 s="6">
        <f t="shared" si="45"/>
        <v>86.867469879518069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6"/>
        <v>42938.208333333328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 s="6">
        <f t="shared" si="45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6"/>
        <v>41241.25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 s="6">
        <f t="shared" si="45"/>
        <v>26.970212765957445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6"/>
        <v>41037.208333333336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 s="6">
        <f t="shared" si="45"/>
        <v>54.121621621621621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6"/>
        <v>40676.208333333336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 s="6">
        <f t="shared" si="45"/>
        <v>41.035353535353536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6"/>
        <v>42840.208333333328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 s="6">
        <f t="shared" si="45"/>
        <v>55.052419354838712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6"/>
        <v>43362.208333333328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 s="6">
        <f t="shared" si="45"/>
        <v>107.93762183235867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6"/>
        <v>42283.208333333328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 s="6">
        <f t="shared" si="45"/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6"/>
        <v>41619.25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(E771/D771)*100</f>
        <v>86.867834394904463</v>
      </c>
      <c r="G771" t="s">
        <v>14</v>
      </c>
      <c r="H771" s="6">
        <f t="shared" ref="H771:H834" si="49">IFERROR(E771/I771,"0")</f>
        <v>31.995894428152493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50">(((L771/60)/60)/24)+DATE(1970,1,1)</f>
        <v>41501.208333333336</v>
      </c>
      <c r="O771" s="9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 s="6">
        <f t="shared" si="49"/>
        <v>53.898148148148145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50"/>
        <v>41743.208333333336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 s="6">
        <f t="shared" si="49"/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50"/>
        <v>43491.25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 s="6">
        <f t="shared" si="49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50"/>
        <v>43505.25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 s="6">
        <f t="shared" si="49"/>
        <v>43.00254993625159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50"/>
        <v>42838.208333333328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 s="6">
        <f t="shared" si="49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50"/>
        <v>42513.208333333328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 s="6">
        <f t="shared" si="49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50"/>
        <v>41949.25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 s="6">
        <f t="shared" si="49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50"/>
        <v>43650.208333333328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 s="6">
        <f t="shared" si="49"/>
        <v>68.028106508875737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50"/>
        <v>40809.208333333336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 s="6">
        <f t="shared" si="49"/>
        <v>58.867816091954026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50"/>
        <v>40768.208333333336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 s="6">
        <f t="shared" si="49"/>
        <v>105.04572803850782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50"/>
        <v>42230.208333333328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 s="6">
        <f t="shared" si="49"/>
        <v>33.054878048780488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50"/>
        <v>42573.208333333328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 s="6">
        <f t="shared" si="49"/>
        <v>78.821428571428569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50"/>
        <v>40482.208333333336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 s="6">
        <f t="shared" si="49"/>
        <v>68.204968944099377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50"/>
        <v>40603.25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 s="6">
        <f t="shared" si="49"/>
        <v>75.731884057971016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50"/>
        <v>41625.25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 s="6">
        <f t="shared" si="49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50"/>
        <v>42435.25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 s="6">
        <f t="shared" si="49"/>
        <v>101.88188976377953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50"/>
        <v>43582.208333333328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 s="6">
        <f t="shared" si="49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50"/>
        <v>43186.208333333328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 s="6">
        <f t="shared" si="49"/>
        <v>71.005820721769496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50"/>
        <v>40684.208333333336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 s="6">
        <f t="shared" si="49"/>
        <v>102.38709677419355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50"/>
        <v>41202.208333333336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 s="6">
        <f t="shared" si="49"/>
        <v>74.466666666666669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50"/>
        <v>41786.208333333336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 s="6">
        <f t="shared" si="49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50"/>
        <v>40223.25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 s="6">
        <f t="shared" si="49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50"/>
        <v>42715.25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 s="6">
        <f t="shared" si="49"/>
        <v>97.142857142857139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50"/>
        <v>41451.208333333336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 s="6">
        <f t="shared" si="49"/>
        <v>72.071823204419886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50"/>
        <v>41450.208333333336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 s="6">
        <f t="shared" si="49"/>
        <v>75.236363636363635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50"/>
        <v>43091.25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 s="6">
        <f t="shared" si="49"/>
        <v>32.967741935483872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50"/>
        <v>42675.208333333328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 s="6">
        <f t="shared" si="49"/>
        <v>54.807692307692307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50"/>
        <v>41859.208333333336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 s="6">
        <f t="shared" si="49"/>
        <v>45.037837837837834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50"/>
        <v>43464.25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 s="6">
        <f t="shared" si="49"/>
        <v>52.958677685950413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50"/>
        <v>41060.208333333336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 s="6">
        <f t="shared" si="49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50"/>
        <v>42399.25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 s="6">
        <f t="shared" si="49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50"/>
        <v>42167.208333333328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 s="6">
        <f t="shared" si="49"/>
        <v>44.028301886792455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50"/>
        <v>43830.25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 s="6">
        <f t="shared" si="49"/>
        <v>86.028169014084511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50"/>
        <v>43650.208333333328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 s="6">
        <f t="shared" si="49"/>
        <v>28.012875536480685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50"/>
        <v>43492.25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 s="6">
        <f t="shared" si="49"/>
        <v>32.050458715596328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50"/>
        <v>43102.25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 s="6">
        <f t="shared" si="49"/>
        <v>73.611940298507463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50"/>
        <v>41958.25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 s="6">
        <f t="shared" si="49"/>
        <v>108.71052631578948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50"/>
        <v>40973.25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 s="6">
        <f t="shared" si="49"/>
        <v>42.97674418604651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50"/>
        <v>43753.208333333328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 s="6">
        <f t="shared" si="49"/>
        <v>83.315789473684205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50"/>
        <v>42507.208333333328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 s="6">
        <f t="shared" si="49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50"/>
        <v>41135.208333333336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 s="6">
        <f t="shared" si="49"/>
        <v>55.927601809954751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50"/>
        <v>43067.25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 s="6">
        <f t="shared" si="49"/>
        <v>105.03681885125184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50"/>
        <v>42378.25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 s="6">
        <f t="shared" si="49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50"/>
        <v>43206.208333333328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 s="6">
        <f t="shared" si="49"/>
        <v>112.66176470588235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50"/>
        <v>41148.208333333336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 s="6">
        <f t="shared" si="49"/>
        <v>81.944444444444443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50"/>
        <v>42517.208333333328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 s="6">
        <f t="shared" si="49"/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50"/>
        <v>43068.25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 s="6">
        <f t="shared" si="49"/>
        <v>106.39097744360902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50"/>
        <v>41680.25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 s="6">
        <f t="shared" si="49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50"/>
        <v>43589.208333333328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 s="6">
        <f t="shared" si="49"/>
        <v>111.07246376811594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50"/>
        <v>43486.25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 s="6">
        <f t="shared" si="49"/>
        <v>95.936170212765958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50"/>
        <v>41237.25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 s="6">
        <f t="shared" si="49"/>
        <v>43.043010752688176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50"/>
        <v>43310.208333333328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 s="6">
        <f t="shared" si="49"/>
        <v>67.966666666666669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50"/>
        <v>42794.25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 s="6">
        <f t="shared" si="49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50"/>
        <v>41698.25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 s="6">
        <f t="shared" si="49"/>
        <v>58.095238095238095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50"/>
        <v>41892.208333333336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 s="6">
        <f t="shared" si="49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50"/>
        <v>40348.208333333336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 s="6">
        <f t="shared" si="49"/>
        <v>88.853503184713375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50"/>
        <v>42941.208333333328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 s="6">
        <f t="shared" si="49"/>
        <v>65.963917525773198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50"/>
        <v>40525.25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 s="6">
        <f t="shared" si="49"/>
        <v>74.804878048780495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50"/>
        <v>40666.208333333336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 s="6">
        <f t="shared" si="49"/>
        <v>69.98571428571428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50"/>
        <v>43340.208333333328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 s="6">
        <f t="shared" si="49"/>
        <v>32.006493506493506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50"/>
        <v>42164.208333333328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 s="6">
        <f t="shared" si="49"/>
        <v>64.727272727272734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50"/>
        <v>43103.25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 s="6">
        <f t="shared" si="49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50"/>
        <v>40994.208333333336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 s="6">
        <f t="shared" si="49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50"/>
        <v>42299.208333333328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(E835/D835)*100</f>
        <v>157.69117647058823</v>
      </c>
      <c r="G835" t="s">
        <v>20</v>
      </c>
      <c r="H835" s="6">
        <f t="shared" ref="H835:H898" si="53">IFERROR(E835/I835,"0")</f>
        <v>64.987878787878785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4">(((L835/60)/60)/24)+DATE(1970,1,1)</f>
        <v>40588.25</v>
      </c>
      <c r="O835" s="9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 s="6">
        <f t="shared" si="53"/>
        <v>94.352941176470594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4"/>
        <v>41448.208333333336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 s="6">
        <f t="shared" si="53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4"/>
        <v>42063.25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 s="6">
        <f t="shared" si="53"/>
        <v>64.744680851063833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4"/>
        <v>40214.25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 s="6">
        <f t="shared" si="53"/>
        <v>84.00667779632721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4"/>
        <v>40629.208333333336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 s="6">
        <f t="shared" si="53"/>
        <v>34.061302681992338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4"/>
        <v>43370.208333333328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 s="6">
        <f t="shared" si="53"/>
        <v>93.273885350318466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4"/>
        <v>41715.208333333336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 s="6">
        <f t="shared" si="53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4"/>
        <v>41836.208333333336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 s="6">
        <f t="shared" si="53"/>
        <v>83.812903225806451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4"/>
        <v>42419.25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 s="6">
        <f t="shared" si="53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4"/>
        <v>43266.208333333328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 s="6">
        <f t="shared" si="53"/>
        <v>81.909090909090907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4"/>
        <v>43338.208333333328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 s="6">
        <f t="shared" si="53"/>
        <v>93.053191489361708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4"/>
        <v>40930.25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 s="6">
        <f t="shared" si="53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4"/>
        <v>43235.208333333328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 s="6">
        <f t="shared" si="53"/>
        <v>105.9375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4"/>
        <v>43302.208333333328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 s="6">
        <f t="shared" si="53"/>
        <v>101.58181818181818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4"/>
        <v>43107.25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 s="6">
        <f t="shared" si="53"/>
        <v>62.970930232558139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4"/>
        <v>40341.208333333336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 s="6">
        <f t="shared" si="53"/>
        <v>29.045602605863191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4"/>
        <v>40948.25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 s="6">
        <f t="shared" si="53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4"/>
        <v>40866.25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 s="6">
        <f t="shared" si="53"/>
        <v>77.924999999999997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4"/>
        <v>41031.208333333336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 s="6">
        <f t="shared" si="53"/>
        <v>80.806451612903231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4"/>
        <v>40740.208333333336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 s="6">
        <f t="shared" si="53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4"/>
        <v>40714.208333333336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 s="6">
        <f t="shared" si="53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4"/>
        <v>43787.25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 s="6">
        <f t="shared" si="53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4"/>
        <v>40712.208333333336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 s="6">
        <f t="shared" si="53"/>
        <v>54.164556962025316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4"/>
        <v>41023.208333333336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 s="6">
        <f t="shared" si="53"/>
        <v>32.946666666666665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4"/>
        <v>40944.25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 s="6">
        <f t="shared" si="53"/>
        <v>79.371428571428567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4"/>
        <v>43211.208333333328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 s="6">
        <f t="shared" si="53"/>
        <v>41.174603174603178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4"/>
        <v>41334.25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 s="6">
        <f t="shared" si="53"/>
        <v>77.430769230769229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4"/>
        <v>43515.25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 s="6">
        <f t="shared" si="53"/>
        <v>57.159509202453989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4"/>
        <v>40258.208333333336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 s="6">
        <f t="shared" si="53"/>
        <v>77.17647058823529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4"/>
        <v>40756.208333333336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 s="6">
        <f t="shared" si="53"/>
        <v>24.953917050691246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4"/>
        <v>42172.208333333328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 s="6">
        <f t="shared" si="53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4"/>
        <v>42601.208333333328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 s="6">
        <f t="shared" si="53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4"/>
        <v>41897.208333333336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 s="6">
        <f t="shared" si="53"/>
        <v>88.023385300668153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4"/>
        <v>40671.208333333336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 s="6">
        <f t="shared" si="53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4"/>
        <v>43382.208333333328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 s="6">
        <f t="shared" si="53"/>
        <v>102.69047619047619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4"/>
        <v>41559.208333333336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 s="6">
        <f t="shared" si="53"/>
        <v>72.958174904942965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4"/>
        <v>40350.208333333336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 s="6">
        <f t="shared" si="53"/>
        <v>57.190082644628099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4"/>
        <v>42240.208333333328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 s="6">
        <f t="shared" si="53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4"/>
        <v>43040.208333333328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 s="6">
        <f t="shared" si="53"/>
        <v>98.666666666666671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4"/>
        <v>43346.208333333328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 s="6">
        <f t="shared" si="53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4"/>
        <v>41647.25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 s="6">
        <f t="shared" si="53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4"/>
        <v>40291.208333333336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 s="6">
        <f t="shared" si="53"/>
        <v>81.567164179104481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4"/>
        <v>40556.25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 s="6">
        <f t="shared" si="53"/>
        <v>37.035087719298247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4"/>
        <v>43624.208333333328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 s="6">
        <f t="shared" si="53"/>
        <v>103.033360455655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4"/>
        <v>42577.208333333328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 s="6">
        <f t="shared" si="53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4"/>
        <v>43845.25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 s="6">
        <f t="shared" si="53"/>
        <v>102.60377358490567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4"/>
        <v>42788.25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 s="6">
        <f t="shared" si="53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4"/>
        <v>43667.208333333328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 s="6">
        <f t="shared" si="53"/>
        <v>70.055309734513273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4"/>
        <v>42194.208333333328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 s="6">
        <f t="shared" si="53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4"/>
        <v>42025.25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 s="6">
        <f t="shared" si="53"/>
        <v>41.911917098445599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4"/>
        <v>40323.208333333336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 s="6">
        <f t="shared" si="53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4"/>
        <v>41763.208333333336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 s="6">
        <f t="shared" si="53"/>
        <v>40.942307692307693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4"/>
        <v>40335.208333333336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 s="6">
        <f t="shared" si="53"/>
        <v>69.9972602739726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4"/>
        <v>40416.208333333336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 s="6">
        <f t="shared" si="53"/>
        <v>73.838709677419359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4"/>
        <v>42202.208333333328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 s="6">
        <f t="shared" si="53"/>
        <v>41.979310344827589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4"/>
        <v>42836.208333333328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 s="6">
        <f t="shared" si="53"/>
        <v>77.93442622950819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4"/>
        <v>41710.208333333336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 s="6">
        <f t="shared" si="53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4"/>
        <v>43640.208333333328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 s="6">
        <f t="shared" si="53"/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4"/>
        <v>40880.25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 s="6">
        <f t="shared" si="53"/>
        <v>76.016483516483518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4"/>
        <v>40319.208333333336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 s="6">
        <f t="shared" si="53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4"/>
        <v>42170.208333333328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 s="6">
        <f t="shared" si="53"/>
        <v>57.285714285714285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4"/>
        <v>41466.208333333336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 s="6">
        <f t="shared" si="53"/>
        <v>103.81308411214954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4"/>
        <v>43134.25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 s="6">
        <f t="shared" si="53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4"/>
        <v>40738.208333333336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(E899/D899)*100</f>
        <v>27.693181818181817</v>
      </c>
      <c r="G899" t="s">
        <v>14</v>
      </c>
      <c r="H899" s="6">
        <f t="shared" ref="H899:H962" si="57">IFERROR(E899/I899,"0")</f>
        <v>90.259259259259252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8">(((L899/60)/60)/24)+DATE(1970,1,1)</f>
        <v>43583.208333333328</v>
      </c>
      <c r="O899" s="9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 s="6">
        <f t="shared" si="57"/>
        <v>76.978705978705975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8"/>
        <v>43815.25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 s="6">
        <f t="shared" si="57"/>
        <v>102.60162601626017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8"/>
        <v>41554.208333333336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 s="6">
        <f t="shared" si="57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8"/>
        <v>41901.208333333336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 s="6">
        <f t="shared" si="57"/>
        <v>55.0062893081761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8"/>
        <v>43298.208333333328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 s="6">
        <f t="shared" si="57"/>
        <v>32.127272727272725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8"/>
        <v>42399.25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 s="6">
        <f t="shared" si="57"/>
        <v>50.642857142857146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8"/>
        <v>41034.208333333336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 s="6">
        <f t="shared" si="57"/>
        <v>49.6875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8"/>
        <v>41186.208333333336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 s="6">
        <f t="shared" si="57"/>
        <v>54.894067796610166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8"/>
        <v>41536.208333333336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 s="6">
        <f t="shared" si="57"/>
        <v>46.931937172774866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8"/>
        <v>42868.208333333328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 s="6">
        <f t="shared" si="57"/>
        <v>44.951219512195124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8"/>
        <v>40660.208333333336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 s="6">
        <f t="shared" si="57"/>
        <v>30.99898322318251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8"/>
        <v>41031.208333333336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 s="6">
        <f t="shared" si="57"/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8"/>
        <v>43255.208333333328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 s="6">
        <f t="shared" si="57"/>
        <v>102.07770270270271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8"/>
        <v>42026.25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 s="6">
        <f t="shared" si="57"/>
        <v>24.976190476190474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8"/>
        <v>43717.208333333328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 s="6">
        <f t="shared" si="57"/>
        <v>79.944134078212286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8"/>
        <v>41157.208333333336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 s="6">
        <f t="shared" si="57"/>
        <v>67.946462715105156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8"/>
        <v>43597.208333333328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 s="6">
        <f t="shared" si="57"/>
        <v>26.070921985815602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8"/>
        <v>41490.208333333336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 s="6">
        <f t="shared" si="57"/>
        <v>105.0032154340836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8"/>
        <v>42976.208333333328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 s="6">
        <f t="shared" si="57"/>
        <v>25.826923076923077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8"/>
        <v>41991.25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 s="6">
        <f t="shared" si="57"/>
        <v>77.666666666666671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8"/>
        <v>40722.208333333336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 s="6">
        <f t="shared" si="57"/>
        <v>57.82692307692308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8"/>
        <v>41117.208333333336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 s="6">
        <f t="shared" si="57"/>
        <v>92.955555555555549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8"/>
        <v>43022.208333333328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 s="6">
        <f t="shared" si="57"/>
        <v>37.945098039215686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8"/>
        <v>43503.25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 s="6">
        <f t="shared" si="57"/>
        <v>31.842105263157894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8"/>
        <v>40951.25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 s="6">
        <f t="shared" si="57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8"/>
        <v>43443.25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 s="6">
        <f t="shared" si="57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8"/>
        <v>40373.208333333336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 s="6">
        <f t="shared" si="57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8"/>
        <v>43769.208333333328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 s="6">
        <f t="shared" si="57"/>
        <v>103.41538461538461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8"/>
        <v>43000.208333333328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 s="6">
        <f t="shared" si="57"/>
        <v>105.13333333333334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8"/>
        <v>42502.208333333328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 s="6">
        <f t="shared" si="57"/>
        <v>89.21621621621621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8"/>
        <v>41102.208333333336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 s="6">
        <f t="shared" si="57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8"/>
        <v>41637.25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 s="6">
        <f t="shared" si="57"/>
        <v>64.956521739130437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8"/>
        <v>42858.208333333328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 s="6">
        <f t="shared" si="57"/>
        <v>46.235294117647058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8"/>
        <v>42060.25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 s="6">
        <f t="shared" si="57"/>
        <v>51.151785714285715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8"/>
        <v>41818.208333333336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 s="6">
        <f t="shared" si="57"/>
        <v>33.909722222222221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8"/>
        <v>41709.208333333336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 s="6">
        <f t="shared" si="57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8"/>
        <v>41372.208333333336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 s="6">
        <f t="shared" si="57"/>
        <v>107.42857142857143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8"/>
        <v>42422.25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 s="6">
        <f t="shared" si="57"/>
        <v>75.848484848484844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8"/>
        <v>42209.208333333328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 s="6">
        <f t="shared" si="57"/>
        <v>80.476190476190482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8"/>
        <v>43668.208333333328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 s="6">
        <f t="shared" si="57"/>
        <v>86.978483606557376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8"/>
        <v>42334.25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 s="6">
        <f t="shared" si="57"/>
        <v>105.13541666666667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8"/>
        <v>43263.208333333328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 s="6">
        <f t="shared" si="57"/>
        <v>57.298507462686565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8"/>
        <v>40670.208333333336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 s="6">
        <f t="shared" si="57"/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8"/>
        <v>41244.25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 s="6">
        <f t="shared" si="57"/>
        <v>71.987179487179489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8"/>
        <v>40552.25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 s="6">
        <f t="shared" si="57"/>
        <v>92.611940298507463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8"/>
        <v>40568.25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 s="6">
        <f t="shared" si="57"/>
        <v>104.99122807017544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8"/>
        <v>41906.208333333336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 s="6">
        <f t="shared" si="57"/>
        <v>30.958174904942965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8"/>
        <v>42776.25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 s="6">
        <f t="shared" si="57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8"/>
        <v>41004.208333333336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 s="6">
        <f t="shared" si="57"/>
        <v>84.187845303867405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8"/>
        <v>40710.208333333336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 s="6">
        <f t="shared" si="57"/>
        <v>73.92307692307692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8"/>
        <v>41908.208333333336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 s="6">
        <f t="shared" si="57"/>
        <v>36.987499999999997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8"/>
        <v>41985.25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 s="6">
        <f t="shared" si="57"/>
        <v>46.896551724137929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8"/>
        <v>42112.208333333328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 s="6">
        <f t="shared" si="57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8"/>
        <v>43571.208333333328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 s="6">
        <f t="shared" si="57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8"/>
        <v>42730.25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 s="6">
        <f t="shared" si="57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8"/>
        <v>42591.208333333328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 s="6">
        <f t="shared" si="57"/>
        <v>94.285714285714292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8"/>
        <v>42358.25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 s="6">
        <f t="shared" si="57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8"/>
        <v>41174.208333333336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 s="6">
        <f t="shared" si="57"/>
        <v>97.037499999999994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8"/>
        <v>41238.25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 s="6">
        <f t="shared" si="57"/>
        <v>43.00963855421687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8"/>
        <v>42360.25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 s="6">
        <f t="shared" si="57"/>
        <v>94.916030534351151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8"/>
        <v>40955.25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 s="6">
        <f t="shared" si="57"/>
        <v>72.151785714285708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8"/>
        <v>40350.208333333336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 s="6">
        <f t="shared" si="57"/>
        <v>51.007692307692309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8"/>
        <v>40357.208333333336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 s="6">
        <f t="shared" si="57"/>
        <v>85.054545454545448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8"/>
        <v>42408.25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(E963/D963)*100</f>
        <v>119.29824561403508</v>
      </c>
      <c r="G963" t="s">
        <v>20</v>
      </c>
      <c r="H963" s="6">
        <f t="shared" ref="H963:H1001" si="61">IFERROR(E963/I963,"0")</f>
        <v>43.87096774193548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2">(((L963/60)/60)/24)+DATE(1970,1,1)</f>
        <v>40591.25</v>
      </c>
      <c r="O963" s="9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 s="6">
        <f t="shared" si="61"/>
        <v>40.063909774436091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2"/>
        <v>41592.25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 s="6">
        <f t="shared" si="61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2"/>
        <v>40607.25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 s="6">
        <f t="shared" si="61"/>
        <v>84.92903225806451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2"/>
        <v>42135.208333333328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 s="6">
        <f t="shared" si="61"/>
        <v>41.067632850241544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2"/>
        <v>40203.25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 s="6">
        <f t="shared" si="61"/>
        <v>54.971428571428568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2"/>
        <v>42901.208333333328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 s="6">
        <f t="shared" si="61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2"/>
        <v>41005.208333333336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 s="6">
        <f t="shared" si="61"/>
        <v>71.201754385964918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2"/>
        <v>40544.25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 s="6">
        <f t="shared" si="61"/>
        <v>91.935483870967744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2"/>
        <v>43821.25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 s="6">
        <f t="shared" si="61"/>
        <v>97.069023569023571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2"/>
        <v>40672.208333333336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 s="6">
        <f t="shared" si="61"/>
        <v>58.916666666666664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2"/>
        <v>41555.208333333336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 s="6">
        <f t="shared" si="61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2"/>
        <v>41792.208333333336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 s="6">
        <f t="shared" si="61"/>
        <v>103.87301587301587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2"/>
        <v>40522.25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 s="6">
        <f t="shared" si="61"/>
        <v>93.46875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2"/>
        <v>41412.208333333336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 s="6">
        <f t="shared" si="61"/>
        <v>61.970370370370368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2"/>
        <v>42337.25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 s="6">
        <f t="shared" si="61"/>
        <v>92.042857142857144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2"/>
        <v>40571.25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 s="6">
        <f t="shared" si="61"/>
        <v>77.268656716417908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2"/>
        <v>43138.25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 s="6">
        <f t="shared" si="61"/>
        <v>93.923913043478265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2"/>
        <v>42686.25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 s="6">
        <f t="shared" si="61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2"/>
        <v>42078.208333333328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 s="6">
        <f t="shared" si="61"/>
        <v>105.97035040431267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2"/>
        <v>42307.208333333328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 s="6">
        <f t="shared" si="61"/>
        <v>36.969040247678016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2"/>
        <v>43094.25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 s="6">
        <f t="shared" si="61"/>
        <v>81.533333333333331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2"/>
        <v>40743.208333333336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 s="6">
        <f t="shared" si="61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2"/>
        <v>43681.208333333328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 s="6">
        <f t="shared" si="61"/>
        <v>26.010498687664043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2"/>
        <v>43716.208333333328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 s="6">
        <f t="shared" si="61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2"/>
        <v>41614.25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 s="6">
        <f t="shared" si="61"/>
        <v>34.173913043478258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2"/>
        <v>40638.208333333336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 s="6">
        <f t="shared" si="61"/>
        <v>28.002083333333335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2"/>
        <v>42852.208333333328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 s="6">
        <f t="shared" si="61"/>
        <v>76.546875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2"/>
        <v>42686.25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 s="6">
        <f t="shared" si="61"/>
        <v>53.053097345132741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2"/>
        <v>43571.208333333328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 s="6">
        <f t="shared" si="61"/>
        <v>106.859375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2"/>
        <v>42432.25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 s="6">
        <f t="shared" si="61"/>
        <v>46.020746887966808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2"/>
        <v>41907.208333333336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 s="6">
        <f t="shared" si="61"/>
        <v>100.17424242424242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2"/>
        <v>43227.208333333328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 s="6">
        <f t="shared" si="61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2"/>
        <v>42362.25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 s="6">
        <f t="shared" si="61"/>
        <v>87.972684085510693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2"/>
        <v>41929.208333333336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 s="6">
        <f t="shared" si="61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2"/>
        <v>43408.208333333328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 s="6">
        <f t="shared" si="61"/>
        <v>42.982142857142854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2"/>
        <v>41276.25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 s="6">
        <f t="shared" si="61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2"/>
        <v>41659.25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 s="6">
        <f t="shared" si="61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2"/>
        <v>40220.25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 s="6">
        <f t="shared" si="61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2"/>
        <v>42550.208333333328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FF0000"/>
        <color theme="9" tint="0.59999389629810485"/>
        <color theme="4" tint="-0.249977111117893"/>
      </colorScale>
    </cfRule>
  </conditionalFormatting>
  <conditionalFormatting sqref="G2:H1001">
    <cfRule type="containsText" dxfId="19" priority="4" operator="containsText" text="live">
      <formula>NOT(ISERROR(SEARCH("live",G2)))</formula>
    </cfRule>
    <cfRule type="containsText" dxfId="18" priority="5" operator="containsText" text="Canceled">
      <formula>NOT(ISERROR(SEARCH("Canceled",G2)))</formula>
    </cfRule>
    <cfRule type="containsText" dxfId="17" priority="6" operator="containsText" text="successful">
      <formula>NOT(ISERROR(SEARCH("successful",G2)))</formula>
    </cfRule>
    <cfRule type="containsText" dxfId="16" priority="7" operator="containsText" text="failed">
      <formula>NOT(ISERROR(SEARCH("failed",G2)))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77DB-CAE6-42A6-8071-F066B7650BBB}">
  <dimension ref="A1:H13"/>
  <sheetViews>
    <sheetView topLeftCell="A4" workbookViewId="0">
      <selection activeCellId="1" sqref="F1:H13 A1:A13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x14ac:dyDescent="0.25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25">
      <c r="A2" t="s">
        <v>2094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5">
      <c r="A3" t="s">
        <v>2095</v>
      </c>
      <c r="B3">
        <f>COUNTIFS(Crowdfunding!$D$2:$D$1001,"&gt;=1000",Crowdfunding!$D$2:$D$1001,"&lt;5000",Crowdfunding!$G$2:$G$1001,"Successful")</f>
        <v>191</v>
      </c>
      <c r="C3">
        <f>COUNTIFS(Crowdfunding!$D$2:$D$1001,"&gt;=1000",Crowdfunding!$D$2:$D$1001,"&lt;5000",Crowdfunding!$G$2:$G$1001,"Failed")</f>
        <v>38</v>
      </c>
      <c r="D3">
        <f>COUNTIFS(Crowdfunding!$D$2:$D$1001,"&gt;=1000",Crowdfunding!$D$2:$D$1001,"&lt;5000",Crowdfunding!$G$2:$G$1001,"Canceled")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25">
      <c r="A4" t="s">
        <v>2096</v>
      </c>
      <c r="B4">
        <f>COUNTIFS(Crowdfunding!$D$2:$D$1001,"&gt;=5000",Crowdfunding!$D$2:$D$1001,"&lt;10000",Crowdfunding!$G$2:$G$1001,"Successful")</f>
        <v>164</v>
      </c>
      <c r="C4">
        <f>COUNTIFS(Crowdfunding!$D$2:$D$1001,"&gt;=5000",Crowdfunding!$D$2:$D$1001,"&lt;10000",Crowdfunding!$G$2:$G$1001,"Failed")</f>
        <v>126</v>
      </c>
      <c r="D4">
        <f>COUNTIFS(Crowdfunding!$D$2:$D$1001,"&gt;=5000",Crowdfunding!$D$2:$D$1001,"&lt;10000",Crowdfunding!$G$2:$G$1001,"Canceled")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5">
      <c r="A5" t="s">
        <v>2097</v>
      </c>
      <c r="B5">
        <f>COUNTIFS(Crowdfunding!$D$2:$D$1001,"&gt;=10000",Crowdfunding!$D$2:$D$1001,"&lt;15000",Crowdfunding!$G$2:$G$1001,"Successful")</f>
        <v>4</v>
      </c>
      <c r="C5">
        <f>COUNTIFS(Crowdfunding!$D$2:$D$1001,"&gt;=10000",Crowdfunding!$D$2:$D$1001,"&lt;15000",Crowdfunding!$G$2:$G$1001,"Failed")</f>
        <v>5</v>
      </c>
      <c r="D5">
        <f>COUNTIFS(Crowdfunding!$D$2:$D$1001,"&gt;=10000",Crowdfunding!$D$2:$D$1001,"&lt;15000",Crowdfunding!$G$2:$G$1001,"Canceledl")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5">
      <c r="A6" t="s">
        <v>2098</v>
      </c>
      <c r="B6">
        <f>COUNTIFS(Crowdfunding!$D$2:$D$1001,"&gt;=15000",Crowdfunding!$D$2:$D$1001,"&lt;20000",Crowdfunding!$G$2:$G$1001,"Successful")</f>
        <v>10</v>
      </c>
      <c r="C6">
        <f>COUNTIFS(Crowdfunding!$D$2:$D$1001,"&gt;=15000",Crowdfunding!$D$2:$D$1001,"&lt;20000",Crowdfunding!$G$2:$G$1001,"Failed")</f>
        <v>0</v>
      </c>
      <c r="D6">
        <f>COUNTIFS(Crowdfunding!$D$2:$D$1001,"&gt;=15000",Crowdfunding!$D$2:$D$1001,"&lt;20000",Crowdfunding!$G$2:$G$1001,"Canceled")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5">
      <c r="A7" t="s">
        <v>2099</v>
      </c>
      <c r="B7">
        <f>COUNTIFS(Crowdfunding!$D$2:$D$1001,"&gt;=20000",Crowdfunding!$D$2:$D$1001,"&lt;25000",Crowdfunding!$G$2:$G$1001,"Successful")</f>
        <v>7</v>
      </c>
      <c r="C7">
        <f>COUNTIFS(Crowdfunding!$D$2:$D$1001,"&gt;=20000",Crowdfunding!$D$2:$D$1001,"&lt;25000",Crowdfunding!$G$2:$G$1001,"Failed")</f>
        <v>0</v>
      </c>
      <c r="D7">
        <f>COUNTIFS(Crowdfunding!$D$2:$D$1001,"&gt;=20000",Crowdfunding!$D$2:$D$1001,"&lt;25000",Crowdfunding!$G$2:$G$1001,"Canceled")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5">
      <c r="A8" t="s">
        <v>2100</v>
      </c>
      <c r="B8">
        <f>COUNTIFS(Crowdfunding!$D$2:$D$1001,"&gt;=25000",Crowdfunding!$D$2:$D$1001,"&lt;30000",Crowdfunding!$G$2:$G$1001,"Successful")</f>
        <v>11</v>
      </c>
      <c r="C8">
        <f>COUNTIFS(Crowdfunding!$D$2:$D$1001,"&gt;=25000",Crowdfunding!$D$2:$D$1001,"&lt;30000",Crowdfunding!$G$2:$G$1001,"Failed")</f>
        <v>3</v>
      </c>
      <c r="D8">
        <f>COUNTIFS(Crowdfunding!$D$2:$D$1001,"&gt;=25000",Crowdfunding!$D$2:$D$1001,"&lt;30000",Crowdfunding!$G$2:$G$1001,"Canceled")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5">
      <c r="A9" t="s">
        <v>2101</v>
      </c>
      <c r="B9">
        <f>COUNTIFS(Crowdfunding!$D$2:$D$1001,"&gt;=30000",Crowdfunding!$D$2:$D$1001,"&lt;35000",Crowdfunding!$G$2:$G$1001,"Successful")</f>
        <v>7</v>
      </c>
      <c r="C9">
        <f>COUNTIFS(Crowdfunding!$D$2:$D$1001,"&gt;=30000",Crowdfunding!$D$2:$D$1001,"&lt;35000",Crowdfunding!$G$2:$G$1001,"Failed")</f>
        <v>0</v>
      </c>
      <c r="D9">
        <f>COUNTIFS(Crowdfunding!$D$2:$D$1001,"&gt;=30000",Crowdfunding!$D$2:$D$1001,"&lt;35000",Crowdfunding!$G$2:$G$1001,"Canceled")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5">
      <c r="A10" t="s">
        <v>2102</v>
      </c>
      <c r="B10">
        <f>COUNTIFS(Crowdfunding!$D$2:$D$1001,"&gt;=35000",Crowdfunding!$D$2:$D$1001,"&lt;40000",Crowdfunding!$G$2:$G$1001,"Successful")</f>
        <v>8</v>
      </c>
      <c r="C10">
        <f>COUNTIFS(Crowdfunding!$D$2:$D$1001,"&gt;=35000",Crowdfunding!$D$2:$D$1001,"&lt;40000",Crowdfunding!$G$2:$G$1001,"Failed")</f>
        <v>3</v>
      </c>
      <c r="D10">
        <f>COUNTIFS(Crowdfunding!$D$2:$D$1001,"&gt;=35000",Crowdfunding!$D$2:$D$1001,"&lt;40000",Crowdfunding!$G$2:$G$1001,"Canceled")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5">
      <c r="A11" t="s">
        <v>2103</v>
      </c>
      <c r="B11">
        <f>COUNTIFS(Crowdfunding!$D$2:$D$1001,"&gt;=40000",Crowdfunding!$D$2:$D$1001,"&lt;45000",Crowdfunding!$G$2:$G$1001,"Successful")</f>
        <v>11</v>
      </c>
      <c r="C11">
        <f>COUNTIFS(Crowdfunding!$D$2:$D$1001,"&gt;=40000",Crowdfunding!$D$2:$D$1001,"&lt;45000",Crowdfunding!$G$2:$G$1001,"Failed")</f>
        <v>3</v>
      </c>
      <c r="D11">
        <f>COUNTIFS(Crowdfunding!$D$2:$D$1001,"&gt;=40000",Crowdfunding!$D$2:$D$1001,"&lt;45000",Crowdfunding!$G$2:$G$1001,"Canceled")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5">
      <c r="A12" t="s">
        <v>2104</v>
      </c>
      <c r="B12">
        <f>COUNTIFS(Crowdfunding!$D$2:$D$1001,"&gt;=45000",Crowdfunding!$D$2:$D$1001,"&lt;50000",Crowdfunding!$G$2:$G$1001,"Successful")</f>
        <v>8</v>
      </c>
      <c r="C12">
        <f>COUNTIFS(Crowdfunding!$D$2:$D$1001,"&gt;=45000",Crowdfunding!$D$2:$D$1001,"&lt;50000",Crowdfunding!$G$2:$G$1001,"Failed")</f>
        <v>3</v>
      </c>
      <c r="D12">
        <f>COUNTIFS(Crowdfunding!$D$2:$D$1001,"&gt;=45000",Crowdfunding!$D$2:$D$1001,"&lt;50000",Crowdfunding!$G$2:$G$1001,"Canceled")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5">
      <c r="A13" t="s">
        <v>2105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7C9F-5F22-4F6E-A2E5-81F2BD671E41}">
  <dimension ref="A1:L566"/>
  <sheetViews>
    <sheetView tabSelected="1" workbookViewId="0">
      <selection activeCell="I6" sqref="I6"/>
    </sheetView>
  </sheetViews>
  <sheetFormatPr defaultRowHeight="15.75" x14ac:dyDescent="0.25"/>
  <cols>
    <col min="1" max="1" width="9.375" bestFit="1" customWidth="1"/>
    <col min="2" max="2" width="12.75" bestFit="1" customWidth="1"/>
    <col min="4" max="4" width="8.25" bestFit="1" customWidth="1"/>
    <col min="5" max="5" width="12.75" bestFit="1" customWidth="1"/>
    <col min="8" max="8" width="41.125" bestFit="1" customWidth="1"/>
    <col min="11" max="11" width="41.125" bestFit="1" customWidth="1"/>
    <col min="12" max="12" width="10.375" bestFit="1" customWidth="1"/>
  </cols>
  <sheetData>
    <row r="1" spans="1:12" x14ac:dyDescent="0.25">
      <c r="A1" s="1" t="s">
        <v>4</v>
      </c>
      <c r="B1" s="1" t="s">
        <v>5</v>
      </c>
      <c r="D1" s="1" t="s">
        <v>4</v>
      </c>
      <c r="E1" s="1" t="s">
        <v>5</v>
      </c>
      <c r="H1" t="s">
        <v>2106</v>
      </c>
      <c r="K1" t="s">
        <v>2113</v>
      </c>
    </row>
    <row r="2" spans="1:12" x14ac:dyDescent="0.25">
      <c r="A2" t="s">
        <v>20</v>
      </c>
      <c r="B2">
        <v>158</v>
      </c>
      <c r="D2" t="s">
        <v>14</v>
      </c>
      <c r="E2">
        <v>0</v>
      </c>
      <c r="H2" s="11" t="s">
        <v>2107</v>
      </c>
      <c r="I2" s="12">
        <f>AVERAGE(B2:B566)</f>
        <v>851.14690265486729</v>
      </c>
      <c r="K2" s="11" t="s">
        <v>2107</v>
      </c>
      <c r="L2" s="12">
        <f>AVERAGE(E2:E365)</f>
        <v>585.61538461538464</v>
      </c>
    </row>
    <row r="3" spans="1:12" x14ac:dyDescent="0.25">
      <c r="A3" t="s">
        <v>20</v>
      </c>
      <c r="B3">
        <v>1425</v>
      </c>
      <c r="D3" t="s">
        <v>14</v>
      </c>
      <c r="E3">
        <v>24</v>
      </c>
      <c r="H3" s="11" t="s">
        <v>2108</v>
      </c>
      <c r="I3" s="11">
        <f>MEDIAN(B2:B566)</f>
        <v>201</v>
      </c>
      <c r="K3" s="11" t="s">
        <v>2108</v>
      </c>
      <c r="L3" s="12">
        <f>MEDIAN(E2:E365)</f>
        <v>114.5</v>
      </c>
    </row>
    <row r="4" spans="1:12" x14ac:dyDescent="0.25">
      <c r="A4" t="s">
        <v>20</v>
      </c>
      <c r="B4">
        <v>174</v>
      </c>
      <c r="D4" t="s">
        <v>14</v>
      </c>
      <c r="E4">
        <v>53</v>
      </c>
      <c r="H4" s="11" t="s">
        <v>2109</v>
      </c>
      <c r="I4" s="11">
        <f>MIN(B2:B566)</f>
        <v>16</v>
      </c>
      <c r="K4" s="11" t="s">
        <v>2109</v>
      </c>
      <c r="L4" s="12">
        <f>MIN(E2:E365)</f>
        <v>0</v>
      </c>
    </row>
    <row r="5" spans="1:12" x14ac:dyDescent="0.25">
      <c r="A5" t="s">
        <v>20</v>
      </c>
      <c r="B5">
        <v>227</v>
      </c>
      <c r="D5" t="s">
        <v>14</v>
      </c>
      <c r="E5">
        <v>18</v>
      </c>
      <c r="H5" s="11" t="s">
        <v>2110</v>
      </c>
      <c r="I5" s="11">
        <f>MAX(B2:B566)</f>
        <v>7295</v>
      </c>
      <c r="K5" s="11" t="s">
        <v>2110</v>
      </c>
      <c r="L5" s="12">
        <f>MAX(E2:E365)</f>
        <v>6080</v>
      </c>
    </row>
    <row r="6" spans="1:12" x14ac:dyDescent="0.25">
      <c r="A6" t="s">
        <v>20</v>
      </c>
      <c r="B6">
        <v>220</v>
      </c>
      <c r="D6" t="s">
        <v>14</v>
      </c>
      <c r="E6">
        <v>44</v>
      </c>
      <c r="H6" s="11" t="s">
        <v>2111</v>
      </c>
      <c r="I6" s="11">
        <f>_xlfn.VAR.P(B2:B566)</f>
        <v>1603373.7324019109</v>
      </c>
      <c r="K6" s="11" t="s">
        <v>2111</v>
      </c>
      <c r="L6" s="12">
        <f>_xlfn.VAR.P(E2:E365)</f>
        <v>921574.68174133555</v>
      </c>
    </row>
    <row r="7" spans="1:12" x14ac:dyDescent="0.25">
      <c r="A7" t="s">
        <v>20</v>
      </c>
      <c r="B7">
        <v>98</v>
      </c>
      <c r="D7" t="s">
        <v>14</v>
      </c>
      <c r="E7">
        <v>27</v>
      </c>
      <c r="H7" s="11" t="s">
        <v>2112</v>
      </c>
      <c r="I7" s="12">
        <f>_xlfn.STDEV.P(E2:E365)</f>
        <v>959.98681331637863</v>
      </c>
      <c r="K7" s="11" t="s">
        <v>2112</v>
      </c>
      <c r="L7" s="12">
        <f>_xlfn.STDEV.P(E2:E365)</f>
        <v>959.98681331637863</v>
      </c>
    </row>
    <row r="8" spans="1:12" x14ac:dyDescent="0.25">
      <c r="A8" t="s">
        <v>20</v>
      </c>
      <c r="B8">
        <v>100</v>
      </c>
      <c r="D8" t="s">
        <v>14</v>
      </c>
      <c r="E8">
        <v>55</v>
      </c>
    </row>
    <row r="9" spans="1:12" x14ac:dyDescent="0.25">
      <c r="A9" t="s">
        <v>20</v>
      </c>
      <c r="B9">
        <v>1249</v>
      </c>
      <c r="D9" t="s">
        <v>14</v>
      </c>
      <c r="E9">
        <v>200</v>
      </c>
    </row>
    <row r="10" spans="1:12" x14ac:dyDescent="0.25">
      <c r="A10" t="s">
        <v>20</v>
      </c>
      <c r="B10">
        <v>1396</v>
      </c>
      <c r="D10" t="s">
        <v>14</v>
      </c>
      <c r="E10">
        <v>452</v>
      </c>
    </row>
    <row r="11" spans="1:12" x14ac:dyDescent="0.25">
      <c r="A11" t="s">
        <v>20</v>
      </c>
      <c r="B11">
        <v>890</v>
      </c>
      <c r="D11" t="s">
        <v>14</v>
      </c>
      <c r="E11">
        <v>674</v>
      </c>
    </row>
    <row r="12" spans="1:12" x14ac:dyDescent="0.25">
      <c r="A12" t="s">
        <v>20</v>
      </c>
      <c r="B12">
        <v>142</v>
      </c>
      <c r="D12" t="s">
        <v>14</v>
      </c>
      <c r="E12">
        <v>558</v>
      </c>
    </row>
    <row r="13" spans="1:12" x14ac:dyDescent="0.25">
      <c r="A13" t="s">
        <v>20</v>
      </c>
      <c r="B13">
        <v>2673</v>
      </c>
      <c r="D13" t="s">
        <v>14</v>
      </c>
      <c r="E13">
        <v>15</v>
      </c>
      <c r="J13" t="s">
        <v>2114</v>
      </c>
    </row>
    <row r="14" spans="1:12" x14ac:dyDescent="0.25">
      <c r="A14" t="s">
        <v>20</v>
      </c>
      <c r="B14">
        <v>163</v>
      </c>
      <c r="D14" t="s">
        <v>14</v>
      </c>
      <c r="E14">
        <v>2307</v>
      </c>
    </row>
    <row r="15" spans="1:12" x14ac:dyDescent="0.25">
      <c r="A15" t="s">
        <v>20</v>
      </c>
      <c r="B15">
        <v>2220</v>
      </c>
      <c r="D15" t="s">
        <v>14</v>
      </c>
      <c r="E15">
        <v>88</v>
      </c>
    </row>
    <row r="16" spans="1:12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15" priority="13" operator="containsText" text="live">
      <formula>NOT(ISERROR(SEARCH("live",A2)))</formula>
    </cfRule>
    <cfRule type="containsText" dxfId="14" priority="14" operator="containsText" text="Canceled">
      <formula>NOT(ISERROR(SEARCH("Canceled",A2)))</formula>
    </cfRule>
    <cfRule type="containsText" dxfId="13" priority="15" operator="containsText" text="successful">
      <formula>NOT(ISERROR(SEARCH("successful",A2)))</formula>
    </cfRule>
    <cfRule type="containsText" dxfId="12" priority="16" operator="containsText" text="failed">
      <formula>NOT(ISERROR(SEARCH("failed",A2)))</formula>
    </cfRule>
  </conditionalFormatting>
  <conditionalFormatting sqref="D2:D365">
    <cfRule type="containsText" dxfId="11" priority="9" operator="containsText" text="live">
      <formula>NOT(ISERROR(SEARCH("live",D2)))</formula>
    </cfRule>
    <cfRule type="containsText" dxfId="10" priority="10" operator="containsText" text="Canceled">
      <formula>NOT(ISERROR(SEARCH("Canceled",D2)))</formula>
    </cfRule>
    <cfRule type="containsText" dxfId="9" priority="11" operator="containsText" text="successful">
      <formula>NOT(ISERROR(SEARCH("successful",D2)))</formula>
    </cfRule>
    <cfRule type="containsText" dxfId="8" priority="12" operator="containsText" text="failed">
      <formula>NOT(ISERROR(SEARCH("failed",D2)))</formula>
    </cfRule>
  </conditionalFormatting>
  <conditionalFormatting sqref="H1">
    <cfRule type="containsText" dxfId="7" priority="5" operator="containsText" text="live">
      <formula>NOT(ISERROR(SEARCH("live",H1)))</formula>
    </cfRule>
    <cfRule type="containsText" dxfId="6" priority="6" operator="containsText" text="Canceled">
      <formula>NOT(ISERROR(SEARCH("Canceled",H1)))</formula>
    </cfRule>
    <cfRule type="containsText" dxfId="5" priority="7" operator="containsText" text="successful">
      <formula>NOT(ISERROR(SEARCH("successful",H1)))</formula>
    </cfRule>
    <cfRule type="containsText" dxfId="4" priority="8" operator="containsText" text="failed">
      <formula>NOT(ISERROR(SEARCH("failed",H1)))</formula>
    </cfRule>
  </conditionalFormatting>
  <conditionalFormatting sqref="K1">
    <cfRule type="containsText" dxfId="3" priority="1" operator="containsText" text="live">
      <formula>NOT(ISERROR(SEARCH("live",K1)))</formula>
    </cfRule>
    <cfRule type="containsText" dxfId="2" priority="2" operator="containsText" text="Canceled">
      <formula>NOT(ISERROR(SEARCH("Canceled",K1)))</formula>
    </cfRule>
    <cfRule type="containsText" dxfId="1" priority="3" operator="containsText" text="successful">
      <formula>NOT(ISERROR(SEARCH("successful",K1)))</formula>
    </cfRule>
    <cfRule type="containsText" dxfId="0" priority="4" operator="containsText" text="failed">
      <formula>NOT(ISERROR(SEARCH("failed",K1)))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 per Category</vt:lpstr>
      <vt:lpstr>Outcome per Sub-category</vt:lpstr>
      <vt:lpstr>Outcome per Month</vt:lpstr>
      <vt:lpstr>Crowdfunding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minh le</cp:lastModifiedBy>
  <dcterms:created xsi:type="dcterms:W3CDTF">2021-09-29T18:52:28Z</dcterms:created>
  <dcterms:modified xsi:type="dcterms:W3CDTF">2023-09-12T06:28:53Z</dcterms:modified>
</cp:coreProperties>
</file>